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zultati" sheetId="1" r:id="rId3"/>
    <sheet state="visible" name="Rezultati - A kategorija" sheetId="2" r:id="rId4"/>
    <sheet state="visible" name="Rezultati - B kategorija" sheetId="3" r:id="rId5"/>
  </sheets>
  <definedNames>
    <definedName name="empty">Rezultati!$A$1</definedName>
    <definedName hidden="1" localSheetId="0" name="Z_99976F21_BD97_4BD7_94E9_B3E9DB235167_.wvu.FilterData">Rezultati!$A$2:$A$36</definedName>
    <definedName hidden="1" localSheetId="0" name="Z_0A559628_6AA2_4E47_8824_9CB1473D4ADC_.wvu.FilterData">Rezultati!$A$1:$FY$170</definedName>
    <definedName hidden="1" localSheetId="0" name="Z_3B8BA0EA_1FBF_4970_9872_6BB8AE80D087_.wvu.FilterData">Rezultati!$A$1:$A$36</definedName>
  </definedNames>
  <calcPr/>
  <customWorkbookViews>
    <customWorkbookView activeSheetId="0" maximized="1" windowHeight="0" windowWidth="0" guid="{0A559628-6AA2-4E47-8824-9CB1473D4ADC}" name="Filter 4"/>
    <customWorkbookView activeSheetId="0" maximized="1" windowHeight="0" windowWidth="0" guid="{99976F21-BD97-4BD7-94E9-B3E9DB235167}" name="Filter 2"/>
    <customWorkbookView activeSheetId="0" maximized="1" windowHeight="0" windowWidth="0" guid="{3B8BA0EA-1FBF-4970-9872-6BB8AE80D087}" name="Filter 3"/>
  </customWorkbookView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K132">
      <text>
        <t xml:space="preserve">Prebacio se u A na Državnom.</t>
      </text>
    </comment>
  </commentList>
</comments>
</file>

<file path=xl/sharedStrings.xml><?xml version="1.0" encoding="utf-8"?>
<sst xmlns="http://schemas.openxmlformats.org/spreadsheetml/2006/main" count="26185" uniqueCount="599">
  <si>
    <t>B1</t>
  </si>
  <si>
    <t>B2</t>
  </si>
  <si>
    <t>B3</t>
  </si>
  <si>
    <t>A1</t>
  </si>
  <si>
    <t>A2</t>
  </si>
  <si>
    <t>A3</t>
  </si>
  <si>
    <t>Hakerisanje</t>
  </si>
  <si>
    <t>Poljoprivrednik</t>
  </si>
  <si>
    <t>Miniranje</t>
  </si>
  <si>
    <t>Nz</t>
  </si>
  <si>
    <t>Vizaard</t>
  </si>
  <si>
    <t>Pariz</t>
  </si>
  <si>
    <t>Korisničko_Ime</t>
  </si>
  <si>
    <t>Ime</t>
  </si>
  <si>
    <t>Prezime</t>
  </si>
  <si>
    <t>Ukupno</t>
  </si>
  <si>
    <t>Status</t>
  </si>
  <si>
    <t>Opština</t>
  </si>
  <si>
    <t>Škola</t>
  </si>
  <si>
    <t>Razred</t>
  </si>
  <si>
    <t>Kategorija</t>
  </si>
  <si>
    <t>Mentor</t>
  </si>
  <si>
    <t>k</t>
  </si>
  <si>
    <t>TadijaSebez</t>
  </si>
  <si>
    <t>Tadija</t>
  </si>
  <si>
    <t>Šebez</t>
  </si>
  <si>
    <t>ODOBREN</t>
  </si>
  <si>
    <t>Novi Sad</t>
  </si>
  <si>
    <t>Gimnazija Jovan Jovanović Zmaj</t>
  </si>
  <si>
    <t>III</t>
  </si>
  <si>
    <t>A</t>
  </si>
  <si>
    <t>-</t>
  </si>
  <si>
    <t>MladenP</t>
  </si>
  <si>
    <t>Mladen</t>
  </si>
  <si>
    <t>Puzić</t>
  </si>
  <si>
    <t>Stari grad</t>
  </si>
  <si>
    <t>Matematička gimnazija</t>
  </si>
  <si>
    <t>Jelena Hadži-Purić</t>
  </si>
  <si>
    <t>WA</t>
  </si>
  <si>
    <t>nikolapesic2802</t>
  </si>
  <si>
    <t>Nikola</t>
  </si>
  <si>
    <t>Pešić</t>
  </si>
  <si>
    <t>IV</t>
  </si>
  <si>
    <t>Marko Savić</t>
  </si>
  <si>
    <t>korsic</t>
  </si>
  <si>
    <t>Лазар</t>
  </si>
  <si>
    <t>Корсић</t>
  </si>
  <si>
    <t>Stanka Matković</t>
  </si>
  <si>
    <t>Pajaraja</t>
  </si>
  <si>
    <t>Pavle</t>
  </si>
  <si>
    <t>Martinovic</t>
  </si>
  <si>
    <t>matejav</t>
  </si>
  <si>
    <t>Mateja</t>
  </si>
  <si>
    <t>Vukelic</t>
  </si>
  <si>
    <t>OŠ 8.</t>
  </si>
  <si>
    <t>B</t>
  </si>
  <si>
    <t>Goran Jelić</t>
  </si>
  <si>
    <t>TLE</t>
  </si>
  <si>
    <t>igzi</t>
  </si>
  <si>
    <t>Igor</t>
  </si>
  <si>
    <t>Pavlović</t>
  </si>
  <si>
    <t>Jelena Hadzi-Puric</t>
  </si>
  <si>
    <t>Siske</t>
  </si>
  <si>
    <t>Marko</t>
  </si>
  <si>
    <t>Sisovic</t>
  </si>
  <si>
    <t>Jelena Hadžipurić</t>
  </si>
  <si>
    <t>rzbt</t>
  </si>
  <si>
    <t>Grujčić</t>
  </si>
  <si>
    <t>JovanB</t>
  </si>
  <si>
    <t>Jovan</t>
  </si>
  <si>
    <t>Bengin</t>
  </si>
  <si>
    <t>I</t>
  </si>
  <si>
    <t>viktorlucic9</t>
  </si>
  <si>
    <t>Viktor</t>
  </si>
  <si>
    <t>Lučić</t>
  </si>
  <si>
    <t>Sombor</t>
  </si>
  <si>
    <t>Gimnazija Veljko Petrović</t>
  </si>
  <si>
    <t>Duško Obradović </t>
  </si>
  <si>
    <t>Berke812</t>
  </si>
  <si>
    <t>Uroš</t>
  </si>
  <si>
    <t>Berić</t>
  </si>
  <si>
    <t>Duško Obradović</t>
  </si>
  <si>
    <t>BrankoGrbic01</t>
  </si>
  <si>
    <t>Branko</t>
  </si>
  <si>
    <t>Grbić</t>
  </si>
  <si>
    <t>Zaječar</t>
  </si>
  <si>
    <t>Gimnazija</t>
  </si>
  <si>
    <t>Bojan Roško, Ana Pašalić</t>
  </si>
  <si>
    <t>MilosP</t>
  </si>
  <si>
    <t>Miloš</t>
  </si>
  <si>
    <t>Purić</t>
  </si>
  <si>
    <t>Mijodrag Đurišić</t>
  </si>
  <si>
    <t>Magdalina</t>
  </si>
  <si>
    <t>Магдалина</t>
  </si>
  <si>
    <t>Јелић</t>
  </si>
  <si>
    <t>Јелена Хаџи Пурић</t>
  </si>
  <si>
    <t>RTE</t>
  </si>
  <si>
    <t>kooooo</t>
  </si>
  <si>
    <t>Вељко</t>
  </si>
  <si>
    <t>Радић</t>
  </si>
  <si>
    <t>II</t>
  </si>
  <si>
    <t>Петар Радовановић, Мијодраг Ђуришић</t>
  </si>
  <si>
    <t>Novak2000</t>
  </si>
  <si>
    <t>Novak</t>
  </si>
  <si>
    <t>Živanić</t>
  </si>
  <si>
    <t>Savski venac</t>
  </si>
  <si>
    <t>Gimnazija Sveti Sava</t>
  </si>
  <si>
    <t>dmil</t>
  </si>
  <si>
    <t>David</t>
  </si>
  <si>
    <t>Milinković</t>
  </si>
  <si>
    <t>Šabac</t>
  </si>
  <si>
    <t>Šabačka gimnazija</t>
  </si>
  <si>
    <t>Goran Stanojević</t>
  </si>
  <si>
    <t>A707</t>
  </si>
  <si>
    <t>Aleksa</t>
  </si>
  <si>
    <t>Đorđević</t>
  </si>
  <si>
    <t>Niš</t>
  </si>
  <si>
    <t>Gimnazija Svetozar Marković</t>
  </si>
  <si>
    <t>Nikola Milosavljević</t>
  </si>
  <si>
    <t>aleksami</t>
  </si>
  <si>
    <t>Miljković</t>
  </si>
  <si>
    <t>Duša Vuković</t>
  </si>
  <si>
    <t>Bruteforce123</t>
  </si>
  <si>
    <t>Bogdan</t>
  </si>
  <si>
    <t>Rajkov</t>
  </si>
  <si>
    <t>mihailo_milosevic</t>
  </si>
  <si>
    <t>Михаило</t>
  </si>
  <si>
    <t>Милошевић</t>
  </si>
  <si>
    <t>Tosic</t>
  </si>
  <si>
    <t>Momčilo</t>
  </si>
  <si>
    <t>Tošić</t>
  </si>
  <si>
    <t>Ivan Stošić, Nikola Milosavljević, Marko Petković</t>
  </si>
  <si>
    <t>srdjankuzmanovic</t>
  </si>
  <si>
    <t>Srđan</t>
  </si>
  <si>
    <t>Kuzmanović</t>
  </si>
  <si>
    <t>FEDIKUS</t>
  </si>
  <si>
    <t>Filip</t>
  </si>
  <si>
    <t>Bojković</t>
  </si>
  <si>
    <t>OŠ 7.</t>
  </si>
  <si>
    <t>Jelic B Goran</t>
  </si>
  <si>
    <t>jnikolic1208</t>
  </si>
  <si>
    <t>Nikolić</t>
  </si>
  <si>
    <t>Loznica</t>
  </si>
  <si>
    <t>Kadinjača</t>
  </si>
  <si>
    <t>Željko Nikolić; Nikola Pavlović</t>
  </si>
  <si>
    <t>lazar2222</t>
  </si>
  <si>
    <t>Lazar</t>
  </si>
  <si>
    <t>Premovic</t>
  </si>
  <si>
    <t>Računarska gimnazija</t>
  </si>
  <si>
    <t>Filip Marić</t>
  </si>
  <si>
    <t>kreksi</t>
  </si>
  <si>
    <t>Katarina</t>
  </si>
  <si>
    <t>Krivokuca</t>
  </si>
  <si>
    <t>RG161MihailoTrajkovic</t>
  </si>
  <si>
    <t>Mihailo</t>
  </si>
  <si>
    <t>Trajković</t>
  </si>
  <si>
    <t>AndrijaSt</t>
  </si>
  <si>
    <t>Andrija</t>
  </si>
  <si>
    <t>Stevanović</t>
  </si>
  <si>
    <t>Ivan Stošić, Nikola Milosavljević</t>
  </si>
  <si>
    <t>MLE</t>
  </si>
  <si>
    <t>Strihanje</t>
  </si>
  <si>
    <t>Strahinja</t>
  </si>
  <si>
    <t>Gvozdić</t>
  </si>
  <si>
    <t>stefancurovic</t>
  </si>
  <si>
    <t>Stefan</t>
  </si>
  <si>
    <t>Curovic</t>
  </si>
  <si>
    <t>Prva beogradska gimnazija</t>
  </si>
  <si>
    <t>Vasiljevic3</t>
  </si>
  <si>
    <t>Vanja</t>
  </si>
  <si>
    <t>Vasiljević</t>
  </si>
  <si>
    <t>lzlatic</t>
  </si>
  <si>
    <t>Zlatić</t>
  </si>
  <si>
    <t>smiga287</t>
  </si>
  <si>
    <t>Aleksandar</t>
  </si>
  <si>
    <t>Šmigić</t>
  </si>
  <si>
    <t>Novi Beograd</t>
  </si>
  <si>
    <t>Deseta gimnazija Mihajlo Pupin</t>
  </si>
  <si>
    <t>Biljana Samardžija</t>
  </si>
  <si>
    <t>IgorEngi</t>
  </si>
  <si>
    <t>Engi</t>
  </si>
  <si>
    <t>TakmicarVuk16</t>
  </si>
  <si>
    <t>Vuk</t>
  </si>
  <si>
    <t>Marković</t>
  </si>
  <si>
    <t>Nikola Đorđević, Ivan Stošić</t>
  </si>
  <si>
    <t>AnjaM</t>
  </si>
  <si>
    <t>Anja</t>
  </si>
  <si>
    <t>Milošević</t>
  </si>
  <si>
    <t>Goran B. Jelić</t>
  </si>
  <si>
    <t>CE</t>
  </si>
  <si>
    <t>pigajunior</t>
  </si>
  <si>
    <t>Miljan</t>
  </si>
  <si>
    <t>Markovic</t>
  </si>
  <si>
    <t>Lebane</t>
  </si>
  <si>
    <t>SolimMS</t>
  </si>
  <si>
    <t>Medić</t>
  </si>
  <si>
    <t>Brankica Bratić</t>
  </si>
  <si>
    <t>acazdr</t>
  </si>
  <si>
    <t>Zdravković</t>
  </si>
  <si>
    <t>Fanix1111</t>
  </si>
  <si>
    <t>Jeremic</t>
  </si>
  <si>
    <t>Ivana Jovanovic Mastilovic</t>
  </si>
  <si>
    <t>DarthHeisenberg</t>
  </si>
  <si>
    <t>Ognjen</t>
  </si>
  <si>
    <t>Vinčić</t>
  </si>
  <si>
    <t>Elektrotehnička škola Nikola Tesla</t>
  </si>
  <si>
    <t>Biljana Stefanović</t>
  </si>
  <si>
    <t>mikigrubic</t>
  </si>
  <si>
    <t>Miroslav</t>
  </si>
  <si>
    <t>Grubić</t>
  </si>
  <si>
    <t>Vaske</t>
  </si>
  <si>
    <t>Vladan</t>
  </si>
  <si>
    <t>Vasić</t>
  </si>
  <si>
    <t>Pirot</t>
  </si>
  <si>
    <t>Gimnazija Pirot</t>
  </si>
  <si>
    <t>Jovica Tasić</t>
  </si>
  <si>
    <t>mushisgosuuu</t>
  </si>
  <si>
    <t>Petar</t>
  </si>
  <si>
    <t>Ana Pašalić</t>
  </si>
  <si>
    <t>FilipT</t>
  </si>
  <si>
    <t>Tot</t>
  </si>
  <si>
    <t>tebrex</t>
  </si>
  <si>
    <t>Ilija</t>
  </si>
  <si>
    <t>Rackov</t>
  </si>
  <si>
    <t>InfernoTNT</t>
  </si>
  <si>
    <t>Stojko</t>
  </si>
  <si>
    <t>Obradović Duško</t>
  </si>
  <si>
    <t>pcelica_maja</t>
  </si>
  <si>
    <t>Marina</t>
  </si>
  <si>
    <t>Uros_Males</t>
  </si>
  <si>
    <t>Uros</t>
  </si>
  <si>
    <t>Males</t>
  </si>
  <si>
    <t>Jelena Hadzi Puric</t>
  </si>
  <si>
    <t>Boggy</t>
  </si>
  <si>
    <t>Micić</t>
  </si>
  <si>
    <t>Gimnazija Bora Stanković</t>
  </si>
  <si>
    <t>Vladan Mihajlović</t>
  </si>
  <si>
    <t>milana_maric</t>
  </si>
  <si>
    <t>Milana</t>
  </si>
  <si>
    <t>Marić</t>
  </si>
  <si>
    <t>StefaN_B</t>
  </si>
  <si>
    <t>daniilgrbic</t>
  </si>
  <si>
    <t>Daniil</t>
  </si>
  <si>
    <t>Grbic</t>
  </si>
  <si>
    <t>Jelena Hadzi-Purić</t>
  </si>
  <si>
    <t>RG161IvanJevtic</t>
  </si>
  <si>
    <t>Ivan</t>
  </si>
  <si>
    <t>Jevtić</t>
  </si>
  <si>
    <t>miha00</t>
  </si>
  <si>
    <t>Milenković</t>
  </si>
  <si>
    <t>Stefan13</t>
  </si>
  <si>
    <t>Bukorović</t>
  </si>
  <si>
    <t>lkukolj</t>
  </si>
  <si>
    <t>Kukolj</t>
  </si>
  <si>
    <t>milosh</t>
  </si>
  <si>
    <t>Jevtović</t>
  </si>
  <si>
    <t>Čačak</t>
  </si>
  <si>
    <t>Tehnička škola</t>
  </si>
  <si>
    <t>vvmirjanic</t>
  </si>
  <si>
    <t>Vladimir Viktor</t>
  </si>
  <si>
    <t>Mirjanić</t>
  </si>
  <si>
    <t>MJovan</t>
  </si>
  <si>
    <t>Mijodrag Đurisić, Petar Radovanović</t>
  </si>
  <si>
    <t>Sprdalo</t>
  </si>
  <si>
    <t>Nikola Milosavljević, Ivan Stošić</t>
  </si>
  <si>
    <t>lazarg</t>
  </si>
  <si>
    <t>Galić</t>
  </si>
  <si>
    <t>struchnjakowsky</t>
  </si>
  <si>
    <t>Milanović</t>
  </si>
  <si>
    <t>Savo</t>
  </si>
  <si>
    <t>Cvijetić</t>
  </si>
  <si>
    <t>Valjevo</t>
  </si>
  <si>
    <t>Valjevska gimnazija</t>
  </si>
  <si>
    <t>Radiša Kovačević</t>
  </si>
  <si>
    <t>dimchee</t>
  </si>
  <si>
    <t>Dimitrije</t>
  </si>
  <si>
    <t>Glukčević</t>
  </si>
  <si>
    <t>dejang</t>
  </si>
  <si>
    <t>Dejan</t>
  </si>
  <si>
    <t>Gjer</t>
  </si>
  <si>
    <t>PavleSekesan</t>
  </si>
  <si>
    <t>Sekešan</t>
  </si>
  <si>
    <t>ognjen_neskovic</t>
  </si>
  <si>
    <t>Nešković</t>
  </si>
  <si>
    <t>LordZerato</t>
  </si>
  <si>
    <t>Zlatko</t>
  </si>
  <si>
    <t>Golubović</t>
  </si>
  <si>
    <t>Kragujevac</t>
  </si>
  <si>
    <t>Prva kragujevačka gimnazija</t>
  </si>
  <si>
    <t>basdih</t>
  </si>
  <si>
    <t>Nikša</t>
  </si>
  <si>
    <t>Sporin</t>
  </si>
  <si>
    <t>Elektrotehnička škola Mihajlo Pupin</t>
  </si>
  <si>
    <t>Vesna Stanojević</t>
  </si>
  <si>
    <t>Dule</t>
  </si>
  <si>
    <t>Dušan</t>
  </si>
  <si>
    <t>Beguš</t>
  </si>
  <si>
    <t>Mijodrag Djurišić</t>
  </si>
  <si>
    <t>veljkot</t>
  </si>
  <si>
    <t>Veljko</t>
  </si>
  <si>
    <t>Toljić</t>
  </si>
  <si>
    <t>Ivan Stošić , Nikola Milosavljević</t>
  </si>
  <si>
    <t>milos315</t>
  </si>
  <si>
    <t>Kostić</t>
  </si>
  <si>
    <t>HECAM_CA_CEBEPA</t>
  </si>
  <si>
    <t>Јован</t>
  </si>
  <si>
    <t>Торомановић</t>
  </si>
  <si>
    <t>NemanjaSo2005</t>
  </si>
  <si>
    <t>Nemanja</t>
  </si>
  <si>
    <t>Majski</t>
  </si>
  <si>
    <t>milicevj</t>
  </si>
  <si>
    <t>Milićev</t>
  </si>
  <si>
    <t>Петар Радовановић и Горан Јелић</t>
  </si>
  <si>
    <t>xIWhite_</t>
  </si>
  <si>
    <t>Marinković</t>
  </si>
  <si>
    <t>LaurentiuS</t>
  </si>
  <si>
    <t>Jovanović</t>
  </si>
  <si>
    <t>Vanjanja1</t>
  </si>
  <si>
    <t>Vujović</t>
  </si>
  <si>
    <t>Miloš Savić</t>
  </si>
  <si>
    <t>milenaj</t>
  </si>
  <si>
    <t>Milena</t>
  </si>
  <si>
    <t>Jelić</t>
  </si>
  <si>
    <t>Bačka Palanka</t>
  </si>
  <si>
    <t>Gimnazija 20. oktobar</t>
  </si>
  <si>
    <t>Rade Stojaković</t>
  </si>
  <si>
    <t>vladacar</t>
  </si>
  <si>
    <t>Vladimir</t>
  </si>
  <si>
    <t>Elektrotehnička škola Mija Stanimirović</t>
  </si>
  <si>
    <t>Goran Lučić</t>
  </si>
  <si>
    <t>hawerner</t>
  </si>
  <si>
    <t>Predrag</t>
  </si>
  <si>
    <t>Ožegović</t>
  </si>
  <si>
    <t>Drakula44</t>
  </si>
  <si>
    <t>Drakulić</t>
  </si>
  <si>
    <t>Pavle_Tepavcevic</t>
  </si>
  <si>
    <t>Tepavcevic</t>
  </si>
  <si>
    <t>neceteverovatiopetparadajz</t>
  </si>
  <si>
    <t>Лука</t>
  </si>
  <si>
    <t>Симић</t>
  </si>
  <si>
    <t>ivan2507022</t>
  </si>
  <si>
    <t>Bozovic</t>
  </si>
  <si>
    <t>Snezana Jelic</t>
  </si>
  <si>
    <t>markonik</t>
  </si>
  <si>
    <t>Nikačević</t>
  </si>
  <si>
    <t>maksimb</t>
  </si>
  <si>
    <t>Maksim</t>
  </si>
  <si>
    <t>Bjelić</t>
  </si>
  <si>
    <t>asdasdas</t>
  </si>
  <si>
    <t>Luka</t>
  </si>
  <si>
    <t>Erceg</t>
  </si>
  <si>
    <t>turneja</t>
  </si>
  <si>
    <t>Relja</t>
  </si>
  <si>
    <t>Aleksić</t>
  </si>
  <si>
    <t>prikladanUsername</t>
  </si>
  <si>
    <t>NikRis</t>
  </si>
  <si>
    <t>Ristić</t>
  </si>
  <si>
    <t>irina_djankovic</t>
  </si>
  <si>
    <t>irina</t>
  </si>
  <si>
    <t>djankovic</t>
  </si>
  <si>
    <t>Јелена Хаџи-Пурић</t>
  </si>
  <si>
    <t>Mitar333</t>
  </si>
  <si>
    <t>Mitar</t>
  </si>
  <si>
    <t>Milinkovic</t>
  </si>
  <si>
    <t>sjovanovic3107</t>
  </si>
  <si>
    <t>Sremska Mitrovica</t>
  </si>
  <si>
    <t>Mitrovačka gimnazija</t>
  </si>
  <si>
    <t>Darko Perić</t>
  </si>
  <si>
    <t>Marko2001</t>
  </si>
  <si>
    <t>Radosavljević</t>
  </si>
  <si>
    <t>shinjan</t>
  </si>
  <si>
    <t>Sinisa</t>
  </si>
  <si>
    <t>Jankovic</t>
  </si>
  <si>
    <t>Snežana Jelić</t>
  </si>
  <si>
    <t>krle2k</t>
  </si>
  <si>
    <t>Slavko</t>
  </si>
  <si>
    <t>Krstić</t>
  </si>
  <si>
    <t>champion812r</t>
  </si>
  <si>
    <t>Leskovac</t>
  </si>
  <si>
    <t>Aleksandar Prokopović</t>
  </si>
  <si>
    <t>Nikola12</t>
  </si>
  <si>
    <t>Cincović</t>
  </si>
  <si>
    <t>lazica</t>
  </si>
  <si>
    <t>Stojanović</t>
  </si>
  <si>
    <t>Milena Krstić</t>
  </si>
  <si>
    <t>kristinatrajkovski</t>
  </si>
  <si>
    <t>Kristina</t>
  </si>
  <si>
    <t>Trajkovski</t>
  </si>
  <si>
    <t>Subotica</t>
  </si>
  <si>
    <t>Nemanja Vasiljević</t>
  </si>
  <si>
    <t>sonicgear</t>
  </si>
  <si>
    <t>Ivković</t>
  </si>
  <si>
    <t>Smederevo</t>
  </si>
  <si>
    <t>Radmila Drakulić</t>
  </si>
  <si>
    <t>Zlatnogrivasti</t>
  </si>
  <si>
    <t>Ђорђе</t>
  </si>
  <si>
    <t>Стефановић</t>
  </si>
  <si>
    <t>Jelena Hadži Purić</t>
  </si>
  <si>
    <t>TRAJKO</t>
  </si>
  <si>
    <t>Rajko</t>
  </si>
  <si>
    <t>Zagorac</t>
  </si>
  <si>
    <t>GospelFinalE</t>
  </si>
  <si>
    <t>Magazin</t>
  </si>
  <si>
    <t>Srđan Temerinac</t>
  </si>
  <si>
    <t>Dragomir2003</t>
  </si>
  <si>
    <t>Dragomir</t>
  </si>
  <si>
    <t>Leković</t>
  </si>
  <si>
    <t>Miloš Pušić</t>
  </si>
  <si>
    <t>VladaA4</t>
  </si>
  <si>
    <t>Pančevo</t>
  </si>
  <si>
    <t>Gimnazija Uroš Predić</t>
  </si>
  <si>
    <t>milicamicic</t>
  </si>
  <si>
    <t>Milica</t>
  </si>
  <si>
    <t>Mićić</t>
  </si>
  <si>
    <t>Deveta gimnazija Mihailo Petrović Alas</t>
  </si>
  <si>
    <t>Zorana Tošić</t>
  </si>
  <si>
    <t>TBSOS</t>
  </si>
  <si>
    <t>Đorđe</t>
  </si>
  <si>
    <t>NemanjaGemovic</t>
  </si>
  <si>
    <t>Gemović</t>
  </si>
  <si>
    <t>NikolaD</t>
  </si>
  <si>
    <t>Dobričić</t>
  </si>
  <si>
    <t>Ivana Mastilović Jovanović</t>
  </si>
  <si>
    <t>KSIO1329</t>
  </si>
  <si>
    <t>Mitar Krstovic</t>
  </si>
  <si>
    <t>Arizona</t>
  </si>
  <si>
    <t>Arizanović</t>
  </si>
  <si>
    <t>Marko Petković</t>
  </si>
  <si>
    <t>bojan01</t>
  </si>
  <si>
    <t>bojan</t>
  </si>
  <si>
    <t>vasic</t>
  </si>
  <si>
    <t>Vlada Ninkovic</t>
  </si>
  <si>
    <t>Lazar_Mancic</t>
  </si>
  <si>
    <t>Mančić</t>
  </si>
  <si>
    <t>Boban Blagojević</t>
  </si>
  <si>
    <t>Zelja</t>
  </si>
  <si>
    <t>Zeljković</t>
  </si>
  <si>
    <t>Palilula</t>
  </si>
  <si>
    <t>Peta beogradska gimnazija</t>
  </si>
  <si>
    <t>Vladimir Milosavljević</t>
  </si>
  <si>
    <t>KYGAS</t>
  </si>
  <si>
    <t>Александар</t>
  </si>
  <si>
    <t>Крстић</t>
  </si>
  <si>
    <t>Биљана Стефановић</t>
  </si>
  <si>
    <t>NikolaPFC</t>
  </si>
  <si>
    <t>Savić</t>
  </si>
  <si>
    <t>AleksandarTr</t>
  </si>
  <si>
    <t>Nikolić Biljana</t>
  </si>
  <si>
    <t>filipCubric</t>
  </si>
  <si>
    <t>Čubrić</t>
  </si>
  <si>
    <t>Olivera Begović</t>
  </si>
  <si>
    <t>bane1604</t>
  </si>
  <si>
    <t>Branislav</t>
  </si>
  <si>
    <t>Ćujić</t>
  </si>
  <si>
    <t>Jagodina</t>
  </si>
  <si>
    <t>Nikola Nikolić</t>
  </si>
  <si>
    <t>milos_prokic</t>
  </si>
  <si>
    <t>Prokić</t>
  </si>
  <si>
    <t>Shobot</t>
  </si>
  <si>
    <t>Štrbac</t>
  </si>
  <si>
    <t>Lazars</t>
  </si>
  <si>
    <t>Stanarević</t>
  </si>
  <si>
    <t>mmand1c</t>
  </si>
  <si>
    <t>Mandić</t>
  </si>
  <si>
    <t>ikac22</t>
  </si>
  <si>
    <t>Obradovic</t>
  </si>
  <si>
    <t>Raadisa Kovacevic</t>
  </si>
  <si>
    <t>st_djole</t>
  </si>
  <si>
    <t>Andrija385</t>
  </si>
  <si>
    <t>Ćirić</t>
  </si>
  <si>
    <t>Jelena Pavlović</t>
  </si>
  <si>
    <t>milutin_</t>
  </si>
  <si>
    <t>Milutin</t>
  </si>
  <si>
    <t>Bačlija</t>
  </si>
  <si>
    <t>Boban Blagojevic</t>
  </si>
  <si>
    <t>Necake</t>
  </si>
  <si>
    <t>Požarevac</t>
  </si>
  <si>
    <t>Požarevačka gimnazija</t>
  </si>
  <si>
    <t>Helena Jovanović</t>
  </si>
  <si>
    <t>Sarkan00</t>
  </si>
  <si>
    <t>Đokić</t>
  </si>
  <si>
    <t>Milena Zivotic Ilic</t>
  </si>
  <si>
    <t>Resada</t>
  </si>
  <si>
    <t>Milović</t>
  </si>
  <si>
    <t>Andro02</t>
  </si>
  <si>
    <t>Slovic</t>
  </si>
  <si>
    <t>Kraljevo</t>
  </si>
  <si>
    <t>Elektro-saobraćajna škola Nikola Tesla</t>
  </si>
  <si>
    <t>Miodrag Vučinić</t>
  </si>
  <si>
    <t>nemanja019</t>
  </si>
  <si>
    <t>Mihajlović</t>
  </si>
  <si>
    <t>Dragan Milić</t>
  </si>
  <si>
    <t>marequest</t>
  </si>
  <si>
    <t>Jovičić</t>
  </si>
  <si>
    <t>Požega</t>
  </si>
  <si>
    <t>papa</t>
  </si>
  <si>
    <t>Janevski</t>
  </si>
  <si>
    <t>Zicko</t>
  </si>
  <si>
    <t>Kozic</t>
  </si>
  <si>
    <t>Pengu0</t>
  </si>
  <si>
    <t>Urosevic</t>
  </si>
  <si>
    <t>lonskyne</t>
  </si>
  <si>
    <t>Davidović</t>
  </si>
  <si>
    <t>Negotin</t>
  </si>
  <si>
    <t>Negotinska gimnazija</t>
  </si>
  <si>
    <t>Miroslav Lekić</t>
  </si>
  <si>
    <t>Reva03</t>
  </si>
  <si>
    <t>Vera</t>
  </si>
  <si>
    <t>Vlaški</t>
  </si>
  <si>
    <t>Ivana Mastilović</t>
  </si>
  <si>
    <t>NemanjaMiric</t>
  </si>
  <si>
    <t>Mirić</t>
  </si>
  <si>
    <t>Srednja tehnička škola</t>
  </si>
  <si>
    <t>Matijević Goran</t>
  </si>
  <si>
    <t>2017.Nikola.Radojevic</t>
  </si>
  <si>
    <t>Radojević</t>
  </si>
  <si>
    <t>Vojna gimnazija</t>
  </si>
  <si>
    <t>Đoković</t>
  </si>
  <si>
    <t>Milan Ivanović</t>
  </si>
  <si>
    <t>aleksa_mitrovic</t>
  </si>
  <si>
    <t>Mitrović</t>
  </si>
  <si>
    <t>Elektrotehnička škola Rade Končar</t>
  </si>
  <si>
    <t>Milica Zdravković</t>
  </si>
  <si>
    <t>Bogdan_V</t>
  </si>
  <si>
    <t>Vlajic</t>
  </si>
  <si>
    <t>Jovanović Mastilović Ivana</t>
  </si>
  <si>
    <t>filipned2003</t>
  </si>
  <si>
    <t>filip</t>
  </si>
  <si>
    <t>nedeljkovic</t>
  </si>
  <si>
    <t>Trstenik</t>
  </si>
  <si>
    <t>Gimnazija Vuk Karadžić</t>
  </si>
  <si>
    <t>Snežana Vukčević</t>
  </si>
  <si>
    <t>Nemanja03</t>
  </si>
  <si>
    <t>Cvetković</t>
  </si>
  <si>
    <t>R3WIND</t>
  </si>
  <si>
    <t>Andreja</t>
  </si>
  <si>
    <t>Andrejić</t>
  </si>
  <si>
    <t>Vračar</t>
  </si>
  <si>
    <t>Treća beogradska gimnazija</t>
  </si>
  <si>
    <t>AnaA</t>
  </si>
  <si>
    <t>Ana</t>
  </si>
  <si>
    <t>Anđelić</t>
  </si>
  <si>
    <t>jovi2k</t>
  </si>
  <si>
    <t>Dimitrijević</t>
  </si>
  <si>
    <t>Surdulica</t>
  </si>
  <si>
    <t>Tehnička škola Nikola Tesla</t>
  </si>
  <si>
    <t>Srđan Ćeranić</t>
  </si>
  <si>
    <t>fgojko</t>
  </si>
  <si>
    <t>Gojković</t>
  </si>
  <si>
    <t>VojaSt</t>
  </si>
  <si>
    <t>Vojislav</t>
  </si>
  <si>
    <t>Stamenković</t>
  </si>
  <si>
    <t>Vladan Mihajlović, Ivan Stošić, Nikola Milosavljević</t>
  </si>
  <si>
    <t>AproJanos</t>
  </si>
  <si>
    <t>János</t>
  </si>
  <si>
    <t>Apró</t>
  </si>
  <si>
    <t>Senta</t>
  </si>
  <si>
    <t>Gimnazija sa domom učenika za talentovane učenike Boljai</t>
  </si>
  <si>
    <t>Kőrösi Gábor, Simonyi Máté, Kovacsics Tamás</t>
  </si>
  <si>
    <t>Browmis</t>
  </si>
  <si>
    <t>Misha</t>
  </si>
  <si>
    <t>Borisov</t>
  </si>
  <si>
    <t>Kikinda</t>
  </si>
  <si>
    <t>Jasmina Almaši</t>
  </si>
  <si>
    <t>Jovan_M</t>
  </si>
  <si>
    <t>Voždovac</t>
  </si>
  <si>
    <t>Osma beogradska gimnazija</t>
  </si>
  <si>
    <t>nemanja031111</t>
  </si>
  <si>
    <t>nemanja</t>
  </si>
  <si>
    <t>zelic</t>
  </si>
  <si>
    <t>Marina Duric</t>
  </si>
  <si>
    <t>VladimirV</t>
  </si>
  <si>
    <t>Vuckovic</t>
  </si>
  <si>
    <t>ChuckySRB</t>
  </si>
  <si>
    <t>Časlav</t>
  </si>
  <si>
    <t>Petronić</t>
  </si>
  <si>
    <t>aleksandramaxx</t>
  </si>
  <si>
    <t>Aleksandra</t>
  </si>
  <si>
    <t>Maksimović</t>
  </si>
  <si>
    <t>Zero</t>
  </si>
  <si>
    <t>Zrenjanin</t>
  </si>
  <si>
    <t>Zrenjaninska gimnazija</t>
  </si>
  <si>
    <t>StevanBjelic</t>
  </si>
  <si>
    <t>Stevan</t>
  </si>
  <si>
    <t>Vesna Zarić</t>
  </si>
  <si>
    <t>PerONE</t>
  </si>
  <si>
    <t>Ivanovic</t>
  </si>
  <si>
    <t>junioragdddd</t>
  </si>
  <si>
    <t>Pesic</t>
  </si>
  <si>
    <t>Stanka Matkovic</t>
  </si>
  <si>
    <t>2017.TEH.Sergej.Milic</t>
  </si>
  <si>
    <t>Sergej</t>
  </si>
  <si>
    <t>Milic</t>
  </si>
  <si>
    <t>Goran Bogdanović</t>
  </si>
  <si>
    <t>p</t>
  </si>
  <si>
    <t>aleksam</t>
  </si>
  <si>
    <t>Milojević</t>
  </si>
  <si>
    <t>Nagrada</t>
  </si>
  <si>
    <t>#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</si>
</sst>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0.0"/>
      <color rgb="FF000000"/>
      <name val="Arial"/>
    </font>
    <font>
      <b/>
      <color rgb="FFFFFFFF"/>
      <name val="Calibri"/>
    </font>
    <font>
      <name val="Calibri"/>
    </font>
    <font>
      <b/>
      <name val="Calibri"/>
    </font>
    <font>
      <color rgb="FF666666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666666"/>
        <bgColor rgb="FF666666"/>
      </patternFill>
    </fill>
  </fills>
  <borders count="2">
    <border/>
    <border>
      <left style="thin">
        <color rgb="FF000000"/>
      </left>
    </border>
  </borders>
  <cellStyleXfs count="1">
    <xf borderId="0" fillId="0" fontId="0" numFmtId="0" applyAlignment="1" applyFont="1"/>
  </cellStyleXfs>
  <cellXfs count="1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/>
    </xf>
    <xf borderId="0" fillId="2" fontId="1" numFmtId="0" xfId="0" applyAlignment="1" applyFont="1">
      <alignment horizontal="left" readingOrder="0" shrinkToFit="0" vertical="top" wrapText="1"/>
    </xf>
    <xf borderId="1" fillId="2" fontId="1" numFmtId="0" xfId="0" applyAlignment="1" applyBorder="1" applyFont="1">
      <alignment horizontal="left" readingOrder="0"/>
    </xf>
    <xf borderId="0" fillId="2" fontId="1" numFmtId="0" xfId="0" applyAlignment="1" applyFont="1">
      <alignment readingOrder="0"/>
    </xf>
    <xf borderId="1" fillId="2" fontId="1" numFmtId="0" xfId="0" applyAlignment="1" applyBorder="1" applyFont="1">
      <alignment horizontal="right" readingOrder="0"/>
    </xf>
    <xf borderId="0" fillId="2" fontId="1" numFmtId="0" xfId="0" applyAlignment="1" applyFont="1">
      <alignment horizontal="right" readingOrder="0"/>
    </xf>
    <xf borderId="0" fillId="0" fontId="2" numFmtId="0" xfId="0" applyAlignment="1" applyFont="1">
      <alignment readingOrder="0"/>
    </xf>
    <xf borderId="0" fillId="0" fontId="3" numFmtId="0" xfId="0" applyAlignment="1" applyFont="1">
      <alignment horizontal="left" readingOrder="0"/>
    </xf>
    <xf borderId="0" fillId="0" fontId="3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1" fillId="0" fontId="2" numFmtId="0" xfId="0" applyAlignment="1" applyBorder="1" applyFont="1">
      <alignment horizontal="right" readingOrder="0"/>
    </xf>
    <xf borderId="1" fillId="2" fontId="1" numFmtId="0" xfId="0" applyAlignment="1" applyBorder="1" applyFont="1">
      <alignment horizontal="left" readingOrder="0" shrinkToFit="0" vertical="top" wrapText="1"/>
    </xf>
    <xf borderId="1" fillId="0" fontId="4" numFmtId="0" xfId="0" applyAlignment="1" applyBorder="1" applyFont="1">
      <alignment horizontal="right" readingOrder="0"/>
    </xf>
    <xf borderId="0" fillId="0" fontId="4" numFmtId="0" xfId="0" applyAlignment="1" applyFont="1">
      <alignment horizontal="right" readingOrder="0"/>
    </xf>
  </cellXfs>
  <cellStyles count="1">
    <cellStyle xfId="0" name="Normal" builtinId="0"/>
  </cellStyles>
  <dxfs count="3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6.0" ySplit="2.0" topLeftCell="G3" activePane="bottomRight" state="frozen"/>
      <selection activeCell="G1" sqref="G1" pane="topRight"/>
      <selection activeCell="A3" sqref="A3" pane="bottomLeft"/>
      <selection activeCell="G3" sqref="G3" pane="bottomRight"/>
    </sheetView>
  </sheetViews>
  <sheetFormatPr customHeight="1" defaultColWidth="12.63" defaultRowHeight="15.75"/>
  <cols>
    <col customWidth="1" min="1" max="1" width="3.5"/>
    <col customWidth="1" min="2" max="2" width="7.13"/>
    <col customWidth="1" min="3" max="3" width="16.88"/>
    <col customWidth="1" min="4" max="4" width="9.25"/>
    <col customWidth="1" min="5" max="5" width="10.38"/>
    <col customWidth="1" min="6" max="6" width="6.38"/>
    <col customWidth="1" min="7" max="7" width="7.75"/>
    <col customWidth="1" min="8" max="8" width="10.88"/>
    <col customWidth="1" min="9" max="9" width="27.13"/>
    <col customWidth="1" min="10" max="10" width="5.63"/>
    <col customWidth="1" min="11" max="11" width="7.88"/>
    <col customWidth="1" min="12" max="12" width="32.88"/>
    <col customWidth="1" min="13" max="18" width="11.25"/>
    <col customWidth="1" min="19" max="214" width="3.63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 t="s">
        <v>0</v>
      </c>
      <c r="N1" s="2" t="s">
        <v>1</v>
      </c>
      <c r="O1" s="2" t="s">
        <v>2</v>
      </c>
      <c r="P1" s="2" t="s">
        <v>3</v>
      </c>
      <c r="Q1" s="2" t="s">
        <v>4</v>
      </c>
      <c r="R1" s="2" t="s">
        <v>5</v>
      </c>
      <c r="S1" s="3" t="s">
        <v>6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3" t="s">
        <v>7</v>
      </c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3" t="s">
        <v>8</v>
      </c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3" t="s">
        <v>9</v>
      </c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3" t="s">
        <v>10</v>
      </c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3" t="s">
        <v>11</v>
      </c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</row>
    <row r="2">
      <c r="A2" s="4"/>
      <c r="B2" s="1"/>
      <c r="C2" s="4" t="s">
        <v>12</v>
      </c>
      <c r="D2" s="4" t="s">
        <v>13</v>
      </c>
      <c r="E2" s="4" t="s">
        <v>14</v>
      </c>
      <c r="F2" s="4" t="s">
        <v>15</v>
      </c>
      <c r="G2" s="4" t="s">
        <v>16</v>
      </c>
      <c r="H2" s="4" t="s">
        <v>17</v>
      </c>
      <c r="I2" s="4" t="s">
        <v>18</v>
      </c>
      <c r="J2" s="4" t="s">
        <v>19</v>
      </c>
      <c r="K2" s="4" t="s">
        <v>20</v>
      </c>
      <c r="L2" s="4" t="s">
        <v>21</v>
      </c>
      <c r="M2" s="2" t="s">
        <v>6</v>
      </c>
      <c r="N2" s="2" t="s">
        <v>7</v>
      </c>
      <c r="O2" s="2" t="s">
        <v>8</v>
      </c>
      <c r="P2" s="2" t="s">
        <v>9</v>
      </c>
      <c r="Q2" s="2" t="s">
        <v>10</v>
      </c>
      <c r="R2" s="2" t="s">
        <v>11</v>
      </c>
      <c r="S2" s="5">
        <v>1.0</v>
      </c>
      <c r="T2" s="6">
        <v>2.0</v>
      </c>
      <c r="U2" s="6">
        <v>3.0</v>
      </c>
      <c r="V2" s="6">
        <v>4.0</v>
      </c>
      <c r="W2" s="6">
        <v>5.0</v>
      </c>
      <c r="X2" s="6">
        <v>6.0</v>
      </c>
      <c r="Y2" s="6">
        <v>7.0</v>
      </c>
      <c r="Z2" s="6">
        <v>8.0</v>
      </c>
      <c r="AA2" s="6">
        <v>9.0</v>
      </c>
      <c r="AB2" s="6">
        <v>10.0</v>
      </c>
      <c r="AC2" s="6">
        <v>11.0</v>
      </c>
      <c r="AD2" s="6">
        <v>12.0</v>
      </c>
      <c r="AE2" s="6">
        <v>13.0</v>
      </c>
      <c r="AF2" s="6">
        <v>14.0</v>
      </c>
      <c r="AG2" s="6">
        <v>15.0</v>
      </c>
      <c r="AH2" s="6">
        <v>16.0</v>
      </c>
      <c r="AI2" s="6">
        <v>17.0</v>
      </c>
      <c r="AJ2" s="6">
        <v>18.0</v>
      </c>
      <c r="AK2" s="6">
        <v>19.0</v>
      </c>
      <c r="AL2" s="6">
        <v>20.0</v>
      </c>
      <c r="AM2" s="5">
        <v>1.0</v>
      </c>
      <c r="AN2" s="6">
        <v>2.0</v>
      </c>
      <c r="AO2" s="6">
        <v>3.0</v>
      </c>
      <c r="AP2" s="6">
        <v>4.0</v>
      </c>
      <c r="AQ2" s="6">
        <v>5.0</v>
      </c>
      <c r="AR2" s="6">
        <v>6.0</v>
      </c>
      <c r="AS2" s="6">
        <v>7.0</v>
      </c>
      <c r="AT2" s="6">
        <v>8.0</v>
      </c>
      <c r="AU2" s="6">
        <v>9.0</v>
      </c>
      <c r="AV2" s="6">
        <v>10.0</v>
      </c>
      <c r="AW2" s="6">
        <v>11.0</v>
      </c>
      <c r="AX2" s="6">
        <v>12.0</v>
      </c>
      <c r="AY2" s="6">
        <v>13.0</v>
      </c>
      <c r="AZ2" s="6">
        <v>14.0</v>
      </c>
      <c r="BA2" s="6">
        <v>15.0</v>
      </c>
      <c r="BB2" s="6">
        <v>16.0</v>
      </c>
      <c r="BC2" s="6">
        <v>17.0</v>
      </c>
      <c r="BD2" s="6">
        <v>18.0</v>
      </c>
      <c r="BE2" s="6">
        <v>19.0</v>
      </c>
      <c r="BF2" s="6">
        <v>20.0</v>
      </c>
      <c r="BG2" s="6">
        <v>21.0</v>
      </c>
      <c r="BH2" s="6">
        <v>22.0</v>
      </c>
      <c r="BI2" s="6">
        <v>23.0</v>
      </c>
      <c r="BJ2" s="6">
        <v>24.0</v>
      </c>
      <c r="BK2" s="5">
        <v>1.0</v>
      </c>
      <c r="BL2" s="6">
        <v>2.0</v>
      </c>
      <c r="BM2" s="6">
        <v>3.0</v>
      </c>
      <c r="BN2" s="6">
        <v>4.0</v>
      </c>
      <c r="BO2" s="6">
        <v>5.0</v>
      </c>
      <c r="BP2" s="6">
        <v>6.0</v>
      </c>
      <c r="BQ2" s="6">
        <v>7.0</v>
      </c>
      <c r="BR2" s="6">
        <v>8.0</v>
      </c>
      <c r="BS2" s="6">
        <v>9.0</v>
      </c>
      <c r="BT2" s="6">
        <v>10.0</v>
      </c>
      <c r="BU2" s="6">
        <v>11.0</v>
      </c>
      <c r="BV2" s="6">
        <v>12.0</v>
      </c>
      <c r="BW2" s="6">
        <v>13.0</v>
      </c>
      <c r="BX2" s="6">
        <v>14.0</v>
      </c>
      <c r="BY2" s="6">
        <v>15.0</v>
      </c>
      <c r="BZ2" s="6">
        <v>16.0</v>
      </c>
      <c r="CA2" s="6">
        <v>17.0</v>
      </c>
      <c r="CB2" s="6">
        <v>18.0</v>
      </c>
      <c r="CC2" s="6">
        <v>19.0</v>
      </c>
      <c r="CD2" s="6">
        <v>20.0</v>
      </c>
      <c r="CE2" s="6">
        <v>21.0</v>
      </c>
      <c r="CF2" s="6">
        <v>22.0</v>
      </c>
      <c r="CG2" s="6">
        <v>23.0</v>
      </c>
      <c r="CH2" s="6">
        <v>24.0</v>
      </c>
      <c r="CI2" s="6">
        <v>25.0</v>
      </c>
      <c r="CJ2" s="6">
        <v>26.0</v>
      </c>
      <c r="CK2" s="6">
        <v>27.0</v>
      </c>
      <c r="CL2" s="6">
        <v>28.0</v>
      </c>
      <c r="CM2" s="6">
        <v>29.0</v>
      </c>
      <c r="CN2" s="5">
        <v>1.0</v>
      </c>
      <c r="CO2" s="6">
        <v>2.0</v>
      </c>
      <c r="CP2" s="6">
        <v>3.0</v>
      </c>
      <c r="CQ2" s="6">
        <v>4.0</v>
      </c>
      <c r="CR2" s="6">
        <v>5.0</v>
      </c>
      <c r="CS2" s="6">
        <v>6.0</v>
      </c>
      <c r="CT2" s="6">
        <v>7.0</v>
      </c>
      <c r="CU2" s="6">
        <v>8.0</v>
      </c>
      <c r="CV2" s="6">
        <v>9.0</v>
      </c>
      <c r="CW2" s="6">
        <v>10.0</v>
      </c>
      <c r="CX2" s="6">
        <v>11.0</v>
      </c>
      <c r="CY2" s="6">
        <v>12.0</v>
      </c>
      <c r="CZ2" s="6">
        <v>13.0</v>
      </c>
      <c r="DA2" s="6">
        <v>14.0</v>
      </c>
      <c r="DB2" s="6">
        <v>15.0</v>
      </c>
      <c r="DC2" s="6">
        <v>16.0</v>
      </c>
      <c r="DD2" s="6">
        <v>17.0</v>
      </c>
      <c r="DE2" s="6">
        <v>18.0</v>
      </c>
      <c r="DF2" s="6">
        <v>19.0</v>
      </c>
      <c r="DG2" s="6">
        <v>20.0</v>
      </c>
      <c r="DH2" s="6">
        <v>21.0</v>
      </c>
      <c r="DI2" s="6">
        <v>22.0</v>
      </c>
      <c r="DJ2" s="6">
        <v>23.0</v>
      </c>
      <c r="DK2" s="6">
        <v>24.0</v>
      </c>
      <c r="DL2" s="6">
        <v>25.0</v>
      </c>
      <c r="DM2" s="6">
        <v>26.0</v>
      </c>
      <c r="DN2" s="6">
        <v>27.0</v>
      </c>
      <c r="DO2" s="6">
        <v>28.0</v>
      </c>
      <c r="DP2" s="6">
        <v>29.0</v>
      </c>
      <c r="DQ2" s="6">
        <v>30.0</v>
      </c>
      <c r="DR2" s="6">
        <v>31.0</v>
      </c>
      <c r="DS2" s="6">
        <v>32.0</v>
      </c>
      <c r="DT2" s="6">
        <v>33.0</v>
      </c>
      <c r="DU2" s="6">
        <v>34.0</v>
      </c>
      <c r="DV2" s="6">
        <v>35.0</v>
      </c>
      <c r="DW2" s="6">
        <v>36.0</v>
      </c>
      <c r="DX2" s="6">
        <v>37.0</v>
      </c>
      <c r="DY2" s="6">
        <v>38.0</v>
      </c>
      <c r="DZ2" s="6">
        <v>39.0</v>
      </c>
      <c r="EA2" s="6">
        <v>40.0</v>
      </c>
      <c r="EB2" s="6">
        <v>41.0</v>
      </c>
      <c r="EC2" s="6">
        <v>42.0</v>
      </c>
      <c r="ED2" s="6">
        <v>43.0</v>
      </c>
      <c r="EE2" s="6">
        <v>44.0</v>
      </c>
      <c r="EF2" s="6">
        <v>45.0</v>
      </c>
      <c r="EG2" s="6">
        <v>46.0</v>
      </c>
      <c r="EH2" s="6">
        <v>47.0</v>
      </c>
      <c r="EI2" s="6">
        <v>48.0</v>
      </c>
      <c r="EJ2" s="6">
        <v>49.0</v>
      </c>
      <c r="EK2" s="6">
        <v>50.0</v>
      </c>
      <c r="EL2" s="6">
        <v>51.0</v>
      </c>
      <c r="EM2" s="6">
        <v>52.0</v>
      </c>
      <c r="EN2" s="6">
        <v>53.0</v>
      </c>
      <c r="EO2" s="6">
        <v>54.0</v>
      </c>
      <c r="EP2" s="6">
        <v>55.0</v>
      </c>
      <c r="EQ2" s="6">
        <v>56.0</v>
      </c>
      <c r="ER2" s="6">
        <v>57.0</v>
      </c>
      <c r="ES2" s="6">
        <v>58.0</v>
      </c>
      <c r="ET2" s="6">
        <v>59.0</v>
      </c>
      <c r="EU2" s="6">
        <v>60.0</v>
      </c>
      <c r="EV2" s="6">
        <v>61.0</v>
      </c>
      <c r="EW2" s="6">
        <v>62.0</v>
      </c>
      <c r="EX2" s="6">
        <v>63.0</v>
      </c>
      <c r="EY2" s="6">
        <v>64.0</v>
      </c>
      <c r="EZ2" s="6">
        <v>65.0</v>
      </c>
      <c r="FA2" s="6">
        <v>66.0</v>
      </c>
      <c r="FB2" s="6">
        <v>67.0</v>
      </c>
      <c r="FC2" s="5">
        <v>1.0</v>
      </c>
      <c r="FD2" s="6">
        <v>2.0</v>
      </c>
      <c r="FE2" s="6">
        <v>3.0</v>
      </c>
      <c r="FF2" s="6">
        <v>4.0</v>
      </c>
      <c r="FG2" s="6">
        <v>5.0</v>
      </c>
      <c r="FH2" s="6">
        <v>6.0</v>
      </c>
      <c r="FI2" s="6">
        <v>7.0</v>
      </c>
      <c r="FJ2" s="6">
        <v>8.0</v>
      </c>
      <c r="FK2" s="6">
        <v>9.0</v>
      </c>
      <c r="FL2" s="6">
        <v>10.0</v>
      </c>
      <c r="FM2" s="6">
        <v>11.0</v>
      </c>
      <c r="FN2" s="6">
        <v>12.0</v>
      </c>
      <c r="FO2" s="6">
        <v>13.0</v>
      </c>
      <c r="FP2" s="6">
        <v>14.0</v>
      </c>
      <c r="FQ2" s="6">
        <v>15.0</v>
      </c>
      <c r="FR2" s="6">
        <v>16.0</v>
      </c>
      <c r="FS2" s="6">
        <v>17.0</v>
      </c>
      <c r="FT2" s="6">
        <v>18.0</v>
      </c>
      <c r="FU2" s="6">
        <v>19.0</v>
      </c>
      <c r="FV2" s="6">
        <v>20.0</v>
      </c>
      <c r="FW2" s="6">
        <v>21.0</v>
      </c>
      <c r="FX2" s="6">
        <v>22.0</v>
      </c>
      <c r="FY2" s="6">
        <v>23.0</v>
      </c>
      <c r="FZ2" s="6">
        <v>24.0</v>
      </c>
      <c r="GA2" s="6">
        <v>25.0</v>
      </c>
      <c r="GB2" s="6">
        <v>26.0</v>
      </c>
      <c r="GC2" s="6">
        <v>27.0</v>
      </c>
      <c r="GD2" s="5">
        <v>1.0</v>
      </c>
      <c r="GE2" s="6">
        <v>2.0</v>
      </c>
      <c r="GF2" s="6">
        <v>3.0</v>
      </c>
      <c r="GG2" s="6">
        <v>4.0</v>
      </c>
      <c r="GH2" s="6">
        <v>5.0</v>
      </c>
      <c r="GI2" s="6">
        <v>6.0</v>
      </c>
      <c r="GJ2" s="6">
        <v>7.0</v>
      </c>
      <c r="GK2" s="6">
        <v>8.0</v>
      </c>
      <c r="GL2" s="6">
        <v>9.0</v>
      </c>
      <c r="GM2" s="6">
        <v>10.0</v>
      </c>
      <c r="GN2" s="6">
        <v>11.0</v>
      </c>
      <c r="GO2" s="6">
        <v>12.0</v>
      </c>
      <c r="GP2" s="6">
        <v>13.0</v>
      </c>
      <c r="GQ2" s="6">
        <v>14.0</v>
      </c>
      <c r="GR2" s="6">
        <v>15.0</v>
      </c>
      <c r="GS2" s="6">
        <v>16.0</v>
      </c>
      <c r="GT2" s="6">
        <v>17.0</v>
      </c>
      <c r="GU2" s="6">
        <v>18.0</v>
      </c>
      <c r="GV2" s="6">
        <v>19.0</v>
      </c>
      <c r="GW2" s="6">
        <v>20.0</v>
      </c>
      <c r="GX2" s="6">
        <v>21.0</v>
      </c>
      <c r="GY2" s="6">
        <v>22.0</v>
      </c>
      <c r="GZ2" s="6">
        <v>23.0</v>
      </c>
      <c r="HA2" s="6">
        <v>24.0</v>
      </c>
      <c r="HB2" s="6">
        <v>25.0</v>
      </c>
      <c r="HC2" s="6">
        <v>26.0</v>
      </c>
      <c r="HD2" s="6">
        <v>27.0</v>
      </c>
      <c r="HE2" s="6">
        <v>28.0</v>
      </c>
      <c r="HF2" s="6">
        <v>29.0</v>
      </c>
    </row>
    <row r="3">
      <c r="A3" s="7" t="s">
        <v>22</v>
      </c>
      <c r="B3" s="8"/>
      <c r="C3" s="7" t="s">
        <v>23</v>
      </c>
      <c r="D3" s="7" t="s">
        <v>24</v>
      </c>
      <c r="E3" s="7" t="s">
        <v>25</v>
      </c>
      <c r="F3" s="9">
        <f t="shared" ref="F3:F169" si="1">IF(K3 = "A", SUM(P3:R3), SUM(M3:O3))</f>
        <v>300</v>
      </c>
      <c r="G3" s="7" t="s">
        <v>26</v>
      </c>
      <c r="H3" s="7" t="s">
        <v>27</v>
      </c>
      <c r="I3" s="7" t="s">
        <v>28</v>
      </c>
      <c r="J3" s="7" t="s">
        <v>29</v>
      </c>
      <c r="K3" s="7" t="s">
        <v>30</v>
      </c>
      <c r="L3" s="7"/>
      <c r="M3" s="10" t="s">
        <v>31</v>
      </c>
      <c r="N3" s="10" t="s">
        <v>31</v>
      </c>
      <c r="O3" s="10" t="s">
        <v>31</v>
      </c>
      <c r="P3" s="10">
        <v>100.0</v>
      </c>
      <c r="Q3" s="10">
        <v>100.0</v>
      </c>
      <c r="R3" s="10">
        <v>100.0</v>
      </c>
      <c r="S3" s="11">
        <v>1.0</v>
      </c>
      <c r="T3" s="10">
        <v>1.0</v>
      </c>
      <c r="U3" s="10">
        <v>1.0</v>
      </c>
      <c r="V3" s="10">
        <v>1.0</v>
      </c>
      <c r="W3" s="10">
        <v>1.0</v>
      </c>
      <c r="X3" s="10">
        <v>1.0</v>
      </c>
      <c r="Y3" s="10">
        <v>1.0</v>
      </c>
      <c r="Z3" s="10">
        <v>1.0</v>
      </c>
      <c r="AA3" s="10">
        <v>1.0</v>
      </c>
      <c r="AB3" s="10">
        <v>1.0</v>
      </c>
      <c r="AC3" s="10">
        <v>1.0</v>
      </c>
      <c r="AD3" s="10">
        <v>1.0</v>
      </c>
      <c r="AE3" s="10">
        <v>1.0</v>
      </c>
      <c r="AF3" s="10">
        <v>1.0</v>
      </c>
      <c r="AG3" s="10">
        <v>1.0</v>
      </c>
      <c r="AH3" s="10">
        <v>1.0</v>
      </c>
      <c r="AI3" s="10">
        <v>1.0</v>
      </c>
      <c r="AJ3" s="10">
        <v>1.0</v>
      </c>
      <c r="AK3" s="10">
        <v>1.0</v>
      </c>
      <c r="AL3" s="10">
        <v>1.0</v>
      </c>
      <c r="AM3" s="11">
        <v>1.0</v>
      </c>
      <c r="AN3" s="10">
        <v>1.0</v>
      </c>
      <c r="AO3" s="10">
        <v>1.0</v>
      </c>
      <c r="AP3" s="10">
        <v>1.0</v>
      </c>
      <c r="AQ3" s="10">
        <v>1.0</v>
      </c>
      <c r="AR3" s="10">
        <v>1.0</v>
      </c>
      <c r="AS3" s="10">
        <v>1.0</v>
      </c>
      <c r="AT3" s="10">
        <v>1.0</v>
      </c>
      <c r="AU3" s="10">
        <v>1.0</v>
      </c>
      <c r="AV3" s="10">
        <v>1.0</v>
      </c>
      <c r="AW3" s="10">
        <v>1.0</v>
      </c>
      <c r="AX3" s="10">
        <v>1.0</v>
      </c>
      <c r="AY3" s="10">
        <v>1.0</v>
      </c>
      <c r="AZ3" s="10">
        <v>1.0</v>
      </c>
      <c r="BA3" s="10">
        <v>1.0</v>
      </c>
      <c r="BB3" s="10">
        <v>1.0</v>
      </c>
      <c r="BC3" s="10">
        <v>1.0</v>
      </c>
      <c r="BD3" s="10">
        <v>1.0</v>
      </c>
      <c r="BE3" s="10">
        <v>1.0</v>
      </c>
      <c r="BF3" s="10">
        <v>1.0</v>
      </c>
      <c r="BG3" s="10">
        <v>1.0</v>
      </c>
      <c r="BH3" s="10">
        <v>1.0</v>
      </c>
      <c r="BI3" s="10">
        <v>1.0</v>
      </c>
      <c r="BJ3" s="10">
        <v>1.0</v>
      </c>
      <c r="BK3" s="11">
        <v>1.0</v>
      </c>
      <c r="BL3" s="10">
        <v>1.0</v>
      </c>
      <c r="BM3" s="10">
        <v>1.0</v>
      </c>
      <c r="BN3" s="10">
        <v>1.0</v>
      </c>
      <c r="BO3" s="10">
        <v>1.0</v>
      </c>
      <c r="BP3" s="10">
        <v>1.0</v>
      </c>
      <c r="BQ3" s="10">
        <v>1.0</v>
      </c>
      <c r="BR3" s="10">
        <v>1.0</v>
      </c>
      <c r="BS3" s="10">
        <v>1.0</v>
      </c>
      <c r="BT3" s="10">
        <v>1.0</v>
      </c>
      <c r="BU3" s="10">
        <v>1.0</v>
      </c>
      <c r="BV3" s="10">
        <v>1.0</v>
      </c>
      <c r="BW3" s="10">
        <v>1.0</v>
      </c>
      <c r="BX3" s="10">
        <v>1.0</v>
      </c>
      <c r="BY3" s="10">
        <v>1.0</v>
      </c>
      <c r="BZ3" s="10">
        <v>1.0</v>
      </c>
      <c r="CA3" s="10">
        <v>1.0</v>
      </c>
      <c r="CB3" s="10">
        <v>1.0</v>
      </c>
      <c r="CC3" s="10">
        <v>1.0</v>
      </c>
      <c r="CD3" s="10">
        <v>1.0</v>
      </c>
      <c r="CE3" s="10">
        <v>1.0</v>
      </c>
      <c r="CF3" s="10">
        <v>1.0</v>
      </c>
      <c r="CG3" s="10">
        <v>1.0</v>
      </c>
      <c r="CH3" s="10">
        <v>1.0</v>
      </c>
      <c r="CI3" s="10">
        <v>1.0</v>
      </c>
      <c r="CJ3" s="10">
        <v>1.0</v>
      </c>
      <c r="CK3" s="10">
        <v>1.0</v>
      </c>
      <c r="CL3" s="10">
        <v>1.0</v>
      </c>
      <c r="CM3" s="10">
        <v>1.0</v>
      </c>
      <c r="CN3" s="11">
        <v>1.0</v>
      </c>
      <c r="CO3" s="10">
        <v>1.0</v>
      </c>
      <c r="CP3" s="10">
        <v>1.0</v>
      </c>
      <c r="CQ3" s="10">
        <v>1.0</v>
      </c>
      <c r="CR3" s="10">
        <v>1.0</v>
      </c>
      <c r="CS3" s="10">
        <v>1.0</v>
      </c>
      <c r="CT3" s="10">
        <v>1.0</v>
      </c>
      <c r="CU3" s="10">
        <v>1.0</v>
      </c>
      <c r="CV3" s="10">
        <v>1.0</v>
      </c>
      <c r="CW3" s="10">
        <v>1.0</v>
      </c>
      <c r="CX3" s="10">
        <v>1.0</v>
      </c>
      <c r="CY3" s="10">
        <v>1.0</v>
      </c>
      <c r="CZ3" s="10">
        <v>1.0</v>
      </c>
      <c r="DA3" s="10">
        <v>1.0</v>
      </c>
      <c r="DB3" s="10">
        <v>1.0</v>
      </c>
      <c r="DC3" s="10">
        <v>1.0</v>
      </c>
      <c r="DD3" s="10">
        <v>1.0</v>
      </c>
      <c r="DE3" s="10">
        <v>1.0</v>
      </c>
      <c r="DF3" s="10">
        <v>1.0</v>
      </c>
      <c r="DG3" s="10">
        <v>1.0</v>
      </c>
      <c r="DH3" s="10">
        <v>1.0</v>
      </c>
      <c r="DI3" s="10">
        <v>1.0</v>
      </c>
      <c r="DJ3" s="10">
        <v>1.0</v>
      </c>
      <c r="DK3" s="10">
        <v>1.0</v>
      </c>
      <c r="DL3" s="10">
        <v>1.0</v>
      </c>
      <c r="DM3" s="10">
        <v>1.0</v>
      </c>
      <c r="DN3" s="10">
        <v>1.0</v>
      </c>
      <c r="DO3" s="10">
        <v>1.0</v>
      </c>
      <c r="DP3" s="10">
        <v>1.0</v>
      </c>
      <c r="DQ3" s="10">
        <v>1.0</v>
      </c>
      <c r="DR3" s="10">
        <v>1.0</v>
      </c>
      <c r="DS3" s="10">
        <v>1.0</v>
      </c>
      <c r="DT3" s="10">
        <v>1.0</v>
      </c>
      <c r="DU3" s="10">
        <v>1.0</v>
      </c>
      <c r="DV3" s="10">
        <v>1.0</v>
      </c>
      <c r="DW3" s="10">
        <v>1.0</v>
      </c>
      <c r="DX3" s="10">
        <v>1.0</v>
      </c>
      <c r="DY3" s="10">
        <v>1.0</v>
      </c>
      <c r="DZ3" s="10">
        <v>1.0</v>
      </c>
      <c r="EA3" s="10">
        <v>1.0</v>
      </c>
      <c r="EB3" s="10">
        <v>1.0</v>
      </c>
      <c r="EC3" s="10">
        <v>1.0</v>
      </c>
      <c r="ED3" s="10">
        <v>1.0</v>
      </c>
      <c r="EE3" s="10">
        <v>1.0</v>
      </c>
      <c r="EF3" s="10">
        <v>1.0</v>
      </c>
      <c r="EG3" s="10">
        <v>1.0</v>
      </c>
      <c r="EH3" s="10">
        <v>1.0</v>
      </c>
      <c r="EI3" s="10">
        <v>1.0</v>
      </c>
      <c r="EJ3" s="10">
        <v>1.0</v>
      </c>
      <c r="EK3" s="10">
        <v>1.0</v>
      </c>
      <c r="EL3" s="10">
        <v>1.0</v>
      </c>
      <c r="EM3" s="10">
        <v>1.0</v>
      </c>
      <c r="EN3" s="10">
        <v>1.0</v>
      </c>
      <c r="EO3" s="10">
        <v>1.0</v>
      </c>
      <c r="EP3" s="10">
        <v>1.0</v>
      </c>
      <c r="EQ3" s="10">
        <v>1.0</v>
      </c>
      <c r="ER3" s="10">
        <v>1.0</v>
      </c>
      <c r="ES3" s="10">
        <v>1.0</v>
      </c>
      <c r="ET3" s="10">
        <v>1.0</v>
      </c>
      <c r="EU3" s="10">
        <v>1.0</v>
      </c>
      <c r="EV3" s="10">
        <v>1.0</v>
      </c>
      <c r="EW3" s="10">
        <v>1.0</v>
      </c>
      <c r="EX3" s="10">
        <v>1.0</v>
      </c>
      <c r="EY3" s="10">
        <v>1.0</v>
      </c>
      <c r="EZ3" s="10">
        <v>1.0</v>
      </c>
      <c r="FA3" s="10">
        <v>1.0</v>
      </c>
      <c r="FB3" s="10">
        <v>1.0</v>
      </c>
      <c r="FC3" s="11">
        <v>1.0</v>
      </c>
      <c r="FD3" s="10">
        <v>1.0</v>
      </c>
      <c r="FE3" s="10">
        <v>1.0</v>
      </c>
      <c r="FF3" s="10">
        <v>1.0</v>
      </c>
      <c r="FG3" s="10">
        <v>1.0</v>
      </c>
      <c r="FH3" s="10">
        <v>1.0</v>
      </c>
      <c r="FI3" s="10">
        <v>1.0</v>
      </c>
      <c r="FJ3" s="10">
        <v>1.0</v>
      </c>
      <c r="FK3" s="10">
        <v>1.0</v>
      </c>
      <c r="FL3" s="10">
        <v>1.0</v>
      </c>
      <c r="FM3" s="10">
        <v>1.0</v>
      </c>
      <c r="FN3" s="10">
        <v>1.0</v>
      </c>
      <c r="FO3" s="10">
        <v>1.0</v>
      </c>
      <c r="FP3" s="10">
        <v>1.0</v>
      </c>
      <c r="FQ3" s="10">
        <v>1.0</v>
      </c>
      <c r="FR3" s="10">
        <v>1.0</v>
      </c>
      <c r="FS3" s="10">
        <v>1.0</v>
      </c>
      <c r="FT3" s="10">
        <v>1.0</v>
      </c>
      <c r="FU3" s="10">
        <v>1.0</v>
      </c>
      <c r="FV3" s="10">
        <v>1.0</v>
      </c>
      <c r="FW3" s="10">
        <v>1.0</v>
      </c>
      <c r="FX3" s="10">
        <v>1.0</v>
      </c>
      <c r="FY3" s="10">
        <v>1.0</v>
      </c>
      <c r="FZ3" s="10">
        <v>1.0</v>
      </c>
      <c r="GA3" s="10">
        <v>1.0</v>
      </c>
      <c r="GB3" s="10">
        <v>1.0</v>
      </c>
      <c r="GC3" s="10">
        <v>1.0</v>
      </c>
      <c r="GD3" s="11">
        <v>1.0</v>
      </c>
      <c r="GE3" s="10">
        <v>1.0</v>
      </c>
      <c r="GF3" s="10">
        <v>1.0</v>
      </c>
      <c r="GG3" s="10">
        <v>1.0</v>
      </c>
      <c r="GH3" s="10">
        <v>1.0</v>
      </c>
      <c r="GI3" s="10">
        <v>1.0</v>
      </c>
      <c r="GJ3" s="10">
        <v>1.0</v>
      </c>
      <c r="GK3" s="10">
        <v>1.0</v>
      </c>
      <c r="GL3" s="10">
        <v>1.0</v>
      </c>
      <c r="GM3" s="10">
        <v>1.0</v>
      </c>
      <c r="GN3" s="10">
        <v>1.0</v>
      </c>
      <c r="GO3" s="10">
        <v>1.0</v>
      </c>
      <c r="GP3" s="10">
        <v>1.0</v>
      </c>
      <c r="GQ3" s="10">
        <v>1.0</v>
      </c>
      <c r="GR3" s="10">
        <v>1.0</v>
      </c>
      <c r="GS3" s="10">
        <v>1.0</v>
      </c>
      <c r="GT3" s="10">
        <v>1.0</v>
      </c>
      <c r="GU3" s="10">
        <v>1.0</v>
      </c>
      <c r="GV3" s="10">
        <v>1.0</v>
      </c>
      <c r="GW3" s="10">
        <v>1.0</v>
      </c>
      <c r="GX3" s="10">
        <v>1.0</v>
      </c>
      <c r="GY3" s="10">
        <v>1.0</v>
      </c>
      <c r="GZ3" s="10">
        <v>1.0</v>
      </c>
      <c r="HA3" s="10">
        <v>1.0</v>
      </c>
      <c r="HB3" s="10">
        <v>1.0</v>
      </c>
      <c r="HC3" s="10">
        <v>1.0</v>
      </c>
      <c r="HD3" s="10">
        <v>1.0</v>
      </c>
      <c r="HE3" s="10">
        <v>1.0</v>
      </c>
      <c r="HF3" s="10">
        <v>1.0</v>
      </c>
    </row>
    <row r="4">
      <c r="A4" s="7" t="s">
        <v>22</v>
      </c>
      <c r="B4" s="8"/>
      <c r="C4" s="7" t="s">
        <v>32</v>
      </c>
      <c r="D4" s="7" t="s">
        <v>33</v>
      </c>
      <c r="E4" s="7" t="s">
        <v>34</v>
      </c>
      <c r="F4" s="9">
        <f t="shared" si="1"/>
        <v>300</v>
      </c>
      <c r="G4" s="7" t="s">
        <v>26</v>
      </c>
      <c r="H4" s="7" t="s">
        <v>35</v>
      </c>
      <c r="I4" s="7" t="s">
        <v>36</v>
      </c>
      <c r="J4" s="7" t="s">
        <v>29</v>
      </c>
      <c r="K4" s="7" t="s">
        <v>30</v>
      </c>
      <c r="L4" s="7" t="s">
        <v>37</v>
      </c>
      <c r="M4" s="10" t="s">
        <v>31</v>
      </c>
      <c r="N4" s="10" t="s">
        <v>31</v>
      </c>
      <c r="O4" s="10" t="s">
        <v>31</v>
      </c>
      <c r="P4" s="10">
        <v>100.0</v>
      </c>
      <c r="Q4" s="10">
        <v>100.0</v>
      </c>
      <c r="R4" s="10">
        <v>100.0</v>
      </c>
      <c r="S4" s="11">
        <v>1.0</v>
      </c>
      <c r="T4" s="10">
        <v>1.0</v>
      </c>
      <c r="U4" s="10">
        <v>1.0</v>
      </c>
      <c r="V4" s="10">
        <v>1.0</v>
      </c>
      <c r="W4" s="10">
        <v>1.0</v>
      </c>
      <c r="X4" s="10">
        <v>1.0</v>
      </c>
      <c r="Y4" s="10">
        <v>1.0</v>
      </c>
      <c r="Z4" s="10">
        <v>1.0</v>
      </c>
      <c r="AA4" s="10">
        <v>1.0</v>
      </c>
      <c r="AB4" s="10">
        <v>1.0</v>
      </c>
      <c r="AC4" s="10">
        <v>1.0</v>
      </c>
      <c r="AD4" s="10">
        <v>1.0</v>
      </c>
      <c r="AE4" s="10">
        <v>1.0</v>
      </c>
      <c r="AF4" s="10">
        <v>1.0</v>
      </c>
      <c r="AG4" s="10">
        <v>1.0</v>
      </c>
      <c r="AH4" s="10">
        <v>1.0</v>
      </c>
      <c r="AI4" s="10">
        <v>1.0</v>
      </c>
      <c r="AJ4" s="10">
        <v>1.0</v>
      </c>
      <c r="AK4" s="10">
        <v>1.0</v>
      </c>
      <c r="AL4" s="10">
        <v>1.0</v>
      </c>
      <c r="AM4" s="11">
        <v>1.0</v>
      </c>
      <c r="AN4" s="10">
        <v>1.0</v>
      </c>
      <c r="AO4" s="10">
        <v>1.0</v>
      </c>
      <c r="AP4" s="10">
        <v>1.0</v>
      </c>
      <c r="AQ4" s="10">
        <v>1.0</v>
      </c>
      <c r="AR4" s="10">
        <v>1.0</v>
      </c>
      <c r="AS4" s="10">
        <v>1.0</v>
      </c>
      <c r="AT4" s="10">
        <v>1.0</v>
      </c>
      <c r="AU4" s="10">
        <v>1.0</v>
      </c>
      <c r="AV4" s="10">
        <v>1.0</v>
      </c>
      <c r="AW4" s="10">
        <v>1.0</v>
      </c>
      <c r="AX4" s="10">
        <v>1.0</v>
      </c>
      <c r="AY4" s="10" t="s">
        <v>38</v>
      </c>
      <c r="AZ4" s="10" t="s">
        <v>38</v>
      </c>
      <c r="BA4" s="10" t="s">
        <v>38</v>
      </c>
      <c r="BB4" s="10" t="s">
        <v>38</v>
      </c>
      <c r="BC4" s="10" t="s">
        <v>38</v>
      </c>
      <c r="BD4" s="10" t="s">
        <v>38</v>
      </c>
      <c r="BE4" s="10">
        <v>1.0</v>
      </c>
      <c r="BF4" s="10" t="s">
        <v>38</v>
      </c>
      <c r="BG4" s="10">
        <v>1.0</v>
      </c>
      <c r="BH4" s="10">
        <v>1.0</v>
      </c>
      <c r="BI4" s="10" t="s">
        <v>38</v>
      </c>
      <c r="BJ4" s="10">
        <v>1.0</v>
      </c>
      <c r="BK4" s="11" t="s">
        <v>31</v>
      </c>
      <c r="BL4" s="10" t="s">
        <v>31</v>
      </c>
      <c r="BM4" s="10" t="s">
        <v>31</v>
      </c>
      <c r="BN4" s="10" t="s">
        <v>31</v>
      </c>
      <c r="BO4" s="10" t="s">
        <v>31</v>
      </c>
      <c r="BP4" s="10" t="s">
        <v>31</v>
      </c>
      <c r="BQ4" s="10" t="s">
        <v>31</v>
      </c>
      <c r="BR4" s="10" t="s">
        <v>31</v>
      </c>
      <c r="BS4" s="10" t="s">
        <v>31</v>
      </c>
      <c r="BT4" s="10" t="s">
        <v>31</v>
      </c>
      <c r="BU4" s="10" t="s">
        <v>31</v>
      </c>
      <c r="BV4" s="10" t="s">
        <v>31</v>
      </c>
      <c r="BW4" s="10" t="s">
        <v>31</v>
      </c>
      <c r="BX4" s="10" t="s">
        <v>31</v>
      </c>
      <c r="BY4" s="10" t="s">
        <v>31</v>
      </c>
      <c r="BZ4" s="10" t="s">
        <v>31</v>
      </c>
      <c r="CA4" s="10" t="s">
        <v>31</v>
      </c>
      <c r="CB4" s="10" t="s">
        <v>31</v>
      </c>
      <c r="CC4" s="10" t="s">
        <v>31</v>
      </c>
      <c r="CD4" s="10" t="s">
        <v>31</v>
      </c>
      <c r="CE4" s="10" t="s">
        <v>31</v>
      </c>
      <c r="CF4" s="10" t="s">
        <v>31</v>
      </c>
      <c r="CG4" s="10" t="s">
        <v>31</v>
      </c>
      <c r="CH4" s="10" t="s">
        <v>31</v>
      </c>
      <c r="CI4" s="10" t="s">
        <v>31</v>
      </c>
      <c r="CJ4" s="10" t="s">
        <v>31</v>
      </c>
      <c r="CK4" s="10" t="s">
        <v>31</v>
      </c>
      <c r="CL4" s="10" t="s">
        <v>31</v>
      </c>
      <c r="CM4" s="10" t="s">
        <v>31</v>
      </c>
      <c r="CN4" s="11">
        <v>1.0</v>
      </c>
      <c r="CO4" s="10">
        <v>1.0</v>
      </c>
      <c r="CP4" s="10">
        <v>1.0</v>
      </c>
      <c r="CQ4" s="10">
        <v>1.0</v>
      </c>
      <c r="CR4" s="10">
        <v>1.0</v>
      </c>
      <c r="CS4" s="10">
        <v>1.0</v>
      </c>
      <c r="CT4" s="10">
        <v>1.0</v>
      </c>
      <c r="CU4" s="10">
        <v>1.0</v>
      </c>
      <c r="CV4" s="10">
        <v>1.0</v>
      </c>
      <c r="CW4" s="10">
        <v>1.0</v>
      </c>
      <c r="CX4" s="10">
        <v>1.0</v>
      </c>
      <c r="CY4" s="10">
        <v>1.0</v>
      </c>
      <c r="CZ4" s="10">
        <v>1.0</v>
      </c>
      <c r="DA4" s="10">
        <v>1.0</v>
      </c>
      <c r="DB4" s="10">
        <v>1.0</v>
      </c>
      <c r="DC4" s="10">
        <v>1.0</v>
      </c>
      <c r="DD4" s="10">
        <v>1.0</v>
      </c>
      <c r="DE4" s="10">
        <v>1.0</v>
      </c>
      <c r="DF4" s="10">
        <v>1.0</v>
      </c>
      <c r="DG4" s="10">
        <v>1.0</v>
      </c>
      <c r="DH4" s="10">
        <v>1.0</v>
      </c>
      <c r="DI4" s="10">
        <v>1.0</v>
      </c>
      <c r="DJ4" s="10">
        <v>1.0</v>
      </c>
      <c r="DK4" s="10">
        <v>1.0</v>
      </c>
      <c r="DL4" s="10">
        <v>1.0</v>
      </c>
      <c r="DM4" s="10">
        <v>1.0</v>
      </c>
      <c r="DN4" s="10">
        <v>1.0</v>
      </c>
      <c r="DO4" s="10">
        <v>1.0</v>
      </c>
      <c r="DP4" s="10">
        <v>1.0</v>
      </c>
      <c r="DQ4" s="10">
        <v>1.0</v>
      </c>
      <c r="DR4" s="10">
        <v>1.0</v>
      </c>
      <c r="DS4" s="10">
        <v>1.0</v>
      </c>
      <c r="DT4" s="10">
        <v>1.0</v>
      </c>
      <c r="DU4" s="10">
        <v>1.0</v>
      </c>
      <c r="DV4" s="10">
        <v>1.0</v>
      </c>
      <c r="DW4" s="10">
        <v>1.0</v>
      </c>
      <c r="DX4" s="10">
        <v>1.0</v>
      </c>
      <c r="DY4" s="10">
        <v>1.0</v>
      </c>
      <c r="DZ4" s="10">
        <v>1.0</v>
      </c>
      <c r="EA4" s="10">
        <v>1.0</v>
      </c>
      <c r="EB4" s="10">
        <v>1.0</v>
      </c>
      <c r="EC4" s="10">
        <v>1.0</v>
      </c>
      <c r="ED4" s="10">
        <v>1.0</v>
      </c>
      <c r="EE4" s="10">
        <v>1.0</v>
      </c>
      <c r="EF4" s="10">
        <v>1.0</v>
      </c>
      <c r="EG4" s="10">
        <v>1.0</v>
      </c>
      <c r="EH4" s="10">
        <v>1.0</v>
      </c>
      <c r="EI4" s="10">
        <v>1.0</v>
      </c>
      <c r="EJ4" s="10">
        <v>1.0</v>
      </c>
      <c r="EK4" s="10">
        <v>1.0</v>
      </c>
      <c r="EL4" s="10">
        <v>1.0</v>
      </c>
      <c r="EM4" s="10">
        <v>1.0</v>
      </c>
      <c r="EN4" s="10">
        <v>1.0</v>
      </c>
      <c r="EO4" s="10">
        <v>1.0</v>
      </c>
      <c r="EP4" s="10">
        <v>1.0</v>
      </c>
      <c r="EQ4" s="10">
        <v>1.0</v>
      </c>
      <c r="ER4" s="10">
        <v>1.0</v>
      </c>
      <c r="ES4" s="10">
        <v>1.0</v>
      </c>
      <c r="ET4" s="10">
        <v>1.0</v>
      </c>
      <c r="EU4" s="10">
        <v>1.0</v>
      </c>
      <c r="EV4" s="10">
        <v>1.0</v>
      </c>
      <c r="EW4" s="10">
        <v>1.0</v>
      </c>
      <c r="EX4" s="10">
        <v>1.0</v>
      </c>
      <c r="EY4" s="10">
        <v>1.0</v>
      </c>
      <c r="EZ4" s="10">
        <v>1.0</v>
      </c>
      <c r="FA4" s="10">
        <v>1.0</v>
      </c>
      <c r="FB4" s="10">
        <v>1.0</v>
      </c>
      <c r="FC4" s="11">
        <v>1.0</v>
      </c>
      <c r="FD4" s="10">
        <v>1.0</v>
      </c>
      <c r="FE4" s="10">
        <v>1.0</v>
      </c>
      <c r="FF4" s="10">
        <v>1.0</v>
      </c>
      <c r="FG4" s="10">
        <v>1.0</v>
      </c>
      <c r="FH4" s="10">
        <v>1.0</v>
      </c>
      <c r="FI4" s="10">
        <v>1.0</v>
      </c>
      <c r="FJ4" s="10">
        <v>1.0</v>
      </c>
      <c r="FK4" s="10">
        <v>1.0</v>
      </c>
      <c r="FL4" s="10">
        <v>1.0</v>
      </c>
      <c r="FM4" s="10">
        <v>1.0</v>
      </c>
      <c r="FN4" s="10">
        <v>1.0</v>
      </c>
      <c r="FO4" s="10">
        <v>1.0</v>
      </c>
      <c r="FP4" s="10">
        <v>1.0</v>
      </c>
      <c r="FQ4" s="10">
        <v>1.0</v>
      </c>
      <c r="FR4" s="10">
        <v>1.0</v>
      </c>
      <c r="FS4" s="10">
        <v>1.0</v>
      </c>
      <c r="FT4" s="10">
        <v>1.0</v>
      </c>
      <c r="FU4" s="10">
        <v>1.0</v>
      </c>
      <c r="FV4" s="10">
        <v>1.0</v>
      </c>
      <c r="FW4" s="10">
        <v>1.0</v>
      </c>
      <c r="FX4" s="10">
        <v>1.0</v>
      </c>
      <c r="FY4" s="10">
        <v>1.0</v>
      </c>
      <c r="FZ4" s="10">
        <v>1.0</v>
      </c>
      <c r="GA4" s="10">
        <v>1.0</v>
      </c>
      <c r="GB4" s="10">
        <v>1.0</v>
      </c>
      <c r="GC4" s="10">
        <v>1.0</v>
      </c>
      <c r="GD4" s="11">
        <v>1.0</v>
      </c>
      <c r="GE4" s="10">
        <v>1.0</v>
      </c>
      <c r="GF4" s="10">
        <v>1.0</v>
      </c>
      <c r="GG4" s="10">
        <v>1.0</v>
      </c>
      <c r="GH4" s="10">
        <v>1.0</v>
      </c>
      <c r="GI4" s="10">
        <v>1.0</v>
      </c>
      <c r="GJ4" s="10">
        <v>1.0</v>
      </c>
      <c r="GK4" s="10">
        <v>1.0</v>
      </c>
      <c r="GL4" s="10">
        <v>1.0</v>
      </c>
      <c r="GM4" s="10">
        <v>1.0</v>
      </c>
      <c r="GN4" s="10">
        <v>1.0</v>
      </c>
      <c r="GO4" s="10">
        <v>1.0</v>
      </c>
      <c r="GP4" s="10">
        <v>1.0</v>
      </c>
      <c r="GQ4" s="10">
        <v>1.0</v>
      </c>
      <c r="GR4" s="10">
        <v>1.0</v>
      </c>
      <c r="GS4" s="10">
        <v>1.0</v>
      </c>
      <c r="GT4" s="10">
        <v>1.0</v>
      </c>
      <c r="GU4" s="10">
        <v>1.0</v>
      </c>
      <c r="GV4" s="10">
        <v>1.0</v>
      </c>
      <c r="GW4" s="10">
        <v>1.0</v>
      </c>
      <c r="GX4" s="10">
        <v>1.0</v>
      </c>
      <c r="GY4" s="10">
        <v>1.0</v>
      </c>
      <c r="GZ4" s="10">
        <v>1.0</v>
      </c>
      <c r="HA4" s="10">
        <v>1.0</v>
      </c>
      <c r="HB4" s="10">
        <v>1.0</v>
      </c>
      <c r="HC4" s="10">
        <v>1.0</v>
      </c>
      <c r="HD4" s="10">
        <v>1.0</v>
      </c>
      <c r="HE4" s="10">
        <v>1.0</v>
      </c>
      <c r="HF4" s="10">
        <v>1.0</v>
      </c>
    </row>
    <row r="5">
      <c r="A5" s="7" t="s">
        <v>22</v>
      </c>
      <c r="B5" s="8"/>
      <c r="C5" s="7" t="s">
        <v>39</v>
      </c>
      <c r="D5" s="7" t="s">
        <v>40</v>
      </c>
      <c r="E5" s="7" t="s">
        <v>41</v>
      </c>
      <c r="F5" s="9">
        <f t="shared" si="1"/>
        <v>300</v>
      </c>
      <c r="G5" s="7" t="s">
        <v>26</v>
      </c>
      <c r="H5" s="7" t="s">
        <v>27</v>
      </c>
      <c r="I5" s="7" t="s">
        <v>28</v>
      </c>
      <c r="J5" s="7" t="s">
        <v>42</v>
      </c>
      <c r="K5" s="7" t="s">
        <v>30</v>
      </c>
      <c r="L5" s="7" t="s">
        <v>43</v>
      </c>
      <c r="M5" s="10" t="s">
        <v>31</v>
      </c>
      <c r="N5" s="10" t="s">
        <v>31</v>
      </c>
      <c r="O5" s="10" t="s">
        <v>31</v>
      </c>
      <c r="P5" s="10">
        <v>100.0</v>
      </c>
      <c r="Q5" s="10">
        <v>100.0</v>
      </c>
      <c r="R5" s="10">
        <v>100.0</v>
      </c>
      <c r="S5" s="11" t="s">
        <v>31</v>
      </c>
      <c r="T5" s="10" t="s">
        <v>31</v>
      </c>
      <c r="U5" s="10" t="s">
        <v>31</v>
      </c>
      <c r="V5" s="10" t="s">
        <v>31</v>
      </c>
      <c r="W5" s="10" t="s">
        <v>31</v>
      </c>
      <c r="X5" s="10" t="s">
        <v>31</v>
      </c>
      <c r="Y5" s="10" t="s">
        <v>31</v>
      </c>
      <c r="Z5" s="10" t="s">
        <v>31</v>
      </c>
      <c r="AA5" s="10" t="s">
        <v>31</v>
      </c>
      <c r="AB5" s="10" t="s">
        <v>31</v>
      </c>
      <c r="AC5" s="10" t="s">
        <v>31</v>
      </c>
      <c r="AD5" s="10" t="s">
        <v>31</v>
      </c>
      <c r="AE5" s="10" t="s">
        <v>31</v>
      </c>
      <c r="AF5" s="10" t="s">
        <v>31</v>
      </c>
      <c r="AG5" s="10" t="s">
        <v>31</v>
      </c>
      <c r="AH5" s="10" t="s">
        <v>31</v>
      </c>
      <c r="AI5" s="10" t="s">
        <v>31</v>
      </c>
      <c r="AJ5" s="10" t="s">
        <v>31</v>
      </c>
      <c r="AK5" s="10" t="s">
        <v>31</v>
      </c>
      <c r="AL5" s="10" t="s">
        <v>31</v>
      </c>
      <c r="AM5" s="11" t="s">
        <v>31</v>
      </c>
      <c r="AN5" s="10" t="s">
        <v>31</v>
      </c>
      <c r="AO5" s="10" t="s">
        <v>31</v>
      </c>
      <c r="AP5" s="10" t="s">
        <v>31</v>
      </c>
      <c r="AQ5" s="10" t="s">
        <v>31</v>
      </c>
      <c r="AR5" s="10" t="s">
        <v>31</v>
      </c>
      <c r="AS5" s="10" t="s">
        <v>31</v>
      </c>
      <c r="AT5" s="10" t="s">
        <v>31</v>
      </c>
      <c r="AU5" s="10" t="s">
        <v>31</v>
      </c>
      <c r="AV5" s="10" t="s">
        <v>31</v>
      </c>
      <c r="AW5" s="10" t="s">
        <v>31</v>
      </c>
      <c r="AX5" s="10" t="s">
        <v>31</v>
      </c>
      <c r="AY5" s="10" t="s">
        <v>31</v>
      </c>
      <c r="AZ5" s="10" t="s">
        <v>31</v>
      </c>
      <c r="BA5" s="10" t="s">
        <v>31</v>
      </c>
      <c r="BB5" s="10" t="s">
        <v>31</v>
      </c>
      <c r="BC5" s="10" t="s">
        <v>31</v>
      </c>
      <c r="BD5" s="10" t="s">
        <v>31</v>
      </c>
      <c r="BE5" s="10" t="s">
        <v>31</v>
      </c>
      <c r="BF5" s="10" t="s">
        <v>31</v>
      </c>
      <c r="BG5" s="10" t="s">
        <v>31</v>
      </c>
      <c r="BH5" s="10" t="s">
        <v>31</v>
      </c>
      <c r="BI5" s="10" t="s">
        <v>31</v>
      </c>
      <c r="BJ5" s="10" t="s">
        <v>31</v>
      </c>
      <c r="BK5" s="11" t="s">
        <v>31</v>
      </c>
      <c r="BL5" s="10" t="s">
        <v>31</v>
      </c>
      <c r="BM5" s="10" t="s">
        <v>31</v>
      </c>
      <c r="BN5" s="10" t="s">
        <v>31</v>
      </c>
      <c r="BO5" s="10" t="s">
        <v>31</v>
      </c>
      <c r="BP5" s="10" t="s">
        <v>31</v>
      </c>
      <c r="BQ5" s="10" t="s">
        <v>31</v>
      </c>
      <c r="BR5" s="10" t="s">
        <v>31</v>
      </c>
      <c r="BS5" s="10" t="s">
        <v>31</v>
      </c>
      <c r="BT5" s="10" t="s">
        <v>31</v>
      </c>
      <c r="BU5" s="10" t="s">
        <v>31</v>
      </c>
      <c r="BV5" s="10" t="s">
        <v>31</v>
      </c>
      <c r="BW5" s="10" t="s">
        <v>31</v>
      </c>
      <c r="BX5" s="10" t="s">
        <v>31</v>
      </c>
      <c r="BY5" s="10" t="s">
        <v>31</v>
      </c>
      <c r="BZ5" s="10" t="s">
        <v>31</v>
      </c>
      <c r="CA5" s="10" t="s">
        <v>31</v>
      </c>
      <c r="CB5" s="10" t="s">
        <v>31</v>
      </c>
      <c r="CC5" s="10" t="s">
        <v>31</v>
      </c>
      <c r="CD5" s="10" t="s">
        <v>31</v>
      </c>
      <c r="CE5" s="10" t="s">
        <v>31</v>
      </c>
      <c r="CF5" s="10" t="s">
        <v>31</v>
      </c>
      <c r="CG5" s="10" t="s">
        <v>31</v>
      </c>
      <c r="CH5" s="10" t="s">
        <v>31</v>
      </c>
      <c r="CI5" s="10" t="s">
        <v>31</v>
      </c>
      <c r="CJ5" s="10" t="s">
        <v>31</v>
      </c>
      <c r="CK5" s="10" t="s">
        <v>31</v>
      </c>
      <c r="CL5" s="10" t="s">
        <v>31</v>
      </c>
      <c r="CM5" s="10" t="s">
        <v>31</v>
      </c>
      <c r="CN5" s="11">
        <v>1.0</v>
      </c>
      <c r="CO5" s="10">
        <v>1.0</v>
      </c>
      <c r="CP5" s="10">
        <v>1.0</v>
      </c>
      <c r="CQ5" s="10">
        <v>1.0</v>
      </c>
      <c r="CR5" s="10">
        <v>1.0</v>
      </c>
      <c r="CS5" s="10">
        <v>1.0</v>
      </c>
      <c r="CT5" s="10">
        <v>1.0</v>
      </c>
      <c r="CU5" s="10">
        <v>1.0</v>
      </c>
      <c r="CV5" s="10">
        <v>1.0</v>
      </c>
      <c r="CW5" s="10">
        <v>1.0</v>
      </c>
      <c r="CX5" s="10">
        <v>1.0</v>
      </c>
      <c r="CY5" s="10">
        <v>1.0</v>
      </c>
      <c r="CZ5" s="10">
        <v>1.0</v>
      </c>
      <c r="DA5" s="10">
        <v>1.0</v>
      </c>
      <c r="DB5" s="10">
        <v>1.0</v>
      </c>
      <c r="DC5" s="10">
        <v>1.0</v>
      </c>
      <c r="DD5" s="10">
        <v>1.0</v>
      </c>
      <c r="DE5" s="10">
        <v>1.0</v>
      </c>
      <c r="DF5" s="10">
        <v>1.0</v>
      </c>
      <c r="DG5" s="10">
        <v>1.0</v>
      </c>
      <c r="DH5" s="10">
        <v>1.0</v>
      </c>
      <c r="DI5" s="10">
        <v>1.0</v>
      </c>
      <c r="DJ5" s="10">
        <v>1.0</v>
      </c>
      <c r="DK5" s="10">
        <v>1.0</v>
      </c>
      <c r="DL5" s="10">
        <v>1.0</v>
      </c>
      <c r="DM5" s="10">
        <v>1.0</v>
      </c>
      <c r="DN5" s="10">
        <v>1.0</v>
      </c>
      <c r="DO5" s="10">
        <v>1.0</v>
      </c>
      <c r="DP5" s="10">
        <v>1.0</v>
      </c>
      <c r="DQ5" s="10">
        <v>1.0</v>
      </c>
      <c r="DR5" s="10">
        <v>1.0</v>
      </c>
      <c r="DS5" s="10">
        <v>1.0</v>
      </c>
      <c r="DT5" s="10">
        <v>1.0</v>
      </c>
      <c r="DU5" s="10">
        <v>1.0</v>
      </c>
      <c r="DV5" s="10">
        <v>1.0</v>
      </c>
      <c r="DW5" s="10">
        <v>1.0</v>
      </c>
      <c r="DX5" s="10">
        <v>1.0</v>
      </c>
      <c r="DY5" s="10">
        <v>1.0</v>
      </c>
      <c r="DZ5" s="10">
        <v>1.0</v>
      </c>
      <c r="EA5" s="10">
        <v>1.0</v>
      </c>
      <c r="EB5" s="10">
        <v>1.0</v>
      </c>
      <c r="EC5" s="10">
        <v>1.0</v>
      </c>
      <c r="ED5" s="10">
        <v>1.0</v>
      </c>
      <c r="EE5" s="10">
        <v>1.0</v>
      </c>
      <c r="EF5" s="10">
        <v>1.0</v>
      </c>
      <c r="EG5" s="10">
        <v>1.0</v>
      </c>
      <c r="EH5" s="10">
        <v>1.0</v>
      </c>
      <c r="EI5" s="10">
        <v>1.0</v>
      </c>
      <c r="EJ5" s="10">
        <v>1.0</v>
      </c>
      <c r="EK5" s="10">
        <v>1.0</v>
      </c>
      <c r="EL5" s="10">
        <v>1.0</v>
      </c>
      <c r="EM5" s="10">
        <v>1.0</v>
      </c>
      <c r="EN5" s="10">
        <v>1.0</v>
      </c>
      <c r="EO5" s="10">
        <v>1.0</v>
      </c>
      <c r="EP5" s="10">
        <v>1.0</v>
      </c>
      <c r="EQ5" s="10">
        <v>1.0</v>
      </c>
      <c r="ER5" s="10">
        <v>1.0</v>
      </c>
      <c r="ES5" s="10">
        <v>1.0</v>
      </c>
      <c r="ET5" s="10">
        <v>1.0</v>
      </c>
      <c r="EU5" s="10">
        <v>1.0</v>
      </c>
      <c r="EV5" s="10">
        <v>1.0</v>
      </c>
      <c r="EW5" s="10">
        <v>1.0</v>
      </c>
      <c r="EX5" s="10">
        <v>1.0</v>
      </c>
      <c r="EY5" s="10">
        <v>1.0</v>
      </c>
      <c r="EZ5" s="10">
        <v>1.0</v>
      </c>
      <c r="FA5" s="10">
        <v>1.0</v>
      </c>
      <c r="FB5" s="10">
        <v>1.0</v>
      </c>
      <c r="FC5" s="11">
        <v>1.0</v>
      </c>
      <c r="FD5" s="10">
        <v>1.0</v>
      </c>
      <c r="FE5" s="10">
        <v>1.0</v>
      </c>
      <c r="FF5" s="10">
        <v>1.0</v>
      </c>
      <c r="FG5" s="10">
        <v>1.0</v>
      </c>
      <c r="FH5" s="10">
        <v>1.0</v>
      </c>
      <c r="FI5" s="10">
        <v>1.0</v>
      </c>
      <c r="FJ5" s="10">
        <v>1.0</v>
      </c>
      <c r="FK5" s="10">
        <v>1.0</v>
      </c>
      <c r="FL5" s="10">
        <v>1.0</v>
      </c>
      <c r="FM5" s="10">
        <v>1.0</v>
      </c>
      <c r="FN5" s="10">
        <v>1.0</v>
      </c>
      <c r="FO5" s="10">
        <v>1.0</v>
      </c>
      <c r="FP5" s="10">
        <v>1.0</v>
      </c>
      <c r="FQ5" s="10">
        <v>1.0</v>
      </c>
      <c r="FR5" s="10">
        <v>1.0</v>
      </c>
      <c r="FS5" s="10">
        <v>1.0</v>
      </c>
      <c r="FT5" s="10">
        <v>1.0</v>
      </c>
      <c r="FU5" s="10">
        <v>1.0</v>
      </c>
      <c r="FV5" s="10">
        <v>1.0</v>
      </c>
      <c r="FW5" s="10">
        <v>1.0</v>
      </c>
      <c r="FX5" s="10">
        <v>1.0</v>
      </c>
      <c r="FY5" s="10">
        <v>1.0</v>
      </c>
      <c r="FZ5" s="10">
        <v>1.0</v>
      </c>
      <c r="GA5" s="10">
        <v>1.0</v>
      </c>
      <c r="GB5" s="10">
        <v>1.0</v>
      </c>
      <c r="GC5" s="10">
        <v>1.0</v>
      </c>
      <c r="GD5" s="11">
        <v>1.0</v>
      </c>
      <c r="GE5" s="10">
        <v>1.0</v>
      </c>
      <c r="GF5" s="10">
        <v>1.0</v>
      </c>
      <c r="GG5" s="10">
        <v>1.0</v>
      </c>
      <c r="GH5" s="10">
        <v>1.0</v>
      </c>
      <c r="GI5" s="10">
        <v>1.0</v>
      </c>
      <c r="GJ5" s="10">
        <v>1.0</v>
      </c>
      <c r="GK5" s="10">
        <v>1.0</v>
      </c>
      <c r="GL5" s="10">
        <v>1.0</v>
      </c>
      <c r="GM5" s="10">
        <v>1.0</v>
      </c>
      <c r="GN5" s="10">
        <v>1.0</v>
      </c>
      <c r="GO5" s="10">
        <v>1.0</v>
      </c>
      <c r="GP5" s="10">
        <v>1.0</v>
      </c>
      <c r="GQ5" s="10">
        <v>1.0</v>
      </c>
      <c r="GR5" s="10">
        <v>1.0</v>
      </c>
      <c r="GS5" s="10">
        <v>1.0</v>
      </c>
      <c r="GT5" s="10">
        <v>1.0</v>
      </c>
      <c r="GU5" s="10">
        <v>1.0</v>
      </c>
      <c r="GV5" s="10">
        <v>1.0</v>
      </c>
      <c r="GW5" s="10">
        <v>1.0</v>
      </c>
      <c r="GX5" s="10">
        <v>1.0</v>
      </c>
      <c r="GY5" s="10">
        <v>1.0</v>
      </c>
      <c r="GZ5" s="10">
        <v>1.0</v>
      </c>
      <c r="HA5" s="10">
        <v>1.0</v>
      </c>
      <c r="HB5" s="10">
        <v>1.0</v>
      </c>
      <c r="HC5" s="10">
        <v>1.0</v>
      </c>
      <c r="HD5" s="10">
        <v>1.0</v>
      </c>
      <c r="HE5" s="10">
        <v>1.0</v>
      </c>
      <c r="HF5" s="10">
        <v>1.0</v>
      </c>
    </row>
    <row r="6">
      <c r="A6" s="7" t="s">
        <v>22</v>
      </c>
      <c r="B6" s="8"/>
      <c r="C6" s="7" t="s">
        <v>44</v>
      </c>
      <c r="D6" s="7" t="s">
        <v>45</v>
      </c>
      <c r="E6" s="7" t="s">
        <v>46</v>
      </c>
      <c r="F6" s="9">
        <f t="shared" si="1"/>
        <v>300</v>
      </c>
      <c r="G6" s="7" t="s">
        <v>26</v>
      </c>
      <c r="H6" s="7" t="s">
        <v>35</v>
      </c>
      <c r="I6" s="7" t="s">
        <v>36</v>
      </c>
      <c r="J6" s="7" t="s">
        <v>42</v>
      </c>
      <c r="K6" s="7" t="s">
        <v>30</v>
      </c>
      <c r="L6" s="7" t="s">
        <v>47</v>
      </c>
      <c r="M6" s="10" t="s">
        <v>31</v>
      </c>
      <c r="N6" s="10" t="s">
        <v>31</v>
      </c>
      <c r="O6" s="10" t="s">
        <v>31</v>
      </c>
      <c r="P6" s="10">
        <v>100.0</v>
      </c>
      <c r="Q6" s="10">
        <v>100.0</v>
      </c>
      <c r="R6" s="10">
        <v>100.0</v>
      </c>
      <c r="S6" s="11" t="s">
        <v>31</v>
      </c>
      <c r="T6" s="10" t="s">
        <v>31</v>
      </c>
      <c r="U6" s="10" t="s">
        <v>31</v>
      </c>
      <c r="V6" s="10" t="s">
        <v>31</v>
      </c>
      <c r="W6" s="10" t="s">
        <v>31</v>
      </c>
      <c r="X6" s="10" t="s">
        <v>31</v>
      </c>
      <c r="Y6" s="10" t="s">
        <v>31</v>
      </c>
      <c r="Z6" s="10" t="s">
        <v>31</v>
      </c>
      <c r="AA6" s="10" t="s">
        <v>31</v>
      </c>
      <c r="AB6" s="10" t="s">
        <v>31</v>
      </c>
      <c r="AC6" s="10" t="s">
        <v>31</v>
      </c>
      <c r="AD6" s="10" t="s">
        <v>31</v>
      </c>
      <c r="AE6" s="10" t="s">
        <v>31</v>
      </c>
      <c r="AF6" s="10" t="s">
        <v>31</v>
      </c>
      <c r="AG6" s="10" t="s">
        <v>31</v>
      </c>
      <c r="AH6" s="10" t="s">
        <v>31</v>
      </c>
      <c r="AI6" s="10" t="s">
        <v>31</v>
      </c>
      <c r="AJ6" s="10" t="s">
        <v>31</v>
      </c>
      <c r="AK6" s="10" t="s">
        <v>31</v>
      </c>
      <c r="AL6" s="10" t="s">
        <v>31</v>
      </c>
      <c r="AM6" s="11" t="s">
        <v>31</v>
      </c>
      <c r="AN6" s="10" t="s">
        <v>31</v>
      </c>
      <c r="AO6" s="10" t="s">
        <v>31</v>
      </c>
      <c r="AP6" s="10" t="s">
        <v>31</v>
      </c>
      <c r="AQ6" s="10" t="s">
        <v>31</v>
      </c>
      <c r="AR6" s="10" t="s">
        <v>31</v>
      </c>
      <c r="AS6" s="10" t="s">
        <v>31</v>
      </c>
      <c r="AT6" s="10" t="s">
        <v>31</v>
      </c>
      <c r="AU6" s="10" t="s">
        <v>31</v>
      </c>
      <c r="AV6" s="10" t="s">
        <v>31</v>
      </c>
      <c r="AW6" s="10" t="s">
        <v>31</v>
      </c>
      <c r="AX6" s="10" t="s">
        <v>31</v>
      </c>
      <c r="AY6" s="10" t="s">
        <v>31</v>
      </c>
      <c r="AZ6" s="10" t="s">
        <v>31</v>
      </c>
      <c r="BA6" s="10" t="s">
        <v>31</v>
      </c>
      <c r="BB6" s="10" t="s">
        <v>31</v>
      </c>
      <c r="BC6" s="10" t="s">
        <v>31</v>
      </c>
      <c r="BD6" s="10" t="s">
        <v>31</v>
      </c>
      <c r="BE6" s="10" t="s">
        <v>31</v>
      </c>
      <c r="BF6" s="10" t="s">
        <v>31</v>
      </c>
      <c r="BG6" s="10" t="s">
        <v>31</v>
      </c>
      <c r="BH6" s="10" t="s">
        <v>31</v>
      </c>
      <c r="BI6" s="10" t="s">
        <v>31</v>
      </c>
      <c r="BJ6" s="10" t="s">
        <v>31</v>
      </c>
      <c r="BK6" s="11" t="s">
        <v>31</v>
      </c>
      <c r="BL6" s="10" t="s">
        <v>31</v>
      </c>
      <c r="BM6" s="10" t="s">
        <v>31</v>
      </c>
      <c r="BN6" s="10" t="s">
        <v>31</v>
      </c>
      <c r="BO6" s="10" t="s">
        <v>31</v>
      </c>
      <c r="BP6" s="10" t="s">
        <v>31</v>
      </c>
      <c r="BQ6" s="10" t="s">
        <v>31</v>
      </c>
      <c r="BR6" s="10" t="s">
        <v>31</v>
      </c>
      <c r="BS6" s="10" t="s">
        <v>31</v>
      </c>
      <c r="BT6" s="10" t="s">
        <v>31</v>
      </c>
      <c r="BU6" s="10" t="s">
        <v>31</v>
      </c>
      <c r="BV6" s="10" t="s">
        <v>31</v>
      </c>
      <c r="BW6" s="10" t="s">
        <v>31</v>
      </c>
      <c r="BX6" s="10" t="s">
        <v>31</v>
      </c>
      <c r="BY6" s="10" t="s">
        <v>31</v>
      </c>
      <c r="BZ6" s="10" t="s">
        <v>31</v>
      </c>
      <c r="CA6" s="10" t="s">
        <v>31</v>
      </c>
      <c r="CB6" s="10" t="s">
        <v>31</v>
      </c>
      <c r="CC6" s="10" t="s">
        <v>31</v>
      </c>
      <c r="CD6" s="10" t="s">
        <v>31</v>
      </c>
      <c r="CE6" s="10" t="s">
        <v>31</v>
      </c>
      <c r="CF6" s="10" t="s">
        <v>31</v>
      </c>
      <c r="CG6" s="10" t="s">
        <v>31</v>
      </c>
      <c r="CH6" s="10" t="s">
        <v>31</v>
      </c>
      <c r="CI6" s="10" t="s">
        <v>31</v>
      </c>
      <c r="CJ6" s="10" t="s">
        <v>31</v>
      </c>
      <c r="CK6" s="10" t="s">
        <v>31</v>
      </c>
      <c r="CL6" s="10" t="s">
        <v>31</v>
      </c>
      <c r="CM6" s="10" t="s">
        <v>31</v>
      </c>
      <c r="CN6" s="11">
        <v>1.0</v>
      </c>
      <c r="CO6" s="10">
        <v>1.0</v>
      </c>
      <c r="CP6" s="10">
        <v>1.0</v>
      </c>
      <c r="CQ6" s="10">
        <v>1.0</v>
      </c>
      <c r="CR6" s="10">
        <v>1.0</v>
      </c>
      <c r="CS6" s="10">
        <v>1.0</v>
      </c>
      <c r="CT6" s="10">
        <v>1.0</v>
      </c>
      <c r="CU6" s="10">
        <v>1.0</v>
      </c>
      <c r="CV6" s="10">
        <v>1.0</v>
      </c>
      <c r="CW6" s="10">
        <v>1.0</v>
      </c>
      <c r="CX6" s="10">
        <v>1.0</v>
      </c>
      <c r="CY6" s="10">
        <v>1.0</v>
      </c>
      <c r="CZ6" s="10">
        <v>1.0</v>
      </c>
      <c r="DA6" s="10">
        <v>1.0</v>
      </c>
      <c r="DB6" s="10">
        <v>1.0</v>
      </c>
      <c r="DC6" s="10">
        <v>1.0</v>
      </c>
      <c r="DD6" s="10">
        <v>1.0</v>
      </c>
      <c r="DE6" s="10">
        <v>1.0</v>
      </c>
      <c r="DF6" s="10">
        <v>1.0</v>
      </c>
      <c r="DG6" s="10">
        <v>1.0</v>
      </c>
      <c r="DH6" s="10">
        <v>1.0</v>
      </c>
      <c r="DI6" s="10">
        <v>1.0</v>
      </c>
      <c r="DJ6" s="10">
        <v>1.0</v>
      </c>
      <c r="DK6" s="10">
        <v>1.0</v>
      </c>
      <c r="DL6" s="10">
        <v>1.0</v>
      </c>
      <c r="DM6" s="10">
        <v>1.0</v>
      </c>
      <c r="DN6" s="10">
        <v>1.0</v>
      </c>
      <c r="DO6" s="10">
        <v>1.0</v>
      </c>
      <c r="DP6" s="10">
        <v>1.0</v>
      </c>
      <c r="DQ6" s="10">
        <v>1.0</v>
      </c>
      <c r="DR6" s="10">
        <v>1.0</v>
      </c>
      <c r="DS6" s="10">
        <v>1.0</v>
      </c>
      <c r="DT6" s="10">
        <v>1.0</v>
      </c>
      <c r="DU6" s="10">
        <v>1.0</v>
      </c>
      <c r="DV6" s="10">
        <v>1.0</v>
      </c>
      <c r="DW6" s="10">
        <v>1.0</v>
      </c>
      <c r="DX6" s="10">
        <v>1.0</v>
      </c>
      <c r="DY6" s="10">
        <v>1.0</v>
      </c>
      <c r="DZ6" s="10">
        <v>1.0</v>
      </c>
      <c r="EA6" s="10">
        <v>1.0</v>
      </c>
      <c r="EB6" s="10">
        <v>1.0</v>
      </c>
      <c r="EC6" s="10">
        <v>1.0</v>
      </c>
      <c r="ED6" s="10">
        <v>1.0</v>
      </c>
      <c r="EE6" s="10">
        <v>1.0</v>
      </c>
      <c r="EF6" s="10">
        <v>1.0</v>
      </c>
      <c r="EG6" s="10">
        <v>1.0</v>
      </c>
      <c r="EH6" s="10">
        <v>1.0</v>
      </c>
      <c r="EI6" s="10">
        <v>1.0</v>
      </c>
      <c r="EJ6" s="10">
        <v>1.0</v>
      </c>
      <c r="EK6" s="10">
        <v>1.0</v>
      </c>
      <c r="EL6" s="10">
        <v>1.0</v>
      </c>
      <c r="EM6" s="10">
        <v>1.0</v>
      </c>
      <c r="EN6" s="10">
        <v>1.0</v>
      </c>
      <c r="EO6" s="10">
        <v>1.0</v>
      </c>
      <c r="EP6" s="10">
        <v>1.0</v>
      </c>
      <c r="EQ6" s="10">
        <v>1.0</v>
      </c>
      <c r="ER6" s="10">
        <v>1.0</v>
      </c>
      <c r="ES6" s="10">
        <v>1.0</v>
      </c>
      <c r="ET6" s="10">
        <v>1.0</v>
      </c>
      <c r="EU6" s="10">
        <v>1.0</v>
      </c>
      <c r="EV6" s="10">
        <v>1.0</v>
      </c>
      <c r="EW6" s="10">
        <v>1.0</v>
      </c>
      <c r="EX6" s="10">
        <v>1.0</v>
      </c>
      <c r="EY6" s="10">
        <v>1.0</v>
      </c>
      <c r="EZ6" s="10">
        <v>1.0</v>
      </c>
      <c r="FA6" s="10">
        <v>1.0</v>
      </c>
      <c r="FB6" s="10">
        <v>1.0</v>
      </c>
      <c r="FC6" s="11">
        <v>1.0</v>
      </c>
      <c r="FD6" s="10">
        <v>1.0</v>
      </c>
      <c r="FE6" s="10">
        <v>1.0</v>
      </c>
      <c r="FF6" s="10">
        <v>1.0</v>
      </c>
      <c r="FG6" s="10">
        <v>1.0</v>
      </c>
      <c r="FH6" s="10">
        <v>1.0</v>
      </c>
      <c r="FI6" s="10">
        <v>1.0</v>
      </c>
      <c r="FJ6" s="10">
        <v>1.0</v>
      </c>
      <c r="FK6" s="10">
        <v>1.0</v>
      </c>
      <c r="FL6" s="10">
        <v>1.0</v>
      </c>
      <c r="FM6" s="10">
        <v>1.0</v>
      </c>
      <c r="FN6" s="10">
        <v>1.0</v>
      </c>
      <c r="FO6" s="10">
        <v>1.0</v>
      </c>
      <c r="FP6" s="10">
        <v>1.0</v>
      </c>
      <c r="FQ6" s="10">
        <v>1.0</v>
      </c>
      <c r="FR6" s="10">
        <v>1.0</v>
      </c>
      <c r="FS6" s="10">
        <v>1.0</v>
      </c>
      <c r="FT6" s="10">
        <v>1.0</v>
      </c>
      <c r="FU6" s="10">
        <v>1.0</v>
      </c>
      <c r="FV6" s="10">
        <v>1.0</v>
      </c>
      <c r="FW6" s="10">
        <v>1.0</v>
      </c>
      <c r="FX6" s="10">
        <v>1.0</v>
      </c>
      <c r="FY6" s="10">
        <v>1.0</v>
      </c>
      <c r="FZ6" s="10">
        <v>1.0</v>
      </c>
      <c r="GA6" s="10">
        <v>1.0</v>
      </c>
      <c r="GB6" s="10">
        <v>1.0</v>
      </c>
      <c r="GC6" s="10">
        <v>1.0</v>
      </c>
      <c r="GD6" s="11">
        <v>1.0</v>
      </c>
      <c r="GE6" s="10">
        <v>1.0</v>
      </c>
      <c r="GF6" s="10">
        <v>1.0</v>
      </c>
      <c r="GG6" s="10">
        <v>1.0</v>
      </c>
      <c r="GH6" s="10">
        <v>1.0</v>
      </c>
      <c r="GI6" s="10">
        <v>1.0</v>
      </c>
      <c r="GJ6" s="10">
        <v>1.0</v>
      </c>
      <c r="GK6" s="10">
        <v>1.0</v>
      </c>
      <c r="GL6" s="10">
        <v>1.0</v>
      </c>
      <c r="GM6" s="10">
        <v>1.0</v>
      </c>
      <c r="GN6" s="10">
        <v>1.0</v>
      </c>
      <c r="GO6" s="10">
        <v>1.0</v>
      </c>
      <c r="GP6" s="10">
        <v>1.0</v>
      </c>
      <c r="GQ6" s="10">
        <v>1.0</v>
      </c>
      <c r="GR6" s="10">
        <v>1.0</v>
      </c>
      <c r="GS6" s="10">
        <v>1.0</v>
      </c>
      <c r="GT6" s="10">
        <v>1.0</v>
      </c>
      <c r="GU6" s="10">
        <v>1.0</v>
      </c>
      <c r="GV6" s="10">
        <v>1.0</v>
      </c>
      <c r="GW6" s="10">
        <v>1.0</v>
      </c>
      <c r="GX6" s="10">
        <v>1.0</v>
      </c>
      <c r="GY6" s="10">
        <v>1.0</v>
      </c>
      <c r="GZ6" s="10">
        <v>1.0</v>
      </c>
      <c r="HA6" s="10">
        <v>1.0</v>
      </c>
      <c r="HB6" s="10">
        <v>1.0</v>
      </c>
      <c r="HC6" s="10">
        <v>1.0</v>
      </c>
      <c r="HD6" s="10">
        <v>1.0</v>
      </c>
      <c r="HE6" s="10">
        <v>1.0</v>
      </c>
      <c r="HF6" s="10">
        <v>1.0</v>
      </c>
    </row>
    <row r="7">
      <c r="A7" s="7" t="s">
        <v>22</v>
      </c>
      <c r="B7" s="8"/>
      <c r="C7" s="7" t="s">
        <v>48</v>
      </c>
      <c r="D7" s="7" t="s">
        <v>49</v>
      </c>
      <c r="E7" s="7" t="s">
        <v>50</v>
      </c>
      <c r="F7" s="9">
        <f t="shared" si="1"/>
        <v>286</v>
      </c>
      <c r="G7" s="7" t="s">
        <v>26</v>
      </c>
      <c r="H7" s="7" t="s">
        <v>35</v>
      </c>
      <c r="I7" s="7" t="s">
        <v>36</v>
      </c>
      <c r="J7" s="7" t="s">
        <v>42</v>
      </c>
      <c r="K7" s="7" t="s">
        <v>30</v>
      </c>
      <c r="L7" s="7"/>
      <c r="M7" s="10" t="s">
        <v>31</v>
      </c>
      <c r="N7" s="10" t="s">
        <v>31</v>
      </c>
      <c r="O7" s="10" t="s">
        <v>31</v>
      </c>
      <c r="P7" s="10">
        <v>100.0</v>
      </c>
      <c r="Q7" s="10">
        <v>100.0</v>
      </c>
      <c r="R7" s="10">
        <v>86.0</v>
      </c>
      <c r="S7" s="11" t="s">
        <v>31</v>
      </c>
      <c r="T7" s="10" t="s">
        <v>31</v>
      </c>
      <c r="U7" s="10" t="s">
        <v>31</v>
      </c>
      <c r="V7" s="10" t="s">
        <v>31</v>
      </c>
      <c r="W7" s="10" t="s">
        <v>31</v>
      </c>
      <c r="X7" s="10" t="s">
        <v>31</v>
      </c>
      <c r="Y7" s="10" t="s">
        <v>31</v>
      </c>
      <c r="Z7" s="10" t="s">
        <v>31</v>
      </c>
      <c r="AA7" s="10" t="s">
        <v>31</v>
      </c>
      <c r="AB7" s="10" t="s">
        <v>31</v>
      </c>
      <c r="AC7" s="10" t="s">
        <v>31</v>
      </c>
      <c r="AD7" s="10" t="s">
        <v>31</v>
      </c>
      <c r="AE7" s="10" t="s">
        <v>31</v>
      </c>
      <c r="AF7" s="10" t="s">
        <v>31</v>
      </c>
      <c r="AG7" s="10" t="s">
        <v>31</v>
      </c>
      <c r="AH7" s="10" t="s">
        <v>31</v>
      </c>
      <c r="AI7" s="10" t="s">
        <v>31</v>
      </c>
      <c r="AJ7" s="10" t="s">
        <v>31</v>
      </c>
      <c r="AK7" s="10" t="s">
        <v>31</v>
      </c>
      <c r="AL7" s="10" t="s">
        <v>31</v>
      </c>
      <c r="AM7" s="11" t="s">
        <v>31</v>
      </c>
      <c r="AN7" s="10" t="s">
        <v>31</v>
      </c>
      <c r="AO7" s="10" t="s">
        <v>31</v>
      </c>
      <c r="AP7" s="10" t="s">
        <v>31</v>
      </c>
      <c r="AQ7" s="10" t="s">
        <v>31</v>
      </c>
      <c r="AR7" s="10" t="s">
        <v>31</v>
      </c>
      <c r="AS7" s="10" t="s">
        <v>31</v>
      </c>
      <c r="AT7" s="10" t="s">
        <v>31</v>
      </c>
      <c r="AU7" s="10" t="s">
        <v>31</v>
      </c>
      <c r="AV7" s="10" t="s">
        <v>31</v>
      </c>
      <c r="AW7" s="10" t="s">
        <v>31</v>
      </c>
      <c r="AX7" s="10" t="s">
        <v>31</v>
      </c>
      <c r="AY7" s="10" t="s">
        <v>31</v>
      </c>
      <c r="AZ7" s="10" t="s">
        <v>31</v>
      </c>
      <c r="BA7" s="10" t="s">
        <v>31</v>
      </c>
      <c r="BB7" s="10" t="s">
        <v>31</v>
      </c>
      <c r="BC7" s="10" t="s">
        <v>31</v>
      </c>
      <c r="BD7" s="10" t="s">
        <v>31</v>
      </c>
      <c r="BE7" s="10" t="s">
        <v>31</v>
      </c>
      <c r="BF7" s="10" t="s">
        <v>31</v>
      </c>
      <c r="BG7" s="10" t="s">
        <v>31</v>
      </c>
      <c r="BH7" s="10" t="s">
        <v>31</v>
      </c>
      <c r="BI7" s="10" t="s">
        <v>31</v>
      </c>
      <c r="BJ7" s="10" t="s">
        <v>31</v>
      </c>
      <c r="BK7" s="11" t="s">
        <v>31</v>
      </c>
      <c r="BL7" s="10" t="s">
        <v>31</v>
      </c>
      <c r="BM7" s="10" t="s">
        <v>31</v>
      </c>
      <c r="BN7" s="10" t="s">
        <v>31</v>
      </c>
      <c r="BO7" s="10" t="s">
        <v>31</v>
      </c>
      <c r="BP7" s="10" t="s">
        <v>31</v>
      </c>
      <c r="BQ7" s="10" t="s">
        <v>31</v>
      </c>
      <c r="BR7" s="10" t="s">
        <v>31</v>
      </c>
      <c r="BS7" s="10" t="s">
        <v>31</v>
      </c>
      <c r="BT7" s="10" t="s">
        <v>31</v>
      </c>
      <c r="BU7" s="10" t="s">
        <v>31</v>
      </c>
      <c r="BV7" s="10" t="s">
        <v>31</v>
      </c>
      <c r="BW7" s="10" t="s">
        <v>31</v>
      </c>
      <c r="BX7" s="10" t="s">
        <v>31</v>
      </c>
      <c r="BY7" s="10" t="s">
        <v>31</v>
      </c>
      <c r="BZ7" s="10" t="s">
        <v>31</v>
      </c>
      <c r="CA7" s="10" t="s">
        <v>31</v>
      </c>
      <c r="CB7" s="10" t="s">
        <v>31</v>
      </c>
      <c r="CC7" s="10" t="s">
        <v>31</v>
      </c>
      <c r="CD7" s="10" t="s">
        <v>31</v>
      </c>
      <c r="CE7" s="10" t="s">
        <v>31</v>
      </c>
      <c r="CF7" s="10" t="s">
        <v>31</v>
      </c>
      <c r="CG7" s="10" t="s">
        <v>31</v>
      </c>
      <c r="CH7" s="10" t="s">
        <v>31</v>
      </c>
      <c r="CI7" s="10" t="s">
        <v>31</v>
      </c>
      <c r="CJ7" s="10" t="s">
        <v>31</v>
      </c>
      <c r="CK7" s="10" t="s">
        <v>31</v>
      </c>
      <c r="CL7" s="10" t="s">
        <v>31</v>
      </c>
      <c r="CM7" s="10" t="s">
        <v>31</v>
      </c>
      <c r="CN7" s="11">
        <v>1.0</v>
      </c>
      <c r="CO7" s="10">
        <v>1.0</v>
      </c>
      <c r="CP7" s="10">
        <v>1.0</v>
      </c>
      <c r="CQ7" s="10">
        <v>1.0</v>
      </c>
      <c r="CR7" s="10">
        <v>1.0</v>
      </c>
      <c r="CS7" s="10">
        <v>1.0</v>
      </c>
      <c r="CT7" s="10">
        <v>1.0</v>
      </c>
      <c r="CU7" s="10">
        <v>1.0</v>
      </c>
      <c r="CV7" s="10">
        <v>1.0</v>
      </c>
      <c r="CW7" s="10">
        <v>1.0</v>
      </c>
      <c r="CX7" s="10">
        <v>1.0</v>
      </c>
      <c r="CY7" s="10">
        <v>1.0</v>
      </c>
      <c r="CZ7" s="10">
        <v>1.0</v>
      </c>
      <c r="DA7" s="10">
        <v>1.0</v>
      </c>
      <c r="DB7" s="10">
        <v>1.0</v>
      </c>
      <c r="DC7" s="10">
        <v>1.0</v>
      </c>
      <c r="DD7" s="10">
        <v>1.0</v>
      </c>
      <c r="DE7" s="10">
        <v>1.0</v>
      </c>
      <c r="DF7" s="10">
        <v>1.0</v>
      </c>
      <c r="DG7" s="10">
        <v>1.0</v>
      </c>
      <c r="DH7" s="10">
        <v>1.0</v>
      </c>
      <c r="DI7" s="10">
        <v>1.0</v>
      </c>
      <c r="DJ7" s="10">
        <v>1.0</v>
      </c>
      <c r="DK7" s="10">
        <v>1.0</v>
      </c>
      <c r="DL7" s="10">
        <v>1.0</v>
      </c>
      <c r="DM7" s="10">
        <v>1.0</v>
      </c>
      <c r="DN7" s="10">
        <v>1.0</v>
      </c>
      <c r="DO7" s="10">
        <v>1.0</v>
      </c>
      <c r="DP7" s="10">
        <v>1.0</v>
      </c>
      <c r="DQ7" s="10">
        <v>1.0</v>
      </c>
      <c r="DR7" s="10">
        <v>1.0</v>
      </c>
      <c r="DS7" s="10">
        <v>1.0</v>
      </c>
      <c r="DT7" s="10">
        <v>1.0</v>
      </c>
      <c r="DU7" s="10">
        <v>1.0</v>
      </c>
      <c r="DV7" s="10">
        <v>1.0</v>
      </c>
      <c r="DW7" s="10">
        <v>1.0</v>
      </c>
      <c r="DX7" s="10">
        <v>1.0</v>
      </c>
      <c r="DY7" s="10">
        <v>1.0</v>
      </c>
      <c r="DZ7" s="10">
        <v>1.0</v>
      </c>
      <c r="EA7" s="10">
        <v>1.0</v>
      </c>
      <c r="EB7" s="10">
        <v>1.0</v>
      </c>
      <c r="EC7" s="10">
        <v>1.0</v>
      </c>
      <c r="ED7" s="10">
        <v>1.0</v>
      </c>
      <c r="EE7" s="10">
        <v>1.0</v>
      </c>
      <c r="EF7" s="10">
        <v>1.0</v>
      </c>
      <c r="EG7" s="10">
        <v>1.0</v>
      </c>
      <c r="EH7" s="10">
        <v>1.0</v>
      </c>
      <c r="EI7" s="10">
        <v>1.0</v>
      </c>
      <c r="EJ7" s="10">
        <v>1.0</v>
      </c>
      <c r="EK7" s="10">
        <v>1.0</v>
      </c>
      <c r="EL7" s="10">
        <v>1.0</v>
      </c>
      <c r="EM7" s="10">
        <v>1.0</v>
      </c>
      <c r="EN7" s="10">
        <v>1.0</v>
      </c>
      <c r="EO7" s="10">
        <v>1.0</v>
      </c>
      <c r="EP7" s="10">
        <v>1.0</v>
      </c>
      <c r="EQ7" s="10">
        <v>1.0</v>
      </c>
      <c r="ER7" s="10">
        <v>1.0</v>
      </c>
      <c r="ES7" s="10">
        <v>1.0</v>
      </c>
      <c r="ET7" s="10">
        <v>1.0</v>
      </c>
      <c r="EU7" s="10">
        <v>1.0</v>
      </c>
      <c r="EV7" s="10">
        <v>1.0</v>
      </c>
      <c r="EW7" s="10">
        <v>1.0</v>
      </c>
      <c r="EX7" s="10">
        <v>1.0</v>
      </c>
      <c r="EY7" s="10">
        <v>1.0</v>
      </c>
      <c r="EZ7" s="10">
        <v>1.0</v>
      </c>
      <c r="FA7" s="10">
        <v>1.0</v>
      </c>
      <c r="FB7" s="10">
        <v>1.0</v>
      </c>
      <c r="FC7" s="11">
        <v>1.0</v>
      </c>
      <c r="FD7" s="10">
        <v>1.0</v>
      </c>
      <c r="FE7" s="10">
        <v>1.0</v>
      </c>
      <c r="FF7" s="10">
        <v>1.0</v>
      </c>
      <c r="FG7" s="10">
        <v>1.0</v>
      </c>
      <c r="FH7" s="10">
        <v>1.0</v>
      </c>
      <c r="FI7" s="10">
        <v>1.0</v>
      </c>
      <c r="FJ7" s="10">
        <v>1.0</v>
      </c>
      <c r="FK7" s="10">
        <v>1.0</v>
      </c>
      <c r="FL7" s="10">
        <v>1.0</v>
      </c>
      <c r="FM7" s="10">
        <v>1.0</v>
      </c>
      <c r="FN7" s="10">
        <v>1.0</v>
      </c>
      <c r="FO7" s="10">
        <v>1.0</v>
      </c>
      <c r="FP7" s="10">
        <v>1.0</v>
      </c>
      <c r="FQ7" s="10">
        <v>1.0</v>
      </c>
      <c r="FR7" s="10">
        <v>1.0</v>
      </c>
      <c r="FS7" s="10">
        <v>1.0</v>
      </c>
      <c r="FT7" s="10">
        <v>1.0</v>
      </c>
      <c r="FU7" s="10">
        <v>1.0</v>
      </c>
      <c r="FV7" s="10">
        <v>1.0</v>
      </c>
      <c r="FW7" s="10">
        <v>1.0</v>
      </c>
      <c r="FX7" s="10">
        <v>1.0</v>
      </c>
      <c r="FY7" s="10">
        <v>1.0</v>
      </c>
      <c r="FZ7" s="10">
        <v>1.0</v>
      </c>
      <c r="GA7" s="10">
        <v>1.0</v>
      </c>
      <c r="GB7" s="10">
        <v>1.0</v>
      </c>
      <c r="GC7" s="10">
        <v>1.0</v>
      </c>
      <c r="GD7" s="11">
        <v>1.0</v>
      </c>
      <c r="GE7" s="10">
        <v>1.0</v>
      </c>
      <c r="GF7" s="10">
        <v>1.0</v>
      </c>
      <c r="GG7" s="10">
        <v>1.0</v>
      </c>
      <c r="GH7" s="10">
        <v>1.0</v>
      </c>
      <c r="GI7" s="10">
        <v>1.0</v>
      </c>
      <c r="GJ7" s="10">
        <v>1.0</v>
      </c>
      <c r="GK7" s="10">
        <v>1.0</v>
      </c>
      <c r="GL7" s="10">
        <v>1.0</v>
      </c>
      <c r="GM7" s="10">
        <v>1.0</v>
      </c>
      <c r="GN7" s="10">
        <v>1.0</v>
      </c>
      <c r="GO7" s="10">
        <v>1.0</v>
      </c>
      <c r="GP7" s="10">
        <v>1.0</v>
      </c>
      <c r="GQ7" s="10">
        <v>1.0</v>
      </c>
      <c r="GR7" s="10">
        <v>1.0</v>
      </c>
      <c r="GS7" s="10">
        <v>1.0</v>
      </c>
      <c r="GT7" s="10">
        <v>1.0</v>
      </c>
      <c r="GU7" s="10" t="s">
        <v>38</v>
      </c>
      <c r="GV7" s="10">
        <v>1.0</v>
      </c>
      <c r="GW7" s="10">
        <v>1.0</v>
      </c>
      <c r="GX7" s="10">
        <v>1.0</v>
      </c>
      <c r="GY7" s="10">
        <v>1.0</v>
      </c>
      <c r="GZ7" s="10">
        <v>1.0</v>
      </c>
      <c r="HA7" s="10">
        <v>1.0</v>
      </c>
      <c r="HB7" s="10">
        <v>1.0</v>
      </c>
      <c r="HC7" s="10">
        <v>1.0</v>
      </c>
      <c r="HD7" s="10">
        <v>1.0</v>
      </c>
      <c r="HE7" s="10">
        <v>1.0</v>
      </c>
      <c r="HF7" s="10">
        <v>1.0</v>
      </c>
    </row>
    <row r="8">
      <c r="A8" s="7" t="s">
        <v>22</v>
      </c>
      <c r="B8" s="8"/>
      <c r="C8" s="7" t="s">
        <v>51</v>
      </c>
      <c r="D8" s="7" t="s">
        <v>52</v>
      </c>
      <c r="E8" s="7" t="s">
        <v>53</v>
      </c>
      <c r="F8" s="9">
        <f t="shared" si="1"/>
        <v>263</v>
      </c>
      <c r="G8" s="7" t="s">
        <v>26</v>
      </c>
      <c r="H8" s="7" t="s">
        <v>35</v>
      </c>
      <c r="I8" s="7" t="s">
        <v>36</v>
      </c>
      <c r="J8" s="7" t="s">
        <v>54</v>
      </c>
      <c r="K8" s="7" t="s">
        <v>55</v>
      </c>
      <c r="L8" s="7" t="s">
        <v>56</v>
      </c>
      <c r="M8" s="10">
        <v>100.0</v>
      </c>
      <c r="N8" s="10">
        <v>100.0</v>
      </c>
      <c r="O8" s="10">
        <v>63.0</v>
      </c>
      <c r="P8" s="10" t="s">
        <v>31</v>
      </c>
      <c r="Q8" s="10" t="s">
        <v>31</v>
      </c>
      <c r="R8" s="10" t="s">
        <v>31</v>
      </c>
      <c r="S8" s="11">
        <v>1.0</v>
      </c>
      <c r="T8" s="10">
        <v>1.0</v>
      </c>
      <c r="U8" s="10">
        <v>1.0</v>
      </c>
      <c r="V8" s="10">
        <v>1.0</v>
      </c>
      <c r="W8" s="10">
        <v>1.0</v>
      </c>
      <c r="X8" s="10">
        <v>1.0</v>
      </c>
      <c r="Y8" s="10">
        <v>1.0</v>
      </c>
      <c r="Z8" s="10">
        <v>1.0</v>
      </c>
      <c r="AA8" s="10">
        <v>1.0</v>
      </c>
      <c r="AB8" s="10">
        <v>1.0</v>
      </c>
      <c r="AC8" s="10">
        <v>1.0</v>
      </c>
      <c r="AD8" s="10">
        <v>1.0</v>
      </c>
      <c r="AE8" s="10">
        <v>1.0</v>
      </c>
      <c r="AF8" s="10">
        <v>1.0</v>
      </c>
      <c r="AG8" s="10">
        <v>1.0</v>
      </c>
      <c r="AH8" s="10">
        <v>1.0</v>
      </c>
      <c r="AI8" s="10">
        <v>1.0</v>
      </c>
      <c r="AJ8" s="10">
        <v>1.0</v>
      </c>
      <c r="AK8" s="10">
        <v>1.0</v>
      </c>
      <c r="AL8" s="10">
        <v>1.0</v>
      </c>
      <c r="AM8" s="11">
        <v>1.0</v>
      </c>
      <c r="AN8" s="10">
        <v>1.0</v>
      </c>
      <c r="AO8" s="10">
        <v>1.0</v>
      </c>
      <c r="AP8" s="10">
        <v>1.0</v>
      </c>
      <c r="AQ8" s="10">
        <v>1.0</v>
      </c>
      <c r="AR8" s="10">
        <v>1.0</v>
      </c>
      <c r="AS8" s="10">
        <v>1.0</v>
      </c>
      <c r="AT8" s="10">
        <v>1.0</v>
      </c>
      <c r="AU8" s="10">
        <v>1.0</v>
      </c>
      <c r="AV8" s="10">
        <v>1.0</v>
      </c>
      <c r="AW8" s="10">
        <v>1.0</v>
      </c>
      <c r="AX8" s="10">
        <v>1.0</v>
      </c>
      <c r="AY8" s="10">
        <v>1.0</v>
      </c>
      <c r="AZ8" s="10">
        <v>1.0</v>
      </c>
      <c r="BA8" s="10">
        <v>1.0</v>
      </c>
      <c r="BB8" s="10">
        <v>1.0</v>
      </c>
      <c r="BC8" s="10">
        <v>1.0</v>
      </c>
      <c r="BD8" s="10">
        <v>1.0</v>
      </c>
      <c r="BE8" s="10">
        <v>1.0</v>
      </c>
      <c r="BF8" s="10">
        <v>1.0</v>
      </c>
      <c r="BG8" s="10">
        <v>1.0</v>
      </c>
      <c r="BH8" s="10">
        <v>1.0</v>
      </c>
      <c r="BI8" s="10">
        <v>1.0</v>
      </c>
      <c r="BJ8" s="10">
        <v>1.0</v>
      </c>
      <c r="BK8" s="11">
        <v>1.0</v>
      </c>
      <c r="BL8" s="10">
        <v>1.0</v>
      </c>
      <c r="BM8" s="10">
        <v>1.0</v>
      </c>
      <c r="BN8" s="10">
        <v>1.0</v>
      </c>
      <c r="BO8" s="10">
        <v>1.0</v>
      </c>
      <c r="BP8" s="10">
        <v>1.0</v>
      </c>
      <c r="BQ8" s="10">
        <v>1.0</v>
      </c>
      <c r="BR8" s="10">
        <v>1.0</v>
      </c>
      <c r="BS8" s="10">
        <v>1.0</v>
      </c>
      <c r="BT8" s="10">
        <v>1.0</v>
      </c>
      <c r="BU8" s="10">
        <v>1.0</v>
      </c>
      <c r="BV8" s="10">
        <v>1.0</v>
      </c>
      <c r="BW8" s="10">
        <v>1.0</v>
      </c>
      <c r="BX8" s="10">
        <v>1.0</v>
      </c>
      <c r="BY8" s="10">
        <v>1.0</v>
      </c>
      <c r="BZ8" s="10">
        <v>1.0</v>
      </c>
      <c r="CA8" s="10">
        <v>1.0</v>
      </c>
      <c r="CB8" s="10">
        <v>1.0</v>
      </c>
      <c r="CC8" s="10">
        <v>1.0</v>
      </c>
      <c r="CD8" s="10">
        <v>1.0</v>
      </c>
      <c r="CE8" s="10">
        <v>1.0</v>
      </c>
      <c r="CF8" s="10">
        <v>1.0</v>
      </c>
      <c r="CG8" s="10" t="s">
        <v>57</v>
      </c>
      <c r="CH8" s="10">
        <v>1.0</v>
      </c>
      <c r="CI8" s="10" t="s">
        <v>57</v>
      </c>
      <c r="CJ8" s="10" t="s">
        <v>57</v>
      </c>
      <c r="CK8" s="10" t="s">
        <v>57</v>
      </c>
      <c r="CL8" s="10">
        <v>1.0</v>
      </c>
      <c r="CM8" s="10">
        <v>1.0</v>
      </c>
      <c r="CN8" s="11" t="s">
        <v>31</v>
      </c>
      <c r="CO8" s="10" t="s">
        <v>31</v>
      </c>
      <c r="CP8" s="10" t="s">
        <v>31</v>
      </c>
      <c r="CQ8" s="10" t="s">
        <v>31</v>
      </c>
      <c r="CR8" s="10" t="s">
        <v>31</v>
      </c>
      <c r="CS8" s="10" t="s">
        <v>31</v>
      </c>
      <c r="CT8" s="10" t="s">
        <v>31</v>
      </c>
      <c r="CU8" s="10" t="s">
        <v>31</v>
      </c>
      <c r="CV8" s="10" t="s">
        <v>31</v>
      </c>
      <c r="CW8" s="10" t="s">
        <v>31</v>
      </c>
      <c r="CX8" s="10" t="s">
        <v>31</v>
      </c>
      <c r="CY8" s="10" t="s">
        <v>31</v>
      </c>
      <c r="CZ8" s="10" t="s">
        <v>31</v>
      </c>
      <c r="DA8" s="10" t="s">
        <v>31</v>
      </c>
      <c r="DB8" s="10" t="s">
        <v>31</v>
      </c>
      <c r="DC8" s="10" t="s">
        <v>31</v>
      </c>
      <c r="DD8" s="10" t="s">
        <v>31</v>
      </c>
      <c r="DE8" s="10" t="s">
        <v>31</v>
      </c>
      <c r="DF8" s="10" t="s">
        <v>31</v>
      </c>
      <c r="DG8" s="10" t="s">
        <v>31</v>
      </c>
      <c r="DH8" s="10" t="s">
        <v>31</v>
      </c>
      <c r="DI8" s="10" t="s">
        <v>31</v>
      </c>
      <c r="DJ8" s="10" t="s">
        <v>31</v>
      </c>
      <c r="DK8" s="10" t="s">
        <v>31</v>
      </c>
      <c r="DL8" s="10" t="s">
        <v>31</v>
      </c>
      <c r="DM8" s="10" t="s">
        <v>31</v>
      </c>
      <c r="DN8" s="10" t="s">
        <v>31</v>
      </c>
      <c r="DO8" s="10" t="s">
        <v>31</v>
      </c>
      <c r="DP8" s="10" t="s">
        <v>31</v>
      </c>
      <c r="DQ8" s="10" t="s">
        <v>31</v>
      </c>
      <c r="DR8" s="10" t="s">
        <v>31</v>
      </c>
      <c r="DS8" s="10" t="s">
        <v>31</v>
      </c>
      <c r="DT8" s="10" t="s">
        <v>31</v>
      </c>
      <c r="DU8" s="10" t="s">
        <v>31</v>
      </c>
      <c r="DV8" s="10" t="s">
        <v>31</v>
      </c>
      <c r="DW8" s="10" t="s">
        <v>31</v>
      </c>
      <c r="DX8" s="10" t="s">
        <v>31</v>
      </c>
      <c r="DY8" s="10" t="s">
        <v>31</v>
      </c>
      <c r="DZ8" s="10" t="s">
        <v>31</v>
      </c>
      <c r="EA8" s="10" t="s">
        <v>31</v>
      </c>
      <c r="EB8" s="10" t="s">
        <v>31</v>
      </c>
      <c r="EC8" s="10" t="s">
        <v>31</v>
      </c>
      <c r="ED8" s="10" t="s">
        <v>31</v>
      </c>
      <c r="EE8" s="10" t="s">
        <v>31</v>
      </c>
      <c r="EF8" s="10" t="s">
        <v>31</v>
      </c>
      <c r="EG8" s="10" t="s">
        <v>31</v>
      </c>
      <c r="EH8" s="10" t="s">
        <v>31</v>
      </c>
      <c r="EI8" s="10" t="s">
        <v>31</v>
      </c>
      <c r="EJ8" s="10" t="s">
        <v>31</v>
      </c>
      <c r="EK8" s="10" t="s">
        <v>31</v>
      </c>
      <c r="EL8" s="10" t="s">
        <v>31</v>
      </c>
      <c r="EM8" s="10" t="s">
        <v>31</v>
      </c>
      <c r="EN8" s="10" t="s">
        <v>31</v>
      </c>
      <c r="EO8" s="10" t="s">
        <v>31</v>
      </c>
      <c r="EP8" s="10" t="s">
        <v>31</v>
      </c>
      <c r="EQ8" s="10" t="s">
        <v>31</v>
      </c>
      <c r="ER8" s="10" t="s">
        <v>31</v>
      </c>
      <c r="ES8" s="10" t="s">
        <v>31</v>
      </c>
      <c r="ET8" s="10" t="s">
        <v>31</v>
      </c>
      <c r="EU8" s="10" t="s">
        <v>31</v>
      </c>
      <c r="EV8" s="10" t="s">
        <v>31</v>
      </c>
      <c r="EW8" s="10" t="s">
        <v>31</v>
      </c>
      <c r="EX8" s="10" t="s">
        <v>31</v>
      </c>
      <c r="EY8" s="10" t="s">
        <v>31</v>
      </c>
      <c r="EZ8" s="10" t="s">
        <v>31</v>
      </c>
      <c r="FA8" s="10" t="s">
        <v>31</v>
      </c>
      <c r="FB8" s="10" t="s">
        <v>31</v>
      </c>
      <c r="FC8" s="11" t="s">
        <v>31</v>
      </c>
      <c r="FD8" s="10" t="s">
        <v>31</v>
      </c>
      <c r="FE8" s="10" t="s">
        <v>31</v>
      </c>
      <c r="FF8" s="10" t="s">
        <v>31</v>
      </c>
      <c r="FG8" s="10" t="s">
        <v>31</v>
      </c>
      <c r="FH8" s="10" t="s">
        <v>31</v>
      </c>
      <c r="FI8" s="10" t="s">
        <v>31</v>
      </c>
      <c r="FJ8" s="10" t="s">
        <v>31</v>
      </c>
      <c r="FK8" s="10" t="s">
        <v>31</v>
      </c>
      <c r="FL8" s="10" t="s">
        <v>31</v>
      </c>
      <c r="FM8" s="10" t="s">
        <v>31</v>
      </c>
      <c r="FN8" s="10" t="s">
        <v>31</v>
      </c>
      <c r="FO8" s="10" t="s">
        <v>31</v>
      </c>
      <c r="FP8" s="10" t="s">
        <v>31</v>
      </c>
      <c r="FQ8" s="10" t="s">
        <v>31</v>
      </c>
      <c r="FR8" s="10" t="s">
        <v>31</v>
      </c>
      <c r="FS8" s="10" t="s">
        <v>31</v>
      </c>
      <c r="FT8" s="10" t="s">
        <v>31</v>
      </c>
      <c r="FU8" s="10" t="s">
        <v>31</v>
      </c>
      <c r="FV8" s="10" t="s">
        <v>31</v>
      </c>
      <c r="FW8" s="10" t="s">
        <v>31</v>
      </c>
      <c r="FX8" s="10" t="s">
        <v>31</v>
      </c>
      <c r="FY8" s="10" t="s">
        <v>31</v>
      </c>
      <c r="FZ8" s="10" t="s">
        <v>31</v>
      </c>
      <c r="GA8" s="10" t="s">
        <v>31</v>
      </c>
      <c r="GB8" s="10" t="s">
        <v>31</v>
      </c>
      <c r="GC8" s="10" t="s">
        <v>31</v>
      </c>
      <c r="GD8" s="11" t="s">
        <v>31</v>
      </c>
      <c r="GE8" s="10" t="s">
        <v>31</v>
      </c>
      <c r="GF8" s="10" t="s">
        <v>31</v>
      </c>
      <c r="GG8" s="10" t="s">
        <v>31</v>
      </c>
      <c r="GH8" s="10" t="s">
        <v>31</v>
      </c>
      <c r="GI8" s="10" t="s">
        <v>31</v>
      </c>
      <c r="GJ8" s="10" t="s">
        <v>31</v>
      </c>
      <c r="GK8" s="10" t="s">
        <v>31</v>
      </c>
      <c r="GL8" s="10" t="s">
        <v>31</v>
      </c>
      <c r="GM8" s="10" t="s">
        <v>31</v>
      </c>
      <c r="GN8" s="10" t="s">
        <v>31</v>
      </c>
      <c r="GO8" s="10" t="s">
        <v>31</v>
      </c>
      <c r="GP8" s="10" t="s">
        <v>31</v>
      </c>
      <c r="GQ8" s="10" t="s">
        <v>31</v>
      </c>
      <c r="GR8" s="10" t="s">
        <v>31</v>
      </c>
      <c r="GS8" s="10" t="s">
        <v>31</v>
      </c>
      <c r="GT8" s="10" t="s">
        <v>31</v>
      </c>
      <c r="GU8" s="10" t="s">
        <v>31</v>
      </c>
      <c r="GV8" s="10" t="s">
        <v>31</v>
      </c>
      <c r="GW8" s="10" t="s">
        <v>31</v>
      </c>
      <c r="GX8" s="10" t="s">
        <v>31</v>
      </c>
      <c r="GY8" s="10" t="s">
        <v>31</v>
      </c>
      <c r="GZ8" s="10" t="s">
        <v>31</v>
      </c>
      <c r="HA8" s="10" t="s">
        <v>31</v>
      </c>
      <c r="HB8" s="10" t="s">
        <v>31</v>
      </c>
      <c r="HC8" s="10" t="s">
        <v>31</v>
      </c>
      <c r="HD8" s="10" t="s">
        <v>31</v>
      </c>
      <c r="HE8" s="10" t="s">
        <v>31</v>
      </c>
      <c r="HF8" s="10" t="s">
        <v>31</v>
      </c>
    </row>
    <row r="9">
      <c r="A9" s="7" t="s">
        <v>22</v>
      </c>
      <c r="B9" s="8"/>
      <c r="C9" s="7" t="s">
        <v>58</v>
      </c>
      <c r="D9" s="7" t="s">
        <v>59</v>
      </c>
      <c r="E9" s="7" t="s">
        <v>60</v>
      </c>
      <c r="F9" s="9">
        <f t="shared" si="1"/>
        <v>263</v>
      </c>
      <c r="G9" s="7" t="s">
        <v>26</v>
      </c>
      <c r="H9" s="7" t="s">
        <v>35</v>
      </c>
      <c r="I9" s="7" t="s">
        <v>36</v>
      </c>
      <c r="J9" s="7" t="s">
        <v>29</v>
      </c>
      <c r="K9" s="7" t="s">
        <v>30</v>
      </c>
      <c r="L9" s="7" t="s">
        <v>61</v>
      </c>
      <c r="M9" s="10" t="s">
        <v>31</v>
      </c>
      <c r="N9" s="10" t="s">
        <v>31</v>
      </c>
      <c r="O9" s="10" t="s">
        <v>31</v>
      </c>
      <c r="P9" s="10">
        <v>100.0</v>
      </c>
      <c r="Q9" s="10">
        <v>63.0</v>
      </c>
      <c r="R9" s="10">
        <v>100.0</v>
      </c>
      <c r="S9" s="11" t="s">
        <v>31</v>
      </c>
      <c r="T9" s="10" t="s">
        <v>31</v>
      </c>
      <c r="U9" s="10" t="s">
        <v>31</v>
      </c>
      <c r="V9" s="10" t="s">
        <v>31</v>
      </c>
      <c r="W9" s="10" t="s">
        <v>31</v>
      </c>
      <c r="X9" s="10" t="s">
        <v>31</v>
      </c>
      <c r="Y9" s="10" t="s">
        <v>31</v>
      </c>
      <c r="Z9" s="10" t="s">
        <v>31</v>
      </c>
      <c r="AA9" s="10" t="s">
        <v>31</v>
      </c>
      <c r="AB9" s="10" t="s">
        <v>31</v>
      </c>
      <c r="AC9" s="10" t="s">
        <v>31</v>
      </c>
      <c r="AD9" s="10" t="s">
        <v>31</v>
      </c>
      <c r="AE9" s="10" t="s">
        <v>31</v>
      </c>
      <c r="AF9" s="10" t="s">
        <v>31</v>
      </c>
      <c r="AG9" s="10" t="s">
        <v>31</v>
      </c>
      <c r="AH9" s="10" t="s">
        <v>31</v>
      </c>
      <c r="AI9" s="10" t="s">
        <v>31</v>
      </c>
      <c r="AJ9" s="10" t="s">
        <v>31</v>
      </c>
      <c r="AK9" s="10" t="s">
        <v>31</v>
      </c>
      <c r="AL9" s="10" t="s">
        <v>31</v>
      </c>
      <c r="AM9" s="11" t="s">
        <v>31</v>
      </c>
      <c r="AN9" s="10" t="s">
        <v>31</v>
      </c>
      <c r="AO9" s="10" t="s">
        <v>31</v>
      </c>
      <c r="AP9" s="10" t="s">
        <v>31</v>
      </c>
      <c r="AQ9" s="10" t="s">
        <v>31</v>
      </c>
      <c r="AR9" s="10" t="s">
        <v>31</v>
      </c>
      <c r="AS9" s="10" t="s">
        <v>31</v>
      </c>
      <c r="AT9" s="10" t="s">
        <v>31</v>
      </c>
      <c r="AU9" s="10" t="s">
        <v>31</v>
      </c>
      <c r="AV9" s="10" t="s">
        <v>31</v>
      </c>
      <c r="AW9" s="10" t="s">
        <v>31</v>
      </c>
      <c r="AX9" s="10" t="s">
        <v>31</v>
      </c>
      <c r="AY9" s="10" t="s">
        <v>31</v>
      </c>
      <c r="AZ9" s="10" t="s">
        <v>31</v>
      </c>
      <c r="BA9" s="10" t="s">
        <v>31</v>
      </c>
      <c r="BB9" s="10" t="s">
        <v>31</v>
      </c>
      <c r="BC9" s="10" t="s">
        <v>31</v>
      </c>
      <c r="BD9" s="10" t="s">
        <v>31</v>
      </c>
      <c r="BE9" s="10" t="s">
        <v>31</v>
      </c>
      <c r="BF9" s="10" t="s">
        <v>31</v>
      </c>
      <c r="BG9" s="10" t="s">
        <v>31</v>
      </c>
      <c r="BH9" s="10" t="s">
        <v>31</v>
      </c>
      <c r="BI9" s="10" t="s">
        <v>31</v>
      </c>
      <c r="BJ9" s="10" t="s">
        <v>31</v>
      </c>
      <c r="BK9" s="11" t="s">
        <v>31</v>
      </c>
      <c r="BL9" s="10" t="s">
        <v>31</v>
      </c>
      <c r="BM9" s="10" t="s">
        <v>31</v>
      </c>
      <c r="BN9" s="10" t="s">
        <v>31</v>
      </c>
      <c r="BO9" s="10" t="s">
        <v>31</v>
      </c>
      <c r="BP9" s="10" t="s">
        <v>31</v>
      </c>
      <c r="BQ9" s="10" t="s">
        <v>31</v>
      </c>
      <c r="BR9" s="10" t="s">
        <v>31</v>
      </c>
      <c r="BS9" s="10" t="s">
        <v>31</v>
      </c>
      <c r="BT9" s="10" t="s">
        <v>31</v>
      </c>
      <c r="BU9" s="10" t="s">
        <v>31</v>
      </c>
      <c r="BV9" s="10" t="s">
        <v>31</v>
      </c>
      <c r="BW9" s="10" t="s">
        <v>31</v>
      </c>
      <c r="BX9" s="10" t="s">
        <v>31</v>
      </c>
      <c r="BY9" s="10" t="s">
        <v>31</v>
      </c>
      <c r="BZ9" s="10" t="s">
        <v>31</v>
      </c>
      <c r="CA9" s="10" t="s">
        <v>31</v>
      </c>
      <c r="CB9" s="10" t="s">
        <v>31</v>
      </c>
      <c r="CC9" s="10" t="s">
        <v>31</v>
      </c>
      <c r="CD9" s="10" t="s">
        <v>31</v>
      </c>
      <c r="CE9" s="10" t="s">
        <v>31</v>
      </c>
      <c r="CF9" s="10" t="s">
        <v>31</v>
      </c>
      <c r="CG9" s="10" t="s">
        <v>31</v>
      </c>
      <c r="CH9" s="10" t="s">
        <v>31</v>
      </c>
      <c r="CI9" s="10" t="s">
        <v>31</v>
      </c>
      <c r="CJ9" s="10" t="s">
        <v>31</v>
      </c>
      <c r="CK9" s="10" t="s">
        <v>31</v>
      </c>
      <c r="CL9" s="10" t="s">
        <v>31</v>
      </c>
      <c r="CM9" s="10" t="s">
        <v>31</v>
      </c>
      <c r="CN9" s="11">
        <v>1.0</v>
      </c>
      <c r="CO9" s="10">
        <v>1.0</v>
      </c>
      <c r="CP9" s="10">
        <v>1.0</v>
      </c>
      <c r="CQ9" s="10">
        <v>1.0</v>
      </c>
      <c r="CR9" s="10">
        <v>1.0</v>
      </c>
      <c r="CS9" s="10">
        <v>1.0</v>
      </c>
      <c r="CT9" s="10">
        <v>1.0</v>
      </c>
      <c r="CU9" s="10">
        <v>1.0</v>
      </c>
      <c r="CV9" s="10">
        <v>1.0</v>
      </c>
      <c r="CW9" s="10">
        <v>1.0</v>
      </c>
      <c r="CX9" s="10">
        <v>1.0</v>
      </c>
      <c r="CY9" s="10">
        <v>1.0</v>
      </c>
      <c r="CZ9" s="10">
        <v>1.0</v>
      </c>
      <c r="DA9" s="10">
        <v>1.0</v>
      </c>
      <c r="DB9" s="10">
        <v>1.0</v>
      </c>
      <c r="DC9" s="10">
        <v>1.0</v>
      </c>
      <c r="DD9" s="10">
        <v>1.0</v>
      </c>
      <c r="DE9" s="10">
        <v>1.0</v>
      </c>
      <c r="DF9" s="10">
        <v>1.0</v>
      </c>
      <c r="DG9" s="10">
        <v>1.0</v>
      </c>
      <c r="DH9" s="10">
        <v>1.0</v>
      </c>
      <c r="DI9" s="10">
        <v>1.0</v>
      </c>
      <c r="DJ9" s="10">
        <v>1.0</v>
      </c>
      <c r="DK9" s="10">
        <v>1.0</v>
      </c>
      <c r="DL9" s="10">
        <v>1.0</v>
      </c>
      <c r="DM9" s="10">
        <v>1.0</v>
      </c>
      <c r="DN9" s="10">
        <v>1.0</v>
      </c>
      <c r="DO9" s="10">
        <v>1.0</v>
      </c>
      <c r="DP9" s="10">
        <v>1.0</v>
      </c>
      <c r="DQ9" s="10">
        <v>1.0</v>
      </c>
      <c r="DR9" s="10">
        <v>1.0</v>
      </c>
      <c r="DS9" s="10">
        <v>1.0</v>
      </c>
      <c r="DT9" s="10">
        <v>1.0</v>
      </c>
      <c r="DU9" s="10">
        <v>1.0</v>
      </c>
      <c r="DV9" s="10">
        <v>1.0</v>
      </c>
      <c r="DW9" s="10">
        <v>1.0</v>
      </c>
      <c r="DX9" s="10">
        <v>1.0</v>
      </c>
      <c r="DY9" s="10">
        <v>1.0</v>
      </c>
      <c r="DZ9" s="10">
        <v>1.0</v>
      </c>
      <c r="EA9" s="10">
        <v>1.0</v>
      </c>
      <c r="EB9" s="10">
        <v>1.0</v>
      </c>
      <c r="EC9" s="10">
        <v>1.0</v>
      </c>
      <c r="ED9" s="10">
        <v>1.0</v>
      </c>
      <c r="EE9" s="10">
        <v>1.0</v>
      </c>
      <c r="EF9" s="10">
        <v>1.0</v>
      </c>
      <c r="EG9" s="10">
        <v>1.0</v>
      </c>
      <c r="EH9" s="10">
        <v>1.0</v>
      </c>
      <c r="EI9" s="10">
        <v>1.0</v>
      </c>
      <c r="EJ9" s="10">
        <v>1.0</v>
      </c>
      <c r="EK9" s="10">
        <v>1.0</v>
      </c>
      <c r="EL9" s="10">
        <v>1.0</v>
      </c>
      <c r="EM9" s="10">
        <v>1.0</v>
      </c>
      <c r="EN9" s="10">
        <v>1.0</v>
      </c>
      <c r="EO9" s="10">
        <v>1.0</v>
      </c>
      <c r="EP9" s="10">
        <v>1.0</v>
      </c>
      <c r="EQ9" s="10">
        <v>1.0</v>
      </c>
      <c r="ER9" s="10">
        <v>1.0</v>
      </c>
      <c r="ES9" s="10">
        <v>1.0</v>
      </c>
      <c r="ET9" s="10">
        <v>1.0</v>
      </c>
      <c r="EU9" s="10">
        <v>1.0</v>
      </c>
      <c r="EV9" s="10">
        <v>1.0</v>
      </c>
      <c r="EW9" s="10">
        <v>1.0</v>
      </c>
      <c r="EX9" s="10">
        <v>1.0</v>
      </c>
      <c r="EY9" s="10">
        <v>1.0</v>
      </c>
      <c r="EZ9" s="10">
        <v>1.0</v>
      </c>
      <c r="FA9" s="10">
        <v>1.0</v>
      </c>
      <c r="FB9" s="10">
        <v>1.0</v>
      </c>
      <c r="FC9" s="11">
        <v>1.0</v>
      </c>
      <c r="FD9" s="10">
        <v>1.0</v>
      </c>
      <c r="FE9" s="10">
        <v>1.0</v>
      </c>
      <c r="FF9" s="10">
        <v>1.0</v>
      </c>
      <c r="FG9" s="10">
        <v>1.0</v>
      </c>
      <c r="FH9" s="10">
        <v>1.0</v>
      </c>
      <c r="FI9" s="10">
        <v>1.0</v>
      </c>
      <c r="FJ9" s="10">
        <v>1.0</v>
      </c>
      <c r="FK9" s="10">
        <v>1.0</v>
      </c>
      <c r="FL9" s="10">
        <v>1.0</v>
      </c>
      <c r="FM9" s="10">
        <v>1.0</v>
      </c>
      <c r="FN9" s="10">
        <v>1.0</v>
      </c>
      <c r="FO9" s="10">
        <v>1.0</v>
      </c>
      <c r="FP9" s="10">
        <v>1.0</v>
      </c>
      <c r="FQ9" s="10">
        <v>1.0</v>
      </c>
      <c r="FR9" s="10">
        <v>1.0</v>
      </c>
      <c r="FS9" s="10">
        <v>1.0</v>
      </c>
      <c r="FT9" s="10" t="s">
        <v>38</v>
      </c>
      <c r="FU9" s="10" t="s">
        <v>38</v>
      </c>
      <c r="FV9" s="10">
        <v>1.0</v>
      </c>
      <c r="FW9" s="10">
        <v>1.0</v>
      </c>
      <c r="FX9" s="10">
        <v>1.0</v>
      </c>
      <c r="FY9" s="10">
        <v>1.0</v>
      </c>
      <c r="FZ9" s="10">
        <v>1.0</v>
      </c>
      <c r="GA9" s="10" t="s">
        <v>38</v>
      </c>
      <c r="GB9" s="10">
        <v>1.0</v>
      </c>
      <c r="GC9" s="10">
        <v>1.0</v>
      </c>
      <c r="GD9" s="11">
        <v>1.0</v>
      </c>
      <c r="GE9" s="10">
        <v>1.0</v>
      </c>
      <c r="GF9" s="10">
        <v>1.0</v>
      </c>
      <c r="GG9" s="10">
        <v>1.0</v>
      </c>
      <c r="GH9" s="10">
        <v>1.0</v>
      </c>
      <c r="GI9" s="10">
        <v>1.0</v>
      </c>
      <c r="GJ9" s="10">
        <v>1.0</v>
      </c>
      <c r="GK9" s="10">
        <v>1.0</v>
      </c>
      <c r="GL9" s="10">
        <v>1.0</v>
      </c>
      <c r="GM9" s="10">
        <v>1.0</v>
      </c>
      <c r="GN9" s="10">
        <v>1.0</v>
      </c>
      <c r="GO9" s="10">
        <v>1.0</v>
      </c>
      <c r="GP9" s="10">
        <v>1.0</v>
      </c>
      <c r="GQ9" s="10">
        <v>1.0</v>
      </c>
      <c r="GR9" s="10">
        <v>1.0</v>
      </c>
      <c r="GS9" s="10">
        <v>1.0</v>
      </c>
      <c r="GT9" s="10">
        <v>1.0</v>
      </c>
      <c r="GU9" s="10">
        <v>1.0</v>
      </c>
      <c r="GV9" s="10">
        <v>1.0</v>
      </c>
      <c r="GW9" s="10">
        <v>1.0</v>
      </c>
      <c r="GX9" s="10">
        <v>1.0</v>
      </c>
      <c r="GY9" s="10">
        <v>1.0</v>
      </c>
      <c r="GZ9" s="10">
        <v>1.0</v>
      </c>
      <c r="HA9" s="10">
        <v>1.0</v>
      </c>
      <c r="HB9" s="10">
        <v>1.0</v>
      </c>
      <c r="HC9" s="10">
        <v>1.0</v>
      </c>
      <c r="HD9" s="10">
        <v>1.0</v>
      </c>
      <c r="HE9" s="10">
        <v>1.0</v>
      </c>
      <c r="HF9" s="10">
        <v>1.0</v>
      </c>
    </row>
    <row r="10">
      <c r="A10" s="7" t="s">
        <v>22</v>
      </c>
      <c r="B10" s="8"/>
      <c r="C10" s="7" t="s">
        <v>62</v>
      </c>
      <c r="D10" s="7" t="s">
        <v>63</v>
      </c>
      <c r="E10" s="7" t="s">
        <v>64</v>
      </c>
      <c r="F10" s="9">
        <f t="shared" si="1"/>
        <v>262</v>
      </c>
      <c r="G10" s="7" t="s">
        <v>26</v>
      </c>
      <c r="H10" s="7" t="s">
        <v>35</v>
      </c>
      <c r="I10" s="7" t="s">
        <v>36</v>
      </c>
      <c r="J10" s="7" t="s">
        <v>29</v>
      </c>
      <c r="K10" s="7" t="s">
        <v>30</v>
      </c>
      <c r="L10" s="7" t="s">
        <v>65</v>
      </c>
      <c r="M10" s="10" t="s">
        <v>31</v>
      </c>
      <c r="N10" s="10" t="s">
        <v>31</v>
      </c>
      <c r="O10" s="10" t="s">
        <v>31</v>
      </c>
      <c r="P10" s="10">
        <v>100.0</v>
      </c>
      <c r="Q10" s="10">
        <v>100.0</v>
      </c>
      <c r="R10" s="10">
        <v>62.0</v>
      </c>
      <c r="S10" s="11" t="s">
        <v>31</v>
      </c>
      <c r="T10" s="10" t="s">
        <v>31</v>
      </c>
      <c r="U10" s="10" t="s">
        <v>31</v>
      </c>
      <c r="V10" s="10" t="s">
        <v>31</v>
      </c>
      <c r="W10" s="10" t="s">
        <v>31</v>
      </c>
      <c r="X10" s="10" t="s">
        <v>31</v>
      </c>
      <c r="Y10" s="10" t="s">
        <v>31</v>
      </c>
      <c r="Z10" s="10" t="s">
        <v>31</v>
      </c>
      <c r="AA10" s="10" t="s">
        <v>31</v>
      </c>
      <c r="AB10" s="10" t="s">
        <v>31</v>
      </c>
      <c r="AC10" s="10" t="s">
        <v>31</v>
      </c>
      <c r="AD10" s="10" t="s">
        <v>31</v>
      </c>
      <c r="AE10" s="10" t="s">
        <v>31</v>
      </c>
      <c r="AF10" s="10" t="s">
        <v>31</v>
      </c>
      <c r="AG10" s="10" t="s">
        <v>31</v>
      </c>
      <c r="AH10" s="10" t="s">
        <v>31</v>
      </c>
      <c r="AI10" s="10" t="s">
        <v>31</v>
      </c>
      <c r="AJ10" s="10" t="s">
        <v>31</v>
      </c>
      <c r="AK10" s="10" t="s">
        <v>31</v>
      </c>
      <c r="AL10" s="10" t="s">
        <v>31</v>
      </c>
      <c r="AM10" s="11" t="s">
        <v>31</v>
      </c>
      <c r="AN10" s="10" t="s">
        <v>31</v>
      </c>
      <c r="AO10" s="10" t="s">
        <v>31</v>
      </c>
      <c r="AP10" s="10" t="s">
        <v>31</v>
      </c>
      <c r="AQ10" s="10" t="s">
        <v>31</v>
      </c>
      <c r="AR10" s="10" t="s">
        <v>31</v>
      </c>
      <c r="AS10" s="10" t="s">
        <v>31</v>
      </c>
      <c r="AT10" s="10" t="s">
        <v>31</v>
      </c>
      <c r="AU10" s="10" t="s">
        <v>31</v>
      </c>
      <c r="AV10" s="10" t="s">
        <v>31</v>
      </c>
      <c r="AW10" s="10" t="s">
        <v>31</v>
      </c>
      <c r="AX10" s="10" t="s">
        <v>31</v>
      </c>
      <c r="AY10" s="10" t="s">
        <v>31</v>
      </c>
      <c r="AZ10" s="10" t="s">
        <v>31</v>
      </c>
      <c r="BA10" s="10" t="s">
        <v>31</v>
      </c>
      <c r="BB10" s="10" t="s">
        <v>31</v>
      </c>
      <c r="BC10" s="10" t="s">
        <v>31</v>
      </c>
      <c r="BD10" s="10" t="s">
        <v>31</v>
      </c>
      <c r="BE10" s="10" t="s">
        <v>31</v>
      </c>
      <c r="BF10" s="10" t="s">
        <v>31</v>
      </c>
      <c r="BG10" s="10" t="s">
        <v>31</v>
      </c>
      <c r="BH10" s="10" t="s">
        <v>31</v>
      </c>
      <c r="BI10" s="10" t="s">
        <v>31</v>
      </c>
      <c r="BJ10" s="10" t="s">
        <v>31</v>
      </c>
      <c r="BK10" s="11" t="s">
        <v>31</v>
      </c>
      <c r="BL10" s="10" t="s">
        <v>31</v>
      </c>
      <c r="BM10" s="10" t="s">
        <v>31</v>
      </c>
      <c r="BN10" s="10" t="s">
        <v>31</v>
      </c>
      <c r="BO10" s="10" t="s">
        <v>31</v>
      </c>
      <c r="BP10" s="10" t="s">
        <v>31</v>
      </c>
      <c r="BQ10" s="10" t="s">
        <v>31</v>
      </c>
      <c r="BR10" s="10" t="s">
        <v>31</v>
      </c>
      <c r="BS10" s="10" t="s">
        <v>31</v>
      </c>
      <c r="BT10" s="10" t="s">
        <v>31</v>
      </c>
      <c r="BU10" s="10" t="s">
        <v>31</v>
      </c>
      <c r="BV10" s="10" t="s">
        <v>31</v>
      </c>
      <c r="BW10" s="10" t="s">
        <v>31</v>
      </c>
      <c r="BX10" s="10" t="s">
        <v>31</v>
      </c>
      <c r="BY10" s="10" t="s">
        <v>31</v>
      </c>
      <c r="BZ10" s="10" t="s">
        <v>31</v>
      </c>
      <c r="CA10" s="10" t="s">
        <v>31</v>
      </c>
      <c r="CB10" s="10" t="s">
        <v>31</v>
      </c>
      <c r="CC10" s="10" t="s">
        <v>31</v>
      </c>
      <c r="CD10" s="10" t="s">
        <v>31</v>
      </c>
      <c r="CE10" s="10" t="s">
        <v>31</v>
      </c>
      <c r="CF10" s="10" t="s">
        <v>31</v>
      </c>
      <c r="CG10" s="10" t="s">
        <v>31</v>
      </c>
      <c r="CH10" s="10" t="s">
        <v>31</v>
      </c>
      <c r="CI10" s="10" t="s">
        <v>31</v>
      </c>
      <c r="CJ10" s="10" t="s">
        <v>31</v>
      </c>
      <c r="CK10" s="10" t="s">
        <v>31</v>
      </c>
      <c r="CL10" s="10" t="s">
        <v>31</v>
      </c>
      <c r="CM10" s="10" t="s">
        <v>31</v>
      </c>
      <c r="CN10" s="11">
        <v>1.0</v>
      </c>
      <c r="CO10" s="10">
        <v>1.0</v>
      </c>
      <c r="CP10" s="10">
        <v>1.0</v>
      </c>
      <c r="CQ10" s="10">
        <v>1.0</v>
      </c>
      <c r="CR10" s="10">
        <v>1.0</v>
      </c>
      <c r="CS10" s="10">
        <v>1.0</v>
      </c>
      <c r="CT10" s="10">
        <v>1.0</v>
      </c>
      <c r="CU10" s="10">
        <v>1.0</v>
      </c>
      <c r="CV10" s="10">
        <v>1.0</v>
      </c>
      <c r="CW10" s="10">
        <v>1.0</v>
      </c>
      <c r="CX10" s="10">
        <v>1.0</v>
      </c>
      <c r="CY10" s="10">
        <v>1.0</v>
      </c>
      <c r="CZ10" s="10">
        <v>1.0</v>
      </c>
      <c r="DA10" s="10">
        <v>1.0</v>
      </c>
      <c r="DB10" s="10">
        <v>1.0</v>
      </c>
      <c r="DC10" s="10">
        <v>1.0</v>
      </c>
      <c r="DD10" s="10">
        <v>1.0</v>
      </c>
      <c r="DE10" s="10">
        <v>1.0</v>
      </c>
      <c r="DF10" s="10">
        <v>1.0</v>
      </c>
      <c r="DG10" s="10">
        <v>1.0</v>
      </c>
      <c r="DH10" s="10">
        <v>1.0</v>
      </c>
      <c r="DI10" s="10">
        <v>1.0</v>
      </c>
      <c r="DJ10" s="10">
        <v>1.0</v>
      </c>
      <c r="DK10" s="10">
        <v>1.0</v>
      </c>
      <c r="DL10" s="10">
        <v>1.0</v>
      </c>
      <c r="DM10" s="10">
        <v>1.0</v>
      </c>
      <c r="DN10" s="10">
        <v>1.0</v>
      </c>
      <c r="DO10" s="10">
        <v>1.0</v>
      </c>
      <c r="DP10" s="10">
        <v>1.0</v>
      </c>
      <c r="DQ10" s="10">
        <v>1.0</v>
      </c>
      <c r="DR10" s="10">
        <v>1.0</v>
      </c>
      <c r="DS10" s="10">
        <v>1.0</v>
      </c>
      <c r="DT10" s="10">
        <v>1.0</v>
      </c>
      <c r="DU10" s="10">
        <v>1.0</v>
      </c>
      <c r="DV10" s="10">
        <v>1.0</v>
      </c>
      <c r="DW10" s="10">
        <v>1.0</v>
      </c>
      <c r="DX10" s="10">
        <v>1.0</v>
      </c>
      <c r="DY10" s="10">
        <v>1.0</v>
      </c>
      <c r="DZ10" s="10">
        <v>1.0</v>
      </c>
      <c r="EA10" s="10">
        <v>1.0</v>
      </c>
      <c r="EB10" s="10">
        <v>1.0</v>
      </c>
      <c r="EC10" s="10">
        <v>1.0</v>
      </c>
      <c r="ED10" s="10">
        <v>1.0</v>
      </c>
      <c r="EE10" s="10">
        <v>1.0</v>
      </c>
      <c r="EF10" s="10">
        <v>1.0</v>
      </c>
      <c r="EG10" s="10">
        <v>1.0</v>
      </c>
      <c r="EH10" s="10">
        <v>1.0</v>
      </c>
      <c r="EI10" s="10">
        <v>1.0</v>
      </c>
      <c r="EJ10" s="10">
        <v>1.0</v>
      </c>
      <c r="EK10" s="10">
        <v>1.0</v>
      </c>
      <c r="EL10" s="10">
        <v>1.0</v>
      </c>
      <c r="EM10" s="10">
        <v>1.0</v>
      </c>
      <c r="EN10" s="10">
        <v>1.0</v>
      </c>
      <c r="EO10" s="10">
        <v>1.0</v>
      </c>
      <c r="EP10" s="10">
        <v>1.0</v>
      </c>
      <c r="EQ10" s="10">
        <v>1.0</v>
      </c>
      <c r="ER10" s="10">
        <v>1.0</v>
      </c>
      <c r="ES10" s="10">
        <v>1.0</v>
      </c>
      <c r="ET10" s="10">
        <v>1.0</v>
      </c>
      <c r="EU10" s="10">
        <v>1.0</v>
      </c>
      <c r="EV10" s="10">
        <v>1.0</v>
      </c>
      <c r="EW10" s="10">
        <v>1.0</v>
      </c>
      <c r="EX10" s="10">
        <v>1.0</v>
      </c>
      <c r="EY10" s="10">
        <v>1.0</v>
      </c>
      <c r="EZ10" s="10">
        <v>1.0</v>
      </c>
      <c r="FA10" s="10">
        <v>1.0</v>
      </c>
      <c r="FB10" s="10">
        <v>1.0</v>
      </c>
      <c r="FC10" s="11">
        <v>1.0</v>
      </c>
      <c r="FD10" s="10">
        <v>1.0</v>
      </c>
      <c r="FE10" s="10">
        <v>1.0</v>
      </c>
      <c r="FF10" s="10">
        <v>1.0</v>
      </c>
      <c r="FG10" s="10">
        <v>1.0</v>
      </c>
      <c r="FH10" s="10">
        <v>1.0</v>
      </c>
      <c r="FI10" s="10">
        <v>1.0</v>
      </c>
      <c r="FJ10" s="10">
        <v>1.0</v>
      </c>
      <c r="FK10" s="10">
        <v>1.0</v>
      </c>
      <c r="FL10" s="10">
        <v>1.0</v>
      </c>
      <c r="FM10" s="10">
        <v>1.0</v>
      </c>
      <c r="FN10" s="10">
        <v>1.0</v>
      </c>
      <c r="FO10" s="10">
        <v>1.0</v>
      </c>
      <c r="FP10" s="10">
        <v>1.0</v>
      </c>
      <c r="FQ10" s="10">
        <v>1.0</v>
      </c>
      <c r="FR10" s="10">
        <v>1.0</v>
      </c>
      <c r="FS10" s="10">
        <v>1.0</v>
      </c>
      <c r="FT10" s="10">
        <v>1.0</v>
      </c>
      <c r="FU10" s="10">
        <v>1.0</v>
      </c>
      <c r="FV10" s="10">
        <v>1.0</v>
      </c>
      <c r="FW10" s="10">
        <v>1.0</v>
      </c>
      <c r="FX10" s="10">
        <v>1.0</v>
      </c>
      <c r="FY10" s="10">
        <v>1.0</v>
      </c>
      <c r="FZ10" s="10">
        <v>1.0</v>
      </c>
      <c r="GA10" s="10">
        <v>1.0</v>
      </c>
      <c r="GB10" s="10">
        <v>1.0</v>
      </c>
      <c r="GC10" s="10">
        <v>1.0</v>
      </c>
      <c r="GD10" s="11">
        <v>1.0</v>
      </c>
      <c r="GE10" s="10">
        <v>1.0</v>
      </c>
      <c r="GF10" s="10">
        <v>1.0</v>
      </c>
      <c r="GG10" s="10">
        <v>1.0</v>
      </c>
      <c r="GH10" s="10">
        <v>1.0</v>
      </c>
      <c r="GI10" s="10">
        <v>1.0</v>
      </c>
      <c r="GJ10" s="10">
        <v>1.0</v>
      </c>
      <c r="GK10" s="10">
        <v>1.0</v>
      </c>
      <c r="GL10" s="10">
        <v>1.0</v>
      </c>
      <c r="GM10" s="10">
        <v>1.0</v>
      </c>
      <c r="GN10" s="10">
        <v>1.0</v>
      </c>
      <c r="GO10" s="10">
        <v>1.0</v>
      </c>
      <c r="GP10" s="10" t="s">
        <v>57</v>
      </c>
      <c r="GQ10" s="10" t="s">
        <v>57</v>
      </c>
      <c r="GR10" s="10" t="s">
        <v>57</v>
      </c>
      <c r="GS10" s="10" t="s">
        <v>57</v>
      </c>
      <c r="GT10" s="10" t="s">
        <v>57</v>
      </c>
      <c r="GU10" s="10" t="s">
        <v>57</v>
      </c>
      <c r="GV10" s="10">
        <v>1.0</v>
      </c>
      <c r="GW10" s="10">
        <v>1.0</v>
      </c>
      <c r="GX10" s="10">
        <v>1.0</v>
      </c>
      <c r="GY10" s="10">
        <v>1.0</v>
      </c>
      <c r="GZ10" s="10">
        <v>1.0</v>
      </c>
      <c r="HA10" s="10" t="s">
        <v>57</v>
      </c>
      <c r="HB10" s="10" t="s">
        <v>57</v>
      </c>
      <c r="HC10" s="10" t="s">
        <v>57</v>
      </c>
      <c r="HD10" s="10" t="s">
        <v>57</v>
      </c>
      <c r="HE10" s="10">
        <v>1.0</v>
      </c>
      <c r="HF10" s="10" t="s">
        <v>57</v>
      </c>
    </row>
    <row r="11">
      <c r="A11" s="7" t="s">
        <v>22</v>
      </c>
      <c r="B11" s="8"/>
      <c r="C11" s="7" t="s">
        <v>66</v>
      </c>
      <c r="D11" s="7" t="s">
        <v>63</v>
      </c>
      <c r="E11" s="7" t="s">
        <v>67</v>
      </c>
      <c r="F11" s="9">
        <f t="shared" si="1"/>
        <v>262</v>
      </c>
      <c r="G11" s="7" t="s">
        <v>26</v>
      </c>
      <c r="H11" s="7" t="s">
        <v>35</v>
      </c>
      <c r="I11" s="7" t="s">
        <v>36</v>
      </c>
      <c r="J11" s="7" t="s">
        <v>29</v>
      </c>
      <c r="K11" s="7" t="s">
        <v>30</v>
      </c>
      <c r="L11" s="7" t="s">
        <v>37</v>
      </c>
      <c r="M11" s="10" t="s">
        <v>31</v>
      </c>
      <c r="N11" s="10" t="s">
        <v>31</v>
      </c>
      <c r="O11" s="10" t="s">
        <v>31</v>
      </c>
      <c r="P11" s="10">
        <v>100.0</v>
      </c>
      <c r="Q11" s="10">
        <v>100.0</v>
      </c>
      <c r="R11" s="10">
        <v>62.0</v>
      </c>
      <c r="S11" s="11" t="s">
        <v>31</v>
      </c>
      <c r="T11" s="10" t="s">
        <v>31</v>
      </c>
      <c r="U11" s="10" t="s">
        <v>31</v>
      </c>
      <c r="V11" s="10" t="s">
        <v>31</v>
      </c>
      <c r="W11" s="10" t="s">
        <v>31</v>
      </c>
      <c r="X11" s="10" t="s">
        <v>31</v>
      </c>
      <c r="Y11" s="10" t="s">
        <v>31</v>
      </c>
      <c r="Z11" s="10" t="s">
        <v>31</v>
      </c>
      <c r="AA11" s="10" t="s">
        <v>31</v>
      </c>
      <c r="AB11" s="10" t="s">
        <v>31</v>
      </c>
      <c r="AC11" s="10" t="s">
        <v>31</v>
      </c>
      <c r="AD11" s="10" t="s">
        <v>31</v>
      </c>
      <c r="AE11" s="10" t="s">
        <v>31</v>
      </c>
      <c r="AF11" s="10" t="s">
        <v>31</v>
      </c>
      <c r="AG11" s="10" t="s">
        <v>31</v>
      </c>
      <c r="AH11" s="10" t="s">
        <v>31</v>
      </c>
      <c r="AI11" s="10" t="s">
        <v>31</v>
      </c>
      <c r="AJ11" s="10" t="s">
        <v>31</v>
      </c>
      <c r="AK11" s="10" t="s">
        <v>31</v>
      </c>
      <c r="AL11" s="10" t="s">
        <v>31</v>
      </c>
      <c r="AM11" s="11" t="s">
        <v>31</v>
      </c>
      <c r="AN11" s="10" t="s">
        <v>31</v>
      </c>
      <c r="AO11" s="10" t="s">
        <v>31</v>
      </c>
      <c r="AP11" s="10" t="s">
        <v>31</v>
      </c>
      <c r="AQ11" s="10" t="s">
        <v>31</v>
      </c>
      <c r="AR11" s="10" t="s">
        <v>31</v>
      </c>
      <c r="AS11" s="10" t="s">
        <v>31</v>
      </c>
      <c r="AT11" s="10" t="s">
        <v>31</v>
      </c>
      <c r="AU11" s="10" t="s">
        <v>31</v>
      </c>
      <c r="AV11" s="10" t="s">
        <v>31</v>
      </c>
      <c r="AW11" s="10" t="s">
        <v>31</v>
      </c>
      <c r="AX11" s="10" t="s">
        <v>31</v>
      </c>
      <c r="AY11" s="10" t="s">
        <v>31</v>
      </c>
      <c r="AZ11" s="10" t="s">
        <v>31</v>
      </c>
      <c r="BA11" s="10" t="s">
        <v>31</v>
      </c>
      <c r="BB11" s="10" t="s">
        <v>31</v>
      </c>
      <c r="BC11" s="10" t="s">
        <v>31</v>
      </c>
      <c r="BD11" s="10" t="s">
        <v>31</v>
      </c>
      <c r="BE11" s="10" t="s">
        <v>31</v>
      </c>
      <c r="BF11" s="10" t="s">
        <v>31</v>
      </c>
      <c r="BG11" s="10" t="s">
        <v>31</v>
      </c>
      <c r="BH11" s="10" t="s">
        <v>31</v>
      </c>
      <c r="BI11" s="10" t="s">
        <v>31</v>
      </c>
      <c r="BJ11" s="10" t="s">
        <v>31</v>
      </c>
      <c r="BK11" s="11" t="s">
        <v>31</v>
      </c>
      <c r="BL11" s="10" t="s">
        <v>31</v>
      </c>
      <c r="BM11" s="10" t="s">
        <v>31</v>
      </c>
      <c r="BN11" s="10" t="s">
        <v>31</v>
      </c>
      <c r="BO11" s="10" t="s">
        <v>31</v>
      </c>
      <c r="BP11" s="10" t="s">
        <v>31</v>
      </c>
      <c r="BQ11" s="10" t="s">
        <v>31</v>
      </c>
      <c r="BR11" s="10" t="s">
        <v>31</v>
      </c>
      <c r="BS11" s="10" t="s">
        <v>31</v>
      </c>
      <c r="BT11" s="10" t="s">
        <v>31</v>
      </c>
      <c r="BU11" s="10" t="s">
        <v>31</v>
      </c>
      <c r="BV11" s="10" t="s">
        <v>31</v>
      </c>
      <c r="BW11" s="10" t="s">
        <v>31</v>
      </c>
      <c r="BX11" s="10" t="s">
        <v>31</v>
      </c>
      <c r="BY11" s="10" t="s">
        <v>31</v>
      </c>
      <c r="BZ11" s="10" t="s">
        <v>31</v>
      </c>
      <c r="CA11" s="10" t="s">
        <v>31</v>
      </c>
      <c r="CB11" s="10" t="s">
        <v>31</v>
      </c>
      <c r="CC11" s="10" t="s">
        <v>31</v>
      </c>
      <c r="CD11" s="10" t="s">
        <v>31</v>
      </c>
      <c r="CE11" s="10" t="s">
        <v>31</v>
      </c>
      <c r="CF11" s="10" t="s">
        <v>31</v>
      </c>
      <c r="CG11" s="10" t="s">
        <v>31</v>
      </c>
      <c r="CH11" s="10" t="s">
        <v>31</v>
      </c>
      <c r="CI11" s="10" t="s">
        <v>31</v>
      </c>
      <c r="CJ11" s="10" t="s">
        <v>31</v>
      </c>
      <c r="CK11" s="10" t="s">
        <v>31</v>
      </c>
      <c r="CL11" s="10" t="s">
        <v>31</v>
      </c>
      <c r="CM11" s="10" t="s">
        <v>31</v>
      </c>
      <c r="CN11" s="11">
        <v>1.0</v>
      </c>
      <c r="CO11" s="10">
        <v>1.0</v>
      </c>
      <c r="CP11" s="10">
        <v>1.0</v>
      </c>
      <c r="CQ11" s="10">
        <v>1.0</v>
      </c>
      <c r="CR11" s="10">
        <v>1.0</v>
      </c>
      <c r="CS11" s="10">
        <v>1.0</v>
      </c>
      <c r="CT11" s="10">
        <v>1.0</v>
      </c>
      <c r="CU11" s="10">
        <v>1.0</v>
      </c>
      <c r="CV11" s="10">
        <v>1.0</v>
      </c>
      <c r="CW11" s="10">
        <v>1.0</v>
      </c>
      <c r="CX11" s="10">
        <v>1.0</v>
      </c>
      <c r="CY11" s="10">
        <v>1.0</v>
      </c>
      <c r="CZ11" s="10">
        <v>1.0</v>
      </c>
      <c r="DA11" s="10">
        <v>1.0</v>
      </c>
      <c r="DB11" s="10">
        <v>1.0</v>
      </c>
      <c r="DC11" s="10">
        <v>1.0</v>
      </c>
      <c r="DD11" s="10">
        <v>1.0</v>
      </c>
      <c r="DE11" s="10">
        <v>1.0</v>
      </c>
      <c r="DF11" s="10">
        <v>1.0</v>
      </c>
      <c r="DG11" s="10">
        <v>1.0</v>
      </c>
      <c r="DH11" s="10">
        <v>1.0</v>
      </c>
      <c r="DI11" s="10">
        <v>1.0</v>
      </c>
      <c r="DJ11" s="10">
        <v>1.0</v>
      </c>
      <c r="DK11" s="10">
        <v>1.0</v>
      </c>
      <c r="DL11" s="10">
        <v>1.0</v>
      </c>
      <c r="DM11" s="10">
        <v>1.0</v>
      </c>
      <c r="DN11" s="10">
        <v>1.0</v>
      </c>
      <c r="DO11" s="10">
        <v>1.0</v>
      </c>
      <c r="DP11" s="10">
        <v>1.0</v>
      </c>
      <c r="DQ11" s="10">
        <v>1.0</v>
      </c>
      <c r="DR11" s="10">
        <v>1.0</v>
      </c>
      <c r="DS11" s="10">
        <v>1.0</v>
      </c>
      <c r="DT11" s="10">
        <v>1.0</v>
      </c>
      <c r="DU11" s="10">
        <v>1.0</v>
      </c>
      <c r="DV11" s="10">
        <v>1.0</v>
      </c>
      <c r="DW11" s="10">
        <v>1.0</v>
      </c>
      <c r="DX11" s="10">
        <v>1.0</v>
      </c>
      <c r="DY11" s="10">
        <v>1.0</v>
      </c>
      <c r="DZ11" s="10">
        <v>1.0</v>
      </c>
      <c r="EA11" s="10">
        <v>1.0</v>
      </c>
      <c r="EB11" s="10">
        <v>1.0</v>
      </c>
      <c r="EC11" s="10">
        <v>1.0</v>
      </c>
      <c r="ED11" s="10">
        <v>1.0</v>
      </c>
      <c r="EE11" s="10">
        <v>1.0</v>
      </c>
      <c r="EF11" s="10">
        <v>1.0</v>
      </c>
      <c r="EG11" s="10">
        <v>1.0</v>
      </c>
      <c r="EH11" s="10">
        <v>1.0</v>
      </c>
      <c r="EI11" s="10">
        <v>1.0</v>
      </c>
      <c r="EJ11" s="10">
        <v>1.0</v>
      </c>
      <c r="EK11" s="10">
        <v>1.0</v>
      </c>
      <c r="EL11" s="10">
        <v>1.0</v>
      </c>
      <c r="EM11" s="10">
        <v>1.0</v>
      </c>
      <c r="EN11" s="10">
        <v>1.0</v>
      </c>
      <c r="EO11" s="10">
        <v>1.0</v>
      </c>
      <c r="EP11" s="10">
        <v>1.0</v>
      </c>
      <c r="EQ11" s="10">
        <v>1.0</v>
      </c>
      <c r="ER11" s="10">
        <v>1.0</v>
      </c>
      <c r="ES11" s="10">
        <v>1.0</v>
      </c>
      <c r="ET11" s="10">
        <v>1.0</v>
      </c>
      <c r="EU11" s="10">
        <v>1.0</v>
      </c>
      <c r="EV11" s="10">
        <v>1.0</v>
      </c>
      <c r="EW11" s="10">
        <v>1.0</v>
      </c>
      <c r="EX11" s="10">
        <v>1.0</v>
      </c>
      <c r="EY11" s="10">
        <v>1.0</v>
      </c>
      <c r="EZ11" s="10">
        <v>1.0</v>
      </c>
      <c r="FA11" s="10">
        <v>1.0</v>
      </c>
      <c r="FB11" s="10">
        <v>1.0</v>
      </c>
      <c r="FC11" s="11">
        <v>1.0</v>
      </c>
      <c r="FD11" s="10">
        <v>1.0</v>
      </c>
      <c r="FE11" s="10">
        <v>1.0</v>
      </c>
      <c r="FF11" s="10">
        <v>1.0</v>
      </c>
      <c r="FG11" s="10">
        <v>1.0</v>
      </c>
      <c r="FH11" s="10">
        <v>1.0</v>
      </c>
      <c r="FI11" s="10">
        <v>1.0</v>
      </c>
      <c r="FJ11" s="10">
        <v>1.0</v>
      </c>
      <c r="FK11" s="10">
        <v>1.0</v>
      </c>
      <c r="FL11" s="10">
        <v>1.0</v>
      </c>
      <c r="FM11" s="10">
        <v>1.0</v>
      </c>
      <c r="FN11" s="10">
        <v>1.0</v>
      </c>
      <c r="FO11" s="10">
        <v>1.0</v>
      </c>
      <c r="FP11" s="10">
        <v>1.0</v>
      </c>
      <c r="FQ11" s="10">
        <v>1.0</v>
      </c>
      <c r="FR11" s="10">
        <v>1.0</v>
      </c>
      <c r="FS11" s="10">
        <v>1.0</v>
      </c>
      <c r="FT11" s="10">
        <v>1.0</v>
      </c>
      <c r="FU11" s="10">
        <v>1.0</v>
      </c>
      <c r="FV11" s="10">
        <v>1.0</v>
      </c>
      <c r="FW11" s="10">
        <v>1.0</v>
      </c>
      <c r="FX11" s="10">
        <v>1.0</v>
      </c>
      <c r="FY11" s="10">
        <v>1.0</v>
      </c>
      <c r="FZ11" s="10">
        <v>1.0</v>
      </c>
      <c r="GA11" s="10">
        <v>1.0</v>
      </c>
      <c r="GB11" s="10">
        <v>1.0</v>
      </c>
      <c r="GC11" s="10">
        <v>1.0</v>
      </c>
      <c r="GD11" s="11">
        <v>1.0</v>
      </c>
      <c r="GE11" s="10">
        <v>1.0</v>
      </c>
      <c r="GF11" s="10">
        <v>1.0</v>
      </c>
      <c r="GG11" s="10">
        <v>1.0</v>
      </c>
      <c r="GH11" s="10">
        <v>1.0</v>
      </c>
      <c r="GI11" s="10">
        <v>1.0</v>
      </c>
      <c r="GJ11" s="10">
        <v>1.0</v>
      </c>
      <c r="GK11" s="10">
        <v>1.0</v>
      </c>
      <c r="GL11" s="10">
        <v>1.0</v>
      </c>
      <c r="GM11" s="10">
        <v>1.0</v>
      </c>
      <c r="GN11" s="10">
        <v>1.0</v>
      </c>
      <c r="GO11" s="10">
        <v>1.0</v>
      </c>
      <c r="GP11" s="10" t="s">
        <v>38</v>
      </c>
      <c r="GQ11" s="10" t="s">
        <v>38</v>
      </c>
      <c r="GR11" s="10" t="s">
        <v>38</v>
      </c>
      <c r="GS11" s="10" t="s">
        <v>38</v>
      </c>
      <c r="GT11" s="10" t="s">
        <v>38</v>
      </c>
      <c r="GU11" s="10" t="s">
        <v>38</v>
      </c>
      <c r="GV11" s="10">
        <v>1.0</v>
      </c>
      <c r="GW11" s="10">
        <v>1.0</v>
      </c>
      <c r="GX11" s="10">
        <v>1.0</v>
      </c>
      <c r="GY11" s="10">
        <v>1.0</v>
      </c>
      <c r="GZ11" s="10">
        <v>1.0</v>
      </c>
      <c r="HA11" s="10" t="s">
        <v>38</v>
      </c>
      <c r="HB11" s="10" t="s">
        <v>38</v>
      </c>
      <c r="HC11" s="10">
        <v>1.0</v>
      </c>
      <c r="HD11" s="10" t="s">
        <v>38</v>
      </c>
      <c r="HE11" s="10">
        <v>1.0</v>
      </c>
      <c r="HF11" s="10" t="s">
        <v>38</v>
      </c>
    </row>
    <row r="12">
      <c r="A12" s="7" t="s">
        <v>22</v>
      </c>
      <c r="B12" s="8"/>
      <c r="C12" s="7" t="s">
        <v>68</v>
      </c>
      <c r="D12" s="7" t="s">
        <v>69</v>
      </c>
      <c r="E12" s="7" t="s">
        <v>70</v>
      </c>
      <c r="F12" s="9">
        <f t="shared" si="1"/>
        <v>243</v>
      </c>
      <c r="G12" s="7" t="s">
        <v>26</v>
      </c>
      <c r="H12" s="7" t="s">
        <v>35</v>
      </c>
      <c r="I12" s="7" t="s">
        <v>36</v>
      </c>
      <c r="J12" s="7" t="s">
        <v>71</v>
      </c>
      <c r="K12" s="7" t="s">
        <v>55</v>
      </c>
      <c r="L12" s="7"/>
      <c r="M12" s="10">
        <v>100.0</v>
      </c>
      <c r="N12" s="10">
        <v>43.0</v>
      </c>
      <c r="O12" s="10">
        <v>100.0</v>
      </c>
      <c r="P12" s="10" t="s">
        <v>31</v>
      </c>
      <c r="Q12" s="10" t="s">
        <v>31</v>
      </c>
      <c r="R12" s="10" t="s">
        <v>31</v>
      </c>
      <c r="S12" s="11">
        <v>1.0</v>
      </c>
      <c r="T12" s="10">
        <v>1.0</v>
      </c>
      <c r="U12" s="10">
        <v>1.0</v>
      </c>
      <c r="V12" s="10">
        <v>1.0</v>
      </c>
      <c r="W12" s="10">
        <v>1.0</v>
      </c>
      <c r="X12" s="10">
        <v>1.0</v>
      </c>
      <c r="Y12" s="10">
        <v>1.0</v>
      </c>
      <c r="Z12" s="10">
        <v>1.0</v>
      </c>
      <c r="AA12" s="10">
        <v>1.0</v>
      </c>
      <c r="AB12" s="10">
        <v>1.0</v>
      </c>
      <c r="AC12" s="10">
        <v>1.0</v>
      </c>
      <c r="AD12" s="10">
        <v>1.0</v>
      </c>
      <c r="AE12" s="10">
        <v>1.0</v>
      </c>
      <c r="AF12" s="10">
        <v>1.0</v>
      </c>
      <c r="AG12" s="10">
        <v>1.0</v>
      </c>
      <c r="AH12" s="10">
        <v>1.0</v>
      </c>
      <c r="AI12" s="10">
        <v>1.0</v>
      </c>
      <c r="AJ12" s="10">
        <v>1.0</v>
      </c>
      <c r="AK12" s="10">
        <v>1.0</v>
      </c>
      <c r="AL12" s="10">
        <v>1.0</v>
      </c>
      <c r="AM12" s="11">
        <v>1.0</v>
      </c>
      <c r="AN12" s="10">
        <v>1.0</v>
      </c>
      <c r="AO12" s="10">
        <v>1.0</v>
      </c>
      <c r="AP12" s="10">
        <v>1.0</v>
      </c>
      <c r="AQ12" s="10">
        <v>1.0</v>
      </c>
      <c r="AR12" s="10">
        <v>1.0</v>
      </c>
      <c r="AS12" s="10">
        <v>1.0</v>
      </c>
      <c r="AT12" s="10">
        <v>1.0</v>
      </c>
      <c r="AU12" s="10">
        <v>1.0</v>
      </c>
      <c r="AV12" s="10">
        <v>1.0</v>
      </c>
      <c r="AW12" s="10">
        <v>1.0</v>
      </c>
      <c r="AX12" s="10">
        <v>1.0</v>
      </c>
      <c r="AY12" s="10">
        <v>1.0</v>
      </c>
      <c r="AZ12" s="10" t="s">
        <v>38</v>
      </c>
      <c r="BA12" s="10">
        <v>1.0</v>
      </c>
      <c r="BB12" s="10" t="s">
        <v>38</v>
      </c>
      <c r="BC12" s="10">
        <v>1.0</v>
      </c>
      <c r="BD12" s="10">
        <v>1.0</v>
      </c>
      <c r="BE12" s="10">
        <v>1.0</v>
      </c>
      <c r="BF12" s="10">
        <v>1.0</v>
      </c>
      <c r="BG12" s="10">
        <v>1.0</v>
      </c>
      <c r="BH12" s="10">
        <v>1.0</v>
      </c>
      <c r="BI12" s="10" t="s">
        <v>38</v>
      </c>
      <c r="BJ12" s="10">
        <v>1.0</v>
      </c>
      <c r="BK12" s="11">
        <v>1.0</v>
      </c>
      <c r="BL12" s="10" t="s">
        <v>38</v>
      </c>
      <c r="BM12" s="10">
        <v>1.0</v>
      </c>
      <c r="BN12" s="10">
        <v>1.0</v>
      </c>
      <c r="BO12" s="10">
        <v>1.0</v>
      </c>
      <c r="BP12" s="10">
        <v>1.0</v>
      </c>
      <c r="BQ12" s="10">
        <v>1.0</v>
      </c>
      <c r="BR12" s="10">
        <v>1.0</v>
      </c>
      <c r="BS12" s="10">
        <v>1.0</v>
      </c>
      <c r="BT12" s="10">
        <v>1.0</v>
      </c>
      <c r="BU12" s="10">
        <v>1.0</v>
      </c>
      <c r="BV12" s="10">
        <v>1.0</v>
      </c>
      <c r="BW12" s="10">
        <v>1.0</v>
      </c>
      <c r="BX12" s="10">
        <v>1.0</v>
      </c>
      <c r="BY12" s="10">
        <v>1.0</v>
      </c>
      <c r="BZ12" s="10">
        <v>1.0</v>
      </c>
      <c r="CA12" s="10">
        <v>1.0</v>
      </c>
      <c r="CB12" s="10">
        <v>1.0</v>
      </c>
      <c r="CC12" s="10">
        <v>1.0</v>
      </c>
      <c r="CD12" s="10">
        <v>1.0</v>
      </c>
      <c r="CE12" s="10">
        <v>1.0</v>
      </c>
      <c r="CF12" s="10">
        <v>1.0</v>
      </c>
      <c r="CG12" s="10">
        <v>1.0</v>
      </c>
      <c r="CH12" s="10">
        <v>1.0</v>
      </c>
      <c r="CI12" s="10">
        <v>1.0</v>
      </c>
      <c r="CJ12" s="10">
        <v>1.0</v>
      </c>
      <c r="CK12" s="10">
        <v>1.0</v>
      </c>
      <c r="CL12" s="10">
        <v>1.0</v>
      </c>
      <c r="CM12" s="10">
        <v>1.0</v>
      </c>
      <c r="CN12" s="11" t="s">
        <v>31</v>
      </c>
      <c r="CO12" s="10" t="s">
        <v>31</v>
      </c>
      <c r="CP12" s="10" t="s">
        <v>31</v>
      </c>
      <c r="CQ12" s="10" t="s">
        <v>31</v>
      </c>
      <c r="CR12" s="10" t="s">
        <v>31</v>
      </c>
      <c r="CS12" s="10" t="s">
        <v>31</v>
      </c>
      <c r="CT12" s="10" t="s">
        <v>31</v>
      </c>
      <c r="CU12" s="10" t="s">
        <v>31</v>
      </c>
      <c r="CV12" s="10" t="s">
        <v>31</v>
      </c>
      <c r="CW12" s="10" t="s">
        <v>31</v>
      </c>
      <c r="CX12" s="10" t="s">
        <v>31</v>
      </c>
      <c r="CY12" s="10" t="s">
        <v>31</v>
      </c>
      <c r="CZ12" s="10" t="s">
        <v>31</v>
      </c>
      <c r="DA12" s="10" t="s">
        <v>31</v>
      </c>
      <c r="DB12" s="10" t="s">
        <v>31</v>
      </c>
      <c r="DC12" s="10" t="s">
        <v>31</v>
      </c>
      <c r="DD12" s="10" t="s">
        <v>31</v>
      </c>
      <c r="DE12" s="10" t="s">
        <v>31</v>
      </c>
      <c r="DF12" s="10" t="s">
        <v>31</v>
      </c>
      <c r="DG12" s="10" t="s">
        <v>31</v>
      </c>
      <c r="DH12" s="10" t="s">
        <v>31</v>
      </c>
      <c r="DI12" s="10" t="s">
        <v>31</v>
      </c>
      <c r="DJ12" s="10" t="s">
        <v>31</v>
      </c>
      <c r="DK12" s="10" t="s">
        <v>31</v>
      </c>
      <c r="DL12" s="10" t="s">
        <v>31</v>
      </c>
      <c r="DM12" s="10" t="s">
        <v>31</v>
      </c>
      <c r="DN12" s="10" t="s">
        <v>31</v>
      </c>
      <c r="DO12" s="10" t="s">
        <v>31</v>
      </c>
      <c r="DP12" s="10" t="s">
        <v>31</v>
      </c>
      <c r="DQ12" s="10" t="s">
        <v>31</v>
      </c>
      <c r="DR12" s="10" t="s">
        <v>31</v>
      </c>
      <c r="DS12" s="10" t="s">
        <v>31</v>
      </c>
      <c r="DT12" s="10" t="s">
        <v>31</v>
      </c>
      <c r="DU12" s="10" t="s">
        <v>31</v>
      </c>
      <c r="DV12" s="10" t="s">
        <v>31</v>
      </c>
      <c r="DW12" s="10" t="s">
        <v>31</v>
      </c>
      <c r="DX12" s="10" t="s">
        <v>31</v>
      </c>
      <c r="DY12" s="10" t="s">
        <v>31</v>
      </c>
      <c r="DZ12" s="10" t="s">
        <v>31</v>
      </c>
      <c r="EA12" s="10" t="s">
        <v>31</v>
      </c>
      <c r="EB12" s="10" t="s">
        <v>31</v>
      </c>
      <c r="EC12" s="10" t="s">
        <v>31</v>
      </c>
      <c r="ED12" s="10" t="s">
        <v>31</v>
      </c>
      <c r="EE12" s="10" t="s">
        <v>31</v>
      </c>
      <c r="EF12" s="10" t="s">
        <v>31</v>
      </c>
      <c r="EG12" s="10" t="s">
        <v>31</v>
      </c>
      <c r="EH12" s="10" t="s">
        <v>31</v>
      </c>
      <c r="EI12" s="10" t="s">
        <v>31</v>
      </c>
      <c r="EJ12" s="10" t="s">
        <v>31</v>
      </c>
      <c r="EK12" s="10" t="s">
        <v>31</v>
      </c>
      <c r="EL12" s="10" t="s">
        <v>31</v>
      </c>
      <c r="EM12" s="10" t="s">
        <v>31</v>
      </c>
      <c r="EN12" s="10" t="s">
        <v>31</v>
      </c>
      <c r="EO12" s="10" t="s">
        <v>31</v>
      </c>
      <c r="EP12" s="10" t="s">
        <v>31</v>
      </c>
      <c r="EQ12" s="10" t="s">
        <v>31</v>
      </c>
      <c r="ER12" s="10" t="s">
        <v>31</v>
      </c>
      <c r="ES12" s="10" t="s">
        <v>31</v>
      </c>
      <c r="ET12" s="10" t="s">
        <v>31</v>
      </c>
      <c r="EU12" s="10" t="s">
        <v>31</v>
      </c>
      <c r="EV12" s="10" t="s">
        <v>31</v>
      </c>
      <c r="EW12" s="10" t="s">
        <v>31</v>
      </c>
      <c r="EX12" s="10" t="s">
        <v>31</v>
      </c>
      <c r="EY12" s="10" t="s">
        <v>31</v>
      </c>
      <c r="EZ12" s="10" t="s">
        <v>31</v>
      </c>
      <c r="FA12" s="10" t="s">
        <v>31</v>
      </c>
      <c r="FB12" s="10" t="s">
        <v>31</v>
      </c>
      <c r="FC12" s="11" t="s">
        <v>31</v>
      </c>
      <c r="FD12" s="10" t="s">
        <v>31</v>
      </c>
      <c r="FE12" s="10" t="s">
        <v>31</v>
      </c>
      <c r="FF12" s="10" t="s">
        <v>31</v>
      </c>
      <c r="FG12" s="10" t="s">
        <v>31</v>
      </c>
      <c r="FH12" s="10" t="s">
        <v>31</v>
      </c>
      <c r="FI12" s="10" t="s">
        <v>31</v>
      </c>
      <c r="FJ12" s="10" t="s">
        <v>31</v>
      </c>
      <c r="FK12" s="10" t="s">
        <v>31</v>
      </c>
      <c r="FL12" s="10" t="s">
        <v>31</v>
      </c>
      <c r="FM12" s="10" t="s">
        <v>31</v>
      </c>
      <c r="FN12" s="10" t="s">
        <v>31</v>
      </c>
      <c r="FO12" s="10" t="s">
        <v>31</v>
      </c>
      <c r="FP12" s="10" t="s">
        <v>31</v>
      </c>
      <c r="FQ12" s="10" t="s">
        <v>31</v>
      </c>
      <c r="FR12" s="10" t="s">
        <v>31</v>
      </c>
      <c r="FS12" s="10" t="s">
        <v>31</v>
      </c>
      <c r="FT12" s="10" t="s">
        <v>31</v>
      </c>
      <c r="FU12" s="10" t="s">
        <v>31</v>
      </c>
      <c r="FV12" s="10" t="s">
        <v>31</v>
      </c>
      <c r="FW12" s="10" t="s">
        <v>31</v>
      </c>
      <c r="FX12" s="10" t="s">
        <v>31</v>
      </c>
      <c r="FY12" s="10" t="s">
        <v>31</v>
      </c>
      <c r="FZ12" s="10" t="s">
        <v>31</v>
      </c>
      <c r="GA12" s="10" t="s">
        <v>31</v>
      </c>
      <c r="GB12" s="10" t="s">
        <v>31</v>
      </c>
      <c r="GC12" s="10" t="s">
        <v>31</v>
      </c>
      <c r="GD12" s="11" t="s">
        <v>31</v>
      </c>
      <c r="GE12" s="10" t="s">
        <v>31</v>
      </c>
      <c r="GF12" s="10" t="s">
        <v>31</v>
      </c>
      <c r="GG12" s="10" t="s">
        <v>31</v>
      </c>
      <c r="GH12" s="10" t="s">
        <v>31</v>
      </c>
      <c r="GI12" s="10" t="s">
        <v>31</v>
      </c>
      <c r="GJ12" s="10" t="s">
        <v>31</v>
      </c>
      <c r="GK12" s="10" t="s">
        <v>31</v>
      </c>
      <c r="GL12" s="10" t="s">
        <v>31</v>
      </c>
      <c r="GM12" s="10" t="s">
        <v>31</v>
      </c>
      <c r="GN12" s="10" t="s">
        <v>31</v>
      </c>
      <c r="GO12" s="10" t="s">
        <v>31</v>
      </c>
      <c r="GP12" s="10" t="s">
        <v>31</v>
      </c>
      <c r="GQ12" s="10" t="s">
        <v>31</v>
      </c>
      <c r="GR12" s="10" t="s">
        <v>31</v>
      </c>
      <c r="GS12" s="10" t="s">
        <v>31</v>
      </c>
      <c r="GT12" s="10" t="s">
        <v>31</v>
      </c>
      <c r="GU12" s="10" t="s">
        <v>31</v>
      </c>
      <c r="GV12" s="10" t="s">
        <v>31</v>
      </c>
      <c r="GW12" s="10" t="s">
        <v>31</v>
      </c>
      <c r="GX12" s="10" t="s">
        <v>31</v>
      </c>
      <c r="GY12" s="10" t="s">
        <v>31</v>
      </c>
      <c r="GZ12" s="10" t="s">
        <v>31</v>
      </c>
      <c r="HA12" s="10" t="s">
        <v>31</v>
      </c>
      <c r="HB12" s="10" t="s">
        <v>31</v>
      </c>
      <c r="HC12" s="10" t="s">
        <v>31</v>
      </c>
      <c r="HD12" s="10" t="s">
        <v>31</v>
      </c>
      <c r="HE12" s="10" t="s">
        <v>31</v>
      </c>
      <c r="HF12" s="10" t="s">
        <v>31</v>
      </c>
    </row>
    <row r="13">
      <c r="A13" s="7" t="s">
        <v>22</v>
      </c>
      <c r="B13" s="8"/>
      <c r="C13" s="7" t="s">
        <v>72</v>
      </c>
      <c r="D13" s="7" t="s">
        <v>73</v>
      </c>
      <c r="E13" s="7" t="s">
        <v>74</v>
      </c>
      <c r="F13" s="9">
        <f t="shared" si="1"/>
        <v>243</v>
      </c>
      <c r="G13" s="7" t="s">
        <v>26</v>
      </c>
      <c r="H13" s="7" t="s">
        <v>75</v>
      </c>
      <c r="I13" s="7" t="s">
        <v>76</v>
      </c>
      <c r="J13" s="7" t="s">
        <v>42</v>
      </c>
      <c r="K13" s="7" t="s">
        <v>55</v>
      </c>
      <c r="L13" s="7" t="s">
        <v>77</v>
      </c>
      <c r="M13" s="10">
        <v>100.0</v>
      </c>
      <c r="N13" s="10">
        <v>43.0</v>
      </c>
      <c r="O13" s="10">
        <v>100.0</v>
      </c>
      <c r="P13" s="10" t="s">
        <v>31</v>
      </c>
      <c r="Q13" s="10" t="s">
        <v>31</v>
      </c>
      <c r="R13" s="10" t="s">
        <v>31</v>
      </c>
      <c r="S13" s="11">
        <v>1.0</v>
      </c>
      <c r="T13" s="10">
        <v>1.0</v>
      </c>
      <c r="U13" s="10">
        <v>1.0</v>
      </c>
      <c r="V13" s="10">
        <v>1.0</v>
      </c>
      <c r="W13" s="10">
        <v>1.0</v>
      </c>
      <c r="X13" s="10">
        <v>1.0</v>
      </c>
      <c r="Y13" s="10">
        <v>1.0</v>
      </c>
      <c r="Z13" s="10">
        <v>1.0</v>
      </c>
      <c r="AA13" s="10">
        <v>1.0</v>
      </c>
      <c r="AB13" s="10">
        <v>1.0</v>
      </c>
      <c r="AC13" s="10">
        <v>1.0</v>
      </c>
      <c r="AD13" s="10">
        <v>1.0</v>
      </c>
      <c r="AE13" s="10">
        <v>1.0</v>
      </c>
      <c r="AF13" s="10">
        <v>1.0</v>
      </c>
      <c r="AG13" s="10">
        <v>1.0</v>
      </c>
      <c r="AH13" s="10">
        <v>1.0</v>
      </c>
      <c r="AI13" s="10">
        <v>1.0</v>
      </c>
      <c r="AJ13" s="10">
        <v>1.0</v>
      </c>
      <c r="AK13" s="10">
        <v>1.0</v>
      </c>
      <c r="AL13" s="10">
        <v>1.0</v>
      </c>
      <c r="AM13" s="11" t="s">
        <v>38</v>
      </c>
      <c r="AN13" s="10">
        <v>1.0</v>
      </c>
      <c r="AO13" s="10">
        <v>1.0</v>
      </c>
      <c r="AP13" s="10">
        <v>1.0</v>
      </c>
      <c r="AQ13" s="10">
        <v>1.0</v>
      </c>
      <c r="AR13" s="10">
        <v>1.0</v>
      </c>
      <c r="AS13" s="10">
        <v>1.0</v>
      </c>
      <c r="AT13" s="10">
        <v>1.0</v>
      </c>
      <c r="AU13" s="10">
        <v>1.0</v>
      </c>
      <c r="AV13" s="10">
        <v>1.0</v>
      </c>
      <c r="AW13" s="10">
        <v>1.0</v>
      </c>
      <c r="AX13" s="10">
        <v>1.0</v>
      </c>
      <c r="AY13" s="10" t="s">
        <v>38</v>
      </c>
      <c r="AZ13" s="10" t="s">
        <v>38</v>
      </c>
      <c r="BA13" s="10" t="s">
        <v>38</v>
      </c>
      <c r="BB13" s="10" t="s">
        <v>38</v>
      </c>
      <c r="BC13" s="10" t="s">
        <v>38</v>
      </c>
      <c r="BD13" s="10" t="s">
        <v>38</v>
      </c>
      <c r="BE13" s="10" t="s">
        <v>38</v>
      </c>
      <c r="BF13" s="10" t="s">
        <v>38</v>
      </c>
      <c r="BG13" s="10" t="s">
        <v>38</v>
      </c>
      <c r="BH13" s="10" t="s">
        <v>38</v>
      </c>
      <c r="BI13" s="10" t="s">
        <v>38</v>
      </c>
      <c r="BJ13" s="10" t="s">
        <v>38</v>
      </c>
      <c r="BK13" s="11">
        <v>1.0</v>
      </c>
      <c r="BL13" s="10">
        <v>1.0</v>
      </c>
      <c r="BM13" s="10">
        <v>1.0</v>
      </c>
      <c r="BN13" s="10">
        <v>1.0</v>
      </c>
      <c r="BO13" s="10">
        <v>1.0</v>
      </c>
      <c r="BP13" s="10">
        <v>1.0</v>
      </c>
      <c r="BQ13" s="10">
        <v>1.0</v>
      </c>
      <c r="BR13" s="10">
        <v>1.0</v>
      </c>
      <c r="BS13" s="10">
        <v>1.0</v>
      </c>
      <c r="BT13" s="10">
        <v>1.0</v>
      </c>
      <c r="BU13" s="10">
        <v>1.0</v>
      </c>
      <c r="BV13" s="10">
        <v>1.0</v>
      </c>
      <c r="BW13" s="10">
        <v>1.0</v>
      </c>
      <c r="BX13" s="10">
        <v>1.0</v>
      </c>
      <c r="BY13" s="10">
        <v>1.0</v>
      </c>
      <c r="BZ13" s="10">
        <v>1.0</v>
      </c>
      <c r="CA13" s="10">
        <v>1.0</v>
      </c>
      <c r="CB13" s="10">
        <v>1.0</v>
      </c>
      <c r="CC13" s="10">
        <v>1.0</v>
      </c>
      <c r="CD13" s="10">
        <v>1.0</v>
      </c>
      <c r="CE13" s="10">
        <v>1.0</v>
      </c>
      <c r="CF13" s="10">
        <v>1.0</v>
      </c>
      <c r="CG13" s="10">
        <v>1.0</v>
      </c>
      <c r="CH13" s="10">
        <v>1.0</v>
      </c>
      <c r="CI13" s="10">
        <v>1.0</v>
      </c>
      <c r="CJ13" s="10">
        <v>1.0</v>
      </c>
      <c r="CK13" s="10">
        <v>1.0</v>
      </c>
      <c r="CL13" s="10">
        <v>1.0</v>
      </c>
      <c r="CM13" s="10">
        <v>1.0</v>
      </c>
      <c r="CN13" s="11" t="s">
        <v>31</v>
      </c>
      <c r="CO13" s="10" t="s">
        <v>31</v>
      </c>
      <c r="CP13" s="10" t="s">
        <v>31</v>
      </c>
      <c r="CQ13" s="10" t="s">
        <v>31</v>
      </c>
      <c r="CR13" s="10" t="s">
        <v>31</v>
      </c>
      <c r="CS13" s="10" t="s">
        <v>31</v>
      </c>
      <c r="CT13" s="10" t="s">
        <v>31</v>
      </c>
      <c r="CU13" s="10" t="s">
        <v>31</v>
      </c>
      <c r="CV13" s="10" t="s">
        <v>31</v>
      </c>
      <c r="CW13" s="10" t="s">
        <v>31</v>
      </c>
      <c r="CX13" s="10" t="s">
        <v>31</v>
      </c>
      <c r="CY13" s="10" t="s">
        <v>31</v>
      </c>
      <c r="CZ13" s="10" t="s">
        <v>31</v>
      </c>
      <c r="DA13" s="10" t="s">
        <v>31</v>
      </c>
      <c r="DB13" s="10" t="s">
        <v>31</v>
      </c>
      <c r="DC13" s="10" t="s">
        <v>31</v>
      </c>
      <c r="DD13" s="10" t="s">
        <v>31</v>
      </c>
      <c r="DE13" s="10" t="s">
        <v>31</v>
      </c>
      <c r="DF13" s="10" t="s">
        <v>31</v>
      </c>
      <c r="DG13" s="10" t="s">
        <v>31</v>
      </c>
      <c r="DH13" s="10" t="s">
        <v>31</v>
      </c>
      <c r="DI13" s="10" t="s">
        <v>31</v>
      </c>
      <c r="DJ13" s="10" t="s">
        <v>31</v>
      </c>
      <c r="DK13" s="10" t="s">
        <v>31</v>
      </c>
      <c r="DL13" s="10" t="s">
        <v>31</v>
      </c>
      <c r="DM13" s="10" t="s">
        <v>31</v>
      </c>
      <c r="DN13" s="10" t="s">
        <v>31</v>
      </c>
      <c r="DO13" s="10" t="s">
        <v>31</v>
      </c>
      <c r="DP13" s="10" t="s">
        <v>31</v>
      </c>
      <c r="DQ13" s="10" t="s">
        <v>31</v>
      </c>
      <c r="DR13" s="10" t="s">
        <v>31</v>
      </c>
      <c r="DS13" s="10" t="s">
        <v>31</v>
      </c>
      <c r="DT13" s="10" t="s">
        <v>31</v>
      </c>
      <c r="DU13" s="10" t="s">
        <v>31</v>
      </c>
      <c r="DV13" s="10" t="s">
        <v>31</v>
      </c>
      <c r="DW13" s="10" t="s">
        <v>31</v>
      </c>
      <c r="DX13" s="10" t="s">
        <v>31</v>
      </c>
      <c r="DY13" s="10" t="s">
        <v>31</v>
      </c>
      <c r="DZ13" s="10" t="s">
        <v>31</v>
      </c>
      <c r="EA13" s="10" t="s">
        <v>31</v>
      </c>
      <c r="EB13" s="10" t="s">
        <v>31</v>
      </c>
      <c r="EC13" s="10" t="s">
        <v>31</v>
      </c>
      <c r="ED13" s="10" t="s">
        <v>31</v>
      </c>
      <c r="EE13" s="10" t="s">
        <v>31</v>
      </c>
      <c r="EF13" s="10" t="s">
        <v>31</v>
      </c>
      <c r="EG13" s="10" t="s">
        <v>31</v>
      </c>
      <c r="EH13" s="10" t="s">
        <v>31</v>
      </c>
      <c r="EI13" s="10" t="s">
        <v>31</v>
      </c>
      <c r="EJ13" s="10" t="s">
        <v>31</v>
      </c>
      <c r="EK13" s="10" t="s">
        <v>31</v>
      </c>
      <c r="EL13" s="10" t="s">
        <v>31</v>
      </c>
      <c r="EM13" s="10" t="s">
        <v>31</v>
      </c>
      <c r="EN13" s="10" t="s">
        <v>31</v>
      </c>
      <c r="EO13" s="10" t="s">
        <v>31</v>
      </c>
      <c r="EP13" s="10" t="s">
        <v>31</v>
      </c>
      <c r="EQ13" s="10" t="s">
        <v>31</v>
      </c>
      <c r="ER13" s="10" t="s">
        <v>31</v>
      </c>
      <c r="ES13" s="10" t="s">
        <v>31</v>
      </c>
      <c r="ET13" s="10" t="s">
        <v>31</v>
      </c>
      <c r="EU13" s="10" t="s">
        <v>31</v>
      </c>
      <c r="EV13" s="10" t="s">
        <v>31</v>
      </c>
      <c r="EW13" s="10" t="s">
        <v>31</v>
      </c>
      <c r="EX13" s="10" t="s">
        <v>31</v>
      </c>
      <c r="EY13" s="10" t="s">
        <v>31</v>
      </c>
      <c r="EZ13" s="10" t="s">
        <v>31</v>
      </c>
      <c r="FA13" s="10" t="s">
        <v>31</v>
      </c>
      <c r="FB13" s="10" t="s">
        <v>31</v>
      </c>
      <c r="FC13" s="11" t="s">
        <v>31</v>
      </c>
      <c r="FD13" s="10" t="s">
        <v>31</v>
      </c>
      <c r="FE13" s="10" t="s">
        <v>31</v>
      </c>
      <c r="FF13" s="10" t="s">
        <v>31</v>
      </c>
      <c r="FG13" s="10" t="s">
        <v>31</v>
      </c>
      <c r="FH13" s="10" t="s">
        <v>31</v>
      </c>
      <c r="FI13" s="10" t="s">
        <v>31</v>
      </c>
      <c r="FJ13" s="10" t="s">
        <v>31</v>
      </c>
      <c r="FK13" s="10" t="s">
        <v>31</v>
      </c>
      <c r="FL13" s="10" t="s">
        <v>31</v>
      </c>
      <c r="FM13" s="10" t="s">
        <v>31</v>
      </c>
      <c r="FN13" s="10" t="s">
        <v>31</v>
      </c>
      <c r="FO13" s="10" t="s">
        <v>31</v>
      </c>
      <c r="FP13" s="10" t="s">
        <v>31</v>
      </c>
      <c r="FQ13" s="10" t="s">
        <v>31</v>
      </c>
      <c r="FR13" s="10" t="s">
        <v>31</v>
      </c>
      <c r="FS13" s="10" t="s">
        <v>31</v>
      </c>
      <c r="FT13" s="10" t="s">
        <v>31</v>
      </c>
      <c r="FU13" s="10" t="s">
        <v>31</v>
      </c>
      <c r="FV13" s="10" t="s">
        <v>31</v>
      </c>
      <c r="FW13" s="10" t="s">
        <v>31</v>
      </c>
      <c r="FX13" s="10" t="s">
        <v>31</v>
      </c>
      <c r="FY13" s="10" t="s">
        <v>31</v>
      </c>
      <c r="FZ13" s="10" t="s">
        <v>31</v>
      </c>
      <c r="GA13" s="10" t="s">
        <v>31</v>
      </c>
      <c r="GB13" s="10" t="s">
        <v>31</v>
      </c>
      <c r="GC13" s="10" t="s">
        <v>31</v>
      </c>
      <c r="GD13" s="11" t="s">
        <v>31</v>
      </c>
      <c r="GE13" s="10" t="s">
        <v>31</v>
      </c>
      <c r="GF13" s="10" t="s">
        <v>31</v>
      </c>
      <c r="GG13" s="10" t="s">
        <v>31</v>
      </c>
      <c r="GH13" s="10" t="s">
        <v>31</v>
      </c>
      <c r="GI13" s="10" t="s">
        <v>31</v>
      </c>
      <c r="GJ13" s="10" t="s">
        <v>31</v>
      </c>
      <c r="GK13" s="10" t="s">
        <v>31</v>
      </c>
      <c r="GL13" s="10" t="s">
        <v>31</v>
      </c>
      <c r="GM13" s="10" t="s">
        <v>31</v>
      </c>
      <c r="GN13" s="10" t="s">
        <v>31</v>
      </c>
      <c r="GO13" s="10" t="s">
        <v>31</v>
      </c>
      <c r="GP13" s="10" t="s">
        <v>31</v>
      </c>
      <c r="GQ13" s="10" t="s">
        <v>31</v>
      </c>
      <c r="GR13" s="10" t="s">
        <v>31</v>
      </c>
      <c r="GS13" s="10" t="s">
        <v>31</v>
      </c>
      <c r="GT13" s="10" t="s">
        <v>31</v>
      </c>
      <c r="GU13" s="10" t="s">
        <v>31</v>
      </c>
      <c r="GV13" s="10" t="s">
        <v>31</v>
      </c>
      <c r="GW13" s="10" t="s">
        <v>31</v>
      </c>
      <c r="GX13" s="10" t="s">
        <v>31</v>
      </c>
      <c r="GY13" s="10" t="s">
        <v>31</v>
      </c>
      <c r="GZ13" s="10" t="s">
        <v>31</v>
      </c>
      <c r="HA13" s="10" t="s">
        <v>31</v>
      </c>
      <c r="HB13" s="10" t="s">
        <v>31</v>
      </c>
      <c r="HC13" s="10" t="s">
        <v>31</v>
      </c>
      <c r="HD13" s="10" t="s">
        <v>31</v>
      </c>
      <c r="HE13" s="10" t="s">
        <v>31</v>
      </c>
      <c r="HF13" s="10" t="s">
        <v>31</v>
      </c>
    </row>
    <row r="14">
      <c r="A14" s="7" t="s">
        <v>22</v>
      </c>
      <c r="B14" s="8"/>
      <c r="C14" s="7" t="s">
        <v>78</v>
      </c>
      <c r="D14" s="7" t="s">
        <v>79</v>
      </c>
      <c r="E14" s="7" t="s">
        <v>80</v>
      </c>
      <c r="F14" s="9">
        <f t="shared" si="1"/>
        <v>231</v>
      </c>
      <c r="G14" s="7" t="s">
        <v>26</v>
      </c>
      <c r="H14" s="7" t="s">
        <v>75</v>
      </c>
      <c r="I14" s="7" t="s">
        <v>76</v>
      </c>
      <c r="J14" s="7" t="s">
        <v>42</v>
      </c>
      <c r="K14" s="7" t="s">
        <v>55</v>
      </c>
      <c r="L14" s="7" t="s">
        <v>81</v>
      </c>
      <c r="M14" s="10">
        <v>100.0</v>
      </c>
      <c r="N14" s="10">
        <v>100.0</v>
      </c>
      <c r="O14" s="10">
        <v>31.0</v>
      </c>
      <c r="P14" s="10" t="s">
        <v>31</v>
      </c>
      <c r="Q14" s="10" t="s">
        <v>31</v>
      </c>
      <c r="R14" s="10" t="s">
        <v>31</v>
      </c>
      <c r="S14" s="11">
        <v>1.0</v>
      </c>
      <c r="T14" s="10">
        <v>1.0</v>
      </c>
      <c r="U14" s="10">
        <v>1.0</v>
      </c>
      <c r="V14" s="10">
        <v>1.0</v>
      </c>
      <c r="W14" s="10">
        <v>1.0</v>
      </c>
      <c r="X14" s="10">
        <v>1.0</v>
      </c>
      <c r="Y14" s="10">
        <v>1.0</v>
      </c>
      <c r="Z14" s="10">
        <v>1.0</v>
      </c>
      <c r="AA14" s="10">
        <v>1.0</v>
      </c>
      <c r="AB14" s="10">
        <v>1.0</v>
      </c>
      <c r="AC14" s="10">
        <v>1.0</v>
      </c>
      <c r="AD14" s="10">
        <v>1.0</v>
      </c>
      <c r="AE14" s="10">
        <v>1.0</v>
      </c>
      <c r="AF14" s="10">
        <v>1.0</v>
      </c>
      <c r="AG14" s="10">
        <v>1.0</v>
      </c>
      <c r="AH14" s="10">
        <v>1.0</v>
      </c>
      <c r="AI14" s="10">
        <v>1.0</v>
      </c>
      <c r="AJ14" s="10">
        <v>1.0</v>
      </c>
      <c r="AK14" s="10">
        <v>1.0</v>
      </c>
      <c r="AL14" s="10">
        <v>1.0</v>
      </c>
      <c r="AM14" s="11">
        <v>1.0</v>
      </c>
      <c r="AN14" s="10">
        <v>1.0</v>
      </c>
      <c r="AO14" s="10">
        <v>1.0</v>
      </c>
      <c r="AP14" s="10">
        <v>1.0</v>
      </c>
      <c r="AQ14" s="10">
        <v>1.0</v>
      </c>
      <c r="AR14" s="10">
        <v>1.0</v>
      </c>
      <c r="AS14" s="10">
        <v>1.0</v>
      </c>
      <c r="AT14" s="10">
        <v>1.0</v>
      </c>
      <c r="AU14" s="10">
        <v>1.0</v>
      </c>
      <c r="AV14" s="10">
        <v>1.0</v>
      </c>
      <c r="AW14" s="10">
        <v>1.0</v>
      </c>
      <c r="AX14" s="10">
        <v>1.0</v>
      </c>
      <c r="AY14" s="10">
        <v>1.0</v>
      </c>
      <c r="AZ14" s="10">
        <v>1.0</v>
      </c>
      <c r="BA14" s="10">
        <v>1.0</v>
      </c>
      <c r="BB14" s="10">
        <v>1.0</v>
      </c>
      <c r="BC14" s="10">
        <v>1.0</v>
      </c>
      <c r="BD14" s="10">
        <v>1.0</v>
      </c>
      <c r="BE14" s="10">
        <v>1.0</v>
      </c>
      <c r="BF14" s="10">
        <v>1.0</v>
      </c>
      <c r="BG14" s="10">
        <v>1.0</v>
      </c>
      <c r="BH14" s="10">
        <v>1.0</v>
      </c>
      <c r="BI14" s="10">
        <v>1.0</v>
      </c>
      <c r="BJ14" s="10">
        <v>1.0</v>
      </c>
      <c r="BK14" s="11">
        <v>1.0</v>
      </c>
      <c r="BL14" s="10" t="s">
        <v>38</v>
      </c>
      <c r="BM14" s="10">
        <v>1.0</v>
      </c>
      <c r="BN14" s="10">
        <v>1.0</v>
      </c>
      <c r="BO14" s="10">
        <v>1.0</v>
      </c>
      <c r="BP14" s="10">
        <v>1.0</v>
      </c>
      <c r="BQ14" s="10">
        <v>1.0</v>
      </c>
      <c r="BR14" s="10">
        <v>1.0</v>
      </c>
      <c r="BS14" s="10">
        <v>1.0</v>
      </c>
      <c r="BT14" s="10" t="s">
        <v>38</v>
      </c>
      <c r="BU14" s="10" t="s">
        <v>38</v>
      </c>
      <c r="BV14" s="10" t="s">
        <v>38</v>
      </c>
      <c r="BW14" s="10" t="s">
        <v>38</v>
      </c>
      <c r="BX14" s="10" t="s">
        <v>38</v>
      </c>
      <c r="BY14" s="10" t="s">
        <v>38</v>
      </c>
      <c r="BZ14" s="10" t="s">
        <v>38</v>
      </c>
      <c r="CA14" s="10" t="s">
        <v>38</v>
      </c>
      <c r="CB14" s="10" t="s">
        <v>38</v>
      </c>
      <c r="CC14" s="10" t="s">
        <v>38</v>
      </c>
      <c r="CD14" s="10" t="s">
        <v>38</v>
      </c>
      <c r="CE14" s="10" t="s">
        <v>38</v>
      </c>
      <c r="CF14" s="10" t="s">
        <v>38</v>
      </c>
      <c r="CG14" s="10" t="s">
        <v>38</v>
      </c>
      <c r="CH14" s="10" t="s">
        <v>38</v>
      </c>
      <c r="CI14" s="10" t="s">
        <v>38</v>
      </c>
      <c r="CJ14" s="10" t="s">
        <v>38</v>
      </c>
      <c r="CK14" s="10" t="s">
        <v>38</v>
      </c>
      <c r="CL14" s="10" t="s">
        <v>38</v>
      </c>
      <c r="CM14" s="10" t="s">
        <v>38</v>
      </c>
      <c r="CN14" s="11" t="s">
        <v>31</v>
      </c>
      <c r="CO14" s="10" t="s">
        <v>31</v>
      </c>
      <c r="CP14" s="10" t="s">
        <v>31</v>
      </c>
      <c r="CQ14" s="10" t="s">
        <v>31</v>
      </c>
      <c r="CR14" s="10" t="s">
        <v>31</v>
      </c>
      <c r="CS14" s="10" t="s">
        <v>31</v>
      </c>
      <c r="CT14" s="10" t="s">
        <v>31</v>
      </c>
      <c r="CU14" s="10" t="s">
        <v>31</v>
      </c>
      <c r="CV14" s="10" t="s">
        <v>31</v>
      </c>
      <c r="CW14" s="10" t="s">
        <v>31</v>
      </c>
      <c r="CX14" s="10" t="s">
        <v>31</v>
      </c>
      <c r="CY14" s="10" t="s">
        <v>31</v>
      </c>
      <c r="CZ14" s="10" t="s">
        <v>31</v>
      </c>
      <c r="DA14" s="10" t="s">
        <v>31</v>
      </c>
      <c r="DB14" s="10" t="s">
        <v>31</v>
      </c>
      <c r="DC14" s="10" t="s">
        <v>31</v>
      </c>
      <c r="DD14" s="10" t="s">
        <v>31</v>
      </c>
      <c r="DE14" s="10" t="s">
        <v>31</v>
      </c>
      <c r="DF14" s="10" t="s">
        <v>31</v>
      </c>
      <c r="DG14" s="10" t="s">
        <v>31</v>
      </c>
      <c r="DH14" s="10" t="s">
        <v>31</v>
      </c>
      <c r="DI14" s="10" t="s">
        <v>31</v>
      </c>
      <c r="DJ14" s="10" t="s">
        <v>31</v>
      </c>
      <c r="DK14" s="10" t="s">
        <v>31</v>
      </c>
      <c r="DL14" s="10" t="s">
        <v>31</v>
      </c>
      <c r="DM14" s="10" t="s">
        <v>31</v>
      </c>
      <c r="DN14" s="10" t="s">
        <v>31</v>
      </c>
      <c r="DO14" s="10" t="s">
        <v>31</v>
      </c>
      <c r="DP14" s="10" t="s">
        <v>31</v>
      </c>
      <c r="DQ14" s="10" t="s">
        <v>31</v>
      </c>
      <c r="DR14" s="10" t="s">
        <v>31</v>
      </c>
      <c r="DS14" s="10" t="s">
        <v>31</v>
      </c>
      <c r="DT14" s="10" t="s">
        <v>31</v>
      </c>
      <c r="DU14" s="10" t="s">
        <v>31</v>
      </c>
      <c r="DV14" s="10" t="s">
        <v>31</v>
      </c>
      <c r="DW14" s="10" t="s">
        <v>31</v>
      </c>
      <c r="DX14" s="10" t="s">
        <v>31</v>
      </c>
      <c r="DY14" s="10" t="s">
        <v>31</v>
      </c>
      <c r="DZ14" s="10" t="s">
        <v>31</v>
      </c>
      <c r="EA14" s="10" t="s">
        <v>31</v>
      </c>
      <c r="EB14" s="10" t="s">
        <v>31</v>
      </c>
      <c r="EC14" s="10" t="s">
        <v>31</v>
      </c>
      <c r="ED14" s="10" t="s">
        <v>31</v>
      </c>
      <c r="EE14" s="10" t="s">
        <v>31</v>
      </c>
      <c r="EF14" s="10" t="s">
        <v>31</v>
      </c>
      <c r="EG14" s="10" t="s">
        <v>31</v>
      </c>
      <c r="EH14" s="10" t="s">
        <v>31</v>
      </c>
      <c r="EI14" s="10" t="s">
        <v>31</v>
      </c>
      <c r="EJ14" s="10" t="s">
        <v>31</v>
      </c>
      <c r="EK14" s="10" t="s">
        <v>31</v>
      </c>
      <c r="EL14" s="10" t="s">
        <v>31</v>
      </c>
      <c r="EM14" s="10" t="s">
        <v>31</v>
      </c>
      <c r="EN14" s="10" t="s">
        <v>31</v>
      </c>
      <c r="EO14" s="10" t="s">
        <v>31</v>
      </c>
      <c r="EP14" s="10" t="s">
        <v>31</v>
      </c>
      <c r="EQ14" s="10" t="s">
        <v>31</v>
      </c>
      <c r="ER14" s="10" t="s">
        <v>31</v>
      </c>
      <c r="ES14" s="10" t="s">
        <v>31</v>
      </c>
      <c r="ET14" s="10" t="s">
        <v>31</v>
      </c>
      <c r="EU14" s="10" t="s">
        <v>31</v>
      </c>
      <c r="EV14" s="10" t="s">
        <v>31</v>
      </c>
      <c r="EW14" s="10" t="s">
        <v>31</v>
      </c>
      <c r="EX14" s="10" t="s">
        <v>31</v>
      </c>
      <c r="EY14" s="10" t="s">
        <v>31</v>
      </c>
      <c r="EZ14" s="10" t="s">
        <v>31</v>
      </c>
      <c r="FA14" s="10" t="s">
        <v>31</v>
      </c>
      <c r="FB14" s="10" t="s">
        <v>31</v>
      </c>
      <c r="FC14" s="11" t="s">
        <v>31</v>
      </c>
      <c r="FD14" s="10" t="s">
        <v>31</v>
      </c>
      <c r="FE14" s="10" t="s">
        <v>31</v>
      </c>
      <c r="FF14" s="10" t="s">
        <v>31</v>
      </c>
      <c r="FG14" s="10" t="s">
        <v>31</v>
      </c>
      <c r="FH14" s="10" t="s">
        <v>31</v>
      </c>
      <c r="FI14" s="10" t="s">
        <v>31</v>
      </c>
      <c r="FJ14" s="10" t="s">
        <v>31</v>
      </c>
      <c r="FK14" s="10" t="s">
        <v>31</v>
      </c>
      <c r="FL14" s="10" t="s">
        <v>31</v>
      </c>
      <c r="FM14" s="10" t="s">
        <v>31</v>
      </c>
      <c r="FN14" s="10" t="s">
        <v>31</v>
      </c>
      <c r="FO14" s="10" t="s">
        <v>31</v>
      </c>
      <c r="FP14" s="10" t="s">
        <v>31</v>
      </c>
      <c r="FQ14" s="10" t="s">
        <v>31</v>
      </c>
      <c r="FR14" s="10" t="s">
        <v>31</v>
      </c>
      <c r="FS14" s="10" t="s">
        <v>31</v>
      </c>
      <c r="FT14" s="10" t="s">
        <v>31</v>
      </c>
      <c r="FU14" s="10" t="s">
        <v>31</v>
      </c>
      <c r="FV14" s="10" t="s">
        <v>31</v>
      </c>
      <c r="FW14" s="10" t="s">
        <v>31</v>
      </c>
      <c r="FX14" s="10" t="s">
        <v>31</v>
      </c>
      <c r="FY14" s="10" t="s">
        <v>31</v>
      </c>
      <c r="FZ14" s="10" t="s">
        <v>31</v>
      </c>
      <c r="GA14" s="10" t="s">
        <v>31</v>
      </c>
      <c r="GB14" s="10" t="s">
        <v>31</v>
      </c>
      <c r="GC14" s="10" t="s">
        <v>31</v>
      </c>
      <c r="GD14" s="11" t="s">
        <v>31</v>
      </c>
      <c r="GE14" s="10" t="s">
        <v>31</v>
      </c>
      <c r="GF14" s="10" t="s">
        <v>31</v>
      </c>
      <c r="GG14" s="10" t="s">
        <v>31</v>
      </c>
      <c r="GH14" s="10" t="s">
        <v>31</v>
      </c>
      <c r="GI14" s="10" t="s">
        <v>31</v>
      </c>
      <c r="GJ14" s="10" t="s">
        <v>31</v>
      </c>
      <c r="GK14" s="10" t="s">
        <v>31</v>
      </c>
      <c r="GL14" s="10" t="s">
        <v>31</v>
      </c>
      <c r="GM14" s="10" t="s">
        <v>31</v>
      </c>
      <c r="GN14" s="10" t="s">
        <v>31</v>
      </c>
      <c r="GO14" s="10" t="s">
        <v>31</v>
      </c>
      <c r="GP14" s="10" t="s">
        <v>31</v>
      </c>
      <c r="GQ14" s="10" t="s">
        <v>31</v>
      </c>
      <c r="GR14" s="10" t="s">
        <v>31</v>
      </c>
      <c r="GS14" s="10" t="s">
        <v>31</v>
      </c>
      <c r="GT14" s="10" t="s">
        <v>31</v>
      </c>
      <c r="GU14" s="10" t="s">
        <v>31</v>
      </c>
      <c r="GV14" s="10" t="s">
        <v>31</v>
      </c>
      <c r="GW14" s="10" t="s">
        <v>31</v>
      </c>
      <c r="GX14" s="10" t="s">
        <v>31</v>
      </c>
      <c r="GY14" s="10" t="s">
        <v>31</v>
      </c>
      <c r="GZ14" s="10" t="s">
        <v>31</v>
      </c>
      <c r="HA14" s="10" t="s">
        <v>31</v>
      </c>
      <c r="HB14" s="10" t="s">
        <v>31</v>
      </c>
      <c r="HC14" s="10" t="s">
        <v>31</v>
      </c>
      <c r="HD14" s="10" t="s">
        <v>31</v>
      </c>
      <c r="HE14" s="10" t="s">
        <v>31</v>
      </c>
      <c r="HF14" s="10" t="s">
        <v>31</v>
      </c>
    </row>
    <row r="15">
      <c r="A15" s="7" t="s">
        <v>22</v>
      </c>
      <c r="B15" s="8"/>
      <c r="C15" s="7" t="s">
        <v>82</v>
      </c>
      <c r="D15" s="7" t="s">
        <v>83</v>
      </c>
      <c r="E15" s="7" t="s">
        <v>84</v>
      </c>
      <c r="F15" s="9">
        <f t="shared" si="1"/>
        <v>231</v>
      </c>
      <c r="G15" s="7" t="s">
        <v>26</v>
      </c>
      <c r="H15" s="7" t="s">
        <v>85</v>
      </c>
      <c r="I15" s="7" t="s">
        <v>86</v>
      </c>
      <c r="J15" s="7" t="s">
        <v>29</v>
      </c>
      <c r="K15" s="7" t="s">
        <v>55</v>
      </c>
      <c r="L15" s="7" t="s">
        <v>87</v>
      </c>
      <c r="M15" s="10">
        <v>100.0</v>
      </c>
      <c r="N15" s="10">
        <v>100.0</v>
      </c>
      <c r="O15" s="10">
        <v>31.0</v>
      </c>
      <c r="P15" s="10" t="s">
        <v>31</v>
      </c>
      <c r="Q15" s="10" t="s">
        <v>31</v>
      </c>
      <c r="R15" s="10" t="s">
        <v>31</v>
      </c>
      <c r="S15" s="11">
        <v>1.0</v>
      </c>
      <c r="T15" s="10">
        <v>1.0</v>
      </c>
      <c r="U15" s="10">
        <v>1.0</v>
      </c>
      <c r="V15" s="10">
        <v>1.0</v>
      </c>
      <c r="W15" s="10">
        <v>1.0</v>
      </c>
      <c r="X15" s="10">
        <v>1.0</v>
      </c>
      <c r="Y15" s="10">
        <v>1.0</v>
      </c>
      <c r="Z15" s="10">
        <v>1.0</v>
      </c>
      <c r="AA15" s="10">
        <v>1.0</v>
      </c>
      <c r="AB15" s="10">
        <v>1.0</v>
      </c>
      <c r="AC15" s="10">
        <v>1.0</v>
      </c>
      <c r="AD15" s="10">
        <v>1.0</v>
      </c>
      <c r="AE15" s="10">
        <v>1.0</v>
      </c>
      <c r="AF15" s="10">
        <v>1.0</v>
      </c>
      <c r="AG15" s="10">
        <v>1.0</v>
      </c>
      <c r="AH15" s="10">
        <v>1.0</v>
      </c>
      <c r="AI15" s="10">
        <v>1.0</v>
      </c>
      <c r="AJ15" s="10">
        <v>1.0</v>
      </c>
      <c r="AK15" s="10">
        <v>1.0</v>
      </c>
      <c r="AL15" s="10">
        <v>1.0</v>
      </c>
      <c r="AM15" s="11">
        <v>1.0</v>
      </c>
      <c r="AN15" s="10">
        <v>1.0</v>
      </c>
      <c r="AO15" s="10">
        <v>1.0</v>
      </c>
      <c r="AP15" s="10">
        <v>1.0</v>
      </c>
      <c r="AQ15" s="10">
        <v>1.0</v>
      </c>
      <c r="AR15" s="10">
        <v>1.0</v>
      </c>
      <c r="AS15" s="10">
        <v>1.0</v>
      </c>
      <c r="AT15" s="10">
        <v>1.0</v>
      </c>
      <c r="AU15" s="10">
        <v>1.0</v>
      </c>
      <c r="AV15" s="10">
        <v>1.0</v>
      </c>
      <c r="AW15" s="10">
        <v>1.0</v>
      </c>
      <c r="AX15" s="10">
        <v>1.0</v>
      </c>
      <c r="AY15" s="10">
        <v>1.0</v>
      </c>
      <c r="AZ15" s="10">
        <v>1.0</v>
      </c>
      <c r="BA15" s="10">
        <v>1.0</v>
      </c>
      <c r="BB15" s="10">
        <v>1.0</v>
      </c>
      <c r="BC15" s="10">
        <v>1.0</v>
      </c>
      <c r="BD15" s="10">
        <v>1.0</v>
      </c>
      <c r="BE15" s="10">
        <v>1.0</v>
      </c>
      <c r="BF15" s="10">
        <v>1.0</v>
      </c>
      <c r="BG15" s="10">
        <v>1.0</v>
      </c>
      <c r="BH15" s="10">
        <v>1.0</v>
      </c>
      <c r="BI15" s="10">
        <v>1.0</v>
      </c>
      <c r="BJ15" s="10">
        <v>1.0</v>
      </c>
      <c r="BK15" s="11">
        <v>1.0</v>
      </c>
      <c r="BL15" s="10">
        <v>1.0</v>
      </c>
      <c r="BM15" s="10">
        <v>1.0</v>
      </c>
      <c r="BN15" s="10">
        <v>1.0</v>
      </c>
      <c r="BO15" s="10">
        <v>1.0</v>
      </c>
      <c r="BP15" s="10">
        <v>1.0</v>
      </c>
      <c r="BQ15" s="10">
        <v>1.0</v>
      </c>
      <c r="BR15" s="10">
        <v>1.0</v>
      </c>
      <c r="BS15" s="10">
        <v>1.0</v>
      </c>
      <c r="BT15" s="10">
        <v>1.0</v>
      </c>
      <c r="BU15" s="10">
        <v>1.0</v>
      </c>
      <c r="BV15" s="10">
        <v>1.0</v>
      </c>
      <c r="BW15" s="10" t="s">
        <v>38</v>
      </c>
      <c r="BX15" s="10" t="s">
        <v>38</v>
      </c>
      <c r="BY15" s="10">
        <v>1.0</v>
      </c>
      <c r="BZ15" s="10" t="s">
        <v>38</v>
      </c>
      <c r="CA15" s="10">
        <v>1.0</v>
      </c>
      <c r="CB15" s="10" t="s">
        <v>38</v>
      </c>
      <c r="CC15" s="10" t="s">
        <v>38</v>
      </c>
      <c r="CD15" s="10">
        <v>1.0</v>
      </c>
      <c r="CE15" s="10">
        <v>1.0</v>
      </c>
      <c r="CF15" s="10">
        <v>1.0</v>
      </c>
      <c r="CG15" s="10" t="s">
        <v>57</v>
      </c>
      <c r="CH15" s="10" t="s">
        <v>38</v>
      </c>
      <c r="CI15" s="10" t="s">
        <v>38</v>
      </c>
      <c r="CJ15" s="10" t="s">
        <v>38</v>
      </c>
      <c r="CK15" s="10" t="s">
        <v>38</v>
      </c>
      <c r="CL15" s="10" t="s">
        <v>38</v>
      </c>
      <c r="CM15" s="10">
        <v>1.0</v>
      </c>
      <c r="CN15" s="11" t="s">
        <v>31</v>
      </c>
      <c r="CO15" s="10" t="s">
        <v>31</v>
      </c>
      <c r="CP15" s="10" t="s">
        <v>31</v>
      </c>
      <c r="CQ15" s="10" t="s">
        <v>31</v>
      </c>
      <c r="CR15" s="10" t="s">
        <v>31</v>
      </c>
      <c r="CS15" s="10" t="s">
        <v>31</v>
      </c>
      <c r="CT15" s="10" t="s">
        <v>31</v>
      </c>
      <c r="CU15" s="10" t="s">
        <v>31</v>
      </c>
      <c r="CV15" s="10" t="s">
        <v>31</v>
      </c>
      <c r="CW15" s="10" t="s">
        <v>31</v>
      </c>
      <c r="CX15" s="10" t="s">
        <v>31</v>
      </c>
      <c r="CY15" s="10" t="s">
        <v>31</v>
      </c>
      <c r="CZ15" s="10" t="s">
        <v>31</v>
      </c>
      <c r="DA15" s="10" t="s">
        <v>31</v>
      </c>
      <c r="DB15" s="10" t="s">
        <v>31</v>
      </c>
      <c r="DC15" s="10" t="s">
        <v>31</v>
      </c>
      <c r="DD15" s="10" t="s">
        <v>31</v>
      </c>
      <c r="DE15" s="10" t="s">
        <v>31</v>
      </c>
      <c r="DF15" s="10" t="s">
        <v>31</v>
      </c>
      <c r="DG15" s="10" t="s">
        <v>31</v>
      </c>
      <c r="DH15" s="10" t="s">
        <v>31</v>
      </c>
      <c r="DI15" s="10" t="s">
        <v>31</v>
      </c>
      <c r="DJ15" s="10" t="s">
        <v>31</v>
      </c>
      <c r="DK15" s="10" t="s">
        <v>31</v>
      </c>
      <c r="DL15" s="10" t="s">
        <v>31</v>
      </c>
      <c r="DM15" s="10" t="s">
        <v>31</v>
      </c>
      <c r="DN15" s="10" t="s">
        <v>31</v>
      </c>
      <c r="DO15" s="10" t="s">
        <v>31</v>
      </c>
      <c r="DP15" s="10" t="s">
        <v>31</v>
      </c>
      <c r="DQ15" s="10" t="s">
        <v>31</v>
      </c>
      <c r="DR15" s="10" t="s">
        <v>31</v>
      </c>
      <c r="DS15" s="10" t="s">
        <v>31</v>
      </c>
      <c r="DT15" s="10" t="s">
        <v>31</v>
      </c>
      <c r="DU15" s="10" t="s">
        <v>31</v>
      </c>
      <c r="DV15" s="10" t="s">
        <v>31</v>
      </c>
      <c r="DW15" s="10" t="s">
        <v>31</v>
      </c>
      <c r="DX15" s="10" t="s">
        <v>31</v>
      </c>
      <c r="DY15" s="10" t="s">
        <v>31</v>
      </c>
      <c r="DZ15" s="10" t="s">
        <v>31</v>
      </c>
      <c r="EA15" s="10" t="s">
        <v>31</v>
      </c>
      <c r="EB15" s="10" t="s">
        <v>31</v>
      </c>
      <c r="EC15" s="10" t="s">
        <v>31</v>
      </c>
      <c r="ED15" s="10" t="s">
        <v>31</v>
      </c>
      <c r="EE15" s="10" t="s">
        <v>31</v>
      </c>
      <c r="EF15" s="10" t="s">
        <v>31</v>
      </c>
      <c r="EG15" s="10" t="s">
        <v>31</v>
      </c>
      <c r="EH15" s="10" t="s">
        <v>31</v>
      </c>
      <c r="EI15" s="10" t="s">
        <v>31</v>
      </c>
      <c r="EJ15" s="10" t="s">
        <v>31</v>
      </c>
      <c r="EK15" s="10" t="s">
        <v>31</v>
      </c>
      <c r="EL15" s="10" t="s">
        <v>31</v>
      </c>
      <c r="EM15" s="10" t="s">
        <v>31</v>
      </c>
      <c r="EN15" s="10" t="s">
        <v>31</v>
      </c>
      <c r="EO15" s="10" t="s">
        <v>31</v>
      </c>
      <c r="EP15" s="10" t="s">
        <v>31</v>
      </c>
      <c r="EQ15" s="10" t="s">
        <v>31</v>
      </c>
      <c r="ER15" s="10" t="s">
        <v>31</v>
      </c>
      <c r="ES15" s="10" t="s">
        <v>31</v>
      </c>
      <c r="ET15" s="10" t="s">
        <v>31</v>
      </c>
      <c r="EU15" s="10" t="s">
        <v>31</v>
      </c>
      <c r="EV15" s="10" t="s">
        <v>31</v>
      </c>
      <c r="EW15" s="10" t="s">
        <v>31</v>
      </c>
      <c r="EX15" s="10" t="s">
        <v>31</v>
      </c>
      <c r="EY15" s="10" t="s">
        <v>31</v>
      </c>
      <c r="EZ15" s="10" t="s">
        <v>31</v>
      </c>
      <c r="FA15" s="10" t="s">
        <v>31</v>
      </c>
      <c r="FB15" s="10" t="s">
        <v>31</v>
      </c>
      <c r="FC15" s="11" t="s">
        <v>31</v>
      </c>
      <c r="FD15" s="10" t="s">
        <v>31</v>
      </c>
      <c r="FE15" s="10" t="s">
        <v>31</v>
      </c>
      <c r="FF15" s="10" t="s">
        <v>31</v>
      </c>
      <c r="FG15" s="10" t="s">
        <v>31</v>
      </c>
      <c r="FH15" s="10" t="s">
        <v>31</v>
      </c>
      <c r="FI15" s="10" t="s">
        <v>31</v>
      </c>
      <c r="FJ15" s="10" t="s">
        <v>31</v>
      </c>
      <c r="FK15" s="10" t="s">
        <v>31</v>
      </c>
      <c r="FL15" s="10" t="s">
        <v>31</v>
      </c>
      <c r="FM15" s="10" t="s">
        <v>31</v>
      </c>
      <c r="FN15" s="10" t="s">
        <v>31</v>
      </c>
      <c r="FO15" s="10" t="s">
        <v>31</v>
      </c>
      <c r="FP15" s="10" t="s">
        <v>31</v>
      </c>
      <c r="FQ15" s="10" t="s">
        <v>31</v>
      </c>
      <c r="FR15" s="10" t="s">
        <v>31</v>
      </c>
      <c r="FS15" s="10" t="s">
        <v>31</v>
      </c>
      <c r="FT15" s="10" t="s">
        <v>31</v>
      </c>
      <c r="FU15" s="10" t="s">
        <v>31</v>
      </c>
      <c r="FV15" s="10" t="s">
        <v>31</v>
      </c>
      <c r="FW15" s="10" t="s">
        <v>31</v>
      </c>
      <c r="FX15" s="10" t="s">
        <v>31</v>
      </c>
      <c r="FY15" s="10" t="s">
        <v>31</v>
      </c>
      <c r="FZ15" s="10" t="s">
        <v>31</v>
      </c>
      <c r="GA15" s="10" t="s">
        <v>31</v>
      </c>
      <c r="GB15" s="10" t="s">
        <v>31</v>
      </c>
      <c r="GC15" s="10" t="s">
        <v>31</v>
      </c>
      <c r="GD15" s="11" t="s">
        <v>31</v>
      </c>
      <c r="GE15" s="10" t="s">
        <v>31</v>
      </c>
      <c r="GF15" s="10" t="s">
        <v>31</v>
      </c>
      <c r="GG15" s="10" t="s">
        <v>31</v>
      </c>
      <c r="GH15" s="10" t="s">
        <v>31</v>
      </c>
      <c r="GI15" s="10" t="s">
        <v>31</v>
      </c>
      <c r="GJ15" s="10" t="s">
        <v>31</v>
      </c>
      <c r="GK15" s="10" t="s">
        <v>31</v>
      </c>
      <c r="GL15" s="10" t="s">
        <v>31</v>
      </c>
      <c r="GM15" s="10" t="s">
        <v>31</v>
      </c>
      <c r="GN15" s="10" t="s">
        <v>31</v>
      </c>
      <c r="GO15" s="10" t="s">
        <v>31</v>
      </c>
      <c r="GP15" s="10" t="s">
        <v>31</v>
      </c>
      <c r="GQ15" s="10" t="s">
        <v>31</v>
      </c>
      <c r="GR15" s="10" t="s">
        <v>31</v>
      </c>
      <c r="GS15" s="10" t="s">
        <v>31</v>
      </c>
      <c r="GT15" s="10" t="s">
        <v>31</v>
      </c>
      <c r="GU15" s="10" t="s">
        <v>31</v>
      </c>
      <c r="GV15" s="10" t="s">
        <v>31</v>
      </c>
      <c r="GW15" s="10" t="s">
        <v>31</v>
      </c>
      <c r="GX15" s="10" t="s">
        <v>31</v>
      </c>
      <c r="GY15" s="10" t="s">
        <v>31</v>
      </c>
      <c r="GZ15" s="10" t="s">
        <v>31</v>
      </c>
      <c r="HA15" s="10" t="s">
        <v>31</v>
      </c>
      <c r="HB15" s="10" t="s">
        <v>31</v>
      </c>
      <c r="HC15" s="10" t="s">
        <v>31</v>
      </c>
      <c r="HD15" s="10" t="s">
        <v>31</v>
      </c>
      <c r="HE15" s="10" t="s">
        <v>31</v>
      </c>
      <c r="HF15" s="10" t="s">
        <v>31</v>
      </c>
    </row>
    <row r="16">
      <c r="A16" s="7" t="s">
        <v>22</v>
      </c>
      <c r="B16" s="8"/>
      <c r="C16" s="7" t="s">
        <v>88</v>
      </c>
      <c r="D16" s="7" t="s">
        <v>89</v>
      </c>
      <c r="E16" s="7" t="s">
        <v>90</v>
      </c>
      <c r="F16" s="9">
        <f t="shared" si="1"/>
        <v>231</v>
      </c>
      <c r="G16" s="7" t="s">
        <v>26</v>
      </c>
      <c r="H16" s="7" t="s">
        <v>35</v>
      </c>
      <c r="I16" s="7" t="s">
        <v>36</v>
      </c>
      <c r="J16" s="7" t="s">
        <v>71</v>
      </c>
      <c r="K16" s="7" t="s">
        <v>55</v>
      </c>
      <c r="L16" s="7" t="s">
        <v>91</v>
      </c>
      <c r="M16" s="10">
        <v>100.0</v>
      </c>
      <c r="N16" s="10">
        <v>100.0</v>
      </c>
      <c r="O16" s="10">
        <v>31.0</v>
      </c>
      <c r="P16" s="10" t="s">
        <v>31</v>
      </c>
      <c r="Q16" s="10" t="s">
        <v>31</v>
      </c>
      <c r="R16" s="10" t="s">
        <v>31</v>
      </c>
      <c r="S16" s="11">
        <v>1.0</v>
      </c>
      <c r="T16" s="10">
        <v>1.0</v>
      </c>
      <c r="U16" s="10">
        <v>1.0</v>
      </c>
      <c r="V16" s="10">
        <v>1.0</v>
      </c>
      <c r="W16" s="10">
        <v>1.0</v>
      </c>
      <c r="X16" s="10">
        <v>1.0</v>
      </c>
      <c r="Y16" s="10">
        <v>1.0</v>
      </c>
      <c r="Z16" s="10">
        <v>1.0</v>
      </c>
      <c r="AA16" s="10">
        <v>1.0</v>
      </c>
      <c r="AB16" s="10">
        <v>1.0</v>
      </c>
      <c r="AC16" s="10">
        <v>1.0</v>
      </c>
      <c r="AD16" s="10">
        <v>1.0</v>
      </c>
      <c r="AE16" s="10">
        <v>1.0</v>
      </c>
      <c r="AF16" s="10">
        <v>1.0</v>
      </c>
      <c r="AG16" s="10">
        <v>1.0</v>
      </c>
      <c r="AH16" s="10">
        <v>1.0</v>
      </c>
      <c r="AI16" s="10">
        <v>1.0</v>
      </c>
      <c r="AJ16" s="10">
        <v>1.0</v>
      </c>
      <c r="AK16" s="10">
        <v>1.0</v>
      </c>
      <c r="AL16" s="10">
        <v>1.0</v>
      </c>
      <c r="AM16" s="11">
        <v>1.0</v>
      </c>
      <c r="AN16" s="10">
        <v>1.0</v>
      </c>
      <c r="AO16" s="10">
        <v>1.0</v>
      </c>
      <c r="AP16" s="10">
        <v>1.0</v>
      </c>
      <c r="AQ16" s="10">
        <v>1.0</v>
      </c>
      <c r="AR16" s="10">
        <v>1.0</v>
      </c>
      <c r="AS16" s="10">
        <v>1.0</v>
      </c>
      <c r="AT16" s="10">
        <v>1.0</v>
      </c>
      <c r="AU16" s="10">
        <v>1.0</v>
      </c>
      <c r="AV16" s="10">
        <v>1.0</v>
      </c>
      <c r="AW16" s="10">
        <v>1.0</v>
      </c>
      <c r="AX16" s="10">
        <v>1.0</v>
      </c>
      <c r="AY16" s="10">
        <v>1.0</v>
      </c>
      <c r="AZ16" s="10">
        <v>1.0</v>
      </c>
      <c r="BA16" s="10">
        <v>1.0</v>
      </c>
      <c r="BB16" s="10">
        <v>1.0</v>
      </c>
      <c r="BC16" s="10">
        <v>1.0</v>
      </c>
      <c r="BD16" s="10">
        <v>1.0</v>
      </c>
      <c r="BE16" s="10">
        <v>1.0</v>
      </c>
      <c r="BF16" s="10">
        <v>1.0</v>
      </c>
      <c r="BG16" s="10">
        <v>1.0</v>
      </c>
      <c r="BH16" s="10">
        <v>1.0</v>
      </c>
      <c r="BI16" s="10">
        <v>1.0</v>
      </c>
      <c r="BJ16" s="10">
        <v>1.0</v>
      </c>
      <c r="BK16" s="11">
        <v>1.0</v>
      </c>
      <c r="BL16" s="10" t="s">
        <v>57</v>
      </c>
      <c r="BM16" s="10">
        <v>1.0</v>
      </c>
      <c r="BN16" s="10">
        <v>1.0</v>
      </c>
      <c r="BO16" s="10">
        <v>1.0</v>
      </c>
      <c r="BP16" s="10">
        <v>1.0</v>
      </c>
      <c r="BQ16" s="10">
        <v>1.0</v>
      </c>
      <c r="BR16" s="10">
        <v>1.0</v>
      </c>
      <c r="BS16" s="10">
        <v>1.0</v>
      </c>
      <c r="BT16" s="10">
        <v>1.0</v>
      </c>
      <c r="BU16" s="10">
        <v>1.0</v>
      </c>
      <c r="BV16" s="10">
        <v>1.0</v>
      </c>
      <c r="BW16" s="10" t="s">
        <v>57</v>
      </c>
      <c r="BX16" s="10" t="s">
        <v>57</v>
      </c>
      <c r="BY16" s="10" t="s">
        <v>57</v>
      </c>
      <c r="BZ16" s="10" t="s">
        <v>57</v>
      </c>
      <c r="CA16" s="10" t="s">
        <v>57</v>
      </c>
      <c r="CB16" s="10" t="s">
        <v>57</v>
      </c>
      <c r="CC16" s="10" t="s">
        <v>57</v>
      </c>
      <c r="CD16" s="10">
        <v>1.0</v>
      </c>
      <c r="CE16" s="10">
        <v>1.0</v>
      </c>
      <c r="CF16" s="10">
        <v>1.0</v>
      </c>
      <c r="CG16" s="10" t="s">
        <v>57</v>
      </c>
      <c r="CH16" s="10" t="s">
        <v>57</v>
      </c>
      <c r="CI16" s="10" t="s">
        <v>57</v>
      </c>
      <c r="CJ16" s="10" t="s">
        <v>57</v>
      </c>
      <c r="CK16" s="10" t="s">
        <v>57</v>
      </c>
      <c r="CL16" s="10" t="s">
        <v>57</v>
      </c>
      <c r="CM16" s="10" t="s">
        <v>57</v>
      </c>
      <c r="CN16" s="11" t="s">
        <v>31</v>
      </c>
      <c r="CO16" s="10" t="s">
        <v>31</v>
      </c>
      <c r="CP16" s="10" t="s">
        <v>31</v>
      </c>
      <c r="CQ16" s="10" t="s">
        <v>31</v>
      </c>
      <c r="CR16" s="10" t="s">
        <v>31</v>
      </c>
      <c r="CS16" s="10" t="s">
        <v>31</v>
      </c>
      <c r="CT16" s="10" t="s">
        <v>31</v>
      </c>
      <c r="CU16" s="10" t="s">
        <v>31</v>
      </c>
      <c r="CV16" s="10" t="s">
        <v>31</v>
      </c>
      <c r="CW16" s="10" t="s">
        <v>31</v>
      </c>
      <c r="CX16" s="10" t="s">
        <v>31</v>
      </c>
      <c r="CY16" s="10" t="s">
        <v>31</v>
      </c>
      <c r="CZ16" s="10" t="s">
        <v>31</v>
      </c>
      <c r="DA16" s="10" t="s">
        <v>31</v>
      </c>
      <c r="DB16" s="10" t="s">
        <v>31</v>
      </c>
      <c r="DC16" s="10" t="s">
        <v>31</v>
      </c>
      <c r="DD16" s="10" t="s">
        <v>31</v>
      </c>
      <c r="DE16" s="10" t="s">
        <v>31</v>
      </c>
      <c r="DF16" s="10" t="s">
        <v>31</v>
      </c>
      <c r="DG16" s="10" t="s">
        <v>31</v>
      </c>
      <c r="DH16" s="10" t="s">
        <v>31</v>
      </c>
      <c r="DI16" s="10" t="s">
        <v>31</v>
      </c>
      <c r="DJ16" s="10" t="s">
        <v>31</v>
      </c>
      <c r="DK16" s="10" t="s">
        <v>31</v>
      </c>
      <c r="DL16" s="10" t="s">
        <v>31</v>
      </c>
      <c r="DM16" s="10" t="s">
        <v>31</v>
      </c>
      <c r="DN16" s="10" t="s">
        <v>31</v>
      </c>
      <c r="DO16" s="10" t="s">
        <v>31</v>
      </c>
      <c r="DP16" s="10" t="s">
        <v>31</v>
      </c>
      <c r="DQ16" s="10" t="s">
        <v>31</v>
      </c>
      <c r="DR16" s="10" t="s">
        <v>31</v>
      </c>
      <c r="DS16" s="10" t="s">
        <v>31</v>
      </c>
      <c r="DT16" s="10" t="s">
        <v>31</v>
      </c>
      <c r="DU16" s="10" t="s">
        <v>31</v>
      </c>
      <c r="DV16" s="10" t="s">
        <v>31</v>
      </c>
      <c r="DW16" s="10" t="s">
        <v>31</v>
      </c>
      <c r="DX16" s="10" t="s">
        <v>31</v>
      </c>
      <c r="DY16" s="10" t="s">
        <v>31</v>
      </c>
      <c r="DZ16" s="10" t="s">
        <v>31</v>
      </c>
      <c r="EA16" s="10" t="s">
        <v>31</v>
      </c>
      <c r="EB16" s="10" t="s">
        <v>31</v>
      </c>
      <c r="EC16" s="10" t="s">
        <v>31</v>
      </c>
      <c r="ED16" s="10" t="s">
        <v>31</v>
      </c>
      <c r="EE16" s="10" t="s">
        <v>31</v>
      </c>
      <c r="EF16" s="10" t="s">
        <v>31</v>
      </c>
      <c r="EG16" s="10" t="s">
        <v>31</v>
      </c>
      <c r="EH16" s="10" t="s">
        <v>31</v>
      </c>
      <c r="EI16" s="10" t="s">
        <v>31</v>
      </c>
      <c r="EJ16" s="10" t="s">
        <v>31</v>
      </c>
      <c r="EK16" s="10" t="s">
        <v>31</v>
      </c>
      <c r="EL16" s="10" t="s">
        <v>31</v>
      </c>
      <c r="EM16" s="10" t="s">
        <v>31</v>
      </c>
      <c r="EN16" s="10" t="s">
        <v>31</v>
      </c>
      <c r="EO16" s="10" t="s">
        <v>31</v>
      </c>
      <c r="EP16" s="10" t="s">
        <v>31</v>
      </c>
      <c r="EQ16" s="10" t="s">
        <v>31</v>
      </c>
      <c r="ER16" s="10" t="s">
        <v>31</v>
      </c>
      <c r="ES16" s="10" t="s">
        <v>31</v>
      </c>
      <c r="ET16" s="10" t="s">
        <v>31</v>
      </c>
      <c r="EU16" s="10" t="s">
        <v>31</v>
      </c>
      <c r="EV16" s="10" t="s">
        <v>31</v>
      </c>
      <c r="EW16" s="10" t="s">
        <v>31</v>
      </c>
      <c r="EX16" s="10" t="s">
        <v>31</v>
      </c>
      <c r="EY16" s="10" t="s">
        <v>31</v>
      </c>
      <c r="EZ16" s="10" t="s">
        <v>31</v>
      </c>
      <c r="FA16" s="10" t="s">
        <v>31</v>
      </c>
      <c r="FB16" s="10" t="s">
        <v>31</v>
      </c>
      <c r="FC16" s="11" t="s">
        <v>31</v>
      </c>
      <c r="FD16" s="10" t="s">
        <v>31</v>
      </c>
      <c r="FE16" s="10" t="s">
        <v>31</v>
      </c>
      <c r="FF16" s="10" t="s">
        <v>31</v>
      </c>
      <c r="FG16" s="10" t="s">
        <v>31</v>
      </c>
      <c r="FH16" s="10" t="s">
        <v>31</v>
      </c>
      <c r="FI16" s="10" t="s">
        <v>31</v>
      </c>
      <c r="FJ16" s="10" t="s">
        <v>31</v>
      </c>
      <c r="FK16" s="10" t="s">
        <v>31</v>
      </c>
      <c r="FL16" s="10" t="s">
        <v>31</v>
      </c>
      <c r="FM16" s="10" t="s">
        <v>31</v>
      </c>
      <c r="FN16" s="10" t="s">
        <v>31</v>
      </c>
      <c r="FO16" s="10" t="s">
        <v>31</v>
      </c>
      <c r="FP16" s="10" t="s">
        <v>31</v>
      </c>
      <c r="FQ16" s="10" t="s">
        <v>31</v>
      </c>
      <c r="FR16" s="10" t="s">
        <v>31</v>
      </c>
      <c r="FS16" s="10" t="s">
        <v>31</v>
      </c>
      <c r="FT16" s="10" t="s">
        <v>31</v>
      </c>
      <c r="FU16" s="10" t="s">
        <v>31</v>
      </c>
      <c r="FV16" s="10" t="s">
        <v>31</v>
      </c>
      <c r="FW16" s="10" t="s">
        <v>31</v>
      </c>
      <c r="FX16" s="10" t="s">
        <v>31</v>
      </c>
      <c r="FY16" s="10" t="s">
        <v>31</v>
      </c>
      <c r="FZ16" s="10" t="s">
        <v>31</v>
      </c>
      <c r="GA16" s="10" t="s">
        <v>31</v>
      </c>
      <c r="GB16" s="10" t="s">
        <v>31</v>
      </c>
      <c r="GC16" s="10" t="s">
        <v>31</v>
      </c>
      <c r="GD16" s="11" t="s">
        <v>31</v>
      </c>
      <c r="GE16" s="10" t="s">
        <v>31</v>
      </c>
      <c r="GF16" s="10" t="s">
        <v>31</v>
      </c>
      <c r="GG16" s="10" t="s">
        <v>31</v>
      </c>
      <c r="GH16" s="10" t="s">
        <v>31</v>
      </c>
      <c r="GI16" s="10" t="s">
        <v>31</v>
      </c>
      <c r="GJ16" s="10" t="s">
        <v>31</v>
      </c>
      <c r="GK16" s="10" t="s">
        <v>31</v>
      </c>
      <c r="GL16" s="10" t="s">
        <v>31</v>
      </c>
      <c r="GM16" s="10" t="s">
        <v>31</v>
      </c>
      <c r="GN16" s="10" t="s">
        <v>31</v>
      </c>
      <c r="GO16" s="10" t="s">
        <v>31</v>
      </c>
      <c r="GP16" s="10" t="s">
        <v>31</v>
      </c>
      <c r="GQ16" s="10" t="s">
        <v>31</v>
      </c>
      <c r="GR16" s="10" t="s">
        <v>31</v>
      </c>
      <c r="GS16" s="10" t="s">
        <v>31</v>
      </c>
      <c r="GT16" s="10" t="s">
        <v>31</v>
      </c>
      <c r="GU16" s="10" t="s">
        <v>31</v>
      </c>
      <c r="GV16" s="10" t="s">
        <v>31</v>
      </c>
      <c r="GW16" s="10" t="s">
        <v>31</v>
      </c>
      <c r="GX16" s="10" t="s">
        <v>31</v>
      </c>
      <c r="GY16" s="10" t="s">
        <v>31</v>
      </c>
      <c r="GZ16" s="10" t="s">
        <v>31</v>
      </c>
      <c r="HA16" s="10" t="s">
        <v>31</v>
      </c>
      <c r="HB16" s="10" t="s">
        <v>31</v>
      </c>
      <c r="HC16" s="10" t="s">
        <v>31</v>
      </c>
      <c r="HD16" s="10" t="s">
        <v>31</v>
      </c>
      <c r="HE16" s="10" t="s">
        <v>31</v>
      </c>
      <c r="HF16" s="10" t="s">
        <v>31</v>
      </c>
    </row>
    <row r="17">
      <c r="A17" s="7" t="s">
        <v>22</v>
      </c>
      <c r="B17" s="8"/>
      <c r="C17" s="7" t="s">
        <v>92</v>
      </c>
      <c r="D17" s="7" t="s">
        <v>93</v>
      </c>
      <c r="E17" s="7" t="s">
        <v>94</v>
      </c>
      <c r="F17" s="9">
        <f t="shared" si="1"/>
        <v>222</v>
      </c>
      <c r="G17" s="7" t="s">
        <v>26</v>
      </c>
      <c r="H17" s="7" t="s">
        <v>35</v>
      </c>
      <c r="I17" s="7" t="s">
        <v>36</v>
      </c>
      <c r="J17" s="7" t="s">
        <v>29</v>
      </c>
      <c r="K17" s="7" t="s">
        <v>30</v>
      </c>
      <c r="L17" s="7" t="s">
        <v>95</v>
      </c>
      <c r="M17" s="10" t="s">
        <v>31</v>
      </c>
      <c r="N17" s="10" t="s">
        <v>31</v>
      </c>
      <c r="O17" s="10" t="s">
        <v>31</v>
      </c>
      <c r="P17" s="10">
        <v>100.0</v>
      </c>
      <c r="Q17" s="10">
        <v>100.0</v>
      </c>
      <c r="R17" s="10">
        <v>22.0</v>
      </c>
      <c r="S17" s="11" t="s">
        <v>31</v>
      </c>
      <c r="T17" s="10" t="s">
        <v>31</v>
      </c>
      <c r="U17" s="10" t="s">
        <v>31</v>
      </c>
      <c r="V17" s="10" t="s">
        <v>31</v>
      </c>
      <c r="W17" s="10" t="s">
        <v>31</v>
      </c>
      <c r="X17" s="10" t="s">
        <v>31</v>
      </c>
      <c r="Y17" s="10" t="s">
        <v>31</v>
      </c>
      <c r="Z17" s="10" t="s">
        <v>31</v>
      </c>
      <c r="AA17" s="10" t="s">
        <v>31</v>
      </c>
      <c r="AB17" s="10" t="s">
        <v>31</v>
      </c>
      <c r="AC17" s="10" t="s">
        <v>31</v>
      </c>
      <c r="AD17" s="10" t="s">
        <v>31</v>
      </c>
      <c r="AE17" s="10" t="s">
        <v>31</v>
      </c>
      <c r="AF17" s="10" t="s">
        <v>31</v>
      </c>
      <c r="AG17" s="10" t="s">
        <v>31</v>
      </c>
      <c r="AH17" s="10" t="s">
        <v>31</v>
      </c>
      <c r="AI17" s="10" t="s">
        <v>31</v>
      </c>
      <c r="AJ17" s="10" t="s">
        <v>31</v>
      </c>
      <c r="AK17" s="10" t="s">
        <v>31</v>
      </c>
      <c r="AL17" s="10" t="s">
        <v>31</v>
      </c>
      <c r="AM17" s="11" t="s">
        <v>31</v>
      </c>
      <c r="AN17" s="10" t="s">
        <v>31</v>
      </c>
      <c r="AO17" s="10" t="s">
        <v>31</v>
      </c>
      <c r="AP17" s="10" t="s">
        <v>31</v>
      </c>
      <c r="AQ17" s="10" t="s">
        <v>31</v>
      </c>
      <c r="AR17" s="10" t="s">
        <v>31</v>
      </c>
      <c r="AS17" s="10" t="s">
        <v>31</v>
      </c>
      <c r="AT17" s="10" t="s">
        <v>31</v>
      </c>
      <c r="AU17" s="10" t="s">
        <v>31</v>
      </c>
      <c r="AV17" s="10" t="s">
        <v>31</v>
      </c>
      <c r="AW17" s="10" t="s">
        <v>31</v>
      </c>
      <c r="AX17" s="10" t="s">
        <v>31</v>
      </c>
      <c r="AY17" s="10" t="s">
        <v>31</v>
      </c>
      <c r="AZ17" s="10" t="s">
        <v>31</v>
      </c>
      <c r="BA17" s="10" t="s">
        <v>31</v>
      </c>
      <c r="BB17" s="10" t="s">
        <v>31</v>
      </c>
      <c r="BC17" s="10" t="s">
        <v>31</v>
      </c>
      <c r="BD17" s="10" t="s">
        <v>31</v>
      </c>
      <c r="BE17" s="10" t="s">
        <v>31</v>
      </c>
      <c r="BF17" s="10" t="s">
        <v>31</v>
      </c>
      <c r="BG17" s="10" t="s">
        <v>31</v>
      </c>
      <c r="BH17" s="10" t="s">
        <v>31</v>
      </c>
      <c r="BI17" s="10" t="s">
        <v>31</v>
      </c>
      <c r="BJ17" s="10" t="s">
        <v>31</v>
      </c>
      <c r="BK17" s="11" t="s">
        <v>31</v>
      </c>
      <c r="BL17" s="10" t="s">
        <v>31</v>
      </c>
      <c r="BM17" s="10" t="s">
        <v>31</v>
      </c>
      <c r="BN17" s="10" t="s">
        <v>31</v>
      </c>
      <c r="BO17" s="10" t="s">
        <v>31</v>
      </c>
      <c r="BP17" s="10" t="s">
        <v>31</v>
      </c>
      <c r="BQ17" s="10" t="s">
        <v>31</v>
      </c>
      <c r="BR17" s="10" t="s">
        <v>31</v>
      </c>
      <c r="BS17" s="10" t="s">
        <v>31</v>
      </c>
      <c r="BT17" s="10" t="s">
        <v>31</v>
      </c>
      <c r="BU17" s="10" t="s">
        <v>31</v>
      </c>
      <c r="BV17" s="10" t="s">
        <v>31</v>
      </c>
      <c r="BW17" s="10" t="s">
        <v>31</v>
      </c>
      <c r="BX17" s="10" t="s">
        <v>31</v>
      </c>
      <c r="BY17" s="10" t="s">
        <v>31</v>
      </c>
      <c r="BZ17" s="10" t="s">
        <v>31</v>
      </c>
      <c r="CA17" s="10" t="s">
        <v>31</v>
      </c>
      <c r="CB17" s="10" t="s">
        <v>31</v>
      </c>
      <c r="CC17" s="10" t="s">
        <v>31</v>
      </c>
      <c r="CD17" s="10" t="s">
        <v>31</v>
      </c>
      <c r="CE17" s="10" t="s">
        <v>31</v>
      </c>
      <c r="CF17" s="10" t="s">
        <v>31</v>
      </c>
      <c r="CG17" s="10" t="s">
        <v>31</v>
      </c>
      <c r="CH17" s="10" t="s">
        <v>31</v>
      </c>
      <c r="CI17" s="10" t="s">
        <v>31</v>
      </c>
      <c r="CJ17" s="10" t="s">
        <v>31</v>
      </c>
      <c r="CK17" s="10" t="s">
        <v>31</v>
      </c>
      <c r="CL17" s="10" t="s">
        <v>31</v>
      </c>
      <c r="CM17" s="10" t="s">
        <v>31</v>
      </c>
      <c r="CN17" s="11">
        <v>1.0</v>
      </c>
      <c r="CO17" s="10">
        <v>1.0</v>
      </c>
      <c r="CP17" s="10">
        <v>1.0</v>
      </c>
      <c r="CQ17" s="10">
        <v>1.0</v>
      </c>
      <c r="CR17" s="10">
        <v>1.0</v>
      </c>
      <c r="CS17" s="10">
        <v>1.0</v>
      </c>
      <c r="CT17" s="10">
        <v>1.0</v>
      </c>
      <c r="CU17" s="10">
        <v>1.0</v>
      </c>
      <c r="CV17" s="10">
        <v>1.0</v>
      </c>
      <c r="CW17" s="10">
        <v>1.0</v>
      </c>
      <c r="CX17" s="10">
        <v>1.0</v>
      </c>
      <c r="CY17" s="10">
        <v>1.0</v>
      </c>
      <c r="CZ17" s="10">
        <v>1.0</v>
      </c>
      <c r="DA17" s="10">
        <v>1.0</v>
      </c>
      <c r="DB17" s="10">
        <v>1.0</v>
      </c>
      <c r="DC17" s="10">
        <v>1.0</v>
      </c>
      <c r="DD17" s="10">
        <v>1.0</v>
      </c>
      <c r="DE17" s="10">
        <v>1.0</v>
      </c>
      <c r="DF17" s="10">
        <v>1.0</v>
      </c>
      <c r="DG17" s="10">
        <v>1.0</v>
      </c>
      <c r="DH17" s="10">
        <v>1.0</v>
      </c>
      <c r="DI17" s="10">
        <v>1.0</v>
      </c>
      <c r="DJ17" s="10">
        <v>1.0</v>
      </c>
      <c r="DK17" s="10">
        <v>1.0</v>
      </c>
      <c r="DL17" s="10">
        <v>1.0</v>
      </c>
      <c r="DM17" s="10">
        <v>1.0</v>
      </c>
      <c r="DN17" s="10">
        <v>1.0</v>
      </c>
      <c r="DO17" s="10">
        <v>1.0</v>
      </c>
      <c r="DP17" s="10">
        <v>1.0</v>
      </c>
      <c r="DQ17" s="10">
        <v>1.0</v>
      </c>
      <c r="DR17" s="10">
        <v>1.0</v>
      </c>
      <c r="DS17" s="10">
        <v>1.0</v>
      </c>
      <c r="DT17" s="10">
        <v>1.0</v>
      </c>
      <c r="DU17" s="10">
        <v>1.0</v>
      </c>
      <c r="DV17" s="10">
        <v>1.0</v>
      </c>
      <c r="DW17" s="10">
        <v>1.0</v>
      </c>
      <c r="DX17" s="10">
        <v>1.0</v>
      </c>
      <c r="DY17" s="10">
        <v>1.0</v>
      </c>
      <c r="DZ17" s="10">
        <v>1.0</v>
      </c>
      <c r="EA17" s="10">
        <v>1.0</v>
      </c>
      <c r="EB17" s="10">
        <v>1.0</v>
      </c>
      <c r="EC17" s="10">
        <v>1.0</v>
      </c>
      <c r="ED17" s="10">
        <v>1.0</v>
      </c>
      <c r="EE17" s="10">
        <v>1.0</v>
      </c>
      <c r="EF17" s="10">
        <v>1.0</v>
      </c>
      <c r="EG17" s="10">
        <v>1.0</v>
      </c>
      <c r="EH17" s="10">
        <v>1.0</v>
      </c>
      <c r="EI17" s="10">
        <v>1.0</v>
      </c>
      <c r="EJ17" s="10">
        <v>1.0</v>
      </c>
      <c r="EK17" s="10">
        <v>1.0</v>
      </c>
      <c r="EL17" s="10">
        <v>1.0</v>
      </c>
      <c r="EM17" s="10">
        <v>1.0</v>
      </c>
      <c r="EN17" s="10">
        <v>1.0</v>
      </c>
      <c r="EO17" s="10">
        <v>1.0</v>
      </c>
      <c r="EP17" s="10">
        <v>1.0</v>
      </c>
      <c r="EQ17" s="10">
        <v>1.0</v>
      </c>
      <c r="ER17" s="10">
        <v>1.0</v>
      </c>
      <c r="ES17" s="10">
        <v>1.0</v>
      </c>
      <c r="ET17" s="10">
        <v>1.0</v>
      </c>
      <c r="EU17" s="10">
        <v>1.0</v>
      </c>
      <c r="EV17" s="10">
        <v>1.0</v>
      </c>
      <c r="EW17" s="10">
        <v>1.0</v>
      </c>
      <c r="EX17" s="10">
        <v>1.0</v>
      </c>
      <c r="EY17" s="10">
        <v>1.0</v>
      </c>
      <c r="EZ17" s="10">
        <v>1.0</v>
      </c>
      <c r="FA17" s="10">
        <v>1.0</v>
      </c>
      <c r="FB17" s="10">
        <v>1.0</v>
      </c>
      <c r="FC17" s="11">
        <v>1.0</v>
      </c>
      <c r="FD17" s="10">
        <v>1.0</v>
      </c>
      <c r="FE17" s="10">
        <v>1.0</v>
      </c>
      <c r="FF17" s="10">
        <v>1.0</v>
      </c>
      <c r="FG17" s="10">
        <v>1.0</v>
      </c>
      <c r="FH17" s="10">
        <v>1.0</v>
      </c>
      <c r="FI17" s="10">
        <v>1.0</v>
      </c>
      <c r="FJ17" s="10">
        <v>1.0</v>
      </c>
      <c r="FK17" s="10">
        <v>1.0</v>
      </c>
      <c r="FL17" s="10">
        <v>1.0</v>
      </c>
      <c r="FM17" s="10">
        <v>1.0</v>
      </c>
      <c r="FN17" s="10">
        <v>1.0</v>
      </c>
      <c r="FO17" s="10">
        <v>1.0</v>
      </c>
      <c r="FP17" s="10">
        <v>1.0</v>
      </c>
      <c r="FQ17" s="10">
        <v>1.0</v>
      </c>
      <c r="FR17" s="10">
        <v>1.0</v>
      </c>
      <c r="FS17" s="10">
        <v>1.0</v>
      </c>
      <c r="FT17" s="10">
        <v>1.0</v>
      </c>
      <c r="FU17" s="10">
        <v>1.0</v>
      </c>
      <c r="FV17" s="10">
        <v>1.0</v>
      </c>
      <c r="FW17" s="10">
        <v>1.0</v>
      </c>
      <c r="FX17" s="10">
        <v>1.0</v>
      </c>
      <c r="FY17" s="10">
        <v>1.0</v>
      </c>
      <c r="FZ17" s="10">
        <v>1.0</v>
      </c>
      <c r="GA17" s="10">
        <v>1.0</v>
      </c>
      <c r="GB17" s="10">
        <v>1.0</v>
      </c>
      <c r="GC17" s="10">
        <v>1.0</v>
      </c>
      <c r="GD17" s="11">
        <v>1.0</v>
      </c>
      <c r="GE17" s="10">
        <v>1.0</v>
      </c>
      <c r="GF17" s="10">
        <v>1.0</v>
      </c>
      <c r="GG17" s="10">
        <v>1.0</v>
      </c>
      <c r="GH17" s="10">
        <v>1.0</v>
      </c>
      <c r="GI17" s="10">
        <v>1.0</v>
      </c>
      <c r="GJ17" s="10">
        <v>1.0</v>
      </c>
      <c r="GK17" s="10" t="s">
        <v>96</v>
      </c>
      <c r="GL17" s="10" t="s">
        <v>38</v>
      </c>
      <c r="GM17" s="10" t="s">
        <v>96</v>
      </c>
      <c r="GN17" s="10" t="s">
        <v>96</v>
      </c>
      <c r="GO17" s="10" t="s">
        <v>38</v>
      </c>
      <c r="GP17" s="10" t="s">
        <v>96</v>
      </c>
      <c r="GQ17" s="10" t="s">
        <v>96</v>
      </c>
      <c r="GR17" s="10" t="s">
        <v>96</v>
      </c>
      <c r="GS17" s="10" t="s">
        <v>96</v>
      </c>
      <c r="GT17" s="10" t="s">
        <v>96</v>
      </c>
      <c r="GU17" s="10">
        <v>1.0</v>
      </c>
      <c r="GV17" s="10" t="s">
        <v>38</v>
      </c>
      <c r="GW17" s="10" t="s">
        <v>38</v>
      </c>
      <c r="GX17" s="10" t="s">
        <v>38</v>
      </c>
      <c r="GY17" s="10" t="s">
        <v>38</v>
      </c>
      <c r="GZ17" s="10" t="s">
        <v>38</v>
      </c>
      <c r="HA17" s="10" t="s">
        <v>96</v>
      </c>
      <c r="HB17" s="10" t="s">
        <v>96</v>
      </c>
      <c r="HC17" s="10" t="s">
        <v>96</v>
      </c>
      <c r="HD17" s="10" t="s">
        <v>96</v>
      </c>
      <c r="HE17" s="10" t="s">
        <v>38</v>
      </c>
      <c r="HF17" s="10" t="s">
        <v>38</v>
      </c>
    </row>
    <row r="18">
      <c r="A18" s="7" t="s">
        <v>22</v>
      </c>
      <c r="B18" s="8"/>
      <c r="C18" s="7" t="s">
        <v>97</v>
      </c>
      <c r="D18" s="7" t="s">
        <v>98</v>
      </c>
      <c r="E18" s="7" t="s">
        <v>99</v>
      </c>
      <c r="F18" s="9">
        <f t="shared" si="1"/>
        <v>222</v>
      </c>
      <c r="G18" s="7" t="s">
        <v>26</v>
      </c>
      <c r="H18" s="7" t="s">
        <v>35</v>
      </c>
      <c r="I18" s="7" t="s">
        <v>36</v>
      </c>
      <c r="J18" s="7" t="s">
        <v>100</v>
      </c>
      <c r="K18" s="7" t="s">
        <v>30</v>
      </c>
      <c r="L18" s="7" t="s">
        <v>101</v>
      </c>
      <c r="M18" s="10" t="s">
        <v>31</v>
      </c>
      <c r="N18" s="10" t="s">
        <v>31</v>
      </c>
      <c r="O18" s="10" t="s">
        <v>31</v>
      </c>
      <c r="P18" s="10">
        <v>100.0</v>
      </c>
      <c r="Q18" s="10">
        <v>100.0</v>
      </c>
      <c r="R18" s="10">
        <v>22.0</v>
      </c>
      <c r="S18" s="11" t="s">
        <v>31</v>
      </c>
      <c r="T18" s="10" t="s">
        <v>31</v>
      </c>
      <c r="U18" s="10" t="s">
        <v>31</v>
      </c>
      <c r="V18" s="10" t="s">
        <v>31</v>
      </c>
      <c r="W18" s="10" t="s">
        <v>31</v>
      </c>
      <c r="X18" s="10" t="s">
        <v>31</v>
      </c>
      <c r="Y18" s="10" t="s">
        <v>31</v>
      </c>
      <c r="Z18" s="10" t="s">
        <v>31</v>
      </c>
      <c r="AA18" s="10" t="s">
        <v>31</v>
      </c>
      <c r="AB18" s="10" t="s">
        <v>31</v>
      </c>
      <c r="AC18" s="10" t="s">
        <v>31</v>
      </c>
      <c r="AD18" s="10" t="s">
        <v>31</v>
      </c>
      <c r="AE18" s="10" t="s">
        <v>31</v>
      </c>
      <c r="AF18" s="10" t="s">
        <v>31</v>
      </c>
      <c r="AG18" s="10" t="s">
        <v>31</v>
      </c>
      <c r="AH18" s="10" t="s">
        <v>31</v>
      </c>
      <c r="AI18" s="10" t="s">
        <v>31</v>
      </c>
      <c r="AJ18" s="10" t="s">
        <v>31</v>
      </c>
      <c r="AK18" s="10" t="s">
        <v>31</v>
      </c>
      <c r="AL18" s="10" t="s">
        <v>31</v>
      </c>
      <c r="AM18" s="11" t="s">
        <v>31</v>
      </c>
      <c r="AN18" s="10" t="s">
        <v>31</v>
      </c>
      <c r="AO18" s="10" t="s">
        <v>31</v>
      </c>
      <c r="AP18" s="10" t="s">
        <v>31</v>
      </c>
      <c r="AQ18" s="10" t="s">
        <v>31</v>
      </c>
      <c r="AR18" s="10" t="s">
        <v>31</v>
      </c>
      <c r="AS18" s="10" t="s">
        <v>31</v>
      </c>
      <c r="AT18" s="10" t="s">
        <v>31</v>
      </c>
      <c r="AU18" s="10" t="s">
        <v>31</v>
      </c>
      <c r="AV18" s="10" t="s">
        <v>31</v>
      </c>
      <c r="AW18" s="10" t="s">
        <v>31</v>
      </c>
      <c r="AX18" s="10" t="s">
        <v>31</v>
      </c>
      <c r="AY18" s="10" t="s">
        <v>31</v>
      </c>
      <c r="AZ18" s="10" t="s">
        <v>31</v>
      </c>
      <c r="BA18" s="10" t="s">
        <v>31</v>
      </c>
      <c r="BB18" s="10" t="s">
        <v>31</v>
      </c>
      <c r="BC18" s="10" t="s">
        <v>31</v>
      </c>
      <c r="BD18" s="10" t="s">
        <v>31</v>
      </c>
      <c r="BE18" s="10" t="s">
        <v>31</v>
      </c>
      <c r="BF18" s="10" t="s">
        <v>31</v>
      </c>
      <c r="BG18" s="10" t="s">
        <v>31</v>
      </c>
      <c r="BH18" s="10" t="s">
        <v>31</v>
      </c>
      <c r="BI18" s="10" t="s">
        <v>31</v>
      </c>
      <c r="BJ18" s="10" t="s">
        <v>31</v>
      </c>
      <c r="BK18" s="11" t="s">
        <v>31</v>
      </c>
      <c r="BL18" s="10" t="s">
        <v>31</v>
      </c>
      <c r="BM18" s="10" t="s">
        <v>31</v>
      </c>
      <c r="BN18" s="10" t="s">
        <v>31</v>
      </c>
      <c r="BO18" s="10" t="s">
        <v>31</v>
      </c>
      <c r="BP18" s="10" t="s">
        <v>31</v>
      </c>
      <c r="BQ18" s="10" t="s">
        <v>31</v>
      </c>
      <c r="BR18" s="10" t="s">
        <v>31</v>
      </c>
      <c r="BS18" s="10" t="s">
        <v>31</v>
      </c>
      <c r="BT18" s="10" t="s">
        <v>31</v>
      </c>
      <c r="BU18" s="10" t="s">
        <v>31</v>
      </c>
      <c r="BV18" s="10" t="s">
        <v>31</v>
      </c>
      <c r="BW18" s="10" t="s">
        <v>31</v>
      </c>
      <c r="BX18" s="10" t="s">
        <v>31</v>
      </c>
      <c r="BY18" s="10" t="s">
        <v>31</v>
      </c>
      <c r="BZ18" s="10" t="s">
        <v>31</v>
      </c>
      <c r="CA18" s="10" t="s">
        <v>31</v>
      </c>
      <c r="CB18" s="10" t="s">
        <v>31</v>
      </c>
      <c r="CC18" s="10" t="s">
        <v>31</v>
      </c>
      <c r="CD18" s="10" t="s">
        <v>31</v>
      </c>
      <c r="CE18" s="10" t="s">
        <v>31</v>
      </c>
      <c r="CF18" s="10" t="s">
        <v>31</v>
      </c>
      <c r="CG18" s="10" t="s">
        <v>31</v>
      </c>
      <c r="CH18" s="10" t="s">
        <v>31</v>
      </c>
      <c r="CI18" s="10" t="s">
        <v>31</v>
      </c>
      <c r="CJ18" s="10" t="s">
        <v>31</v>
      </c>
      <c r="CK18" s="10" t="s">
        <v>31</v>
      </c>
      <c r="CL18" s="10" t="s">
        <v>31</v>
      </c>
      <c r="CM18" s="10" t="s">
        <v>31</v>
      </c>
      <c r="CN18" s="11">
        <v>1.0</v>
      </c>
      <c r="CO18" s="10">
        <v>1.0</v>
      </c>
      <c r="CP18" s="10">
        <v>1.0</v>
      </c>
      <c r="CQ18" s="10">
        <v>1.0</v>
      </c>
      <c r="CR18" s="10">
        <v>1.0</v>
      </c>
      <c r="CS18" s="10">
        <v>1.0</v>
      </c>
      <c r="CT18" s="10">
        <v>1.0</v>
      </c>
      <c r="CU18" s="10">
        <v>1.0</v>
      </c>
      <c r="CV18" s="10">
        <v>1.0</v>
      </c>
      <c r="CW18" s="10">
        <v>1.0</v>
      </c>
      <c r="CX18" s="10">
        <v>1.0</v>
      </c>
      <c r="CY18" s="10">
        <v>1.0</v>
      </c>
      <c r="CZ18" s="10">
        <v>1.0</v>
      </c>
      <c r="DA18" s="10">
        <v>1.0</v>
      </c>
      <c r="DB18" s="10">
        <v>1.0</v>
      </c>
      <c r="DC18" s="10">
        <v>1.0</v>
      </c>
      <c r="DD18" s="10">
        <v>1.0</v>
      </c>
      <c r="DE18" s="10">
        <v>1.0</v>
      </c>
      <c r="DF18" s="10">
        <v>1.0</v>
      </c>
      <c r="DG18" s="10">
        <v>1.0</v>
      </c>
      <c r="DH18" s="10">
        <v>1.0</v>
      </c>
      <c r="DI18" s="10">
        <v>1.0</v>
      </c>
      <c r="DJ18" s="10">
        <v>1.0</v>
      </c>
      <c r="DK18" s="10">
        <v>1.0</v>
      </c>
      <c r="DL18" s="10">
        <v>1.0</v>
      </c>
      <c r="DM18" s="10">
        <v>1.0</v>
      </c>
      <c r="DN18" s="10">
        <v>1.0</v>
      </c>
      <c r="DO18" s="10">
        <v>1.0</v>
      </c>
      <c r="DP18" s="10">
        <v>1.0</v>
      </c>
      <c r="DQ18" s="10">
        <v>1.0</v>
      </c>
      <c r="DR18" s="10">
        <v>1.0</v>
      </c>
      <c r="DS18" s="10">
        <v>1.0</v>
      </c>
      <c r="DT18" s="10">
        <v>1.0</v>
      </c>
      <c r="DU18" s="10">
        <v>1.0</v>
      </c>
      <c r="DV18" s="10">
        <v>1.0</v>
      </c>
      <c r="DW18" s="10">
        <v>1.0</v>
      </c>
      <c r="DX18" s="10">
        <v>1.0</v>
      </c>
      <c r="DY18" s="10">
        <v>1.0</v>
      </c>
      <c r="DZ18" s="10">
        <v>1.0</v>
      </c>
      <c r="EA18" s="10">
        <v>1.0</v>
      </c>
      <c r="EB18" s="10">
        <v>1.0</v>
      </c>
      <c r="EC18" s="10">
        <v>1.0</v>
      </c>
      <c r="ED18" s="10">
        <v>1.0</v>
      </c>
      <c r="EE18" s="10">
        <v>1.0</v>
      </c>
      <c r="EF18" s="10">
        <v>1.0</v>
      </c>
      <c r="EG18" s="10">
        <v>1.0</v>
      </c>
      <c r="EH18" s="10">
        <v>1.0</v>
      </c>
      <c r="EI18" s="10">
        <v>1.0</v>
      </c>
      <c r="EJ18" s="10">
        <v>1.0</v>
      </c>
      <c r="EK18" s="10">
        <v>1.0</v>
      </c>
      <c r="EL18" s="10">
        <v>1.0</v>
      </c>
      <c r="EM18" s="10">
        <v>1.0</v>
      </c>
      <c r="EN18" s="10">
        <v>1.0</v>
      </c>
      <c r="EO18" s="10">
        <v>1.0</v>
      </c>
      <c r="EP18" s="10">
        <v>1.0</v>
      </c>
      <c r="EQ18" s="10">
        <v>1.0</v>
      </c>
      <c r="ER18" s="10">
        <v>1.0</v>
      </c>
      <c r="ES18" s="10">
        <v>1.0</v>
      </c>
      <c r="ET18" s="10">
        <v>1.0</v>
      </c>
      <c r="EU18" s="10">
        <v>1.0</v>
      </c>
      <c r="EV18" s="10">
        <v>1.0</v>
      </c>
      <c r="EW18" s="10">
        <v>1.0</v>
      </c>
      <c r="EX18" s="10">
        <v>1.0</v>
      </c>
      <c r="EY18" s="10">
        <v>1.0</v>
      </c>
      <c r="EZ18" s="10">
        <v>1.0</v>
      </c>
      <c r="FA18" s="10">
        <v>1.0</v>
      </c>
      <c r="FB18" s="10">
        <v>1.0</v>
      </c>
      <c r="FC18" s="11">
        <v>1.0</v>
      </c>
      <c r="FD18" s="10">
        <v>1.0</v>
      </c>
      <c r="FE18" s="10">
        <v>1.0</v>
      </c>
      <c r="FF18" s="10">
        <v>1.0</v>
      </c>
      <c r="FG18" s="10">
        <v>1.0</v>
      </c>
      <c r="FH18" s="10">
        <v>1.0</v>
      </c>
      <c r="FI18" s="10">
        <v>1.0</v>
      </c>
      <c r="FJ18" s="10">
        <v>1.0</v>
      </c>
      <c r="FK18" s="10">
        <v>1.0</v>
      </c>
      <c r="FL18" s="10">
        <v>1.0</v>
      </c>
      <c r="FM18" s="10">
        <v>1.0</v>
      </c>
      <c r="FN18" s="10">
        <v>1.0</v>
      </c>
      <c r="FO18" s="10">
        <v>1.0</v>
      </c>
      <c r="FP18" s="10">
        <v>1.0</v>
      </c>
      <c r="FQ18" s="10">
        <v>1.0</v>
      </c>
      <c r="FR18" s="10">
        <v>1.0</v>
      </c>
      <c r="FS18" s="10">
        <v>1.0</v>
      </c>
      <c r="FT18" s="10">
        <v>1.0</v>
      </c>
      <c r="FU18" s="10">
        <v>1.0</v>
      </c>
      <c r="FV18" s="10">
        <v>1.0</v>
      </c>
      <c r="FW18" s="10">
        <v>1.0</v>
      </c>
      <c r="FX18" s="10">
        <v>1.0</v>
      </c>
      <c r="FY18" s="10">
        <v>1.0</v>
      </c>
      <c r="FZ18" s="10">
        <v>1.0</v>
      </c>
      <c r="GA18" s="10">
        <v>1.0</v>
      </c>
      <c r="GB18" s="10">
        <v>1.0</v>
      </c>
      <c r="GC18" s="10">
        <v>1.0</v>
      </c>
      <c r="GD18" s="11">
        <v>1.0</v>
      </c>
      <c r="GE18" s="10">
        <v>1.0</v>
      </c>
      <c r="GF18" s="10">
        <v>1.0</v>
      </c>
      <c r="GG18" s="10">
        <v>1.0</v>
      </c>
      <c r="GH18" s="10">
        <v>1.0</v>
      </c>
      <c r="GI18" s="10">
        <v>1.0</v>
      </c>
      <c r="GJ18" s="10">
        <v>1.0</v>
      </c>
      <c r="GK18" s="10" t="s">
        <v>57</v>
      </c>
      <c r="GL18" s="10">
        <v>1.0</v>
      </c>
      <c r="GM18" s="10">
        <v>1.0</v>
      </c>
      <c r="GN18" s="10">
        <v>1.0</v>
      </c>
      <c r="GO18" s="10">
        <v>1.0</v>
      </c>
      <c r="GP18" s="10" t="s">
        <v>57</v>
      </c>
      <c r="GQ18" s="10" t="s">
        <v>57</v>
      </c>
      <c r="GR18" s="10" t="s">
        <v>57</v>
      </c>
      <c r="GS18" s="10" t="s">
        <v>57</v>
      </c>
      <c r="GT18" s="10" t="s">
        <v>57</v>
      </c>
      <c r="GU18" s="10" t="s">
        <v>57</v>
      </c>
      <c r="GV18" s="10" t="s">
        <v>57</v>
      </c>
      <c r="GW18" s="10" t="s">
        <v>38</v>
      </c>
      <c r="GX18" s="10" t="s">
        <v>57</v>
      </c>
      <c r="GY18" s="10" t="s">
        <v>57</v>
      </c>
      <c r="GZ18" s="10" t="s">
        <v>57</v>
      </c>
      <c r="HA18" s="10" t="s">
        <v>57</v>
      </c>
      <c r="HB18" s="10" t="s">
        <v>57</v>
      </c>
      <c r="HC18" s="10" t="s">
        <v>57</v>
      </c>
      <c r="HD18" s="10" t="s">
        <v>57</v>
      </c>
      <c r="HE18" s="10" t="s">
        <v>57</v>
      </c>
      <c r="HF18" s="10" t="s">
        <v>57</v>
      </c>
    </row>
    <row r="19">
      <c r="A19" s="7" t="s">
        <v>22</v>
      </c>
      <c r="B19" s="8"/>
      <c r="C19" s="7" t="s">
        <v>102</v>
      </c>
      <c r="D19" s="7" t="s">
        <v>103</v>
      </c>
      <c r="E19" s="7" t="s">
        <v>104</v>
      </c>
      <c r="F19" s="9">
        <f t="shared" si="1"/>
        <v>200</v>
      </c>
      <c r="G19" s="7" t="s">
        <v>26</v>
      </c>
      <c r="H19" s="7" t="s">
        <v>105</v>
      </c>
      <c r="I19" s="7" t="s">
        <v>106</v>
      </c>
      <c r="J19" s="7" t="s">
        <v>42</v>
      </c>
      <c r="K19" s="7" t="s">
        <v>55</v>
      </c>
      <c r="L19" s="7"/>
      <c r="M19" s="10">
        <v>100.0</v>
      </c>
      <c r="N19" s="10">
        <v>100.0</v>
      </c>
      <c r="O19" s="10">
        <v>0.0</v>
      </c>
      <c r="P19" s="10" t="s">
        <v>31</v>
      </c>
      <c r="Q19" s="10" t="s">
        <v>31</v>
      </c>
      <c r="R19" s="10" t="s">
        <v>31</v>
      </c>
      <c r="S19" s="11">
        <v>1.0</v>
      </c>
      <c r="T19" s="10">
        <v>1.0</v>
      </c>
      <c r="U19" s="10">
        <v>1.0</v>
      </c>
      <c r="V19" s="10">
        <v>1.0</v>
      </c>
      <c r="W19" s="10">
        <v>1.0</v>
      </c>
      <c r="X19" s="10">
        <v>1.0</v>
      </c>
      <c r="Y19" s="10">
        <v>1.0</v>
      </c>
      <c r="Z19" s="10">
        <v>1.0</v>
      </c>
      <c r="AA19" s="10">
        <v>1.0</v>
      </c>
      <c r="AB19" s="10">
        <v>1.0</v>
      </c>
      <c r="AC19" s="10">
        <v>1.0</v>
      </c>
      <c r="AD19" s="10">
        <v>1.0</v>
      </c>
      <c r="AE19" s="10">
        <v>1.0</v>
      </c>
      <c r="AF19" s="10">
        <v>1.0</v>
      </c>
      <c r="AG19" s="10">
        <v>1.0</v>
      </c>
      <c r="AH19" s="10">
        <v>1.0</v>
      </c>
      <c r="AI19" s="10">
        <v>1.0</v>
      </c>
      <c r="AJ19" s="10">
        <v>1.0</v>
      </c>
      <c r="AK19" s="10">
        <v>1.0</v>
      </c>
      <c r="AL19" s="10">
        <v>1.0</v>
      </c>
      <c r="AM19" s="11">
        <v>1.0</v>
      </c>
      <c r="AN19" s="10">
        <v>1.0</v>
      </c>
      <c r="AO19" s="10">
        <v>1.0</v>
      </c>
      <c r="AP19" s="10">
        <v>1.0</v>
      </c>
      <c r="AQ19" s="10">
        <v>1.0</v>
      </c>
      <c r="AR19" s="10">
        <v>1.0</v>
      </c>
      <c r="AS19" s="10">
        <v>1.0</v>
      </c>
      <c r="AT19" s="10">
        <v>1.0</v>
      </c>
      <c r="AU19" s="10">
        <v>1.0</v>
      </c>
      <c r="AV19" s="10">
        <v>1.0</v>
      </c>
      <c r="AW19" s="10">
        <v>1.0</v>
      </c>
      <c r="AX19" s="10">
        <v>1.0</v>
      </c>
      <c r="AY19" s="10">
        <v>1.0</v>
      </c>
      <c r="AZ19" s="10">
        <v>1.0</v>
      </c>
      <c r="BA19" s="10">
        <v>1.0</v>
      </c>
      <c r="BB19" s="10">
        <v>1.0</v>
      </c>
      <c r="BC19" s="10">
        <v>1.0</v>
      </c>
      <c r="BD19" s="10">
        <v>1.0</v>
      </c>
      <c r="BE19" s="10">
        <v>1.0</v>
      </c>
      <c r="BF19" s="10">
        <v>1.0</v>
      </c>
      <c r="BG19" s="10">
        <v>1.0</v>
      </c>
      <c r="BH19" s="10">
        <v>1.0</v>
      </c>
      <c r="BI19" s="10">
        <v>1.0</v>
      </c>
      <c r="BJ19" s="10">
        <v>1.0</v>
      </c>
      <c r="BK19" s="11">
        <v>1.0</v>
      </c>
      <c r="BL19" s="10" t="s">
        <v>38</v>
      </c>
      <c r="BM19" s="10" t="s">
        <v>57</v>
      </c>
      <c r="BN19" s="10">
        <v>1.0</v>
      </c>
      <c r="BO19" s="10">
        <v>1.0</v>
      </c>
      <c r="BP19" s="10">
        <v>1.0</v>
      </c>
      <c r="BQ19" s="10">
        <v>1.0</v>
      </c>
      <c r="BR19" s="10">
        <v>1.0</v>
      </c>
      <c r="BS19" s="10">
        <v>1.0</v>
      </c>
      <c r="BT19" s="10">
        <v>1.0</v>
      </c>
      <c r="BU19" s="10">
        <v>1.0</v>
      </c>
      <c r="BV19" s="10">
        <v>1.0</v>
      </c>
      <c r="BW19" s="10">
        <v>1.0</v>
      </c>
      <c r="BX19" s="10" t="s">
        <v>38</v>
      </c>
      <c r="BY19" s="10" t="s">
        <v>38</v>
      </c>
      <c r="BZ19" s="10" t="s">
        <v>38</v>
      </c>
      <c r="CA19" s="10" t="s">
        <v>38</v>
      </c>
      <c r="CB19" s="10" t="s">
        <v>38</v>
      </c>
      <c r="CC19" s="10" t="s">
        <v>38</v>
      </c>
      <c r="CD19" s="10">
        <v>1.0</v>
      </c>
      <c r="CE19" s="10">
        <v>1.0</v>
      </c>
      <c r="CF19" s="10">
        <v>1.0</v>
      </c>
      <c r="CG19" s="10">
        <v>1.0</v>
      </c>
      <c r="CH19" s="10" t="s">
        <v>38</v>
      </c>
      <c r="CI19" s="10" t="s">
        <v>38</v>
      </c>
      <c r="CJ19" s="10" t="s">
        <v>38</v>
      </c>
      <c r="CK19" s="10" t="s">
        <v>38</v>
      </c>
      <c r="CL19" s="10" t="s">
        <v>38</v>
      </c>
      <c r="CM19" s="10" t="s">
        <v>38</v>
      </c>
      <c r="CN19" s="11" t="s">
        <v>31</v>
      </c>
      <c r="CO19" s="10" t="s">
        <v>31</v>
      </c>
      <c r="CP19" s="10" t="s">
        <v>31</v>
      </c>
      <c r="CQ19" s="10" t="s">
        <v>31</v>
      </c>
      <c r="CR19" s="10" t="s">
        <v>31</v>
      </c>
      <c r="CS19" s="10" t="s">
        <v>31</v>
      </c>
      <c r="CT19" s="10" t="s">
        <v>31</v>
      </c>
      <c r="CU19" s="10" t="s">
        <v>31</v>
      </c>
      <c r="CV19" s="10" t="s">
        <v>31</v>
      </c>
      <c r="CW19" s="10" t="s">
        <v>31</v>
      </c>
      <c r="CX19" s="10" t="s">
        <v>31</v>
      </c>
      <c r="CY19" s="10" t="s">
        <v>31</v>
      </c>
      <c r="CZ19" s="10" t="s">
        <v>31</v>
      </c>
      <c r="DA19" s="10" t="s">
        <v>31</v>
      </c>
      <c r="DB19" s="10" t="s">
        <v>31</v>
      </c>
      <c r="DC19" s="10" t="s">
        <v>31</v>
      </c>
      <c r="DD19" s="10" t="s">
        <v>31</v>
      </c>
      <c r="DE19" s="10" t="s">
        <v>31</v>
      </c>
      <c r="DF19" s="10" t="s">
        <v>31</v>
      </c>
      <c r="DG19" s="10" t="s">
        <v>31</v>
      </c>
      <c r="DH19" s="10" t="s">
        <v>31</v>
      </c>
      <c r="DI19" s="10" t="s">
        <v>31</v>
      </c>
      <c r="DJ19" s="10" t="s">
        <v>31</v>
      </c>
      <c r="DK19" s="10" t="s">
        <v>31</v>
      </c>
      <c r="DL19" s="10" t="s">
        <v>31</v>
      </c>
      <c r="DM19" s="10" t="s">
        <v>31</v>
      </c>
      <c r="DN19" s="10" t="s">
        <v>31</v>
      </c>
      <c r="DO19" s="10" t="s">
        <v>31</v>
      </c>
      <c r="DP19" s="10" t="s">
        <v>31</v>
      </c>
      <c r="DQ19" s="10" t="s">
        <v>31</v>
      </c>
      <c r="DR19" s="10" t="s">
        <v>31</v>
      </c>
      <c r="DS19" s="10" t="s">
        <v>31</v>
      </c>
      <c r="DT19" s="10" t="s">
        <v>31</v>
      </c>
      <c r="DU19" s="10" t="s">
        <v>31</v>
      </c>
      <c r="DV19" s="10" t="s">
        <v>31</v>
      </c>
      <c r="DW19" s="10" t="s">
        <v>31</v>
      </c>
      <c r="DX19" s="10" t="s">
        <v>31</v>
      </c>
      <c r="DY19" s="10" t="s">
        <v>31</v>
      </c>
      <c r="DZ19" s="10" t="s">
        <v>31</v>
      </c>
      <c r="EA19" s="10" t="s">
        <v>31</v>
      </c>
      <c r="EB19" s="10" t="s">
        <v>31</v>
      </c>
      <c r="EC19" s="10" t="s">
        <v>31</v>
      </c>
      <c r="ED19" s="10" t="s">
        <v>31</v>
      </c>
      <c r="EE19" s="10" t="s">
        <v>31</v>
      </c>
      <c r="EF19" s="10" t="s">
        <v>31</v>
      </c>
      <c r="EG19" s="10" t="s">
        <v>31</v>
      </c>
      <c r="EH19" s="10" t="s">
        <v>31</v>
      </c>
      <c r="EI19" s="10" t="s">
        <v>31</v>
      </c>
      <c r="EJ19" s="10" t="s">
        <v>31</v>
      </c>
      <c r="EK19" s="10" t="s">
        <v>31</v>
      </c>
      <c r="EL19" s="10" t="s">
        <v>31</v>
      </c>
      <c r="EM19" s="10" t="s">
        <v>31</v>
      </c>
      <c r="EN19" s="10" t="s">
        <v>31</v>
      </c>
      <c r="EO19" s="10" t="s">
        <v>31</v>
      </c>
      <c r="EP19" s="10" t="s">
        <v>31</v>
      </c>
      <c r="EQ19" s="10" t="s">
        <v>31</v>
      </c>
      <c r="ER19" s="10" t="s">
        <v>31</v>
      </c>
      <c r="ES19" s="10" t="s">
        <v>31</v>
      </c>
      <c r="ET19" s="10" t="s">
        <v>31</v>
      </c>
      <c r="EU19" s="10" t="s">
        <v>31</v>
      </c>
      <c r="EV19" s="10" t="s">
        <v>31</v>
      </c>
      <c r="EW19" s="10" t="s">
        <v>31</v>
      </c>
      <c r="EX19" s="10" t="s">
        <v>31</v>
      </c>
      <c r="EY19" s="10" t="s">
        <v>31</v>
      </c>
      <c r="EZ19" s="10" t="s">
        <v>31</v>
      </c>
      <c r="FA19" s="10" t="s">
        <v>31</v>
      </c>
      <c r="FB19" s="10" t="s">
        <v>31</v>
      </c>
      <c r="FC19" s="11" t="s">
        <v>31</v>
      </c>
      <c r="FD19" s="10" t="s">
        <v>31</v>
      </c>
      <c r="FE19" s="10" t="s">
        <v>31</v>
      </c>
      <c r="FF19" s="10" t="s">
        <v>31</v>
      </c>
      <c r="FG19" s="10" t="s">
        <v>31</v>
      </c>
      <c r="FH19" s="10" t="s">
        <v>31</v>
      </c>
      <c r="FI19" s="10" t="s">
        <v>31</v>
      </c>
      <c r="FJ19" s="10" t="s">
        <v>31</v>
      </c>
      <c r="FK19" s="10" t="s">
        <v>31</v>
      </c>
      <c r="FL19" s="10" t="s">
        <v>31</v>
      </c>
      <c r="FM19" s="10" t="s">
        <v>31</v>
      </c>
      <c r="FN19" s="10" t="s">
        <v>31</v>
      </c>
      <c r="FO19" s="10" t="s">
        <v>31</v>
      </c>
      <c r="FP19" s="10" t="s">
        <v>31</v>
      </c>
      <c r="FQ19" s="10" t="s">
        <v>31</v>
      </c>
      <c r="FR19" s="10" t="s">
        <v>31</v>
      </c>
      <c r="FS19" s="10" t="s">
        <v>31</v>
      </c>
      <c r="FT19" s="10" t="s">
        <v>31</v>
      </c>
      <c r="FU19" s="10" t="s">
        <v>31</v>
      </c>
      <c r="FV19" s="10" t="s">
        <v>31</v>
      </c>
      <c r="FW19" s="10" t="s">
        <v>31</v>
      </c>
      <c r="FX19" s="10" t="s">
        <v>31</v>
      </c>
      <c r="FY19" s="10" t="s">
        <v>31</v>
      </c>
      <c r="FZ19" s="10" t="s">
        <v>31</v>
      </c>
      <c r="GA19" s="10" t="s">
        <v>31</v>
      </c>
      <c r="GB19" s="10" t="s">
        <v>31</v>
      </c>
      <c r="GC19" s="10" t="s">
        <v>31</v>
      </c>
      <c r="GD19" s="11" t="s">
        <v>31</v>
      </c>
      <c r="GE19" s="10" t="s">
        <v>31</v>
      </c>
      <c r="GF19" s="10" t="s">
        <v>31</v>
      </c>
      <c r="GG19" s="10" t="s">
        <v>31</v>
      </c>
      <c r="GH19" s="10" t="s">
        <v>31</v>
      </c>
      <c r="GI19" s="10" t="s">
        <v>31</v>
      </c>
      <c r="GJ19" s="10" t="s">
        <v>31</v>
      </c>
      <c r="GK19" s="10" t="s">
        <v>31</v>
      </c>
      <c r="GL19" s="10" t="s">
        <v>31</v>
      </c>
      <c r="GM19" s="10" t="s">
        <v>31</v>
      </c>
      <c r="GN19" s="10" t="s">
        <v>31</v>
      </c>
      <c r="GO19" s="10" t="s">
        <v>31</v>
      </c>
      <c r="GP19" s="10" t="s">
        <v>31</v>
      </c>
      <c r="GQ19" s="10" t="s">
        <v>31</v>
      </c>
      <c r="GR19" s="10" t="s">
        <v>31</v>
      </c>
      <c r="GS19" s="10" t="s">
        <v>31</v>
      </c>
      <c r="GT19" s="10" t="s">
        <v>31</v>
      </c>
      <c r="GU19" s="10" t="s">
        <v>31</v>
      </c>
      <c r="GV19" s="10" t="s">
        <v>31</v>
      </c>
      <c r="GW19" s="10" t="s">
        <v>31</v>
      </c>
      <c r="GX19" s="10" t="s">
        <v>31</v>
      </c>
      <c r="GY19" s="10" t="s">
        <v>31</v>
      </c>
      <c r="GZ19" s="10" t="s">
        <v>31</v>
      </c>
      <c r="HA19" s="10" t="s">
        <v>31</v>
      </c>
      <c r="HB19" s="10" t="s">
        <v>31</v>
      </c>
      <c r="HC19" s="10" t="s">
        <v>31</v>
      </c>
      <c r="HD19" s="10" t="s">
        <v>31</v>
      </c>
      <c r="HE19" s="10" t="s">
        <v>31</v>
      </c>
      <c r="HF19" s="10" t="s">
        <v>31</v>
      </c>
    </row>
    <row r="20">
      <c r="A20" s="7" t="s">
        <v>22</v>
      </c>
      <c r="B20" s="8"/>
      <c r="C20" s="7" t="s">
        <v>107</v>
      </c>
      <c r="D20" s="7" t="s">
        <v>108</v>
      </c>
      <c r="E20" s="7" t="s">
        <v>109</v>
      </c>
      <c r="F20" s="9">
        <f t="shared" si="1"/>
        <v>200</v>
      </c>
      <c r="G20" s="7" t="s">
        <v>26</v>
      </c>
      <c r="H20" s="7" t="s">
        <v>110</v>
      </c>
      <c r="I20" s="7" t="s">
        <v>111</v>
      </c>
      <c r="J20" s="7" t="s">
        <v>29</v>
      </c>
      <c r="K20" s="7" t="s">
        <v>30</v>
      </c>
      <c r="L20" s="7" t="s">
        <v>112</v>
      </c>
      <c r="M20" s="10" t="s">
        <v>31</v>
      </c>
      <c r="N20" s="10" t="s">
        <v>31</v>
      </c>
      <c r="O20" s="10" t="s">
        <v>31</v>
      </c>
      <c r="P20" s="10">
        <v>100.0</v>
      </c>
      <c r="Q20" s="10">
        <v>100.0</v>
      </c>
      <c r="R20" s="10" t="s">
        <v>31</v>
      </c>
      <c r="S20" s="11" t="s">
        <v>31</v>
      </c>
      <c r="T20" s="10" t="s">
        <v>31</v>
      </c>
      <c r="U20" s="10" t="s">
        <v>31</v>
      </c>
      <c r="V20" s="10" t="s">
        <v>31</v>
      </c>
      <c r="W20" s="10" t="s">
        <v>31</v>
      </c>
      <c r="X20" s="10" t="s">
        <v>31</v>
      </c>
      <c r="Y20" s="10" t="s">
        <v>31</v>
      </c>
      <c r="Z20" s="10" t="s">
        <v>31</v>
      </c>
      <c r="AA20" s="10" t="s">
        <v>31</v>
      </c>
      <c r="AB20" s="10" t="s">
        <v>31</v>
      </c>
      <c r="AC20" s="10" t="s">
        <v>31</v>
      </c>
      <c r="AD20" s="10" t="s">
        <v>31</v>
      </c>
      <c r="AE20" s="10" t="s">
        <v>31</v>
      </c>
      <c r="AF20" s="10" t="s">
        <v>31</v>
      </c>
      <c r="AG20" s="10" t="s">
        <v>31</v>
      </c>
      <c r="AH20" s="10" t="s">
        <v>31</v>
      </c>
      <c r="AI20" s="10" t="s">
        <v>31</v>
      </c>
      <c r="AJ20" s="10" t="s">
        <v>31</v>
      </c>
      <c r="AK20" s="10" t="s">
        <v>31</v>
      </c>
      <c r="AL20" s="10" t="s">
        <v>31</v>
      </c>
      <c r="AM20" s="11" t="s">
        <v>31</v>
      </c>
      <c r="AN20" s="10" t="s">
        <v>31</v>
      </c>
      <c r="AO20" s="10" t="s">
        <v>31</v>
      </c>
      <c r="AP20" s="10" t="s">
        <v>31</v>
      </c>
      <c r="AQ20" s="10" t="s">
        <v>31</v>
      </c>
      <c r="AR20" s="10" t="s">
        <v>31</v>
      </c>
      <c r="AS20" s="10" t="s">
        <v>31</v>
      </c>
      <c r="AT20" s="10" t="s">
        <v>31</v>
      </c>
      <c r="AU20" s="10" t="s">
        <v>31</v>
      </c>
      <c r="AV20" s="10" t="s">
        <v>31</v>
      </c>
      <c r="AW20" s="10" t="s">
        <v>31</v>
      </c>
      <c r="AX20" s="10" t="s">
        <v>31</v>
      </c>
      <c r="AY20" s="10" t="s">
        <v>31</v>
      </c>
      <c r="AZ20" s="10" t="s">
        <v>31</v>
      </c>
      <c r="BA20" s="10" t="s">
        <v>31</v>
      </c>
      <c r="BB20" s="10" t="s">
        <v>31</v>
      </c>
      <c r="BC20" s="10" t="s">
        <v>31</v>
      </c>
      <c r="BD20" s="10" t="s">
        <v>31</v>
      </c>
      <c r="BE20" s="10" t="s">
        <v>31</v>
      </c>
      <c r="BF20" s="10" t="s">
        <v>31</v>
      </c>
      <c r="BG20" s="10" t="s">
        <v>31</v>
      </c>
      <c r="BH20" s="10" t="s">
        <v>31</v>
      </c>
      <c r="BI20" s="10" t="s">
        <v>31</v>
      </c>
      <c r="BJ20" s="10" t="s">
        <v>31</v>
      </c>
      <c r="BK20" s="11" t="s">
        <v>31</v>
      </c>
      <c r="BL20" s="10" t="s">
        <v>31</v>
      </c>
      <c r="BM20" s="10" t="s">
        <v>31</v>
      </c>
      <c r="BN20" s="10" t="s">
        <v>31</v>
      </c>
      <c r="BO20" s="10" t="s">
        <v>31</v>
      </c>
      <c r="BP20" s="10" t="s">
        <v>31</v>
      </c>
      <c r="BQ20" s="10" t="s">
        <v>31</v>
      </c>
      <c r="BR20" s="10" t="s">
        <v>31</v>
      </c>
      <c r="BS20" s="10" t="s">
        <v>31</v>
      </c>
      <c r="BT20" s="10" t="s">
        <v>31</v>
      </c>
      <c r="BU20" s="10" t="s">
        <v>31</v>
      </c>
      <c r="BV20" s="10" t="s">
        <v>31</v>
      </c>
      <c r="BW20" s="10" t="s">
        <v>31</v>
      </c>
      <c r="BX20" s="10" t="s">
        <v>31</v>
      </c>
      <c r="BY20" s="10" t="s">
        <v>31</v>
      </c>
      <c r="BZ20" s="10" t="s">
        <v>31</v>
      </c>
      <c r="CA20" s="10" t="s">
        <v>31</v>
      </c>
      <c r="CB20" s="10" t="s">
        <v>31</v>
      </c>
      <c r="CC20" s="10" t="s">
        <v>31</v>
      </c>
      <c r="CD20" s="10" t="s">
        <v>31</v>
      </c>
      <c r="CE20" s="10" t="s">
        <v>31</v>
      </c>
      <c r="CF20" s="10" t="s">
        <v>31</v>
      </c>
      <c r="CG20" s="10" t="s">
        <v>31</v>
      </c>
      <c r="CH20" s="10" t="s">
        <v>31</v>
      </c>
      <c r="CI20" s="10" t="s">
        <v>31</v>
      </c>
      <c r="CJ20" s="10" t="s">
        <v>31</v>
      </c>
      <c r="CK20" s="10" t="s">
        <v>31</v>
      </c>
      <c r="CL20" s="10" t="s">
        <v>31</v>
      </c>
      <c r="CM20" s="10" t="s">
        <v>31</v>
      </c>
      <c r="CN20" s="11">
        <v>1.0</v>
      </c>
      <c r="CO20" s="10">
        <v>1.0</v>
      </c>
      <c r="CP20" s="10">
        <v>1.0</v>
      </c>
      <c r="CQ20" s="10">
        <v>1.0</v>
      </c>
      <c r="CR20" s="10">
        <v>1.0</v>
      </c>
      <c r="CS20" s="10">
        <v>1.0</v>
      </c>
      <c r="CT20" s="10">
        <v>1.0</v>
      </c>
      <c r="CU20" s="10">
        <v>1.0</v>
      </c>
      <c r="CV20" s="10">
        <v>1.0</v>
      </c>
      <c r="CW20" s="10">
        <v>1.0</v>
      </c>
      <c r="CX20" s="10">
        <v>1.0</v>
      </c>
      <c r="CY20" s="10">
        <v>1.0</v>
      </c>
      <c r="CZ20" s="10">
        <v>1.0</v>
      </c>
      <c r="DA20" s="10">
        <v>1.0</v>
      </c>
      <c r="DB20" s="10">
        <v>1.0</v>
      </c>
      <c r="DC20" s="10">
        <v>1.0</v>
      </c>
      <c r="DD20" s="10">
        <v>1.0</v>
      </c>
      <c r="DE20" s="10">
        <v>1.0</v>
      </c>
      <c r="DF20" s="10">
        <v>1.0</v>
      </c>
      <c r="DG20" s="10">
        <v>1.0</v>
      </c>
      <c r="DH20" s="10">
        <v>1.0</v>
      </c>
      <c r="DI20" s="10">
        <v>1.0</v>
      </c>
      <c r="DJ20" s="10">
        <v>1.0</v>
      </c>
      <c r="DK20" s="10">
        <v>1.0</v>
      </c>
      <c r="DL20" s="10">
        <v>1.0</v>
      </c>
      <c r="DM20" s="10">
        <v>1.0</v>
      </c>
      <c r="DN20" s="10">
        <v>1.0</v>
      </c>
      <c r="DO20" s="10">
        <v>1.0</v>
      </c>
      <c r="DP20" s="10">
        <v>1.0</v>
      </c>
      <c r="DQ20" s="10">
        <v>1.0</v>
      </c>
      <c r="DR20" s="10">
        <v>1.0</v>
      </c>
      <c r="DS20" s="10">
        <v>1.0</v>
      </c>
      <c r="DT20" s="10">
        <v>1.0</v>
      </c>
      <c r="DU20" s="10">
        <v>1.0</v>
      </c>
      <c r="DV20" s="10">
        <v>1.0</v>
      </c>
      <c r="DW20" s="10">
        <v>1.0</v>
      </c>
      <c r="DX20" s="10">
        <v>1.0</v>
      </c>
      <c r="DY20" s="10">
        <v>1.0</v>
      </c>
      <c r="DZ20" s="10">
        <v>1.0</v>
      </c>
      <c r="EA20" s="10">
        <v>1.0</v>
      </c>
      <c r="EB20" s="10">
        <v>1.0</v>
      </c>
      <c r="EC20" s="10">
        <v>1.0</v>
      </c>
      <c r="ED20" s="10">
        <v>1.0</v>
      </c>
      <c r="EE20" s="10">
        <v>1.0</v>
      </c>
      <c r="EF20" s="10">
        <v>1.0</v>
      </c>
      <c r="EG20" s="10">
        <v>1.0</v>
      </c>
      <c r="EH20" s="10">
        <v>1.0</v>
      </c>
      <c r="EI20" s="10">
        <v>1.0</v>
      </c>
      <c r="EJ20" s="10">
        <v>1.0</v>
      </c>
      <c r="EK20" s="10">
        <v>1.0</v>
      </c>
      <c r="EL20" s="10">
        <v>1.0</v>
      </c>
      <c r="EM20" s="10">
        <v>1.0</v>
      </c>
      <c r="EN20" s="10">
        <v>1.0</v>
      </c>
      <c r="EO20" s="10">
        <v>1.0</v>
      </c>
      <c r="EP20" s="10">
        <v>1.0</v>
      </c>
      <c r="EQ20" s="10">
        <v>1.0</v>
      </c>
      <c r="ER20" s="10">
        <v>1.0</v>
      </c>
      <c r="ES20" s="10">
        <v>1.0</v>
      </c>
      <c r="ET20" s="10">
        <v>1.0</v>
      </c>
      <c r="EU20" s="10">
        <v>1.0</v>
      </c>
      <c r="EV20" s="10">
        <v>1.0</v>
      </c>
      <c r="EW20" s="10">
        <v>1.0</v>
      </c>
      <c r="EX20" s="10">
        <v>1.0</v>
      </c>
      <c r="EY20" s="10">
        <v>1.0</v>
      </c>
      <c r="EZ20" s="10">
        <v>1.0</v>
      </c>
      <c r="FA20" s="10">
        <v>1.0</v>
      </c>
      <c r="FB20" s="10">
        <v>1.0</v>
      </c>
      <c r="FC20" s="11">
        <v>1.0</v>
      </c>
      <c r="FD20" s="10">
        <v>1.0</v>
      </c>
      <c r="FE20" s="10">
        <v>1.0</v>
      </c>
      <c r="FF20" s="10">
        <v>1.0</v>
      </c>
      <c r="FG20" s="10">
        <v>1.0</v>
      </c>
      <c r="FH20" s="10">
        <v>1.0</v>
      </c>
      <c r="FI20" s="10">
        <v>1.0</v>
      </c>
      <c r="FJ20" s="10">
        <v>1.0</v>
      </c>
      <c r="FK20" s="10">
        <v>1.0</v>
      </c>
      <c r="FL20" s="10">
        <v>1.0</v>
      </c>
      <c r="FM20" s="10">
        <v>1.0</v>
      </c>
      <c r="FN20" s="10">
        <v>1.0</v>
      </c>
      <c r="FO20" s="10">
        <v>1.0</v>
      </c>
      <c r="FP20" s="10">
        <v>1.0</v>
      </c>
      <c r="FQ20" s="10">
        <v>1.0</v>
      </c>
      <c r="FR20" s="10">
        <v>1.0</v>
      </c>
      <c r="FS20" s="10">
        <v>1.0</v>
      </c>
      <c r="FT20" s="10">
        <v>1.0</v>
      </c>
      <c r="FU20" s="10">
        <v>1.0</v>
      </c>
      <c r="FV20" s="10">
        <v>1.0</v>
      </c>
      <c r="FW20" s="10">
        <v>1.0</v>
      </c>
      <c r="FX20" s="10">
        <v>1.0</v>
      </c>
      <c r="FY20" s="10">
        <v>1.0</v>
      </c>
      <c r="FZ20" s="10">
        <v>1.0</v>
      </c>
      <c r="GA20" s="10">
        <v>1.0</v>
      </c>
      <c r="GB20" s="10">
        <v>1.0</v>
      </c>
      <c r="GC20" s="10">
        <v>1.0</v>
      </c>
      <c r="GD20" s="11" t="s">
        <v>31</v>
      </c>
      <c r="GE20" s="10" t="s">
        <v>31</v>
      </c>
      <c r="GF20" s="10" t="s">
        <v>31</v>
      </c>
      <c r="GG20" s="10" t="s">
        <v>31</v>
      </c>
      <c r="GH20" s="10" t="s">
        <v>31</v>
      </c>
      <c r="GI20" s="10" t="s">
        <v>31</v>
      </c>
      <c r="GJ20" s="10" t="s">
        <v>31</v>
      </c>
      <c r="GK20" s="10" t="s">
        <v>31</v>
      </c>
      <c r="GL20" s="10" t="s">
        <v>31</v>
      </c>
      <c r="GM20" s="10" t="s">
        <v>31</v>
      </c>
      <c r="GN20" s="10" t="s">
        <v>31</v>
      </c>
      <c r="GO20" s="10" t="s">
        <v>31</v>
      </c>
      <c r="GP20" s="10" t="s">
        <v>31</v>
      </c>
      <c r="GQ20" s="10" t="s">
        <v>31</v>
      </c>
      <c r="GR20" s="10" t="s">
        <v>31</v>
      </c>
      <c r="GS20" s="10" t="s">
        <v>31</v>
      </c>
      <c r="GT20" s="10" t="s">
        <v>31</v>
      </c>
      <c r="GU20" s="10" t="s">
        <v>31</v>
      </c>
      <c r="GV20" s="10" t="s">
        <v>31</v>
      </c>
      <c r="GW20" s="10" t="s">
        <v>31</v>
      </c>
      <c r="GX20" s="10" t="s">
        <v>31</v>
      </c>
      <c r="GY20" s="10" t="s">
        <v>31</v>
      </c>
      <c r="GZ20" s="10" t="s">
        <v>31</v>
      </c>
      <c r="HA20" s="10" t="s">
        <v>31</v>
      </c>
      <c r="HB20" s="10" t="s">
        <v>31</v>
      </c>
      <c r="HC20" s="10" t="s">
        <v>31</v>
      </c>
      <c r="HD20" s="10" t="s">
        <v>31</v>
      </c>
      <c r="HE20" s="10" t="s">
        <v>31</v>
      </c>
      <c r="HF20" s="10" t="s">
        <v>31</v>
      </c>
    </row>
    <row r="21">
      <c r="A21" s="7" t="s">
        <v>22</v>
      </c>
      <c r="B21" s="8"/>
      <c r="C21" s="7" t="s">
        <v>113</v>
      </c>
      <c r="D21" s="7" t="s">
        <v>114</v>
      </c>
      <c r="E21" s="7" t="s">
        <v>115</v>
      </c>
      <c r="F21" s="9">
        <f t="shared" si="1"/>
        <v>200</v>
      </c>
      <c r="G21" s="7" t="s">
        <v>26</v>
      </c>
      <c r="H21" s="7" t="s">
        <v>116</v>
      </c>
      <c r="I21" s="7" t="s">
        <v>117</v>
      </c>
      <c r="J21" s="7" t="s">
        <v>71</v>
      </c>
      <c r="K21" s="7" t="s">
        <v>55</v>
      </c>
      <c r="L21" s="7" t="s">
        <v>118</v>
      </c>
      <c r="M21" s="10">
        <v>100.0</v>
      </c>
      <c r="N21" s="10">
        <v>100.0</v>
      </c>
      <c r="O21" s="10">
        <v>0.0</v>
      </c>
      <c r="P21" s="10" t="s">
        <v>31</v>
      </c>
      <c r="Q21" s="10" t="s">
        <v>31</v>
      </c>
      <c r="R21" s="10" t="s">
        <v>31</v>
      </c>
      <c r="S21" s="11">
        <v>1.0</v>
      </c>
      <c r="T21" s="10">
        <v>1.0</v>
      </c>
      <c r="U21" s="10">
        <v>1.0</v>
      </c>
      <c r="V21" s="10">
        <v>1.0</v>
      </c>
      <c r="W21" s="10">
        <v>1.0</v>
      </c>
      <c r="X21" s="10">
        <v>1.0</v>
      </c>
      <c r="Y21" s="10">
        <v>1.0</v>
      </c>
      <c r="Z21" s="10">
        <v>1.0</v>
      </c>
      <c r="AA21" s="10">
        <v>1.0</v>
      </c>
      <c r="AB21" s="10">
        <v>1.0</v>
      </c>
      <c r="AC21" s="10">
        <v>1.0</v>
      </c>
      <c r="AD21" s="10">
        <v>1.0</v>
      </c>
      <c r="AE21" s="10">
        <v>1.0</v>
      </c>
      <c r="AF21" s="10">
        <v>1.0</v>
      </c>
      <c r="AG21" s="10">
        <v>1.0</v>
      </c>
      <c r="AH21" s="10">
        <v>1.0</v>
      </c>
      <c r="AI21" s="10">
        <v>1.0</v>
      </c>
      <c r="AJ21" s="10">
        <v>1.0</v>
      </c>
      <c r="AK21" s="10">
        <v>1.0</v>
      </c>
      <c r="AL21" s="10">
        <v>1.0</v>
      </c>
      <c r="AM21" s="11">
        <v>1.0</v>
      </c>
      <c r="AN21" s="10">
        <v>1.0</v>
      </c>
      <c r="AO21" s="10">
        <v>1.0</v>
      </c>
      <c r="AP21" s="10">
        <v>1.0</v>
      </c>
      <c r="AQ21" s="10">
        <v>1.0</v>
      </c>
      <c r="AR21" s="10">
        <v>1.0</v>
      </c>
      <c r="AS21" s="10">
        <v>1.0</v>
      </c>
      <c r="AT21" s="10">
        <v>1.0</v>
      </c>
      <c r="AU21" s="10">
        <v>1.0</v>
      </c>
      <c r="AV21" s="10">
        <v>1.0</v>
      </c>
      <c r="AW21" s="10">
        <v>1.0</v>
      </c>
      <c r="AX21" s="10">
        <v>1.0</v>
      </c>
      <c r="AY21" s="10">
        <v>1.0</v>
      </c>
      <c r="AZ21" s="10">
        <v>1.0</v>
      </c>
      <c r="BA21" s="10">
        <v>1.0</v>
      </c>
      <c r="BB21" s="10">
        <v>1.0</v>
      </c>
      <c r="BC21" s="10">
        <v>1.0</v>
      </c>
      <c r="BD21" s="10">
        <v>1.0</v>
      </c>
      <c r="BE21" s="10">
        <v>1.0</v>
      </c>
      <c r="BF21" s="10">
        <v>1.0</v>
      </c>
      <c r="BG21" s="10">
        <v>1.0</v>
      </c>
      <c r="BH21" s="10">
        <v>1.0</v>
      </c>
      <c r="BI21" s="10">
        <v>1.0</v>
      </c>
      <c r="BJ21" s="10">
        <v>1.0</v>
      </c>
      <c r="BK21" s="11" t="s">
        <v>38</v>
      </c>
      <c r="BL21" s="10" t="s">
        <v>38</v>
      </c>
      <c r="BM21" s="10" t="s">
        <v>38</v>
      </c>
      <c r="BN21" s="10" t="s">
        <v>38</v>
      </c>
      <c r="BO21" s="10" t="s">
        <v>38</v>
      </c>
      <c r="BP21" s="10" t="s">
        <v>38</v>
      </c>
      <c r="BQ21" s="10" t="s">
        <v>38</v>
      </c>
      <c r="BR21" s="10" t="s">
        <v>38</v>
      </c>
      <c r="BS21" s="10" t="s">
        <v>38</v>
      </c>
      <c r="BT21" s="10">
        <v>1.0</v>
      </c>
      <c r="BU21" s="10">
        <v>1.0</v>
      </c>
      <c r="BV21" s="10">
        <v>1.0</v>
      </c>
      <c r="BW21" s="10" t="s">
        <v>38</v>
      </c>
      <c r="BX21" s="10" t="s">
        <v>38</v>
      </c>
      <c r="BY21" s="10" t="s">
        <v>38</v>
      </c>
      <c r="BZ21" s="10" t="s">
        <v>38</v>
      </c>
      <c r="CA21" s="10" t="s">
        <v>38</v>
      </c>
      <c r="CB21" s="10" t="s">
        <v>38</v>
      </c>
      <c r="CC21" s="10" t="s">
        <v>38</v>
      </c>
      <c r="CD21" s="10">
        <v>1.0</v>
      </c>
      <c r="CE21" s="10">
        <v>1.0</v>
      </c>
      <c r="CF21" s="10">
        <v>1.0</v>
      </c>
      <c r="CG21" s="10" t="s">
        <v>38</v>
      </c>
      <c r="CH21" s="10" t="s">
        <v>38</v>
      </c>
      <c r="CI21" s="10" t="s">
        <v>38</v>
      </c>
      <c r="CJ21" s="10" t="s">
        <v>38</v>
      </c>
      <c r="CK21" s="10" t="s">
        <v>38</v>
      </c>
      <c r="CL21" s="10" t="s">
        <v>38</v>
      </c>
      <c r="CM21" s="10" t="s">
        <v>38</v>
      </c>
      <c r="CN21" s="11" t="s">
        <v>31</v>
      </c>
      <c r="CO21" s="10" t="s">
        <v>31</v>
      </c>
      <c r="CP21" s="10" t="s">
        <v>31</v>
      </c>
      <c r="CQ21" s="10" t="s">
        <v>31</v>
      </c>
      <c r="CR21" s="10" t="s">
        <v>31</v>
      </c>
      <c r="CS21" s="10" t="s">
        <v>31</v>
      </c>
      <c r="CT21" s="10" t="s">
        <v>31</v>
      </c>
      <c r="CU21" s="10" t="s">
        <v>31</v>
      </c>
      <c r="CV21" s="10" t="s">
        <v>31</v>
      </c>
      <c r="CW21" s="10" t="s">
        <v>31</v>
      </c>
      <c r="CX21" s="10" t="s">
        <v>31</v>
      </c>
      <c r="CY21" s="10" t="s">
        <v>31</v>
      </c>
      <c r="CZ21" s="10" t="s">
        <v>31</v>
      </c>
      <c r="DA21" s="10" t="s">
        <v>31</v>
      </c>
      <c r="DB21" s="10" t="s">
        <v>31</v>
      </c>
      <c r="DC21" s="10" t="s">
        <v>31</v>
      </c>
      <c r="DD21" s="10" t="s">
        <v>31</v>
      </c>
      <c r="DE21" s="10" t="s">
        <v>31</v>
      </c>
      <c r="DF21" s="10" t="s">
        <v>31</v>
      </c>
      <c r="DG21" s="10" t="s">
        <v>31</v>
      </c>
      <c r="DH21" s="10" t="s">
        <v>31</v>
      </c>
      <c r="DI21" s="10" t="s">
        <v>31</v>
      </c>
      <c r="DJ21" s="10" t="s">
        <v>31</v>
      </c>
      <c r="DK21" s="10" t="s">
        <v>31</v>
      </c>
      <c r="DL21" s="10" t="s">
        <v>31</v>
      </c>
      <c r="DM21" s="10" t="s">
        <v>31</v>
      </c>
      <c r="DN21" s="10" t="s">
        <v>31</v>
      </c>
      <c r="DO21" s="10" t="s">
        <v>31</v>
      </c>
      <c r="DP21" s="10" t="s">
        <v>31</v>
      </c>
      <c r="DQ21" s="10" t="s">
        <v>31</v>
      </c>
      <c r="DR21" s="10" t="s">
        <v>31</v>
      </c>
      <c r="DS21" s="10" t="s">
        <v>31</v>
      </c>
      <c r="DT21" s="10" t="s">
        <v>31</v>
      </c>
      <c r="DU21" s="10" t="s">
        <v>31</v>
      </c>
      <c r="DV21" s="10" t="s">
        <v>31</v>
      </c>
      <c r="DW21" s="10" t="s">
        <v>31</v>
      </c>
      <c r="DX21" s="10" t="s">
        <v>31</v>
      </c>
      <c r="DY21" s="10" t="s">
        <v>31</v>
      </c>
      <c r="DZ21" s="10" t="s">
        <v>31</v>
      </c>
      <c r="EA21" s="10" t="s">
        <v>31</v>
      </c>
      <c r="EB21" s="10" t="s">
        <v>31</v>
      </c>
      <c r="EC21" s="10" t="s">
        <v>31</v>
      </c>
      <c r="ED21" s="10" t="s">
        <v>31</v>
      </c>
      <c r="EE21" s="10" t="s">
        <v>31</v>
      </c>
      <c r="EF21" s="10" t="s">
        <v>31</v>
      </c>
      <c r="EG21" s="10" t="s">
        <v>31</v>
      </c>
      <c r="EH21" s="10" t="s">
        <v>31</v>
      </c>
      <c r="EI21" s="10" t="s">
        <v>31</v>
      </c>
      <c r="EJ21" s="10" t="s">
        <v>31</v>
      </c>
      <c r="EK21" s="10" t="s">
        <v>31</v>
      </c>
      <c r="EL21" s="10" t="s">
        <v>31</v>
      </c>
      <c r="EM21" s="10" t="s">
        <v>31</v>
      </c>
      <c r="EN21" s="10" t="s">
        <v>31</v>
      </c>
      <c r="EO21" s="10" t="s">
        <v>31</v>
      </c>
      <c r="EP21" s="10" t="s">
        <v>31</v>
      </c>
      <c r="EQ21" s="10" t="s">
        <v>31</v>
      </c>
      <c r="ER21" s="10" t="s">
        <v>31</v>
      </c>
      <c r="ES21" s="10" t="s">
        <v>31</v>
      </c>
      <c r="ET21" s="10" t="s">
        <v>31</v>
      </c>
      <c r="EU21" s="10" t="s">
        <v>31</v>
      </c>
      <c r="EV21" s="10" t="s">
        <v>31</v>
      </c>
      <c r="EW21" s="10" t="s">
        <v>31</v>
      </c>
      <c r="EX21" s="10" t="s">
        <v>31</v>
      </c>
      <c r="EY21" s="10" t="s">
        <v>31</v>
      </c>
      <c r="EZ21" s="10" t="s">
        <v>31</v>
      </c>
      <c r="FA21" s="10" t="s">
        <v>31</v>
      </c>
      <c r="FB21" s="10" t="s">
        <v>31</v>
      </c>
      <c r="FC21" s="11" t="s">
        <v>31</v>
      </c>
      <c r="FD21" s="10" t="s">
        <v>31</v>
      </c>
      <c r="FE21" s="10" t="s">
        <v>31</v>
      </c>
      <c r="FF21" s="10" t="s">
        <v>31</v>
      </c>
      <c r="FG21" s="10" t="s">
        <v>31</v>
      </c>
      <c r="FH21" s="10" t="s">
        <v>31</v>
      </c>
      <c r="FI21" s="10" t="s">
        <v>31</v>
      </c>
      <c r="FJ21" s="10" t="s">
        <v>31</v>
      </c>
      <c r="FK21" s="10" t="s">
        <v>31</v>
      </c>
      <c r="FL21" s="10" t="s">
        <v>31</v>
      </c>
      <c r="FM21" s="10" t="s">
        <v>31</v>
      </c>
      <c r="FN21" s="10" t="s">
        <v>31</v>
      </c>
      <c r="FO21" s="10" t="s">
        <v>31</v>
      </c>
      <c r="FP21" s="10" t="s">
        <v>31</v>
      </c>
      <c r="FQ21" s="10" t="s">
        <v>31</v>
      </c>
      <c r="FR21" s="10" t="s">
        <v>31</v>
      </c>
      <c r="FS21" s="10" t="s">
        <v>31</v>
      </c>
      <c r="FT21" s="10" t="s">
        <v>31</v>
      </c>
      <c r="FU21" s="10" t="s">
        <v>31</v>
      </c>
      <c r="FV21" s="10" t="s">
        <v>31</v>
      </c>
      <c r="FW21" s="10" t="s">
        <v>31</v>
      </c>
      <c r="FX21" s="10" t="s">
        <v>31</v>
      </c>
      <c r="FY21" s="10" t="s">
        <v>31</v>
      </c>
      <c r="FZ21" s="10" t="s">
        <v>31</v>
      </c>
      <c r="GA21" s="10" t="s">
        <v>31</v>
      </c>
      <c r="GB21" s="10" t="s">
        <v>31</v>
      </c>
      <c r="GC21" s="10" t="s">
        <v>31</v>
      </c>
      <c r="GD21" s="11" t="s">
        <v>31</v>
      </c>
      <c r="GE21" s="10" t="s">
        <v>31</v>
      </c>
      <c r="GF21" s="10" t="s">
        <v>31</v>
      </c>
      <c r="GG21" s="10" t="s">
        <v>31</v>
      </c>
      <c r="GH21" s="10" t="s">
        <v>31</v>
      </c>
      <c r="GI21" s="10" t="s">
        <v>31</v>
      </c>
      <c r="GJ21" s="10" t="s">
        <v>31</v>
      </c>
      <c r="GK21" s="10" t="s">
        <v>31</v>
      </c>
      <c r="GL21" s="10" t="s">
        <v>31</v>
      </c>
      <c r="GM21" s="10" t="s">
        <v>31</v>
      </c>
      <c r="GN21" s="10" t="s">
        <v>31</v>
      </c>
      <c r="GO21" s="10" t="s">
        <v>31</v>
      </c>
      <c r="GP21" s="10" t="s">
        <v>31</v>
      </c>
      <c r="GQ21" s="10" t="s">
        <v>31</v>
      </c>
      <c r="GR21" s="10" t="s">
        <v>31</v>
      </c>
      <c r="GS21" s="10" t="s">
        <v>31</v>
      </c>
      <c r="GT21" s="10" t="s">
        <v>31</v>
      </c>
      <c r="GU21" s="10" t="s">
        <v>31</v>
      </c>
      <c r="GV21" s="10" t="s">
        <v>31</v>
      </c>
      <c r="GW21" s="10" t="s">
        <v>31</v>
      </c>
      <c r="GX21" s="10" t="s">
        <v>31</v>
      </c>
      <c r="GY21" s="10" t="s">
        <v>31</v>
      </c>
      <c r="GZ21" s="10" t="s">
        <v>31</v>
      </c>
      <c r="HA21" s="10" t="s">
        <v>31</v>
      </c>
      <c r="HB21" s="10" t="s">
        <v>31</v>
      </c>
      <c r="HC21" s="10" t="s">
        <v>31</v>
      </c>
      <c r="HD21" s="10" t="s">
        <v>31</v>
      </c>
      <c r="HE21" s="10" t="s">
        <v>31</v>
      </c>
      <c r="HF21" s="10" t="s">
        <v>31</v>
      </c>
    </row>
    <row r="22">
      <c r="A22" s="7" t="s">
        <v>22</v>
      </c>
      <c r="B22" s="8"/>
      <c r="C22" s="7" t="s">
        <v>119</v>
      </c>
      <c r="D22" s="7" t="s">
        <v>114</v>
      </c>
      <c r="E22" s="7" t="s">
        <v>120</v>
      </c>
      <c r="F22" s="9">
        <f t="shared" si="1"/>
        <v>200</v>
      </c>
      <c r="G22" s="7" t="s">
        <v>26</v>
      </c>
      <c r="H22" s="7" t="s">
        <v>35</v>
      </c>
      <c r="I22" s="7" t="s">
        <v>36</v>
      </c>
      <c r="J22" s="7" t="s">
        <v>29</v>
      </c>
      <c r="K22" s="7" t="s">
        <v>30</v>
      </c>
      <c r="L22" s="7" t="s">
        <v>121</v>
      </c>
      <c r="M22" s="10" t="s">
        <v>31</v>
      </c>
      <c r="N22" s="10" t="s">
        <v>31</v>
      </c>
      <c r="O22" s="10" t="s">
        <v>31</v>
      </c>
      <c r="P22" s="10">
        <v>100.0</v>
      </c>
      <c r="Q22" s="10">
        <v>100.0</v>
      </c>
      <c r="R22" s="10">
        <v>0.0</v>
      </c>
      <c r="S22" s="11" t="s">
        <v>31</v>
      </c>
      <c r="T22" s="10" t="s">
        <v>31</v>
      </c>
      <c r="U22" s="10" t="s">
        <v>31</v>
      </c>
      <c r="V22" s="10" t="s">
        <v>31</v>
      </c>
      <c r="W22" s="10" t="s">
        <v>31</v>
      </c>
      <c r="X22" s="10" t="s">
        <v>31</v>
      </c>
      <c r="Y22" s="10" t="s">
        <v>31</v>
      </c>
      <c r="Z22" s="10" t="s">
        <v>31</v>
      </c>
      <c r="AA22" s="10" t="s">
        <v>31</v>
      </c>
      <c r="AB22" s="10" t="s">
        <v>31</v>
      </c>
      <c r="AC22" s="10" t="s">
        <v>31</v>
      </c>
      <c r="AD22" s="10" t="s">
        <v>31</v>
      </c>
      <c r="AE22" s="10" t="s">
        <v>31</v>
      </c>
      <c r="AF22" s="10" t="s">
        <v>31</v>
      </c>
      <c r="AG22" s="10" t="s">
        <v>31</v>
      </c>
      <c r="AH22" s="10" t="s">
        <v>31</v>
      </c>
      <c r="AI22" s="10" t="s">
        <v>31</v>
      </c>
      <c r="AJ22" s="10" t="s">
        <v>31</v>
      </c>
      <c r="AK22" s="10" t="s">
        <v>31</v>
      </c>
      <c r="AL22" s="10" t="s">
        <v>31</v>
      </c>
      <c r="AM22" s="11" t="s">
        <v>31</v>
      </c>
      <c r="AN22" s="10" t="s">
        <v>31</v>
      </c>
      <c r="AO22" s="10" t="s">
        <v>31</v>
      </c>
      <c r="AP22" s="10" t="s">
        <v>31</v>
      </c>
      <c r="AQ22" s="10" t="s">
        <v>31</v>
      </c>
      <c r="AR22" s="10" t="s">
        <v>31</v>
      </c>
      <c r="AS22" s="10" t="s">
        <v>31</v>
      </c>
      <c r="AT22" s="10" t="s">
        <v>31</v>
      </c>
      <c r="AU22" s="10" t="s">
        <v>31</v>
      </c>
      <c r="AV22" s="10" t="s">
        <v>31</v>
      </c>
      <c r="AW22" s="10" t="s">
        <v>31</v>
      </c>
      <c r="AX22" s="10" t="s">
        <v>31</v>
      </c>
      <c r="AY22" s="10" t="s">
        <v>31</v>
      </c>
      <c r="AZ22" s="10" t="s">
        <v>31</v>
      </c>
      <c r="BA22" s="10" t="s">
        <v>31</v>
      </c>
      <c r="BB22" s="10" t="s">
        <v>31</v>
      </c>
      <c r="BC22" s="10" t="s">
        <v>31</v>
      </c>
      <c r="BD22" s="10" t="s">
        <v>31</v>
      </c>
      <c r="BE22" s="10" t="s">
        <v>31</v>
      </c>
      <c r="BF22" s="10" t="s">
        <v>31</v>
      </c>
      <c r="BG22" s="10" t="s">
        <v>31</v>
      </c>
      <c r="BH22" s="10" t="s">
        <v>31</v>
      </c>
      <c r="BI22" s="10" t="s">
        <v>31</v>
      </c>
      <c r="BJ22" s="10" t="s">
        <v>31</v>
      </c>
      <c r="BK22" s="11" t="s">
        <v>31</v>
      </c>
      <c r="BL22" s="10" t="s">
        <v>31</v>
      </c>
      <c r="BM22" s="10" t="s">
        <v>31</v>
      </c>
      <c r="BN22" s="10" t="s">
        <v>31</v>
      </c>
      <c r="BO22" s="10" t="s">
        <v>31</v>
      </c>
      <c r="BP22" s="10" t="s">
        <v>31</v>
      </c>
      <c r="BQ22" s="10" t="s">
        <v>31</v>
      </c>
      <c r="BR22" s="10" t="s">
        <v>31</v>
      </c>
      <c r="BS22" s="10" t="s">
        <v>31</v>
      </c>
      <c r="BT22" s="10" t="s">
        <v>31</v>
      </c>
      <c r="BU22" s="10" t="s">
        <v>31</v>
      </c>
      <c r="BV22" s="10" t="s">
        <v>31</v>
      </c>
      <c r="BW22" s="10" t="s">
        <v>31</v>
      </c>
      <c r="BX22" s="10" t="s">
        <v>31</v>
      </c>
      <c r="BY22" s="10" t="s">
        <v>31</v>
      </c>
      <c r="BZ22" s="10" t="s">
        <v>31</v>
      </c>
      <c r="CA22" s="10" t="s">
        <v>31</v>
      </c>
      <c r="CB22" s="10" t="s">
        <v>31</v>
      </c>
      <c r="CC22" s="10" t="s">
        <v>31</v>
      </c>
      <c r="CD22" s="10" t="s">
        <v>31</v>
      </c>
      <c r="CE22" s="10" t="s">
        <v>31</v>
      </c>
      <c r="CF22" s="10" t="s">
        <v>31</v>
      </c>
      <c r="CG22" s="10" t="s">
        <v>31</v>
      </c>
      <c r="CH22" s="10" t="s">
        <v>31</v>
      </c>
      <c r="CI22" s="10" t="s">
        <v>31</v>
      </c>
      <c r="CJ22" s="10" t="s">
        <v>31</v>
      </c>
      <c r="CK22" s="10" t="s">
        <v>31</v>
      </c>
      <c r="CL22" s="10" t="s">
        <v>31</v>
      </c>
      <c r="CM22" s="10" t="s">
        <v>31</v>
      </c>
      <c r="CN22" s="11">
        <v>1.0</v>
      </c>
      <c r="CO22" s="10">
        <v>1.0</v>
      </c>
      <c r="CP22" s="10">
        <v>1.0</v>
      </c>
      <c r="CQ22" s="10">
        <v>1.0</v>
      </c>
      <c r="CR22" s="10">
        <v>1.0</v>
      </c>
      <c r="CS22" s="10">
        <v>1.0</v>
      </c>
      <c r="CT22" s="10">
        <v>1.0</v>
      </c>
      <c r="CU22" s="10">
        <v>1.0</v>
      </c>
      <c r="CV22" s="10">
        <v>1.0</v>
      </c>
      <c r="CW22" s="10">
        <v>1.0</v>
      </c>
      <c r="CX22" s="10">
        <v>1.0</v>
      </c>
      <c r="CY22" s="10">
        <v>1.0</v>
      </c>
      <c r="CZ22" s="10">
        <v>1.0</v>
      </c>
      <c r="DA22" s="10">
        <v>1.0</v>
      </c>
      <c r="DB22" s="10">
        <v>1.0</v>
      </c>
      <c r="DC22" s="10">
        <v>1.0</v>
      </c>
      <c r="DD22" s="10">
        <v>1.0</v>
      </c>
      <c r="DE22" s="10">
        <v>1.0</v>
      </c>
      <c r="DF22" s="10">
        <v>1.0</v>
      </c>
      <c r="DG22" s="10">
        <v>1.0</v>
      </c>
      <c r="DH22" s="10">
        <v>1.0</v>
      </c>
      <c r="DI22" s="10">
        <v>1.0</v>
      </c>
      <c r="DJ22" s="10">
        <v>1.0</v>
      </c>
      <c r="DK22" s="10">
        <v>1.0</v>
      </c>
      <c r="DL22" s="10">
        <v>1.0</v>
      </c>
      <c r="DM22" s="10">
        <v>1.0</v>
      </c>
      <c r="DN22" s="10">
        <v>1.0</v>
      </c>
      <c r="DO22" s="10">
        <v>1.0</v>
      </c>
      <c r="DP22" s="10">
        <v>1.0</v>
      </c>
      <c r="DQ22" s="10">
        <v>1.0</v>
      </c>
      <c r="DR22" s="10">
        <v>1.0</v>
      </c>
      <c r="DS22" s="10">
        <v>1.0</v>
      </c>
      <c r="DT22" s="10">
        <v>1.0</v>
      </c>
      <c r="DU22" s="10">
        <v>1.0</v>
      </c>
      <c r="DV22" s="10">
        <v>1.0</v>
      </c>
      <c r="DW22" s="10">
        <v>1.0</v>
      </c>
      <c r="DX22" s="10">
        <v>1.0</v>
      </c>
      <c r="DY22" s="10">
        <v>1.0</v>
      </c>
      <c r="DZ22" s="10">
        <v>1.0</v>
      </c>
      <c r="EA22" s="10">
        <v>1.0</v>
      </c>
      <c r="EB22" s="10">
        <v>1.0</v>
      </c>
      <c r="EC22" s="10">
        <v>1.0</v>
      </c>
      <c r="ED22" s="10">
        <v>1.0</v>
      </c>
      <c r="EE22" s="10">
        <v>1.0</v>
      </c>
      <c r="EF22" s="10">
        <v>1.0</v>
      </c>
      <c r="EG22" s="10">
        <v>1.0</v>
      </c>
      <c r="EH22" s="10">
        <v>1.0</v>
      </c>
      <c r="EI22" s="10">
        <v>1.0</v>
      </c>
      <c r="EJ22" s="10">
        <v>1.0</v>
      </c>
      <c r="EK22" s="10">
        <v>1.0</v>
      </c>
      <c r="EL22" s="10">
        <v>1.0</v>
      </c>
      <c r="EM22" s="10">
        <v>1.0</v>
      </c>
      <c r="EN22" s="10">
        <v>1.0</v>
      </c>
      <c r="EO22" s="10">
        <v>1.0</v>
      </c>
      <c r="EP22" s="10">
        <v>1.0</v>
      </c>
      <c r="EQ22" s="10">
        <v>1.0</v>
      </c>
      <c r="ER22" s="10">
        <v>1.0</v>
      </c>
      <c r="ES22" s="10">
        <v>1.0</v>
      </c>
      <c r="ET22" s="10">
        <v>1.0</v>
      </c>
      <c r="EU22" s="10">
        <v>1.0</v>
      </c>
      <c r="EV22" s="10">
        <v>1.0</v>
      </c>
      <c r="EW22" s="10">
        <v>1.0</v>
      </c>
      <c r="EX22" s="10">
        <v>1.0</v>
      </c>
      <c r="EY22" s="10">
        <v>1.0</v>
      </c>
      <c r="EZ22" s="10">
        <v>1.0</v>
      </c>
      <c r="FA22" s="10">
        <v>1.0</v>
      </c>
      <c r="FB22" s="10">
        <v>1.0</v>
      </c>
      <c r="FC22" s="11">
        <v>1.0</v>
      </c>
      <c r="FD22" s="10">
        <v>1.0</v>
      </c>
      <c r="FE22" s="10">
        <v>1.0</v>
      </c>
      <c r="FF22" s="10">
        <v>1.0</v>
      </c>
      <c r="FG22" s="10">
        <v>1.0</v>
      </c>
      <c r="FH22" s="10">
        <v>1.0</v>
      </c>
      <c r="FI22" s="10">
        <v>1.0</v>
      </c>
      <c r="FJ22" s="10">
        <v>1.0</v>
      </c>
      <c r="FK22" s="10">
        <v>1.0</v>
      </c>
      <c r="FL22" s="10">
        <v>1.0</v>
      </c>
      <c r="FM22" s="10">
        <v>1.0</v>
      </c>
      <c r="FN22" s="10">
        <v>1.0</v>
      </c>
      <c r="FO22" s="10">
        <v>1.0</v>
      </c>
      <c r="FP22" s="10">
        <v>1.0</v>
      </c>
      <c r="FQ22" s="10">
        <v>1.0</v>
      </c>
      <c r="FR22" s="10">
        <v>1.0</v>
      </c>
      <c r="FS22" s="10">
        <v>1.0</v>
      </c>
      <c r="FT22" s="10">
        <v>1.0</v>
      </c>
      <c r="FU22" s="10">
        <v>1.0</v>
      </c>
      <c r="FV22" s="10">
        <v>1.0</v>
      </c>
      <c r="FW22" s="10">
        <v>1.0</v>
      </c>
      <c r="FX22" s="10">
        <v>1.0</v>
      </c>
      <c r="FY22" s="10">
        <v>1.0</v>
      </c>
      <c r="FZ22" s="10">
        <v>1.0</v>
      </c>
      <c r="GA22" s="10">
        <v>1.0</v>
      </c>
      <c r="GB22" s="10">
        <v>1.0</v>
      </c>
      <c r="GC22" s="10">
        <v>1.0</v>
      </c>
      <c r="GD22" s="11" t="s">
        <v>38</v>
      </c>
      <c r="GE22" s="10" t="s">
        <v>38</v>
      </c>
      <c r="GF22" s="10" t="s">
        <v>38</v>
      </c>
      <c r="GG22" s="10" t="s">
        <v>38</v>
      </c>
      <c r="GH22" s="10" t="s">
        <v>38</v>
      </c>
      <c r="GI22" s="10" t="s">
        <v>38</v>
      </c>
      <c r="GJ22" s="10" t="s">
        <v>38</v>
      </c>
      <c r="GK22" s="10" t="s">
        <v>38</v>
      </c>
      <c r="GL22" s="10" t="s">
        <v>38</v>
      </c>
      <c r="GM22" s="10" t="s">
        <v>38</v>
      </c>
      <c r="GN22" s="10" t="s">
        <v>38</v>
      </c>
      <c r="GO22" s="10" t="s">
        <v>38</v>
      </c>
      <c r="GP22" s="10" t="s">
        <v>38</v>
      </c>
      <c r="GQ22" s="10" t="s">
        <v>38</v>
      </c>
      <c r="GR22" s="10" t="s">
        <v>38</v>
      </c>
      <c r="GS22" s="10" t="s">
        <v>38</v>
      </c>
      <c r="GT22" s="10" t="s">
        <v>38</v>
      </c>
      <c r="GU22" s="10" t="s">
        <v>38</v>
      </c>
      <c r="GV22" s="10" t="s">
        <v>38</v>
      </c>
      <c r="GW22" s="10" t="s">
        <v>38</v>
      </c>
      <c r="GX22" s="10" t="s">
        <v>38</v>
      </c>
      <c r="GY22" s="10" t="s">
        <v>38</v>
      </c>
      <c r="GZ22" s="10" t="s">
        <v>38</v>
      </c>
      <c r="HA22" s="10" t="s">
        <v>38</v>
      </c>
      <c r="HB22" s="10" t="s">
        <v>38</v>
      </c>
      <c r="HC22" s="10" t="s">
        <v>38</v>
      </c>
      <c r="HD22" s="10" t="s">
        <v>38</v>
      </c>
      <c r="HE22" s="10" t="s">
        <v>38</v>
      </c>
      <c r="HF22" s="10" t="s">
        <v>38</v>
      </c>
    </row>
    <row r="23">
      <c r="A23" s="7" t="s">
        <v>22</v>
      </c>
      <c r="B23" s="8"/>
      <c r="C23" s="7" t="s">
        <v>122</v>
      </c>
      <c r="D23" s="7" t="s">
        <v>123</v>
      </c>
      <c r="E23" s="7" t="s">
        <v>124</v>
      </c>
      <c r="F23" s="9">
        <f t="shared" si="1"/>
        <v>200</v>
      </c>
      <c r="G23" s="7" t="s">
        <v>26</v>
      </c>
      <c r="H23" s="7" t="s">
        <v>35</v>
      </c>
      <c r="I23" s="7" t="s">
        <v>36</v>
      </c>
      <c r="J23" s="7" t="s">
        <v>29</v>
      </c>
      <c r="K23" s="7" t="s">
        <v>30</v>
      </c>
      <c r="L23" s="7" t="s">
        <v>37</v>
      </c>
      <c r="M23" s="10" t="s">
        <v>31</v>
      </c>
      <c r="N23" s="10" t="s">
        <v>31</v>
      </c>
      <c r="O23" s="10" t="s">
        <v>31</v>
      </c>
      <c r="P23" s="10">
        <v>100.0</v>
      </c>
      <c r="Q23" s="10">
        <v>100.0</v>
      </c>
      <c r="R23" s="10">
        <v>0.0</v>
      </c>
      <c r="S23" s="11" t="s">
        <v>31</v>
      </c>
      <c r="T23" s="10" t="s">
        <v>31</v>
      </c>
      <c r="U23" s="10" t="s">
        <v>31</v>
      </c>
      <c r="V23" s="10" t="s">
        <v>31</v>
      </c>
      <c r="W23" s="10" t="s">
        <v>31</v>
      </c>
      <c r="X23" s="10" t="s">
        <v>31</v>
      </c>
      <c r="Y23" s="10" t="s">
        <v>31</v>
      </c>
      <c r="Z23" s="10" t="s">
        <v>31</v>
      </c>
      <c r="AA23" s="10" t="s">
        <v>31</v>
      </c>
      <c r="AB23" s="10" t="s">
        <v>31</v>
      </c>
      <c r="AC23" s="10" t="s">
        <v>31</v>
      </c>
      <c r="AD23" s="10" t="s">
        <v>31</v>
      </c>
      <c r="AE23" s="10" t="s">
        <v>31</v>
      </c>
      <c r="AF23" s="10" t="s">
        <v>31</v>
      </c>
      <c r="AG23" s="10" t="s">
        <v>31</v>
      </c>
      <c r="AH23" s="10" t="s">
        <v>31</v>
      </c>
      <c r="AI23" s="10" t="s">
        <v>31</v>
      </c>
      <c r="AJ23" s="10" t="s">
        <v>31</v>
      </c>
      <c r="AK23" s="10" t="s">
        <v>31</v>
      </c>
      <c r="AL23" s="10" t="s">
        <v>31</v>
      </c>
      <c r="AM23" s="11" t="s">
        <v>31</v>
      </c>
      <c r="AN23" s="10" t="s">
        <v>31</v>
      </c>
      <c r="AO23" s="10" t="s">
        <v>31</v>
      </c>
      <c r="AP23" s="10" t="s">
        <v>31</v>
      </c>
      <c r="AQ23" s="10" t="s">
        <v>31</v>
      </c>
      <c r="AR23" s="10" t="s">
        <v>31</v>
      </c>
      <c r="AS23" s="10" t="s">
        <v>31</v>
      </c>
      <c r="AT23" s="10" t="s">
        <v>31</v>
      </c>
      <c r="AU23" s="10" t="s">
        <v>31</v>
      </c>
      <c r="AV23" s="10" t="s">
        <v>31</v>
      </c>
      <c r="AW23" s="10" t="s">
        <v>31</v>
      </c>
      <c r="AX23" s="10" t="s">
        <v>31</v>
      </c>
      <c r="AY23" s="10" t="s">
        <v>31</v>
      </c>
      <c r="AZ23" s="10" t="s">
        <v>31</v>
      </c>
      <c r="BA23" s="10" t="s">
        <v>31</v>
      </c>
      <c r="BB23" s="10" t="s">
        <v>31</v>
      </c>
      <c r="BC23" s="10" t="s">
        <v>31</v>
      </c>
      <c r="BD23" s="10" t="s">
        <v>31</v>
      </c>
      <c r="BE23" s="10" t="s">
        <v>31</v>
      </c>
      <c r="BF23" s="10" t="s">
        <v>31</v>
      </c>
      <c r="BG23" s="10" t="s">
        <v>31</v>
      </c>
      <c r="BH23" s="10" t="s">
        <v>31</v>
      </c>
      <c r="BI23" s="10" t="s">
        <v>31</v>
      </c>
      <c r="BJ23" s="10" t="s">
        <v>31</v>
      </c>
      <c r="BK23" s="11" t="s">
        <v>31</v>
      </c>
      <c r="BL23" s="10" t="s">
        <v>31</v>
      </c>
      <c r="BM23" s="10" t="s">
        <v>31</v>
      </c>
      <c r="BN23" s="10" t="s">
        <v>31</v>
      </c>
      <c r="BO23" s="10" t="s">
        <v>31</v>
      </c>
      <c r="BP23" s="10" t="s">
        <v>31</v>
      </c>
      <c r="BQ23" s="10" t="s">
        <v>31</v>
      </c>
      <c r="BR23" s="10" t="s">
        <v>31</v>
      </c>
      <c r="BS23" s="10" t="s">
        <v>31</v>
      </c>
      <c r="BT23" s="10" t="s">
        <v>31</v>
      </c>
      <c r="BU23" s="10" t="s">
        <v>31</v>
      </c>
      <c r="BV23" s="10" t="s">
        <v>31</v>
      </c>
      <c r="BW23" s="10" t="s">
        <v>31</v>
      </c>
      <c r="BX23" s="10" t="s">
        <v>31</v>
      </c>
      <c r="BY23" s="10" t="s">
        <v>31</v>
      </c>
      <c r="BZ23" s="10" t="s">
        <v>31</v>
      </c>
      <c r="CA23" s="10" t="s">
        <v>31</v>
      </c>
      <c r="CB23" s="10" t="s">
        <v>31</v>
      </c>
      <c r="CC23" s="10" t="s">
        <v>31</v>
      </c>
      <c r="CD23" s="10" t="s">
        <v>31</v>
      </c>
      <c r="CE23" s="10" t="s">
        <v>31</v>
      </c>
      <c r="CF23" s="10" t="s">
        <v>31</v>
      </c>
      <c r="CG23" s="10" t="s">
        <v>31</v>
      </c>
      <c r="CH23" s="10" t="s">
        <v>31</v>
      </c>
      <c r="CI23" s="10" t="s">
        <v>31</v>
      </c>
      <c r="CJ23" s="10" t="s">
        <v>31</v>
      </c>
      <c r="CK23" s="10" t="s">
        <v>31</v>
      </c>
      <c r="CL23" s="10" t="s">
        <v>31</v>
      </c>
      <c r="CM23" s="10" t="s">
        <v>31</v>
      </c>
      <c r="CN23" s="11">
        <v>1.0</v>
      </c>
      <c r="CO23" s="10">
        <v>1.0</v>
      </c>
      <c r="CP23" s="10">
        <v>1.0</v>
      </c>
      <c r="CQ23" s="10">
        <v>1.0</v>
      </c>
      <c r="CR23" s="10">
        <v>1.0</v>
      </c>
      <c r="CS23" s="10">
        <v>1.0</v>
      </c>
      <c r="CT23" s="10">
        <v>1.0</v>
      </c>
      <c r="CU23" s="10">
        <v>1.0</v>
      </c>
      <c r="CV23" s="10">
        <v>1.0</v>
      </c>
      <c r="CW23" s="10">
        <v>1.0</v>
      </c>
      <c r="CX23" s="10">
        <v>1.0</v>
      </c>
      <c r="CY23" s="10">
        <v>1.0</v>
      </c>
      <c r="CZ23" s="10">
        <v>1.0</v>
      </c>
      <c r="DA23" s="10">
        <v>1.0</v>
      </c>
      <c r="DB23" s="10">
        <v>1.0</v>
      </c>
      <c r="DC23" s="10">
        <v>1.0</v>
      </c>
      <c r="DD23" s="10">
        <v>1.0</v>
      </c>
      <c r="DE23" s="10">
        <v>1.0</v>
      </c>
      <c r="DF23" s="10">
        <v>1.0</v>
      </c>
      <c r="DG23" s="10">
        <v>1.0</v>
      </c>
      <c r="DH23" s="10">
        <v>1.0</v>
      </c>
      <c r="DI23" s="10">
        <v>1.0</v>
      </c>
      <c r="DJ23" s="10">
        <v>1.0</v>
      </c>
      <c r="DK23" s="10">
        <v>1.0</v>
      </c>
      <c r="DL23" s="10">
        <v>1.0</v>
      </c>
      <c r="DM23" s="10">
        <v>1.0</v>
      </c>
      <c r="DN23" s="10">
        <v>1.0</v>
      </c>
      <c r="DO23" s="10">
        <v>1.0</v>
      </c>
      <c r="DP23" s="10">
        <v>1.0</v>
      </c>
      <c r="DQ23" s="10">
        <v>1.0</v>
      </c>
      <c r="DR23" s="10">
        <v>1.0</v>
      </c>
      <c r="DS23" s="10">
        <v>1.0</v>
      </c>
      <c r="DT23" s="10">
        <v>1.0</v>
      </c>
      <c r="DU23" s="10">
        <v>1.0</v>
      </c>
      <c r="DV23" s="10">
        <v>1.0</v>
      </c>
      <c r="DW23" s="10">
        <v>1.0</v>
      </c>
      <c r="DX23" s="10">
        <v>1.0</v>
      </c>
      <c r="DY23" s="10">
        <v>1.0</v>
      </c>
      <c r="DZ23" s="10">
        <v>1.0</v>
      </c>
      <c r="EA23" s="10">
        <v>1.0</v>
      </c>
      <c r="EB23" s="10">
        <v>1.0</v>
      </c>
      <c r="EC23" s="10">
        <v>1.0</v>
      </c>
      <c r="ED23" s="10">
        <v>1.0</v>
      </c>
      <c r="EE23" s="10">
        <v>1.0</v>
      </c>
      <c r="EF23" s="10">
        <v>1.0</v>
      </c>
      <c r="EG23" s="10">
        <v>1.0</v>
      </c>
      <c r="EH23" s="10">
        <v>1.0</v>
      </c>
      <c r="EI23" s="10">
        <v>1.0</v>
      </c>
      <c r="EJ23" s="10">
        <v>1.0</v>
      </c>
      <c r="EK23" s="10">
        <v>1.0</v>
      </c>
      <c r="EL23" s="10">
        <v>1.0</v>
      </c>
      <c r="EM23" s="10">
        <v>1.0</v>
      </c>
      <c r="EN23" s="10">
        <v>1.0</v>
      </c>
      <c r="EO23" s="10">
        <v>1.0</v>
      </c>
      <c r="EP23" s="10">
        <v>1.0</v>
      </c>
      <c r="EQ23" s="10">
        <v>1.0</v>
      </c>
      <c r="ER23" s="10">
        <v>1.0</v>
      </c>
      <c r="ES23" s="10">
        <v>1.0</v>
      </c>
      <c r="ET23" s="10">
        <v>1.0</v>
      </c>
      <c r="EU23" s="10">
        <v>1.0</v>
      </c>
      <c r="EV23" s="10">
        <v>1.0</v>
      </c>
      <c r="EW23" s="10">
        <v>1.0</v>
      </c>
      <c r="EX23" s="10">
        <v>1.0</v>
      </c>
      <c r="EY23" s="10">
        <v>1.0</v>
      </c>
      <c r="EZ23" s="10">
        <v>1.0</v>
      </c>
      <c r="FA23" s="10">
        <v>1.0</v>
      </c>
      <c r="FB23" s="10">
        <v>1.0</v>
      </c>
      <c r="FC23" s="11">
        <v>1.0</v>
      </c>
      <c r="FD23" s="10">
        <v>1.0</v>
      </c>
      <c r="FE23" s="10">
        <v>1.0</v>
      </c>
      <c r="FF23" s="10">
        <v>1.0</v>
      </c>
      <c r="FG23" s="10">
        <v>1.0</v>
      </c>
      <c r="FH23" s="10">
        <v>1.0</v>
      </c>
      <c r="FI23" s="10">
        <v>1.0</v>
      </c>
      <c r="FJ23" s="10">
        <v>1.0</v>
      </c>
      <c r="FK23" s="10">
        <v>1.0</v>
      </c>
      <c r="FL23" s="10">
        <v>1.0</v>
      </c>
      <c r="FM23" s="10">
        <v>1.0</v>
      </c>
      <c r="FN23" s="10">
        <v>1.0</v>
      </c>
      <c r="FO23" s="10">
        <v>1.0</v>
      </c>
      <c r="FP23" s="10">
        <v>1.0</v>
      </c>
      <c r="FQ23" s="10">
        <v>1.0</v>
      </c>
      <c r="FR23" s="10">
        <v>1.0</v>
      </c>
      <c r="FS23" s="10">
        <v>1.0</v>
      </c>
      <c r="FT23" s="10">
        <v>1.0</v>
      </c>
      <c r="FU23" s="10">
        <v>1.0</v>
      </c>
      <c r="FV23" s="10">
        <v>1.0</v>
      </c>
      <c r="FW23" s="10">
        <v>1.0</v>
      </c>
      <c r="FX23" s="10">
        <v>1.0</v>
      </c>
      <c r="FY23" s="10">
        <v>1.0</v>
      </c>
      <c r="FZ23" s="10">
        <v>1.0</v>
      </c>
      <c r="GA23" s="10">
        <v>1.0</v>
      </c>
      <c r="GB23" s="10">
        <v>1.0</v>
      </c>
      <c r="GC23" s="10">
        <v>1.0</v>
      </c>
      <c r="GD23" s="11">
        <v>1.0</v>
      </c>
      <c r="GE23" s="10" t="s">
        <v>96</v>
      </c>
      <c r="GF23" s="10" t="s">
        <v>96</v>
      </c>
      <c r="GG23" s="10" t="s">
        <v>38</v>
      </c>
      <c r="GH23" s="10" t="s">
        <v>96</v>
      </c>
      <c r="GI23" s="10" t="s">
        <v>96</v>
      </c>
      <c r="GJ23" s="10" t="s">
        <v>96</v>
      </c>
      <c r="GK23" s="10" t="s">
        <v>96</v>
      </c>
      <c r="GL23" s="10" t="s">
        <v>38</v>
      </c>
      <c r="GM23" s="10" t="s">
        <v>96</v>
      </c>
      <c r="GN23" s="10" t="s">
        <v>96</v>
      </c>
      <c r="GO23" s="10" t="s">
        <v>96</v>
      </c>
      <c r="GP23" s="10" t="s">
        <v>96</v>
      </c>
      <c r="GQ23" s="10" t="s">
        <v>96</v>
      </c>
      <c r="GR23" s="10" t="s">
        <v>96</v>
      </c>
      <c r="GS23" s="10" t="s">
        <v>96</v>
      </c>
      <c r="GT23" s="10" t="s">
        <v>96</v>
      </c>
      <c r="GU23" s="10" t="s">
        <v>96</v>
      </c>
      <c r="GV23" s="10" t="s">
        <v>38</v>
      </c>
      <c r="GW23" s="10" t="s">
        <v>38</v>
      </c>
      <c r="GX23" s="10" t="s">
        <v>38</v>
      </c>
      <c r="GY23" s="10" t="s">
        <v>38</v>
      </c>
      <c r="GZ23" s="10" t="s">
        <v>38</v>
      </c>
      <c r="HA23" s="10" t="s">
        <v>96</v>
      </c>
      <c r="HB23" s="10" t="s">
        <v>96</v>
      </c>
      <c r="HC23" s="10" t="s">
        <v>96</v>
      </c>
      <c r="HD23" s="10" t="s">
        <v>96</v>
      </c>
      <c r="HE23" s="10" t="s">
        <v>38</v>
      </c>
      <c r="HF23" s="10" t="s">
        <v>96</v>
      </c>
    </row>
    <row r="24">
      <c r="A24" s="7" t="s">
        <v>22</v>
      </c>
      <c r="B24" s="8"/>
      <c r="C24" s="7" t="s">
        <v>125</v>
      </c>
      <c r="D24" s="7" t="s">
        <v>126</v>
      </c>
      <c r="E24" s="7" t="s">
        <v>127</v>
      </c>
      <c r="F24" s="9">
        <f t="shared" si="1"/>
        <v>200</v>
      </c>
      <c r="G24" s="7" t="s">
        <v>26</v>
      </c>
      <c r="H24" s="7" t="s">
        <v>35</v>
      </c>
      <c r="I24" s="7" t="s">
        <v>36</v>
      </c>
      <c r="J24" s="7" t="s">
        <v>29</v>
      </c>
      <c r="K24" s="7" t="s">
        <v>30</v>
      </c>
      <c r="L24" s="7" t="s">
        <v>37</v>
      </c>
      <c r="M24" s="10" t="s">
        <v>31</v>
      </c>
      <c r="N24" s="10" t="s">
        <v>31</v>
      </c>
      <c r="O24" s="10" t="s">
        <v>31</v>
      </c>
      <c r="P24" s="10">
        <v>100.0</v>
      </c>
      <c r="Q24" s="10">
        <v>100.0</v>
      </c>
      <c r="R24" s="10">
        <v>0.0</v>
      </c>
      <c r="S24" s="11" t="s">
        <v>31</v>
      </c>
      <c r="T24" s="10" t="s">
        <v>31</v>
      </c>
      <c r="U24" s="10" t="s">
        <v>31</v>
      </c>
      <c r="V24" s="10" t="s">
        <v>31</v>
      </c>
      <c r="W24" s="10" t="s">
        <v>31</v>
      </c>
      <c r="X24" s="10" t="s">
        <v>31</v>
      </c>
      <c r="Y24" s="10" t="s">
        <v>31</v>
      </c>
      <c r="Z24" s="10" t="s">
        <v>31</v>
      </c>
      <c r="AA24" s="10" t="s">
        <v>31</v>
      </c>
      <c r="AB24" s="10" t="s">
        <v>31</v>
      </c>
      <c r="AC24" s="10" t="s">
        <v>31</v>
      </c>
      <c r="AD24" s="10" t="s">
        <v>31</v>
      </c>
      <c r="AE24" s="10" t="s">
        <v>31</v>
      </c>
      <c r="AF24" s="10" t="s">
        <v>31</v>
      </c>
      <c r="AG24" s="10" t="s">
        <v>31</v>
      </c>
      <c r="AH24" s="10" t="s">
        <v>31</v>
      </c>
      <c r="AI24" s="10" t="s">
        <v>31</v>
      </c>
      <c r="AJ24" s="10" t="s">
        <v>31</v>
      </c>
      <c r="AK24" s="10" t="s">
        <v>31</v>
      </c>
      <c r="AL24" s="10" t="s">
        <v>31</v>
      </c>
      <c r="AM24" s="11" t="s">
        <v>31</v>
      </c>
      <c r="AN24" s="10" t="s">
        <v>31</v>
      </c>
      <c r="AO24" s="10" t="s">
        <v>31</v>
      </c>
      <c r="AP24" s="10" t="s">
        <v>31</v>
      </c>
      <c r="AQ24" s="10" t="s">
        <v>31</v>
      </c>
      <c r="AR24" s="10" t="s">
        <v>31</v>
      </c>
      <c r="AS24" s="10" t="s">
        <v>31</v>
      </c>
      <c r="AT24" s="10" t="s">
        <v>31</v>
      </c>
      <c r="AU24" s="10" t="s">
        <v>31</v>
      </c>
      <c r="AV24" s="10" t="s">
        <v>31</v>
      </c>
      <c r="AW24" s="10" t="s">
        <v>31</v>
      </c>
      <c r="AX24" s="10" t="s">
        <v>31</v>
      </c>
      <c r="AY24" s="10" t="s">
        <v>31</v>
      </c>
      <c r="AZ24" s="10" t="s">
        <v>31</v>
      </c>
      <c r="BA24" s="10" t="s">
        <v>31</v>
      </c>
      <c r="BB24" s="10" t="s">
        <v>31</v>
      </c>
      <c r="BC24" s="10" t="s">
        <v>31</v>
      </c>
      <c r="BD24" s="10" t="s">
        <v>31</v>
      </c>
      <c r="BE24" s="10" t="s">
        <v>31</v>
      </c>
      <c r="BF24" s="10" t="s">
        <v>31</v>
      </c>
      <c r="BG24" s="10" t="s">
        <v>31</v>
      </c>
      <c r="BH24" s="10" t="s">
        <v>31</v>
      </c>
      <c r="BI24" s="10" t="s">
        <v>31</v>
      </c>
      <c r="BJ24" s="10" t="s">
        <v>31</v>
      </c>
      <c r="BK24" s="11" t="s">
        <v>31</v>
      </c>
      <c r="BL24" s="10" t="s">
        <v>31</v>
      </c>
      <c r="BM24" s="10" t="s">
        <v>31</v>
      </c>
      <c r="BN24" s="10" t="s">
        <v>31</v>
      </c>
      <c r="BO24" s="10" t="s">
        <v>31</v>
      </c>
      <c r="BP24" s="10" t="s">
        <v>31</v>
      </c>
      <c r="BQ24" s="10" t="s">
        <v>31</v>
      </c>
      <c r="BR24" s="10" t="s">
        <v>31</v>
      </c>
      <c r="BS24" s="10" t="s">
        <v>31</v>
      </c>
      <c r="BT24" s="10" t="s">
        <v>31</v>
      </c>
      <c r="BU24" s="10" t="s">
        <v>31</v>
      </c>
      <c r="BV24" s="10" t="s">
        <v>31</v>
      </c>
      <c r="BW24" s="10" t="s">
        <v>31</v>
      </c>
      <c r="BX24" s="10" t="s">
        <v>31</v>
      </c>
      <c r="BY24" s="10" t="s">
        <v>31</v>
      </c>
      <c r="BZ24" s="10" t="s">
        <v>31</v>
      </c>
      <c r="CA24" s="10" t="s">
        <v>31</v>
      </c>
      <c r="CB24" s="10" t="s">
        <v>31</v>
      </c>
      <c r="CC24" s="10" t="s">
        <v>31</v>
      </c>
      <c r="CD24" s="10" t="s">
        <v>31</v>
      </c>
      <c r="CE24" s="10" t="s">
        <v>31</v>
      </c>
      <c r="CF24" s="10" t="s">
        <v>31</v>
      </c>
      <c r="CG24" s="10" t="s">
        <v>31</v>
      </c>
      <c r="CH24" s="10" t="s">
        <v>31</v>
      </c>
      <c r="CI24" s="10" t="s">
        <v>31</v>
      </c>
      <c r="CJ24" s="10" t="s">
        <v>31</v>
      </c>
      <c r="CK24" s="10" t="s">
        <v>31</v>
      </c>
      <c r="CL24" s="10" t="s">
        <v>31</v>
      </c>
      <c r="CM24" s="10" t="s">
        <v>31</v>
      </c>
      <c r="CN24" s="11">
        <v>1.0</v>
      </c>
      <c r="CO24" s="10">
        <v>1.0</v>
      </c>
      <c r="CP24" s="10">
        <v>1.0</v>
      </c>
      <c r="CQ24" s="10">
        <v>1.0</v>
      </c>
      <c r="CR24" s="10">
        <v>1.0</v>
      </c>
      <c r="CS24" s="10">
        <v>1.0</v>
      </c>
      <c r="CT24" s="10">
        <v>1.0</v>
      </c>
      <c r="CU24" s="10">
        <v>1.0</v>
      </c>
      <c r="CV24" s="10">
        <v>1.0</v>
      </c>
      <c r="CW24" s="10">
        <v>1.0</v>
      </c>
      <c r="CX24" s="10">
        <v>1.0</v>
      </c>
      <c r="CY24" s="10">
        <v>1.0</v>
      </c>
      <c r="CZ24" s="10">
        <v>1.0</v>
      </c>
      <c r="DA24" s="10">
        <v>1.0</v>
      </c>
      <c r="DB24" s="10">
        <v>1.0</v>
      </c>
      <c r="DC24" s="10">
        <v>1.0</v>
      </c>
      <c r="DD24" s="10">
        <v>1.0</v>
      </c>
      <c r="DE24" s="10">
        <v>1.0</v>
      </c>
      <c r="DF24" s="10">
        <v>1.0</v>
      </c>
      <c r="DG24" s="10">
        <v>1.0</v>
      </c>
      <c r="DH24" s="10">
        <v>1.0</v>
      </c>
      <c r="DI24" s="10">
        <v>1.0</v>
      </c>
      <c r="DJ24" s="10">
        <v>1.0</v>
      </c>
      <c r="DK24" s="10">
        <v>1.0</v>
      </c>
      <c r="DL24" s="10">
        <v>1.0</v>
      </c>
      <c r="DM24" s="10">
        <v>1.0</v>
      </c>
      <c r="DN24" s="10">
        <v>1.0</v>
      </c>
      <c r="DO24" s="10">
        <v>1.0</v>
      </c>
      <c r="DP24" s="10">
        <v>1.0</v>
      </c>
      <c r="DQ24" s="10">
        <v>1.0</v>
      </c>
      <c r="DR24" s="10">
        <v>1.0</v>
      </c>
      <c r="DS24" s="10">
        <v>1.0</v>
      </c>
      <c r="DT24" s="10">
        <v>1.0</v>
      </c>
      <c r="DU24" s="10">
        <v>1.0</v>
      </c>
      <c r="DV24" s="10">
        <v>1.0</v>
      </c>
      <c r="DW24" s="10">
        <v>1.0</v>
      </c>
      <c r="DX24" s="10">
        <v>1.0</v>
      </c>
      <c r="DY24" s="10">
        <v>1.0</v>
      </c>
      <c r="DZ24" s="10">
        <v>1.0</v>
      </c>
      <c r="EA24" s="10">
        <v>1.0</v>
      </c>
      <c r="EB24" s="10">
        <v>1.0</v>
      </c>
      <c r="EC24" s="10">
        <v>1.0</v>
      </c>
      <c r="ED24" s="10">
        <v>1.0</v>
      </c>
      <c r="EE24" s="10">
        <v>1.0</v>
      </c>
      <c r="EF24" s="10">
        <v>1.0</v>
      </c>
      <c r="EG24" s="10">
        <v>1.0</v>
      </c>
      <c r="EH24" s="10">
        <v>1.0</v>
      </c>
      <c r="EI24" s="10">
        <v>1.0</v>
      </c>
      <c r="EJ24" s="10">
        <v>1.0</v>
      </c>
      <c r="EK24" s="10">
        <v>1.0</v>
      </c>
      <c r="EL24" s="10">
        <v>1.0</v>
      </c>
      <c r="EM24" s="10">
        <v>1.0</v>
      </c>
      <c r="EN24" s="10">
        <v>1.0</v>
      </c>
      <c r="EO24" s="10">
        <v>1.0</v>
      </c>
      <c r="EP24" s="10">
        <v>1.0</v>
      </c>
      <c r="EQ24" s="10">
        <v>1.0</v>
      </c>
      <c r="ER24" s="10">
        <v>1.0</v>
      </c>
      <c r="ES24" s="10">
        <v>1.0</v>
      </c>
      <c r="ET24" s="10">
        <v>1.0</v>
      </c>
      <c r="EU24" s="10">
        <v>1.0</v>
      </c>
      <c r="EV24" s="10">
        <v>1.0</v>
      </c>
      <c r="EW24" s="10">
        <v>1.0</v>
      </c>
      <c r="EX24" s="10">
        <v>1.0</v>
      </c>
      <c r="EY24" s="10">
        <v>1.0</v>
      </c>
      <c r="EZ24" s="10">
        <v>1.0</v>
      </c>
      <c r="FA24" s="10">
        <v>1.0</v>
      </c>
      <c r="FB24" s="10">
        <v>1.0</v>
      </c>
      <c r="FC24" s="11">
        <v>1.0</v>
      </c>
      <c r="FD24" s="10">
        <v>1.0</v>
      </c>
      <c r="FE24" s="10">
        <v>1.0</v>
      </c>
      <c r="FF24" s="10">
        <v>1.0</v>
      </c>
      <c r="FG24" s="10">
        <v>1.0</v>
      </c>
      <c r="FH24" s="10">
        <v>1.0</v>
      </c>
      <c r="FI24" s="10">
        <v>1.0</v>
      </c>
      <c r="FJ24" s="10">
        <v>1.0</v>
      </c>
      <c r="FK24" s="10">
        <v>1.0</v>
      </c>
      <c r="FL24" s="10">
        <v>1.0</v>
      </c>
      <c r="FM24" s="10">
        <v>1.0</v>
      </c>
      <c r="FN24" s="10">
        <v>1.0</v>
      </c>
      <c r="FO24" s="10">
        <v>1.0</v>
      </c>
      <c r="FP24" s="10">
        <v>1.0</v>
      </c>
      <c r="FQ24" s="10">
        <v>1.0</v>
      </c>
      <c r="FR24" s="10">
        <v>1.0</v>
      </c>
      <c r="FS24" s="10">
        <v>1.0</v>
      </c>
      <c r="FT24" s="10">
        <v>1.0</v>
      </c>
      <c r="FU24" s="10">
        <v>1.0</v>
      </c>
      <c r="FV24" s="10">
        <v>1.0</v>
      </c>
      <c r="FW24" s="10">
        <v>1.0</v>
      </c>
      <c r="FX24" s="10">
        <v>1.0</v>
      </c>
      <c r="FY24" s="10">
        <v>1.0</v>
      </c>
      <c r="FZ24" s="10">
        <v>1.0</v>
      </c>
      <c r="GA24" s="10">
        <v>1.0</v>
      </c>
      <c r="GB24" s="10">
        <v>1.0</v>
      </c>
      <c r="GC24" s="10">
        <v>1.0</v>
      </c>
      <c r="GD24" s="11" t="s">
        <v>38</v>
      </c>
      <c r="GE24" s="10">
        <v>1.0</v>
      </c>
      <c r="GF24" s="10" t="s">
        <v>38</v>
      </c>
      <c r="GG24" s="10">
        <v>1.0</v>
      </c>
      <c r="GH24" s="10" t="s">
        <v>38</v>
      </c>
      <c r="GI24" s="10" t="s">
        <v>38</v>
      </c>
      <c r="GJ24" s="10" t="s">
        <v>38</v>
      </c>
      <c r="GK24" s="10" t="s">
        <v>38</v>
      </c>
      <c r="GL24" s="10" t="s">
        <v>38</v>
      </c>
      <c r="GM24" s="10" t="s">
        <v>38</v>
      </c>
      <c r="GN24" s="10" t="s">
        <v>38</v>
      </c>
      <c r="GO24" s="10" t="s">
        <v>38</v>
      </c>
      <c r="GP24" s="10" t="s">
        <v>38</v>
      </c>
      <c r="GQ24" s="10" t="s">
        <v>38</v>
      </c>
      <c r="GR24" s="10" t="s">
        <v>38</v>
      </c>
      <c r="GS24" s="10" t="s">
        <v>38</v>
      </c>
      <c r="GT24" s="10" t="s">
        <v>38</v>
      </c>
      <c r="GU24" s="10" t="s">
        <v>38</v>
      </c>
      <c r="GV24" s="10" t="s">
        <v>38</v>
      </c>
      <c r="GW24" s="10" t="s">
        <v>38</v>
      </c>
      <c r="GX24" s="10" t="s">
        <v>38</v>
      </c>
      <c r="GY24" s="10" t="s">
        <v>38</v>
      </c>
      <c r="GZ24" s="10" t="s">
        <v>38</v>
      </c>
      <c r="HA24" s="10" t="s">
        <v>38</v>
      </c>
      <c r="HB24" s="10" t="s">
        <v>38</v>
      </c>
      <c r="HC24" s="10" t="s">
        <v>38</v>
      </c>
      <c r="HD24" s="10" t="s">
        <v>38</v>
      </c>
      <c r="HE24" s="10" t="s">
        <v>38</v>
      </c>
      <c r="HF24" s="10" t="s">
        <v>38</v>
      </c>
    </row>
    <row r="25">
      <c r="A25" s="7" t="s">
        <v>22</v>
      </c>
      <c r="B25" s="8"/>
      <c r="C25" s="7" t="s">
        <v>128</v>
      </c>
      <c r="D25" s="7" t="s">
        <v>129</v>
      </c>
      <c r="E25" s="7" t="s">
        <v>130</v>
      </c>
      <c r="F25" s="9">
        <f t="shared" si="1"/>
        <v>197</v>
      </c>
      <c r="G25" s="7" t="s">
        <v>26</v>
      </c>
      <c r="H25" s="7" t="s">
        <v>116</v>
      </c>
      <c r="I25" s="7" t="s">
        <v>117</v>
      </c>
      <c r="J25" s="7" t="s">
        <v>100</v>
      </c>
      <c r="K25" s="7" t="s">
        <v>30</v>
      </c>
      <c r="L25" s="7" t="s">
        <v>131</v>
      </c>
      <c r="M25" s="10" t="s">
        <v>31</v>
      </c>
      <c r="N25" s="10" t="s">
        <v>31</v>
      </c>
      <c r="O25" s="10" t="s">
        <v>31</v>
      </c>
      <c r="P25" s="10">
        <v>100.0</v>
      </c>
      <c r="Q25" s="10">
        <v>20.0</v>
      </c>
      <c r="R25" s="10">
        <v>77.0</v>
      </c>
      <c r="S25" s="11" t="s">
        <v>31</v>
      </c>
      <c r="T25" s="10" t="s">
        <v>31</v>
      </c>
      <c r="U25" s="10" t="s">
        <v>31</v>
      </c>
      <c r="V25" s="10" t="s">
        <v>31</v>
      </c>
      <c r="W25" s="10" t="s">
        <v>31</v>
      </c>
      <c r="X25" s="10" t="s">
        <v>31</v>
      </c>
      <c r="Y25" s="10" t="s">
        <v>31</v>
      </c>
      <c r="Z25" s="10" t="s">
        <v>31</v>
      </c>
      <c r="AA25" s="10" t="s">
        <v>31</v>
      </c>
      <c r="AB25" s="10" t="s">
        <v>31</v>
      </c>
      <c r="AC25" s="10" t="s">
        <v>31</v>
      </c>
      <c r="AD25" s="10" t="s">
        <v>31</v>
      </c>
      <c r="AE25" s="10" t="s">
        <v>31</v>
      </c>
      <c r="AF25" s="10" t="s">
        <v>31</v>
      </c>
      <c r="AG25" s="10" t="s">
        <v>31</v>
      </c>
      <c r="AH25" s="10" t="s">
        <v>31</v>
      </c>
      <c r="AI25" s="10" t="s">
        <v>31</v>
      </c>
      <c r="AJ25" s="10" t="s">
        <v>31</v>
      </c>
      <c r="AK25" s="10" t="s">
        <v>31</v>
      </c>
      <c r="AL25" s="10" t="s">
        <v>31</v>
      </c>
      <c r="AM25" s="11" t="s">
        <v>31</v>
      </c>
      <c r="AN25" s="10" t="s">
        <v>31</v>
      </c>
      <c r="AO25" s="10" t="s">
        <v>31</v>
      </c>
      <c r="AP25" s="10" t="s">
        <v>31</v>
      </c>
      <c r="AQ25" s="10" t="s">
        <v>31</v>
      </c>
      <c r="AR25" s="10" t="s">
        <v>31</v>
      </c>
      <c r="AS25" s="10" t="s">
        <v>31</v>
      </c>
      <c r="AT25" s="10" t="s">
        <v>31</v>
      </c>
      <c r="AU25" s="10" t="s">
        <v>31</v>
      </c>
      <c r="AV25" s="10" t="s">
        <v>31</v>
      </c>
      <c r="AW25" s="10" t="s">
        <v>31</v>
      </c>
      <c r="AX25" s="10" t="s">
        <v>31</v>
      </c>
      <c r="AY25" s="10" t="s">
        <v>31</v>
      </c>
      <c r="AZ25" s="10" t="s">
        <v>31</v>
      </c>
      <c r="BA25" s="10" t="s">
        <v>31</v>
      </c>
      <c r="BB25" s="10" t="s">
        <v>31</v>
      </c>
      <c r="BC25" s="10" t="s">
        <v>31</v>
      </c>
      <c r="BD25" s="10" t="s">
        <v>31</v>
      </c>
      <c r="BE25" s="10" t="s">
        <v>31</v>
      </c>
      <c r="BF25" s="10" t="s">
        <v>31</v>
      </c>
      <c r="BG25" s="10" t="s">
        <v>31</v>
      </c>
      <c r="BH25" s="10" t="s">
        <v>31</v>
      </c>
      <c r="BI25" s="10" t="s">
        <v>31</v>
      </c>
      <c r="BJ25" s="10" t="s">
        <v>31</v>
      </c>
      <c r="BK25" s="11" t="s">
        <v>31</v>
      </c>
      <c r="BL25" s="10" t="s">
        <v>31</v>
      </c>
      <c r="BM25" s="10" t="s">
        <v>31</v>
      </c>
      <c r="BN25" s="10" t="s">
        <v>31</v>
      </c>
      <c r="BO25" s="10" t="s">
        <v>31</v>
      </c>
      <c r="BP25" s="10" t="s">
        <v>31</v>
      </c>
      <c r="BQ25" s="10" t="s">
        <v>31</v>
      </c>
      <c r="BR25" s="10" t="s">
        <v>31</v>
      </c>
      <c r="BS25" s="10" t="s">
        <v>31</v>
      </c>
      <c r="BT25" s="10" t="s">
        <v>31</v>
      </c>
      <c r="BU25" s="10" t="s">
        <v>31</v>
      </c>
      <c r="BV25" s="10" t="s">
        <v>31</v>
      </c>
      <c r="BW25" s="10" t="s">
        <v>31</v>
      </c>
      <c r="BX25" s="10" t="s">
        <v>31</v>
      </c>
      <c r="BY25" s="10" t="s">
        <v>31</v>
      </c>
      <c r="BZ25" s="10" t="s">
        <v>31</v>
      </c>
      <c r="CA25" s="10" t="s">
        <v>31</v>
      </c>
      <c r="CB25" s="10" t="s">
        <v>31</v>
      </c>
      <c r="CC25" s="10" t="s">
        <v>31</v>
      </c>
      <c r="CD25" s="10" t="s">
        <v>31</v>
      </c>
      <c r="CE25" s="10" t="s">
        <v>31</v>
      </c>
      <c r="CF25" s="10" t="s">
        <v>31</v>
      </c>
      <c r="CG25" s="10" t="s">
        <v>31</v>
      </c>
      <c r="CH25" s="10" t="s">
        <v>31</v>
      </c>
      <c r="CI25" s="10" t="s">
        <v>31</v>
      </c>
      <c r="CJ25" s="10" t="s">
        <v>31</v>
      </c>
      <c r="CK25" s="10" t="s">
        <v>31</v>
      </c>
      <c r="CL25" s="10" t="s">
        <v>31</v>
      </c>
      <c r="CM25" s="10" t="s">
        <v>31</v>
      </c>
      <c r="CN25" s="11">
        <v>1.0</v>
      </c>
      <c r="CO25" s="10">
        <v>1.0</v>
      </c>
      <c r="CP25" s="10">
        <v>1.0</v>
      </c>
      <c r="CQ25" s="10">
        <v>1.0</v>
      </c>
      <c r="CR25" s="10">
        <v>1.0</v>
      </c>
      <c r="CS25" s="10">
        <v>1.0</v>
      </c>
      <c r="CT25" s="10">
        <v>1.0</v>
      </c>
      <c r="CU25" s="10">
        <v>1.0</v>
      </c>
      <c r="CV25" s="10">
        <v>1.0</v>
      </c>
      <c r="CW25" s="10">
        <v>1.0</v>
      </c>
      <c r="CX25" s="10">
        <v>1.0</v>
      </c>
      <c r="CY25" s="10">
        <v>1.0</v>
      </c>
      <c r="CZ25" s="10">
        <v>1.0</v>
      </c>
      <c r="DA25" s="10">
        <v>1.0</v>
      </c>
      <c r="DB25" s="10">
        <v>1.0</v>
      </c>
      <c r="DC25" s="10">
        <v>1.0</v>
      </c>
      <c r="DD25" s="10">
        <v>1.0</v>
      </c>
      <c r="DE25" s="10">
        <v>1.0</v>
      </c>
      <c r="DF25" s="10">
        <v>1.0</v>
      </c>
      <c r="DG25" s="10">
        <v>1.0</v>
      </c>
      <c r="DH25" s="10">
        <v>1.0</v>
      </c>
      <c r="DI25" s="10">
        <v>1.0</v>
      </c>
      <c r="DJ25" s="10">
        <v>1.0</v>
      </c>
      <c r="DK25" s="10">
        <v>1.0</v>
      </c>
      <c r="DL25" s="10">
        <v>1.0</v>
      </c>
      <c r="DM25" s="10">
        <v>1.0</v>
      </c>
      <c r="DN25" s="10">
        <v>1.0</v>
      </c>
      <c r="DO25" s="10">
        <v>1.0</v>
      </c>
      <c r="DP25" s="10">
        <v>1.0</v>
      </c>
      <c r="DQ25" s="10">
        <v>1.0</v>
      </c>
      <c r="DR25" s="10">
        <v>1.0</v>
      </c>
      <c r="DS25" s="10">
        <v>1.0</v>
      </c>
      <c r="DT25" s="10">
        <v>1.0</v>
      </c>
      <c r="DU25" s="10">
        <v>1.0</v>
      </c>
      <c r="DV25" s="10">
        <v>1.0</v>
      </c>
      <c r="DW25" s="10">
        <v>1.0</v>
      </c>
      <c r="DX25" s="10">
        <v>1.0</v>
      </c>
      <c r="DY25" s="10">
        <v>1.0</v>
      </c>
      <c r="DZ25" s="10">
        <v>1.0</v>
      </c>
      <c r="EA25" s="10">
        <v>1.0</v>
      </c>
      <c r="EB25" s="10">
        <v>1.0</v>
      </c>
      <c r="EC25" s="10">
        <v>1.0</v>
      </c>
      <c r="ED25" s="10">
        <v>1.0</v>
      </c>
      <c r="EE25" s="10">
        <v>1.0</v>
      </c>
      <c r="EF25" s="10">
        <v>1.0</v>
      </c>
      <c r="EG25" s="10">
        <v>1.0</v>
      </c>
      <c r="EH25" s="10">
        <v>1.0</v>
      </c>
      <c r="EI25" s="10">
        <v>1.0</v>
      </c>
      <c r="EJ25" s="10">
        <v>1.0</v>
      </c>
      <c r="EK25" s="10">
        <v>1.0</v>
      </c>
      <c r="EL25" s="10">
        <v>1.0</v>
      </c>
      <c r="EM25" s="10">
        <v>1.0</v>
      </c>
      <c r="EN25" s="10">
        <v>1.0</v>
      </c>
      <c r="EO25" s="10">
        <v>1.0</v>
      </c>
      <c r="EP25" s="10">
        <v>1.0</v>
      </c>
      <c r="EQ25" s="10">
        <v>1.0</v>
      </c>
      <c r="ER25" s="10">
        <v>1.0</v>
      </c>
      <c r="ES25" s="10">
        <v>1.0</v>
      </c>
      <c r="ET25" s="10">
        <v>1.0</v>
      </c>
      <c r="EU25" s="10">
        <v>1.0</v>
      </c>
      <c r="EV25" s="10">
        <v>1.0</v>
      </c>
      <c r="EW25" s="10">
        <v>1.0</v>
      </c>
      <c r="EX25" s="10">
        <v>1.0</v>
      </c>
      <c r="EY25" s="10">
        <v>1.0</v>
      </c>
      <c r="EZ25" s="10">
        <v>1.0</v>
      </c>
      <c r="FA25" s="10">
        <v>1.0</v>
      </c>
      <c r="FB25" s="10">
        <v>1.0</v>
      </c>
      <c r="FC25" s="11">
        <v>1.0</v>
      </c>
      <c r="FD25" s="10">
        <v>1.0</v>
      </c>
      <c r="FE25" s="10" t="s">
        <v>38</v>
      </c>
      <c r="FF25" s="10">
        <v>1.0</v>
      </c>
      <c r="FG25" s="10" t="s">
        <v>38</v>
      </c>
      <c r="FH25" s="10" t="s">
        <v>38</v>
      </c>
      <c r="FI25" s="10">
        <v>1.0</v>
      </c>
      <c r="FJ25" s="10">
        <v>1.0</v>
      </c>
      <c r="FK25" s="10">
        <v>1.0</v>
      </c>
      <c r="FL25" s="10">
        <v>1.0</v>
      </c>
      <c r="FM25" s="10" t="s">
        <v>38</v>
      </c>
      <c r="FN25" s="10">
        <v>1.0</v>
      </c>
      <c r="FO25" s="10">
        <v>1.0</v>
      </c>
      <c r="FP25" s="10" t="s">
        <v>38</v>
      </c>
      <c r="FQ25" s="10" t="s">
        <v>38</v>
      </c>
      <c r="FR25" s="10">
        <v>1.0</v>
      </c>
      <c r="FS25" s="10">
        <v>1.0</v>
      </c>
      <c r="FT25" s="10" t="s">
        <v>38</v>
      </c>
      <c r="FU25" s="10" t="s">
        <v>38</v>
      </c>
      <c r="FV25" s="10">
        <v>1.0</v>
      </c>
      <c r="FW25" s="10">
        <v>1.0</v>
      </c>
      <c r="FX25" s="10">
        <v>1.0</v>
      </c>
      <c r="FY25" s="10">
        <v>1.0</v>
      </c>
      <c r="FZ25" s="10">
        <v>1.0</v>
      </c>
      <c r="GA25" s="10">
        <v>1.0</v>
      </c>
      <c r="GB25" s="10">
        <v>1.0</v>
      </c>
      <c r="GC25" s="10" t="s">
        <v>38</v>
      </c>
      <c r="GD25" s="11">
        <v>1.0</v>
      </c>
      <c r="GE25" s="10">
        <v>1.0</v>
      </c>
      <c r="GF25" s="10">
        <v>1.0</v>
      </c>
      <c r="GG25" s="10">
        <v>1.0</v>
      </c>
      <c r="GH25" s="10">
        <v>1.0</v>
      </c>
      <c r="GI25" s="10">
        <v>1.0</v>
      </c>
      <c r="GJ25" s="10">
        <v>1.0</v>
      </c>
      <c r="GK25" s="10">
        <v>1.0</v>
      </c>
      <c r="GL25" s="10">
        <v>1.0</v>
      </c>
      <c r="GM25" s="10">
        <v>1.0</v>
      </c>
      <c r="GN25" s="10">
        <v>1.0</v>
      </c>
      <c r="GO25" s="10">
        <v>1.0</v>
      </c>
      <c r="GP25" s="10">
        <v>1.0</v>
      </c>
      <c r="GQ25" s="10">
        <v>1.0</v>
      </c>
      <c r="GR25" s="10">
        <v>1.0</v>
      </c>
      <c r="GS25" s="10">
        <v>1.0</v>
      </c>
      <c r="GT25" s="10">
        <v>1.0</v>
      </c>
      <c r="GU25" s="10">
        <v>1.0</v>
      </c>
      <c r="GV25" s="10" t="s">
        <v>57</v>
      </c>
      <c r="GW25" s="10" t="s">
        <v>57</v>
      </c>
      <c r="GX25" s="10" t="s">
        <v>57</v>
      </c>
      <c r="GY25" s="10">
        <v>1.0</v>
      </c>
      <c r="GZ25" s="10">
        <v>1.0</v>
      </c>
      <c r="HA25" s="10">
        <v>1.0</v>
      </c>
      <c r="HB25" s="10">
        <v>1.0</v>
      </c>
      <c r="HC25" s="10">
        <v>1.0</v>
      </c>
      <c r="HD25" s="10">
        <v>1.0</v>
      </c>
      <c r="HE25" s="10">
        <v>1.0</v>
      </c>
      <c r="HF25" s="10">
        <v>1.0</v>
      </c>
    </row>
    <row r="26">
      <c r="A26" s="7" t="s">
        <v>22</v>
      </c>
      <c r="B26" s="8"/>
      <c r="C26" s="7" t="s">
        <v>132</v>
      </c>
      <c r="D26" s="7" t="s">
        <v>133</v>
      </c>
      <c r="E26" s="7" t="s">
        <v>134</v>
      </c>
      <c r="F26" s="9">
        <f t="shared" si="1"/>
        <v>185</v>
      </c>
      <c r="G26" s="7" t="s">
        <v>26</v>
      </c>
      <c r="H26" s="7" t="s">
        <v>27</v>
      </c>
      <c r="I26" s="7" t="s">
        <v>28</v>
      </c>
      <c r="J26" s="7" t="s">
        <v>42</v>
      </c>
      <c r="K26" s="7" t="s">
        <v>30</v>
      </c>
      <c r="L26" s="7"/>
      <c r="M26" s="10" t="s">
        <v>31</v>
      </c>
      <c r="N26" s="10" t="s">
        <v>31</v>
      </c>
      <c r="O26" s="10" t="s">
        <v>31</v>
      </c>
      <c r="P26" s="10">
        <v>100.0</v>
      </c>
      <c r="Q26" s="10">
        <v>63.0</v>
      </c>
      <c r="R26" s="10">
        <v>22.0</v>
      </c>
      <c r="S26" s="11" t="s">
        <v>31</v>
      </c>
      <c r="T26" s="10" t="s">
        <v>31</v>
      </c>
      <c r="U26" s="10" t="s">
        <v>31</v>
      </c>
      <c r="V26" s="10" t="s">
        <v>31</v>
      </c>
      <c r="W26" s="10" t="s">
        <v>31</v>
      </c>
      <c r="X26" s="10" t="s">
        <v>31</v>
      </c>
      <c r="Y26" s="10" t="s">
        <v>31</v>
      </c>
      <c r="Z26" s="10" t="s">
        <v>31</v>
      </c>
      <c r="AA26" s="10" t="s">
        <v>31</v>
      </c>
      <c r="AB26" s="10" t="s">
        <v>31</v>
      </c>
      <c r="AC26" s="10" t="s">
        <v>31</v>
      </c>
      <c r="AD26" s="10" t="s">
        <v>31</v>
      </c>
      <c r="AE26" s="10" t="s">
        <v>31</v>
      </c>
      <c r="AF26" s="10" t="s">
        <v>31</v>
      </c>
      <c r="AG26" s="10" t="s">
        <v>31</v>
      </c>
      <c r="AH26" s="10" t="s">
        <v>31</v>
      </c>
      <c r="AI26" s="10" t="s">
        <v>31</v>
      </c>
      <c r="AJ26" s="10" t="s">
        <v>31</v>
      </c>
      <c r="AK26" s="10" t="s">
        <v>31</v>
      </c>
      <c r="AL26" s="10" t="s">
        <v>31</v>
      </c>
      <c r="AM26" s="11" t="s">
        <v>31</v>
      </c>
      <c r="AN26" s="10" t="s">
        <v>31</v>
      </c>
      <c r="AO26" s="10" t="s">
        <v>31</v>
      </c>
      <c r="AP26" s="10" t="s">
        <v>31</v>
      </c>
      <c r="AQ26" s="10" t="s">
        <v>31</v>
      </c>
      <c r="AR26" s="10" t="s">
        <v>31</v>
      </c>
      <c r="AS26" s="10" t="s">
        <v>31</v>
      </c>
      <c r="AT26" s="10" t="s">
        <v>31</v>
      </c>
      <c r="AU26" s="10" t="s">
        <v>31</v>
      </c>
      <c r="AV26" s="10" t="s">
        <v>31</v>
      </c>
      <c r="AW26" s="10" t="s">
        <v>31</v>
      </c>
      <c r="AX26" s="10" t="s">
        <v>31</v>
      </c>
      <c r="AY26" s="10" t="s">
        <v>31</v>
      </c>
      <c r="AZ26" s="10" t="s">
        <v>31</v>
      </c>
      <c r="BA26" s="10" t="s">
        <v>31</v>
      </c>
      <c r="BB26" s="10" t="s">
        <v>31</v>
      </c>
      <c r="BC26" s="10" t="s">
        <v>31</v>
      </c>
      <c r="BD26" s="10" t="s">
        <v>31</v>
      </c>
      <c r="BE26" s="10" t="s">
        <v>31</v>
      </c>
      <c r="BF26" s="10" t="s">
        <v>31</v>
      </c>
      <c r="BG26" s="10" t="s">
        <v>31</v>
      </c>
      <c r="BH26" s="10" t="s">
        <v>31</v>
      </c>
      <c r="BI26" s="10" t="s">
        <v>31</v>
      </c>
      <c r="BJ26" s="10" t="s">
        <v>31</v>
      </c>
      <c r="BK26" s="11" t="s">
        <v>31</v>
      </c>
      <c r="BL26" s="10" t="s">
        <v>31</v>
      </c>
      <c r="BM26" s="10" t="s">
        <v>31</v>
      </c>
      <c r="BN26" s="10" t="s">
        <v>31</v>
      </c>
      <c r="BO26" s="10" t="s">
        <v>31</v>
      </c>
      <c r="BP26" s="10" t="s">
        <v>31</v>
      </c>
      <c r="BQ26" s="10" t="s">
        <v>31</v>
      </c>
      <c r="BR26" s="10" t="s">
        <v>31</v>
      </c>
      <c r="BS26" s="10" t="s">
        <v>31</v>
      </c>
      <c r="BT26" s="10" t="s">
        <v>31</v>
      </c>
      <c r="BU26" s="10" t="s">
        <v>31</v>
      </c>
      <c r="BV26" s="10" t="s">
        <v>31</v>
      </c>
      <c r="BW26" s="10" t="s">
        <v>31</v>
      </c>
      <c r="BX26" s="10" t="s">
        <v>31</v>
      </c>
      <c r="BY26" s="10" t="s">
        <v>31</v>
      </c>
      <c r="BZ26" s="10" t="s">
        <v>31</v>
      </c>
      <c r="CA26" s="10" t="s">
        <v>31</v>
      </c>
      <c r="CB26" s="10" t="s">
        <v>31</v>
      </c>
      <c r="CC26" s="10" t="s">
        <v>31</v>
      </c>
      <c r="CD26" s="10" t="s">
        <v>31</v>
      </c>
      <c r="CE26" s="10" t="s">
        <v>31</v>
      </c>
      <c r="CF26" s="10" t="s">
        <v>31</v>
      </c>
      <c r="CG26" s="10" t="s">
        <v>31</v>
      </c>
      <c r="CH26" s="10" t="s">
        <v>31</v>
      </c>
      <c r="CI26" s="10" t="s">
        <v>31</v>
      </c>
      <c r="CJ26" s="10" t="s">
        <v>31</v>
      </c>
      <c r="CK26" s="10" t="s">
        <v>31</v>
      </c>
      <c r="CL26" s="10" t="s">
        <v>31</v>
      </c>
      <c r="CM26" s="10" t="s">
        <v>31</v>
      </c>
      <c r="CN26" s="11">
        <v>1.0</v>
      </c>
      <c r="CO26" s="10">
        <v>1.0</v>
      </c>
      <c r="CP26" s="10">
        <v>1.0</v>
      </c>
      <c r="CQ26" s="10">
        <v>1.0</v>
      </c>
      <c r="CR26" s="10">
        <v>1.0</v>
      </c>
      <c r="CS26" s="10">
        <v>1.0</v>
      </c>
      <c r="CT26" s="10">
        <v>1.0</v>
      </c>
      <c r="CU26" s="10">
        <v>1.0</v>
      </c>
      <c r="CV26" s="10">
        <v>1.0</v>
      </c>
      <c r="CW26" s="10">
        <v>1.0</v>
      </c>
      <c r="CX26" s="10">
        <v>1.0</v>
      </c>
      <c r="CY26" s="10">
        <v>1.0</v>
      </c>
      <c r="CZ26" s="10">
        <v>1.0</v>
      </c>
      <c r="DA26" s="10">
        <v>1.0</v>
      </c>
      <c r="DB26" s="10">
        <v>1.0</v>
      </c>
      <c r="DC26" s="10">
        <v>1.0</v>
      </c>
      <c r="DD26" s="10">
        <v>1.0</v>
      </c>
      <c r="DE26" s="10">
        <v>1.0</v>
      </c>
      <c r="DF26" s="10">
        <v>1.0</v>
      </c>
      <c r="DG26" s="10">
        <v>1.0</v>
      </c>
      <c r="DH26" s="10">
        <v>1.0</v>
      </c>
      <c r="DI26" s="10">
        <v>1.0</v>
      </c>
      <c r="DJ26" s="10">
        <v>1.0</v>
      </c>
      <c r="DK26" s="10">
        <v>1.0</v>
      </c>
      <c r="DL26" s="10">
        <v>1.0</v>
      </c>
      <c r="DM26" s="10">
        <v>1.0</v>
      </c>
      <c r="DN26" s="10">
        <v>1.0</v>
      </c>
      <c r="DO26" s="10">
        <v>1.0</v>
      </c>
      <c r="DP26" s="10">
        <v>1.0</v>
      </c>
      <c r="DQ26" s="10">
        <v>1.0</v>
      </c>
      <c r="DR26" s="10">
        <v>1.0</v>
      </c>
      <c r="DS26" s="10">
        <v>1.0</v>
      </c>
      <c r="DT26" s="10">
        <v>1.0</v>
      </c>
      <c r="DU26" s="10">
        <v>1.0</v>
      </c>
      <c r="DV26" s="10">
        <v>1.0</v>
      </c>
      <c r="DW26" s="10">
        <v>1.0</v>
      </c>
      <c r="DX26" s="10">
        <v>1.0</v>
      </c>
      <c r="DY26" s="10">
        <v>1.0</v>
      </c>
      <c r="DZ26" s="10">
        <v>1.0</v>
      </c>
      <c r="EA26" s="10">
        <v>1.0</v>
      </c>
      <c r="EB26" s="10">
        <v>1.0</v>
      </c>
      <c r="EC26" s="10">
        <v>1.0</v>
      </c>
      <c r="ED26" s="10">
        <v>1.0</v>
      </c>
      <c r="EE26" s="10">
        <v>1.0</v>
      </c>
      <c r="EF26" s="10">
        <v>1.0</v>
      </c>
      <c r="EG26" s="10">
        <v>1.0</v>
      </c>
      <c r="EH26" s="10">
        <v>1.0</v>
      </c>
      <c r="EI26" s="10">
        <v>1.0</v>
      </c>
      <c r="EJ26" s="10">
        <v>1.0</v>
      </c>
      <c r="EK26" s="10">
        <v>1.0</v>
      </c>
      <c r="EL26" s="10">
        <v>1.0</v>
      </c>
      <c r="EM26" s="10">
        <v>1.0</v>
      </c>
      <c r="EN26" s="10">
        <v>1.0</v>
      </c>
      <c r="EO26" s="10">
        <v>1.0</v>
      </c>
      <c r="EP26" s="10">
        <v>1.0</v>
      </c>
      <c r="EQ26" s="10">
        <v>1.0</v>
      </c>
      <c r="ER26" s="10">
        <v>1.0</v>
      </c>
      <c r="ES26" s="10">
        <v>1.0</v>
      </c>
      <c r="ET26" s="10">
        <v>1.0</v>
      </c>
      <c r="EU26" s="10">
        <v>1.0</v>
      </c>
      <c r="EV26" s="10">
        <v>1.0</v>
      </c>
      <c r="EW26" s="10">
        <v>1.0</v>
      </c>
      <c r="EX26" s="10">
        <v>1.0</v>
      </c>
      <c r="EY26" s="10">
        <v>1.0</v>
      </c>
      <c r="EZ26" s="10">
        <v>1.0</v>
      </c>
      <c r="FA26" s="10">
        <v>1.0</v>
      </c>
      <c r="FB26" s="10">
        <v>1.0</v>
      </c>
      <c r="FC26" s="11">
        <v>1.0</v>
      </c>
      <c r="FD26" s="10">
        <v>1.0</v>
      </c>
      <c r="FE26" s="10">
        <v>1.0</v>
      </c>
      <c r="FF26" s="10">
        <v>1.0</v>
      </c>
      <c r="FG26" s="10">
        <v>1.0</v>
      </c>
      <c r="FH26" s="10">
        <v>1.0</v>
      </c>
      <c r="FI26" s="10">
        <v>1.0</v>
      </c>
      <c r="FJ26" s="10">
        <v>1.0</v>
      </c>
      <c r="FK26" s="10">
        <v>1.0</v>
      </c>
      <c r="FL26" s="10">
        <v>1.0</v>
      </c>
      <c r="FM26" s="10">
        <v>1.0</v>
      </c>
      <c r="FN26" s="10">
        <v>1.0</v>
      </c>
      <c r="FO26" s="10">
        <v>1.0</v>
      </c>
      <c r="FP26" s="10">
        <v>1.0</v>
      </c>
      <c r="FQ26" s="10">
        <v>1.0</v>
      </c>
      <c r="FR26" s="10">
        <v>1.0</v>
      </c>
      <c r="FS26" s="10">
        <v>1.0</v>
      </c>
      <c r="FT26" s="10" t="s">
        <v>38</v>
      </c>
      <c r="FU26" s="10" t="s">
        <v>38</v>
      </c>
      <c r="FV26" s="10">
        <v>1.0</v>
      </c>
      <c r="FW26" s="10">
        <v>1.0</v>
      </c>
      <c r="FX26" s="10">
        <v>1.0</v>
      </c>
      <c r="FY26" s="10">
        <v>1.0</v>
      </c>
      <c r="FZ26" s="10">
        <v>1.0</v>
      </c>
      <c r="GA26" s="10" t="s">
        <v>38</v>
      </c>
      <c r="GB26" s="10">
        <v>1.0</v>
      </c>
      <c r="GC26" s="10">
        <v>1.0</v>
      </c>
      <c r="GD26" s="11">
        <v>1.0</v>
      </c>
      <c r="GE26" s="10">
        <v>1.0</v>
      </c>
      <c r="GF26" s="10">
        <v>1.0</v>
      </c>
      <c r="GG26" s="10">
        <v>1.0</v>
      </c>
      <c r="GH26" s="10">
        <v>1.0</v>
      </c>
      <c r="GI26" s="10">
        <v>1.0</v>
      </c>
      <c r="GJ26" s="10">
        <v>1.0</v>
      </c>
      <c r="GK26" s="10" t="s">
        <v>38</v>
      </c>
      <c r="GL26" s="10" t="s">
        <v>38</v>
      </c>
      <c r="GM26" s="10" t="s">
        <v>38</v>
      </c>
      <c r="GN26" s="10" t="s">
        <v>38</v>
      </c>
      <c r="GO26" s="10" t="s">
        <v>38</v>
      </c>
      <c r="GP26" s="10" t="s">
        <v>38</v>
      </c>
      <c r="GQ26" s="10" t="s">
        <v>38</v>
      </c>
      <c r="GR26" s="10" t="s">
        <v>38</v>
      </c>
      <c r="GS26" s="10" t="s">
        <v>38</v>
      </c>
      <c r="GT26" s="10" t="s">
        <v>38</v>
      </c>
      <c r="GU26" s="10" t="s">
        <v>38</v>
      </c>
      <c r="GV26" s="10" t="s">
        <v>38</v>
      </c>
      <c r="GW26" s="10" t="s">
        <v>38</v>
      </c>
      <c r="GX26" s="10" t="s">
        <v>38</v>
      </c>
      <c r="GY26" s="10" t="s">
        <v>38</v>
      </c>
      <c r="GZ26" s="10" t="s">
        <v>38</v>
      </c>
      <c r="HA26" s="10" t="s">
        <v>38</v>
      </c>
      <c r="HB26" s="10" t="s">
        <v>38</v>
      </c>
      <c r="HC26" s="10" t="s">
        <v>38</v>
      </c>
      <c r="HD26" s="10" t="s">
        <v>38</v>
      </c>
      <c r="HE26" s="10" t="s">
        <v>38</v>
      </c>
      <c r="HF26" s="10" t="s">
        <v>38</v>
      </c>
    </row>
    <row r="27">
      <c r="A27" s="7" t="s">
        <v>22</v>
      </c>
      <c r="B27" s="8"/>
      <c r="C27" s="7" t="s">
        <v>135</v>
      </c>
      <c r="D27" s="7" t="s">
        <v>136</v>
      </c>
      <c r="E27" s="7" t="s">
        <v>137</v>
      </c>
      <c r="F27" s="9">
        <f t="shared" si="1"/>
        <v>179</v>
      </c>
      <c r="G27" s="7" t="s">
        <v>26</v>
      </c>
      <c r="H27" s="7" t="s">
        <v>35</v>
      </c>
      <c r="I27" s="7" t="s">
        <v>36</v>
      </c>
      <c r="J27" s="7" t="s">
        <v>138</v>
      </c>
      <c r="K27" s="7" t="s">
        <v>55</v>
      </c>
      <c r="L27" s="7" t="s">
        <v>139</v>
      </c>
      <c r="M27" s="10">
        <v>48.0</v>
      </c>
      <c r="N27" s="10">
        <v>100.0</v>
      </c>
      <c r="O27" s="10">
        <v>31.0</v>
      </c>
      <c r="P27" s="10" t="s">
        <v>31</v>
      </c>
      <c r="Q27" s="10" t="s">
        <v>31</v>
      </c>
      <c r="R27" s="10" t="s">
        <v>31</v>
      </c>
      <c r="S27" s="11">
        <v>1.0</v>
      </c>
      <c r="T27" s="10">
        <v>1.0</v>
      </c>
      <c r="U27" s="10">
        <v>1.0</v>
      </c>
      <c r="V27" s="10">
        <v>1.0</v>
      </c>
      <c r="W27" s="10">
        <v>1.0</v>
      </c>
      <c r="X27" s="10">
        <v>1.0</v>
      </c>
      <c r="Y27" s="10">
        <v>1.0</v>
      </c>
      <c r="Z27" s="10">
        <v>1.0</v>
      </c>
      <c r="AA27" s="10">
        <v>1.0</v>
      </c>
      <c r="AB27" s="10">
        <v>1.0</v>
      </c>
      <c r="AC27" s="10">
        <v>1.0</v>
      </c>
      <c r="AD27" s="10">
        <v>1.0</v>
      </c>
      <c r="AE27" s="10" t="s">
        <v>57</v>
      </c>
      <c r="AF27" s="10" t="s">
        <v>57</v>
      </c>
      <c r="AG27" s="10" t="s">
        <v>57</v>
      </c>
      <c r="AH27" s="10" t="s">
        <v>57</v>
      </c>
      <c r="AI27" s="10" t="s">
        <v>57</v>
      </c>
      <c r="AJ27" s="10" t="s">
        <v>57</v>
      </c>
      <c r="AK27" s="10" t="s">
        <v>57</v>
      </c>
      <c r="AL27" s="10" t="s">
        <v>57</v>
      </c>
      <c r="AM27" s="11">
        <v>1.0</v>
      </c>
      <c r="AN27" s="10">
        <v>1.0</v>
      </c>
      <c r="AO27" s="10">
        <v>1.0</v>
      </c>
      <c r="AP27" s="10">
        <v>1.0</v>
      </c>
      <c r="AQ27" s="10">
        <v>1.0</v>
      </c>
      <c r="AR27" s="10">
        <v>1.0</v>
      </c>
      <c r="AS27" s="10">
        <v>1.0</v>
      </c>
      <c r="AT27" s="10">
        <v>1.0</v>
      </c>
      <c r="AU27" s="10">
        <v>1.0</v>
      </c>
      <c r="AV27" s="10">
        <v>1.0</v>
      </c>
      <c r="AW27" s="10">
        <v>1.0</v>
      </c>
      <c r="AX27" s="10">
        <v>1.0</v>
      </c>
      <c r="AY27" s="10">
        <v>1.0</v>
      </c>
      <c r="AZ27" s="10">
        <v>1.0</v>
      </c>
      <c r="BA27" s="10">
        <v>1.0</v>
      </c>
      <c r="BB27" s="10">
        <v>1.0</v>
      </c>
      <c r="BC27" s="10">
        <v>1.0</v>
      </c>
      <c r="BD27" s="10">
        <v>1.0</v>
      </c>
      <c r="BE27" s="10">
        <v>1.0</v>
      </c>
      <c r="BF27" s="10">
        <v>1.0</v>
      </c>
      <c r="BG27" s="10">
        <v>1.0</v>
      </c>
      <c r="BH27" s="10">
        <v>1.0</v>
      </c>
      <c r="BI27" s="10">
        <v>1.0</v>
      </c>
      <c r="BJ27" s="10">
        <v>1.0</v>
      </c>
      <c r="BK27" s="11">
        <v>1.0</v>
      </c>
      <c r="BL27" s="10">
        <v>1.0</v>
      </c>
      <c r="BM27" s="10">
        <v>1.0</v>
      </c>
      <c r="BN27" s="10">
        <v>1.0</v>
      </c>
      <c r="BO27" s="10">
        <v>1.0</v>
      </c>
      <c r="BP27" s="10">
        <v>1.0</v>
      </c>
      <c r="BQ27" s="10">
        <v>1.0</v>
      </c>
      <c r="BR27" s="10">
        <v>1.0</v>
      </c>
      <c r="BS27" s="10">
        <v>1.0</v>
      </c>
      <c r="BT27" s="10">
        <v>1.0</v>
      </c>
      <c r="BU27" s="10">
        <v>1.0</v>
      </c>
      <c r="BV27" s="10">
        <v>1.0</v>
      </c>
      <c r="BW27" s="10">
        <v>1.0</v>
      </c>
      <c r="BX27" s="10" t="s">
        <v>38</v>
      </c>
      <c r="BY27" s="10">
        <v>1.0</v>
      </c>
      <c r="BZ27" s="10" t="s">
        <v>38</v>
      </c>
      <c r="CA27" s="10">
        <v>1.0</v>
      </c>
      <c r="CB27" s="10" t="s">
        <v>38</v>
      </c>
      <c r="CC27" s="10">
        <v>1.0</v>
      </c>
      <c r="CD27" s="10" t="s">
        <v>57</v>
      </c>
      <c r="CE27" s="10" t="s">
        <v>57</v>
      </c>
      <c r="CF27" s="10" t="s">
        <v>57</v>
      </c>
      <c r="CG27" s="10">
        <v>1.0</v>
      </c>
      <c r="CH27" s="10" t="s">
        <v>38</v>
      </c>
      <c r="CI27" s="10" t="s">
        <v>38</v>
      </c>
      <c r="CJ27" s="10" t="s">
        <v>38</v>
      </c>
      <c r="CK27" s="10" t="s">
        <v>38</v>
      </c>
      <c r="CL27" s="10">
        <v>1.0</v>
      </c>
      <c r="CM27" s="10">
        <v>1.0</v>
      </c>
      <c r="CN27" s="11" t="s">
        <v>31</v>
      </c>
      <c r="CO27" s="10" t="s">
        <v>31</v>
      </c>
      <c r="CP27" s="10" t="s">
        <v>31</v>
      </c>
      <c r="CQ27" s="10" t="s">
        <v>31</v>
      </c>
      <c r="CR27" s="10" t="s">
        <v>31</v>
      </c>
      <c r="CS27" s="10" t="s">
        <v>31</v>
      </c>
      <c r="CT27" s="10" t="s">
        <v>31</v>
      </c>
      <c r="CU27" s="10" t="s">
        <v>31</v>
      </c>
      <c r="CV27" s="10" t="s">
        <v>31</v>
      </c>
      <c r="CW27" s="10" t="s">
        <v>31</v>
      </c>
      <c r="CX27" s="10" t="s">
        <v>31</v>
      </c>
      <c r="CY27" s="10" t="s">
        <v>31</v>
      </c>
      <c r="CZ27" s="10" t="s">
        <v>31</v>
      </c>
      <c r="DA27" s="10" t="s">
        <v>31</v>
      </c>
      <c r="DB27" s="10" t="s">
        <v>31</v>
      </c>
      <c r="DC27" s="10" t="s">
        <v>31</v>
      </c>
      <c r="DD27" s="10" t="s">
        <v>31</v>
      </c>
      <c r="DE27" s="10" t="s">
        <v>31</v>
      </c>
      <c r="DF27" s="10" t="s">
        <v>31</v>
      </c>
      <c r="DG27" s="10" t="s">
        <v>31</v>
      </c>
      <c r="DH27" s="10" t="s">
        <v>31</v>
      </c>
      <c r="DI27" s="10" t="s">
        <v>31</v>
      </c>
      <c r="DJ27" s="10" t="s">
        <v>31</v>
      </c>
      <c r="DK27" s="10" t="s">
        <v>31</v>
      </c>
      <c r="DL27" s="10" t="s">
        <v>31</v>
      </c>
      <c r="DM27" s="10" t="s">
        <v>31</v>
      </c>
      <c r="DN27" s="10" t="s">
        <v>31</v>
      </c>
      <c r="DO27" s="10" t="s">
        <v>31</v>
      </c>
      <c r="DP27" s="10" t="s">
        <v>31</v>
      </c>
      <c r="DQ27" s="10" t="s">
        <v>31</v>
      </c>
      <c r="DR27" s="10" t="s">
        <v>31</v>
      </c>
      <c r="DS27" s="10" t="s">
        <v>31</v>
      </c>
      <c r="DT27" s="10" t="s">
        <v>31</v>
      </c>
      <c r="DU27" s="10" t="s">
        <v>31</v>
      </c>
      <c r="DV27" s="10" t="s">
        <v>31</v>
      </c>
      <c r="DW27" s="10" t="s">
        <v>31</v>
      </c>
      <c r="DX27" s="10" t="s">
        <v>31</v>
      </c>
      <c r="DY27" s="10" t="s">
        <v>31</v>
      </c>
      <c r="DZ27" s="10" t="s">
        <v>31</v>
      </c>
      <c r="EA27" s="10" t="s">
        <v>31</v>
      </c>
      <c r="EB27" s="10" t="s">
        <v>31</v>
      </c>
      <c r="EC27" s="10" t="s">
        <v>31</v>
      </c>
      <c r="ED27" s="10" t="s">
        <v>31</v>
      </c>
      <c r="EE27" s="10" t="s">
        <v>31</v>
      </c>
      <c r="EF27" s="10" t="s">
        <v>31</v>
      </c>
      <c r="EG27" s="10" t="s">
        <v>31</v>
      </c>
      <c r="EH27" s="10" t="s">
        <v>31</v>
      </c>
      <c r="EI27" s="10" t="s">
        <v>31</v>
      </c>
      <c r="EJ27" s="10" t="s">
        <v>31</v>
      </c>
      <c r="EK27" s="10" t="s">
        <v>31</v>
      </c>
      <c r="EL27" s="10" t="s">
        <v>31</v>
      </c>
      <c r="EM27" s="10" t="s">
        <v>31</v>
      </c>
      <c r="EN27" s="10" t="s">
        <v>31</v>
      </c>
      <c r="EO27" s="10" t="s">
        <v>31</v>
      </c>
      <c r="EP27" s="10" t="s">
        <v>31</v>
      </c>
      <c r="EQ27" s="10" t="s">
        <v>31</v>
      </c>
      <c r="ER27" s="10" t="s">
        <v>31</v>
      </c>
      <c r="ES27" s="10" t="s">
        <v>31</v>
      </c>
      <c r="ET27" s="10" t="s">
        <v>31</v>
      </c>
      <c r="EU27" s="10" t="s">
        <v>31</v>
      </c>
      <c r="EV27" s="10" t="s">
        <v>31</v>
      </c>
      <c r="EW27" s="10" t="s">
        <v>31</v>
      </c>
      <c r="EX27" s="10" t="s">
        <v>31</v>
      </c>
      <c r="EY27" s="10" t="s">
        <v>31</v>
      </c>
      <c r="EZ27" s="10" t="s">
        <v>31</v>
      </c>
      <c r="FA27" s="10" t="s">
        <v>31</v>
      </c>
      <c r="FB27" s="10" t="s">
        <v>31</v>
      </c>
      <c r="FC27" s="11" t="s">
        <v>31</v>
      </c>
      <c r="FD27" s="10" t="s">
        <v>31</v>
      </c>
      <c r="FE27" s="10" t="s">
        <v>31</v>
      </c>
      <c r="FF27" s="10" t="s">
        <v>31</v>
      </c>
      <c r="FG27" s="10" t="s">
        <v>31</v>
      </c>
      <c r="FH27" s="10" t="s">
        <v>31</v>
      </c>
      <c r="FI27" s="10" t="s">
        <v>31</v>
      </c>
      <c r="FJ27" s="10" t="s">
        <v>31</v>
      </c>
      <c r="FK27" s="10" t="s">
        <v>31</v>
      </c>
      <c r="FL27" s="10" t="s">
        <v>31</v>
      </c>
      <c r="FM27" s="10" t="s">
        <v>31</v>
      </c>
      <c r="FN27" s="10" t="s">
        <v>31</v>
      </c>
      <c r="FO27" s="10" t="s">
        <v>31</v>
      </c>
      <c r="FP27" s="10" t="s">
        <v>31</v>
      </c>
      <c r="FQ27" s="10" t="s">
        <v>31</v>
      </c>
      <c r="FR27" s="10" t="s">
        <v>31</v>
      </c>
      <c r="FS27" s="10" t="s">
        <v>31</v>
      </c>
      <c r="FT27" s="10" t="s">
        <v>31</v>
      </c>
      <c r="FU27" s="10" t="s">
        <v>31</v>
      </c>
      <c r="FV27" s="10" t="s">
        <v>31</v>
      </c>
      <c r="FW27" s="10" t="s">
        <v>31</v>
      </c>
      <c r="FX27" s="10" t="s">
        <v>31</v>
      </c>
      <c r="FY27" s="10" t="s">
        <v>31</v>
      </c>
      <c r="FZ27" s="10" t="s">
        <v>31</v>
      </c>
      <c r="GA27" s="10" t="s">
        <v>31</v>
      </c>
      <c r="GB27" s="10" t="s">
        <v>31</v>
      </c>
      <c r="GC27" s="10" t="s">
        <v>31</v>
      </c>
      <c r="GD27" s="11" t="s">
        <v>31</v>
      </c>
      <c r="GE27" s="10" t="s">
        <v>31</v>
      </c>
      <c r="GF27" s="10" t="s">
        <v>31</v>
      </c>
      <c r="GG27" s="10" t="s">
        <v>31</v>
      </c>
      <c r="GH27" s="10" t="s">
        <v>31</v>
      </c>
      <c r="GI27" s="10" t="s">
        <v>31</v>
      </c>
      <c r="GJ27" s="10" t="s">
        <v>31</v>
      </c>
      <c r="GK27" s="10" t="s">
        <v>31</v>
      </c>
      <c r="GL27" s="10" t="s">
        <v>31</v>
      </c>
      <c r="GM27" s="10" t="s">
        <v>31</v>
      </c>
      <c r="GN27" s="10" t="s">
        <v>31</v>
      </c>
      <c r="GO27" s="10" t="s">
        <v>31</v>
      </c>
      <c r="GP27" s="10" t="s">
        <v>31</v>
      </c>
      <c r="GQ27" s="10" t="s">
        <v>31</v>
      </c>
      <c r="GR27" s="10" t="s">
        <v>31</v>
      </c>
      <c r="GS27" s="10" t="s">
        <v>31</v>
      </c>
      <c r="GT27" s="10" t="s">
        <v>31</v>
      </c>
      <c r="GU27" s="10" t="s">
        <v>31</v>
      </c>
      <c r="GV27" s="10" t="s">
        <v>31</v>
      </c>
      <c r="GW27" s="10" t="s">
        <v>31</v>
      </c>
      <c r="GX27" s="10" t="s">
        <v>31</v>
      </c>
      <c r="GY27" s="10" t="s">
        <v>31</v>
      </c>
      <c r="GZ27" s="10" t="s">
        <v>31</v>
      </c>
      <c r="HA27" s="10" t="s">
        <v>31</v>
      </c>
      <c r="HB27" s="10" t="s">
        <v>31</v>
      </c>
      <c r="HC27" s="10" t="s">
        <v>31</v>
      </c>
      <c r="HD27" s="10" t="s">
        <v>31</v>
      </c>
      <c r="HE27" s="10" t="s">
        <v>31</v>
      </c>
      <c r="HF27" s="10" t="s">
        <v>31</v>
      </c>
    </row>
    <row r="28">
      <c r="A28" s="7" t="s">
        <v>22</v>
      </c>
      <c r="B28" s="8"/>
      <c r="C28" s="7" t="s">
        <v>140</v>
      </c>
      <c r="D28" s="7" t="s">
        <v>69</v>
      </c>
      <c r="E28" s="7" t="s">
        <v>141</v>
      </c>
      <c r="F28" s="9">
        <f t="shared" si="1"/>
        <v>174</v>
      </c>
      <c r="G28" s="7" t="s">
        <v>26</v>
      </c>
      <c r="H28" s="7" t="s">
        <v>142</v>
      </c>
      <c r="I28" s="7" t="s">
        <v>143</v>
      </c>
      <c r="J28" s="7" t="s">
        <v>138</v>
      </c>
      <c r="K28" s="7" t="s">
        <v>55</v>
      </c>
      <c r="L28" s="7" t="s">
        <v>144</v>
      </c>
      <c r="M28" s="10">
        <v>100.0</v>
      </c>
      <c r="N28" s="10">
        <v>43.0</v>
      </c>
      <c r="O28" s="10">
        <v>31.0</v>
      </c>
      <c r="P28" s="10" t="s">
        <v>31</v>
      </c>
      <c r="Q28" s="10" t="s">
        <v>31</v>
      </c>
      <c r="R28" s="10" t="s">
        <v>31</v>
      </c>
      <c r="S28" s="11">
        <v>1.0</v>
      </c>
      <c r="T28" s="10">
        <v>1.0</v>
      </c>
      <c r="U28" s="10">
        <v>1.0</v>
      </c>
      <c r="V28" s="10">
        <v>1.0</v>
      </c>
      <c r="W28" s="10">
        <v>1.0</v>
      </c>
      <c r="X28" s="10">
        <v>1.0</v>
      </c>
      <c r="Y28" s="10">
        <v>1.0</v>
      </c>
      <c r="Z28" s="10">
        <v>1.0</v>
      </c>
      <c r="AA28" s="10">
        <v>1.0</v>
      </c>
      <c r="AB28" s="10">
        <v>1.0</v>
      </c>
      <c r="AC28" s="10">
        <v>1.0</v>
      </c>
      <c r="AD28" s="10">
        <v>1.0</v>
      </c>
      <c r="AE28" s="10">
        <v>1.0</v>
      </c>
      <c r="AF28" s="10">
        <v>1.0</v>
      </c>
      <c r="AG28" s="10">
        <v>1.0</v>
      </c>
      <c r="AH28" s="10">
        <v>1.0</v>
      </c>
      <c r="AI28" s="10">
        <v>1.0</v>
      </c>
      <c r="AJ28" s="10">
        <v>1.0</v>
      </c>
      <c r="AK28" s="10">
        <v>1.0</v>
      </c>
      <c r="AL28" s="10">
        <v>1.0</v>
      </c>
      <c r="AM28" s="11">
        <v>1.0</v>
      </c>
      <c r="AN28" s="10">
        <v>1.0</v>
      </c>
      <c r="AO28" s="10">
        <v>1.0</v>
      </c>
      <c r="AP28" s="10">
        <v>1.0</v>
      </c>
      <c r="AQ28" s="10">
        <v>1.0</v>
      </c>
      <c r="AR28" s="10">
        <v>1.0</v>
      </c>
      <c r="AS28" s="10">
        <v>1.0</v>
      </c>
      <c r="AT28" s="10">
        <v>1.0</v>
      </c>
      <c r="AU28" s="10">
        <v>1.0</v>
      </c>
      <c r="AV28" s="10">
        <v>1.0</v>
      </c>
      <c r="AW28" s="10">
        <v>1.0</v>
      </c>
      <c r="AX28" s="10">
        <v>1.0</v>
      </c>
      <c r="AY28" s="10" t="s">
        <v>38</v>
      </c>
      <c r="AZ28" s="10" t="s">
        <v>38</v>
      </c>
      <c r="BA28" s="10">
        <v>1.0</v>
      </c>
      <c r="BB28" s="10" t="s">
        <v>38</v>
      </c>
      <c r="BC28" s="10" t="s">
        <v>38</v>
      </c>
      <c r="BD28" s="10">
        <v>1.0</v>
      </c>
      <c r="BE28" s="10">
        <v>1.0</v>
      </c>
      <c r="BF28" s="10" t="s">
        <v>38</v>
      </c>
      <c r="BG28" s="10" t="s">
        <v>38</v>
      </c>
      <c r="BH28" s="10" t="s">
        <v>38</v>
      </c>
      <c r="BI28" s="10" t="s">
        <v>38</v>
      </c>
      <c r="BJ28" s="10" t="s">
        <v>38</v>
      </c>
      <c r="BK28" s="11">
        <v>1.0</v>
      </c>
      <c r="BL28" s="10">
        <v>1.0</v>
      </c>
      <c r="BM28" s="10">
        <v>1.0</v>
      </c>
      <c r="BN28" s="10">
        <v>1.0</v>
      </c>
      <c r="BO28" s="10">
        <v>1.0</v>
      </c>
      <c r="BP28" s="10">
        <v>1.0</v>
      </c>
      <c r="BQ28" s="10">
        <v>1.0</v>
      </c>
      <c r="BR28" s="10">
        <v>1.0</v>
      </c>
      <c r="BS28" s="10">
        <v>1.0</v>
      </c>
      <c r="BT28" s="10">
        <v>1.0</v>
      </c>
      <c r="BU28" s="10">
        <v>1.0</v>
      </c>
      <c r="BV28" s="10">
        <v>1.0</v>
      </c>
      <c r="BW28" s="10">
        <v>1.0</v>
      </c>
      <c r="BX28" s="10" t="s">
        <v>38</v>
      </c>
      <c r="BY28" s="10">
        <v>1.0</v>
      </c>
      <c r="BZ28" s="10">
        <v>1.0</v>
      </c>
      <c r="CA28" s="10">
        <v>1.0</v>
      </c>
      <c r="CB28" s="10" t="s">
        <v>38</v>
      </c>
      <c r="CC28" s="10" t="s">
        <v>38</v>
      </c>
      <c r="CD28" s="10">
        <v>1.0</v>
      </c>
      <c r="CE28" s="10">
        <v>1.0</v>
      </c>
      <c r="CF28" s="10">
        <v>1.0</v>
      </c>
      <c r="CG28" s="10">
        <v>1.0</v>
      </c>
      <c r="CH28" s="10">
        <v>1.0</v>
      </c>
      <c r="CI28" s="10" t="s">
        <v>57</v>
      </c>
      <c r="CJ28" s="10" t="s">
        <v>57</v>
      </c>
      <c r="CK28" s="10" t="s">
        <v>57</v>
      </c>
      <c r="CL28" s="10">
        <v>1.0</v>
      </c>
      <c r="CM28" s="10" t="s">
        <v>38</v>
      </c>
      <c r="CN28" s="11" t="s">
        <v>31</v>
      </c>
      <c r="CO28" s="10" t="s">
        <v>31</v>
      </c>
      <c r="CP28" s="10" t="s">
        <v>31</v>
      </c>
      <c r="CQ28" s="10" t="s">
        <v>31</v>
      </c>
      <c r="CR28" s="10" t="s">
        <v>31</v>
      </c>
      <c r="CS28" s="10" t="s">
        <v>31</v>
      </c>
      <c r="CT28" s="10" t="s">
        <v>31</v>
      </c>
      <c r="CU28" s="10" t="s">
        <v>31</v>
      </c>
      <c r="CV28" s="10" t="s">
        <v>31</v>
      </c>
      <c r="CW28" s="10" t="s">
        <v>31</v>
      </c>
      <c r="CX28" s="10" t="s">
        <v>31</v>
      </c>
      <c r="CY28" s="10" t="s">
        <v>31</v>
      </c>
      <c r="CZ28" s="10" t="s">
        <v>31</v>
      </c>
      <c r="DA28" s="10" t="s">
        <v>31</v>
      </c>
      <c r="DB28" s="10" t="s">
        <v>31</v>
      </c>
      <c r="DC28" s="10" t="s">
        <v>31</v>
      </c>
      <c r="DD28" s="10" t="s">
        <v>31</v>
      </c>
      <c r="DE28" s="10" t="s">
        <v>31</v>
      </c>
      <c r="DF28" s="10" t="s">
        <v>31</v>
      </c>
      <c r="DG28" s="10" t="s">
        <v>31</v>
      </c>
      <c r="DH28" s="10" t="s">
        <v>31</v>
      </c>
      <c r="DI28" s="10" t="s">
        <v>31</v>
      </c>
      <c r="DJ28" s="10" t="s">
        <v>31</v>
      </c>
      <c r="DK28" s="10" t="s">
        <v>31</v>
      </c>
      <c r="DL28" s="10" t="s">
        <v>31</v>
      </c>
      <c r="DM28" s="10" t="s">
        <v>31</v>
      </c>
      <c r="DN28" s="10" t="s">
        <v>31</v>
      </c>
      <c r="DO28" s="10" t="s">
        <v>31</v>
      </c>
      <c r="DP28" s="10" t="s">
        <v>31</v>
      </c>
      <c r="DQ28" s="10" t="s">
        <v>31</v>
      </c>
      <c r="DR28" s="10" t="s">
        <v>31</v>
      </c>
      <c r="DS28" s="10" t="s">
        <v>31</v>
      </c>
      <c r="DT28" s="10" t="s">
        <v>31</v>
      </c>
      <c r="DU28" s="10" t="s">
        <v>31</v>
      </c>
      <c r="DV28" s="10" t="s">
        <v>31</v>
      </c>
      <c r="DW28" s="10" t="s">
        <v>31</v>
      </c>
      <c r="DX28" s="10" t="s">
        <v>31</v>
      </c>
      <c r="DY28" s="10" t="s">
        <v>31</v>
      </c>
      <c r="DZ28" s="10" t="s">
        <v>31</v>
      </c>
      <c r="EA28" s="10" t="s">
        <v>31</v>
      </c>
      <c r="EB28" s="10" t="s">
        <v>31</v>
      </c>
      <c r="EC28" s="10" t="s">
        <v>31</v>
      </c>
      <c r="ED28" s="10" t="s">
        <v>31</v>
      </c>
      <c r="EE28" s="10" t="s">
        <v>31</v>
      </c>
      <c r="EF28" s="10" t="s">
        <v>31</v>
      </c>
      <c r="EG28" s="10" t="s">
        <v>31</v>
      </c>
      <c r="EH28" s="10" t="s">
        <v>31</v>
      </c>
      <c r="EI28" s="10" t="s">
        <v>31</v>
      </c>
      <c r="EJ28" s="10" t="s">
        <v>31</v>
      </c>
      <c r="EK28" s="10" t="s">
        <v>31</v>
      </c>
      <c r="EL28" s="10" t="s">
        <v>31</v>
      </c>
      <c r="EM28" s="10" t="s">
        <v>31</v>
      </c>
      <c r="EN28" s="10" t="s">
        <v>31</v>
      </c>
      <c r="EO28" s="10" t="s">
        <v>31</v>
      </c>
      <c r="EP28" s="10" t="s">
        <v>31</v>
      </c>
      <c r="EQ28" s="10" t="s">
        <v>31</v>
      </c>
      <c r="ER28" s="10" t="s">
        <v>31</v>
      </c>
      <c r="ES28" s="10" t="s">
        <v>31</v>
      </c>
      <c r="ET28" s="10" t="s">
        <v>31</v>
      </c>
      <c r="EU28" s="10" t="s">
        <v>31</v>
      </c>
      <c r="EV28" s="10" t="s">
        <v>31</v>
      </c>
      <c r="EW28" s="10" t="s">
        <v>31</v>
      </c>
      <c r="EX28" s="10" t="s">
        <v>31</v>
      </c>
      <c r="EY28" s="10" t="s">
        <v>31</v>
      </c>
      <c r="EZ28" s="10" t="s">
        <v>31</v>
      </c>
      <c r="FA28" s="10" t="s">
        <v>31</v>
      </c>
      <c r="FB28" s="10" t="s">
        <v>31</v>
      </c>
      <c r="FC28" s="11" t="s">
        <v>31</v>
      </c>
      <c r="FD28" s="10" t="s">
        <v>31</v>
      </c>
      <c r="FE28" s="10" t="s">
        <v>31</v>
      </c>
      <c r="FF28" s="10" t="s">
        <v>31</v>
      </c>
      <c r="FG28" s="10" t="s">
        <v>31</v>
      </c>
      <c r="FH28" s="10" t="s">
        <v>31</v>
      </c>
      <c r="FI28" s="10" t="s">
        <v>31</v>
      </c>
      <c r="FJ28" s="10" t="s">
        <v>31</v>
      </c>
      <c r="FK28" s="10" t="s">
        <v>31</v>
      </c>
      <c r="FL28" s="10" t="s">
        <v>31</v>
      </c>
      <c r="FM28" s="10" t="s">
        <v>31</v>
      </c>
      <c r="FN28" s="10" t="s">
        <v>31</v>
      </c>
      <c r="FO28" s="10" t="s">
        <v>31</v>
      </c>
      <c r="FP28" s="10" t="s">
        <v>31</v>
      </c>
      <c r="FQ28" s="10" t="s">
        <v>31</v>
      </c>
      <c r="FR28" s="10" t="s">
        <v>31</v>
      </c>
      <c r="FS28" s="10" t="s">
        <v>31</v>
      </c>
      <c r="FT28" s="10" t="s">
        <v>31</v>
      </c>
      <c r="FU28" s="10" t="s">
        <v>31</v>
      </c>
      <c r="FV28" s="10" t="s">
        <v>31</v>
      </c>
      <c r="FW28" s="10" t="s">
        <v>31</v>
      </c>
      <c r="FX28" s="10" t="s">
        <v>31</v>
      </c>
      <c r="FY28" s="10" t="s">
        <v>31</v>
      </c>
      <c r="FZ28" s="10" t="s">
        <v>31</v>
      </c>
      <c r="GA28" s="10" t="s">
        <v>31</v>
      </c>
      <c r="GB28" s="10" t="s">
        <v>31</v>
      </c>
      <c r="GC28" s="10" t="s">
        <v>31</v>
      </c>
      <c r="GD28" s="11" t="s">
        <v>31</v>
      </c>
      <c r="GE28" s="10" t="s">
        <v>31</v>
      </c>
      <c r="GF28" s="10" t="s">
        <v>31</v>
      </c>
      <c r="GG28" s="10" t="s">
        <v>31</v>
      </c>
      <c r="GH28" s="10" t="s">
        <v>31</v>
      </c>
      <c r="GI28" s="10" t="s">
        <v>31</v>
      </c>
      <c r="GJ28" s="10" t="s">
        <v>31</v>
      </c>
      <c r="GK28" s="10" t="s">
        <v>31</v>
      </c>
      <c r="GL28" s="10" t="s">
        <v>31</v>
      </c>
      <c r="GM28" s="10" t="s">
        <v>31</v>
      </c>
      <c r="GN28" s="10" t="s">
        <v>31</v>
      </c>
      <c r="GO28" s="10" t="s">
        <v>31</v>
      </c>
      <c r="GP28" s="10" t="s">
        <v>31</v>
      </c>
      <c r="GQ28" s="10" t="s">
        <v>31</v>
      </c>
      <c r="GR28" s="10" t="s">
        <v>31</v>
      </c>
      <c r="GS28" s="10" t="s">
        <v>31</v>
      </c>
      <c r="GT28" s="10" t="s">
        <v>31</v>
      </c>
      <c r="GU28" s="10" t="s">
        <v>31</v>
      </c>
      <c r="GV28" s="10" t="s">
        <v>31</v>
      </c>
      <c r="GW28" s="10" t="s">
        <v>31</v>
      </c>
      <c r="GX28" s="10" t="s">
        <v>31</v>
      </c>
      <c r="GY28" s="10" t="s">
        <v>31</v>
      </c>
      <c r="GZ28" s="10" t="s">
        <v>31</v>
      </c>
      <c r="HA28" s="10" t="s">
        <v>31</v>
      </c>
      <c r="HB28" s="10" t="s">
        <v>31</v>
      </c>
      <c r="HC28" s="10" t="s">
        <v>31</v>
      </c>
      <c r="HD28" s="10" t="s">
        <v>31</v>
      </c>
      <c r="HE28" s="10" t="s">
        <v>31</v>
      </c>
      <c r="HF28" s="10" t="s">
        <v>31</v>
      </c>
    </row>
    <row r="29">
      <c r="A29" s="7" t="s">
        <v>22</v>
      </c>
      <c r="B29" s="8"/>
      <c r="C29" s="7" t="s">
        <v>145</v>
      </c>
      <c r="D29" s="7" t="s">
        <v>146</v>
      </c>
      <c r="E29" s="7" t="s">
        <v>147</v>
      </c>
      <c r="F29" s="9">
        <f t="shared" si="1"/>
        <v>165</v>
      </c>
      <c r="G29" s="7" t="s">
        <v>26</v>
      </c>
      <c r="H29" s="7" t="s">
        <v>35</v>
      </c>
      <c r="I29" s="7" t="s">
        <v>148</v>
      </c>
      <c r="J29" s="7" t="s">
        <v>42</v>
      </c>
      <c r="K29" s="7" t="s">
        <v>30</v>
      </c>
      <c r="L29" s="7" t="s">
        <v>149</v>
      </c>
      <c r="M29" s="10" t="s">
        <v>31</v>
      </c>
      <c r="N29" s="10" t="s">
        <v>31</v>
      </c>
      <c r="O29" s="10" t="s">
        <v>31</v>
      </c>
      <c r="P29" s="10">
        <v>100.0</v>
      </c>
      <c r="Q29" s="10">
        <v>20.0</v>
      </c>
      <c r="R29" s="10">
        <v>45.0</v>
      </c>
      <c r="S29" s="11" t="s">
        <v>31</v>
      </c>
      <c r="T29" s="10" t="s">
        <v>31</v>
      </c>
      <c r="U29" s="10" t="s">
        <v>31</v>
      </c>
      <c r="V29" s="10" t="s">
        <v>31</v>
      </c>
      <c r="W29" s="10" t="s">
        <v>31</v>
      </c>
      <c r="X29" s="10" t="s">
        <v>31</v>
      </c>
      <c r="Y29" s="10" t="s">
        <v>31</v>
      </c>
      <c r="Z29" s="10" t="s">
        <v>31</v>
      </c>
      <c r="AA29" s="10" t="s">
        <v>31</v>
      </c>
      <c r="AB29" s="10" t="s">
        <v>31</v>
      </c>
      <c r="AC29" s="10" t="s">
        <v>31</v>
      </c>
      <c r="AD29" s="10" t="s">
        <v>31</v>
      </c>
      <c r="AE29" s="10" t="s">
        <v>31</v>
      </c>
      <c r="AF29" s="10" t="s">
        <v>31</v>
      </c>
      <c r="AG29" s="10" t="s">
        <v>31</v>
      </c>
      <c r="AH29" s="10" t="s">
        <v>31</v>
      </c>
      <c r="AI29" s="10" t="s">
        <v>31</v>
      </c>
      <c r="AJ29" s="10" t="s">
        <v>31</v>
      </c>
      <c r="AK29" s="10" t="s">
        <v>31</v>
      </c>
      <c r="AL29" s="10" t="s">
        <v>31</v>
      </c>
      <c r="AM29" s="11" t="s">
        <v>31</v>
      </c>
      <c r="AN29" s="10" t="s">
        <v>31</v>
      </c>
      <c r="AO29" s="10" t="s">
        <v>31</v>
      </c>
      <c r="AP29" s="10" t="s">
        <v>31</v>
      </c>
      <c r="AQ29" s="10" t="s">
        <v>31</v>
      </c>
      <c r="AR29" s="10" t="s">
        <v>31</v>
      </c>
      <c r="AS29" s="10" t="s">
        <v>31</v>
      </c>
      <c r="AT29" s="10" t="s">
        <v>31</v>
      </c>
      <c r="AU29" s="10" t="s">
        <v>31</v>
      </c>
      <c r="AV29" s="10" t="s">
        <v>31</v>
      </c>
      <c r="AW29" s="10" t="s">
        <v>31</v>
      </c>
      <c r="AX29" s="10" t="s">
        <v>31</v>
      </c>
      <c r="AY29" s="10" t="s">
        <v>31</v>
      </c>
      <c r="AZ29" s="10" t="s">
        <v>31</v>
      </c>
      <c r="BA29" s="10" t="s">
        <v>31</v>
      </c>
      <c r="BB29" s="10" t="s">
        <v>31</v>
      </c>
      <c r="BC29" s="10" t="s">
        <v>31</v>
      </c>
      <c r="BD29" s="10" t="s">
        <v>31</v>
      </c>
      <c r="BE29" s="10" t="s">
        <v>31</v>
      </c>
      <c r="BF29" s="10" t="s">
        <v>31</v>
      </c>
      <c r="BG29" s="10" t="s">
        <v>31</v>
      </c>
      <c r="BH29" s="10" t="s">
        <v>31</v>
      </c>
      <c r="BI29" s="10" t="s">
        <v>31</v>
      </c>
      <c r="BJ29" s="10" t="s">
        <v>31</v>
      </c>
      <c r="BK29" s="11" t="s">
        <v>31</v>
      </c>
      <c r="BL29" s="10" t="s">
        <v>31</v>
      </c>
      <c r="BM29" s="10" t="s">
        <v>31</v>
      </c>
      <c r="BN29" s="10" t="s">
        <v>31</v>
      </c>
      <c r="BO29" s="10" t="s">
        <v>31</v>
      </c>
      <c r="BP29" s="10" t="s">
        <v>31</v>
      </c>
      <c r="BQ29" s="10" t="s">
        <v>31</v>
      </c>
      <c r="BR29" s="10" t="s">
        <v>31</v>
      </c>
      <c r="BS29" s="10" t="s">
        <v>31</v>
      </c>
      <c r="BT29" s="10" t="s">
        <v>31</v>
      </c>
      <c r="BU29" s="10" t="s">
        <v>31</v>
      </c>
      <c r="BV29" s="10" t="s">
        <v>31</v>
      </c>
      <c r="BW29" s="10" t="s">
        <v>31</v>
      </c>
      <c r="BX29" s="10" t="s">
        <v>31</v>
      </c>
      <c r="BY29" s="10" t="s">
        <v>31</v>
      </c>
      <c r="BZ29" s="10" t="s">
        <v>31</v>
      </c>
      <c r="CA29" s="10" t="s">
        <v>31</v>
      </c>
      <c r="CB29" s="10" t="s">
        <v>31</v>
      </c>
      <c r="CC29" s="10" t="s">
        <v>31</v>
      </c>
      <c r="CD29" s="10" t="s">
        <v>31</v>
      </c>
      <c r="CE29" s="10" t="s">
        <v>31</v>
      </c>
      <c r="CF29" s="10" t="s">
        <v>31</v>
      </c>
      <c r="CG29" s="10" t="s">
        <v>31</v>
      </c>
      <c r="CH29" s="10" t="s">
        <v>31</v>
      </c>
      <c r="CI29" s="10" t="s">
        <v>31</v>
      </c>
      <c r="CJ29" s="10" t="s">
        <v>31</v>
      </c>
      <c r="CK29" s="10" t="s">
        <v>31</v>
      </c>
      <c r="CL29" s="10" t="s">
        <v>31</v>
      </c>
      <c r="CM29" s="10" t="s">
        <v>31</v>
      </c>
      <c r="CN29" s="11">
        <v>1.0</v>
      </c>
      <c r="CO29" s="10">
        <v>1.0</v>
      </c>
      <c r="CP29" s="10">
        <v>1.0</v>
      </c>
      <c r="CQ29" s="10">
        <v>1.0</v>
      </c>
      <c r="CR29" s="10">
        <v>1.0</v>
      </c>
      <c r="CS29" s="10">
        <v>1.0</v>
      </c>
      <c r="CT29" s="10">
        <v>1.0</v>
      </c>
      <c r="CU29" s="10">
        <v>1.0</v>
      </c>
      <c r="CV29" s="10">
        <v>1.0</v>
      </c>
      <c r="CW29" s="10">
        <v>1.0</v>
      </c>
      <c r="CX29" s="10">
        <v>1.0</v>
      </c>
      <c r="CY29" s="10">
        <v>1.0</v>
      </c>
      <c r="CZ29" s="10">
        <v>1.0</v>
      </c>
      <c r="DA29" s="10">
        <v>1.0</v>
      </c>
      <c r="DB29" s="10">
        <v>1.0</v>
      </c>
      <c r="DC29" s="10">
        <v>1.0</v>
      </c>
      <c r="DD29" s="10">
        <v>1.0</v>
      </c>
      <c r="DE29" s="10">
        <v>1.0</v>
      </c>
      <c r="DF29" s="10">
        <v>1.0</v>
      </c>
      <c r="DG29" s="10">
        <v>1.0</v>
      </c>
      <c r="DH29" s="10">
        <v>1.0</v>
      </c>
      <c r="DI29" s="10">
        <v>1.0</v>
      </c>
      <c r="DJ29" s="10">
        <v>1.0</v>
      </c>
      <c r="DK29" s="10">
        <v>1.0</v>
      </c>
      <c r="DL29" s="10">
        <v>1.0</v>
      </c>
      <c r="DM29" s="10">
        <v>1.0</v>
      </c>
      <c r="DN29" s="10">
        <v>1.0</v>
      </c>
      <c r="DO29" s="10">
        <v>1.0</v>
      </c>
      <c r="DP29" s="10">
        <v>1.0</v>
      </c>
      <c r="DQ29" s="10">
        <v>1.0</v>
      </c>
      <c r="DR29" s="10">
        <v>1.0</v>
      </c>
      <c r="DS29" s="10">
        <v>1.0</v>
      </c>
      <c r="DT29" s="10">
        <v>1.0</v>
      </c>
      <c r="DU29" s="10">
        <v>1.0</v>
      </c>
      <c r="DV29" s="10">
        <v>1.0</v>
      </c>
      <c r="DW29" s="10">
        <v>1.0</v>
      </c>
      <c r="DX29" s="10">
        <v>1.0</v>
      </c>
      <c r="DY29" s="10">
        <v>1.0</v>
      </c>
      <c r="DZ29" s="10">
        <v>1.0</v>
      </c>
      <c r="EA29" s="10">
        <v>1.0</v>
      </c>
      <c r="EB29" s="10">
        <v>1.0</v>
      </c>
      <c r="EC29" s="10">
        <v>1.0</v>
      </c>
      <c r="ED29" s="10">
        <v>1.0</v>
      </c>
      <c r="EE29" s="10">
        <v>1.0</v>
      </c>
      <c r="EF29" s="10">
        <v>1.0</v>
      </c>
      <c r="EG29" s="10">
        <v>1.0</v>
      </c>
      <c r="EH29" s="10">
        <v>1.0</v>
      </c>
      <c r="EI29" s="10">
        <v>1.0</v>
      </c>
      <c r="EJ29" s="10">
        <v>1.0</v>
      </c>
      <c r="EK29" s="10">
        <v>1.0</v>
      </c>
      <c r="EL29" s="10">
        <v>1.0</v>
      </c>
      <c r="EM29" s="10">
        <v>1.0</v>
      </c>
      <c r="EN29" s="10">
        <v>1.0</v>
      </c>
      <c r="EO29" s="10">
        <v>1.0</v>
      </c>
      <c r="EP29" s="10">
        <v>1.0</v>
      </c>
      <c r="EQ29" s="10">
        <v>1.0</v>
      </c>
      <c r="ER29" s="10">
        <v>1.0</v>
      </c>
      <c r="ES29" s="10">
        <v>1.0</v>
      </c>
      <c r="ET29" s="10">
        <v>1.0</v>
      </c>
      <c r="EU29" s="10">
        <v>1.0</v>
      </c>
      <c r="EV29" s="10">
        <v>1.0</v>
      </c>
      <c r="EW29" s="10">
        <v>1.0</v>
      </c>
      <c r="EX29" s="10">
        <v>1.0</v>
      </c>
      <c r="EY29" s="10">
        <v>1.0</v>
      </c>
      <c r="EZ29" s="10">
        <v>1.0</v>
      </c>
      <c r="FA29" s="10">
        <v>1.0</v>
      </c>
      <c r="FB29" s="10">
        <v>1.0</v>
      </c>
      <c r="FC29" s="11">
        <v>1.0</v>
      </c>
      <c r="FD29" s="10">
        <v>1.0</v>
      </c>
      <c r="FE29" s="10">
        <v>1.0</v>
      </c>
      <c r="FF29" s="10">
        <v>1.0</v>
      </c>
      <c r="FG29" s="10" t="s">
        <v>38</v>
      </c>
      <c r="FH29" s="10" t="s">
        <v>38</v>
      </c>
      <c r="FI29" s="10">
        <v>1.0</v>
      </c>
      <c r="FJ29" s="10">
        <v>1.0</v>
      </c>
      <c r="FK29" s="10">
        <v>1.0</v>
      </c>
      <c r="FL29" s="10">
        <v>1.0</v>
      </c>
      <c r="FM29" s="10">
        <v>1.0</v>
      </c>
      <c r="FN29" s="10">
        <v>1.0</v>
      </c>
      <c r="FO29" s="10">
        <v>1.0</v>
      </c>
      <c r="FP29" s="10" t="s">
        <v>38</v>
      </c>
      <c r="FQ29" s="10" t="s">
        <v>38</v>
      </c>
      <c r="FR29" s="10">
        <v>1.0</v>
      </c>
      <c r="FS29" s="10">
        <v>1.0</v>
      </c>
      <c r="FT29" s="10" t="s">
        <v>38</v>
      </c>
      <c r="FU29" s="10" t="s">
        <v>38</v>
      </c>
      <c r="FV29" s="10">
        <v>1.0</v>
      </c>
      <c r="FW29" s="10">
        <v>1.0</v>
      </c>
      <c r="FX29" s="10">
        <v>1.0</v>
      </c>
      <c r="FY29" s="10">
        <v>1.0</v>
      </c>
      <c r="FZ29" s="10">
        <v>1.0</v>
      </c>
      <c r="GA29" s="10">
        <v>1.0</v>
      </c>
      <c r="GB29" s="10">
        <v>1.0</v>
      </c>
      <c r="GC29" s="10">
        <v>1.0</v>
      </c>
      <c r="GD29" s="11">
        <v>1.0</v>
      </c>
      <c r="GE29" s="10">
        <v>1.0</v>
      </c>
      <c r="GF29" s="10">
        <v>1.0</v>
      </c>
      <c r="GG29" s="10">
        <v>1.0</v>
      </c>
      <c r="GH29" s="10">
        <v>1.0</v>
      </c>
      <c r="GI29" s="10">
        <v>1.0</v>
      </c>
      <c r="GJ29" s="10">
        <v>1.0</v>
      </c>
      <c r="GK29" s="10" t="s">
        <v>38</v>
      </c>
      <c r="GL29" s="10">
        <v>1.0</v>
      </c>
      <c r="GM29" s="10" t="s">
        <v>38</v>
      </c>
      <c r="GN29" s="10" t="s">
        <v>38</v>
      </c>
      <c r="GO29" s="10" t="s">
        <v>38</v>
      </c>
      <c r="GP29" s="10" t="s">
        <v>38</v>
      </c>
      <c r="GQ29" s="10" t="s">
        <v>38</v>
      </c>
      <c r="GR29" s="10" t="s">
        <v>38</v>
      </c>
      <c r="GS29" s="10" t="s">
        <v>38</v>
      </c>
      <c r="GT29" s="10" t="s">
        <v>38</v>
      </c>
      <c r="GU29" s="10" t="s">
        <v>38</v>
      </c>
      <c r="GV29" s="10">
        <v>1.0</v>
      </c>
      <c r="GW29" s="10">
        <v>1.0</v>
      </c>
      <c r="GX29" s="10">
        <v>1.0</v>
      </c>
      <c r="GY29" s="10">
        <v>1.0</v>
      </c>
      <c r="GZ29" s="10">
        <v>1.0</v>
      </c>
      <c r="HA29" s="10" t="s">
        <v>38</v>
      </c>
      <c r="HB29" s="10" t="s">
        <v>38</v>
      </c>
      <c r="HC29" s="10" t="s">
        <v>38</v>
      </c>
      <c r="HD29" s="10" t="s">
        <v>38</v>
      </c>
      <c r="HE29" s="10">
        <v>1.0</v>
      </c>
      <c r="HF29" s="10" t="s">
        <v>38</v>
      </c>
    </row>
    <row r="30">
      <c r="A30" s="7" t="s">
        <v>22</v>
      </c>
      <c r="B30" s="8"/>
      <c r="C30" s="7" t="s">
        <v>150</v>
      </c>
      <c r="D30" s="7" t="s">
        <v>151</v>
      </c>
      <c r="E30" s="7" t="s">
        <v>152</v>
      </c>
      <c r="F30" s="9">
        <f t="shared" si="1"/>
        <v>165</v>
      </c>
      <c r="G30" s="7" t="s">
        <v>26</v>
      </c>
      <c r="H30" s="7" t="s">
        <v>35</v>
      </c>
      <c r="I30" s="7" t="s">
        <v>36</v>
      </c>
      <c r="J30" s="7" t="s">
        <v>42</v>
      </c>
      <c r="K30" s="7" t="s">
        <v>30</v>
      </c>
      <c r="L30" s="7"/>
      <c r="M30" s="10" t="s">
        <v>31</v>
      </c>
      <c r="N30" s="10" t="s">
        <v>31</v>
      </c>
      <c r="O30" s="10" t="s">
        <v>31</v>
      </c>
      <c r="P30" s="10">
        <v>100.0</v>
      </c>
      <c r="Q30" s="10">
        <v>43.0</v>
      </c>
      <c r="R30" s="10">
        <v>22.0</v>
      </c>
      <c r="S30" s="11" t="s">
        <v>31</v>
      </c>
      <c r="T30" s="10" t="s">
        <v>31</v>
      </c>
      <c r="U30" s="10" t="s">
        <v>31</v>
      </c>
      <c r="V30" s="10" t="s">
        <v>31</v>
      </c>
      <c r="W30" s="10" t="s">
        <v>31</v>
      </c>
      <c r="X30" s="10" t="s">
        <v>31</v>
      </c>
      <c r="Y30" s="10" t="s">
        <v>31</v>
      </c>
      <c r="Z30" s="10" t="s">
        <v>31</v>
      </c>
      <c r="AA30" s="10" t="s">
        <v>31</v>
      </c>
      <c r="AB30" s="10" t="s">
        <v>31</v>
      </c>
      <c r="AC30" s="10" t="s">
        <v>31</v>
      </c>
      <c r="AD30" s="10" t="s">
        <v>31</v>
      </c>
      <c r="AE30" s="10" t="s">
        <v>31</v>
      </c>
      <c r="AF30" s="10" t="s">
        <v>31</v>
      </c>
      <c r="AG30" s="10" t="s">
        <v>31</v>
      </c>
      <c r="AH30" s="10" t="s">
        <v>31</v>
      </c>
      <c r="AI30" s="10" t="s">
        <v>31</v>
      </c>
      <c r="AJ30" s="10" t="s">
        <v>31</v>
      </c>
      <c r="AK30" s="10" t="s">
        <v>31</v>
      </c>
      <c r="AL30" s="10" t="s">
        <v>31</v>
      </c>
      <c r="AM30" s="11" t="s">
        <v>31</v>
      </c>
      <c r="AN30" s="10" t="s">
        <v>31</v>
      </c>
      <c r="AO30" s="10" t="s">
        <v>31</v>
      </c>
      <c r="AP30" s="10" t="s">
        <v>31</v>
      </c>
      <c r="AQ30" s="10" t="s">
        <v>31</v>
      </c>
      <c r="AR30" s="10" t="s">
        <v>31</v>
      </c>
      <c r="AS30" s="10" t="s">
        <v>31</v>
      </c>
      <c r="AT30" s="10" t="s">
        <v>31</v>
      </c>
      <c r="AU30" s="10" t="s">
        <v>31</v>
      </c>
      <c r="AV30" s="10" t="s">
        <v>31</v>
      </c>
      <c r="AW30" s="10" t="s">
        <v>31</v>
      </c>
      <c r="AX30" s="10" t="s">
        <v>31</v>
      </c>
      <c r="AY30" s="10" t="s">
        <v>31</v>
      </c>
      <c r="AZ30" s="10" t="s">
        <v>31</v>
      </c>
      <c r="BA30" s="10" t="s">
        <v>31</v>
      </c>
      <c r="BB30" s="10" t="s">
        <v>31</v>
      </c>
      <c r="BC30" s="10" t="s">
        <v>31</v>
      </c>
      <c r="BD30" s="10" t="s">
        <v>31</v>
      </c>
      <c r="BE30" s="10" t="s">
        <v>31</v>
      </c>
      <c r="BF30" s="10" t="s">
        <v>31</v>
      </c>
      <c r="BG30" s="10" t="s">
        <v>31</v>
      </c>
      <c r="BH30" s="10" t="s">
        <v>31</v>
      </c>
      <c r="BI30" s="10" t="s">
        <v>31</v>
      </c>
      <c r="BJ30" s="10" t="s">
        <v>31</v>
      </c>
      <c r="BK30" s="11" t="s">
        <v>31</v>
      </c>
      <c r="BL30" s="10" t="s">
        <v>31</v>
      </c>
      <c r="BM30" s="10" t="s">
        <v>31</v>
      </c>
      <c r="BN30" s="10" t="s">
        <v>31</v>
      </c>
      <c r="BO30" s="10" t="s">
        <v>31</v>
      </c>
      <c r="BP30" s="10" t="s">
        <v>31</v>
      </c>
      <c r="BQ30" s="10" t="s">
        <v>31</v>
      </c>
      <c r="BR30" s="10" t="s">
        <v>31</v>
      </c>
      <c r="BS30" s="10" t="s">
        <v>31</v>
      </c>
      <c r="BT30" s="10" t="s">
        <v>31</v>
      </c>
      <c r="BU30" s="10" t="s">
        <v>31</v>
      </c>
      <c r="BV30" s="10" t="s">
        <v>31</v>
      </c>
      <c r="BW30" s="10" t="s">
        <v>31</v>
      </c>
      <c r="BX30" s="10" t="s">
        <v>31</v>
      </c>
      <c r="BY30" s="10" t="s">
        <v>31</v>
      </c>
      <c r="BZ30" s="10" t="s">
        <v>31</v>
      </c>
      <c r="CA30" s="10" t="s">
        <v>31</v>
      </c>
      <c r="CB30" s="10" t="s">
        <v>31</v>
      </c>
      <c r="CC30" s="10" t="s">
        <v>31</v>
      </c>
      <c r="CD30" s="10" t="s">
        <v>31</v>
      </c>
      <c r="CE30" s="10" t="s">
        <v>31</v>
      </c>
      <c r="CF30" s="10" t="s">
        <v>31</v>
      </c>
      <c r="CG30" s="10" t="s">
        <v>31</v>
      </c>
      <c r="CH30" s="10" t="s">
        <v>31</v>
      </c>
      <c r="CI30" s="10" t="s">
        <v>31</v>
      </c>
      <c r="CJ30" s="10" t="s">
        <v>31</v>
      </c>
      <c r="CK30" s="10" t="s">
        <v>31</v>
      </c>
      <c r="CL30" s="10" t="s">
        <v>31</v>
      </c>
      <c r="CM30" s="10" t="s">
        <v>31</v>
      </c>
      <c r="CN30" s="11">
        <v>1.0</v>
      </c>
      <c r="CO30" s="10">
        <v>1.0</v>
      </c>
      <c r="CP30" s="10">
        <v>1.0</v>
      </c>
      <c r="CQ30" s="10">
        <v>1.0</v>
      </c>
      <c r="CR30" s="10">
        <v>1.0</v>
      </c>
      <c r="CS30" s="10">
        <v>1.0</v>
      </c>
      <c r="CT30" s="10">
        <v>1.0</v>
      </c>
      <c r="CU30" s="10">
        <v>1.0</v>
      </c>
      <c r="CV30" s="10">
        <v>1.0</v>
      </c>
      <c r="CW30" s="10">
        <v>1.0</v>
      </c>
      <c r="CX30" s="10">
        <v>1.0</v>
      </c>
      <c r="CY30" s="10">
        <v>1.0</v>
      </c>
      <c r="CZ30" s="10">
        <v>1.0</v>
      </c>
      <c r="DA30" s="10">
        <v>1.0</v>
      </c>
      <c r="DB30" s="10">
        <v>1.0</v>
      </c>
      <c r="DC30" s="10">
        <v>1.0</v>
      </c>
      <c r="DD30" s="10">
        <v>1.0</v>
      </c>
      <c r="DE30" s="10">
        <v>1.0</v>
      </c>
      <c r="DF30" s="10">
        <v>1.0</v>
      </c>
      <c r="DG30" s="10">
        <v>1.0</v>
      </c>
      <c r="DH30" s="10">
        <v>1.0</v>
      </c>
      <c r="DI30" s="10">
        <v>1.0</v>
      </c>
      <c r="DJ30" s="10">
        <v>1.0</v>
      </c>
      <c r="DK30" s="10">
        <v>1.0</v>
      </c>
      <c r="DL30" s="10">
        <v>1.0</v>
      </c>
      <c r="DM30" s="10">
        <v>1.0</v>
      </c>
      <c r="DN30" s="10">
        <v>1.0</v>
      </c>
      <c r="DO30" s="10">
        <v>1.0</v>
      </c>
      <c r="DP30" s="10">
        <v>1.0</v>
      </c>
      <c r="DQ30" s="10">
        <v>1.0</v>
      </c>
      <c r="DR30" s="10">
        <v>1.0</v>
      </c>
      <c r="DS30" s="10">
        <v>1.0</v>
      </c>
      <c r="DT30" s="10">
        <v>1.0</v>
      </c>
      <c r="DU30" s="10">
        <v>1.0</v>
      </c>
      <c r="DV30" s="10">
        <v>1.0</v>
      </c>
      <c r="DW30" s="10">
        <v>1.0</v>
      </c>
      <c r="DX30" s="10">
        <v>1.0</v>
      </c>
      <c r="DY30" s="10">
        <v>1.0</v>
      </c>
      <c r="DZ30" s="10">
        <v>1.0</v>
      </c>
      <c r="EA30" s="10">
        <v>1.0</v>
      </c>
      <c r="EB30" s="10">
        <v>1.0</v>
      </c>
      <c r="EC30" s="10">
        <v>1.0</v>
      </c>
      <c r="ED30" s="10">
        <v>1.0</v>
      </c>
      <c r="EE30" s="10">
        <v>1.0</v>
      </c>
      <c r="EF30" s="10">
        <v>1.0</v>
      </c>
      <c r="EG30" s="10">
        <v>1.0</v>
      </c>
      <c r="EH30" s="10">
        <v>1.0</v>
      </c>
      <c r="EI30" s="10">
        <v>1.0</v>
      </c>
      <c r="EJ30" s="10">
        <v>1.0</v>
      </c>
      <c r="EK30" s="10">
        <v>1.0</v>
      </c>
      <c r="EL30" s="10">
        <v>1.0</v>
      </c>
      <c r="EM30" s="10">
        <v>1.0</v>
      </c>
      <c r="EN30" s="10">
        <v>1.0</v>
      </c>
      <c r="EO30" s="10">
        <v>1.0</v>
      </c>
      <c r="EP30" s="10">
        <v>1.0</v>
      </c>
      <c r="EQ30" s="10">
        <v>1.0</v>
      </c>
      <c r="ER30" s="10">
        <v>1.0</v>
      </c>
      <c r="ES30" s="10">
        <v>1.0</v>
      </c>
      <c r="ET30" s="10">
        <v>1.0</v>
      </c>
      <c r="EU30" s="10">
        <v>1.0</v>
      </c>
      <c r="EV30" s="10">
        <v>1.0</v>
      </c>
      <c r="EW30" s="10">
        <v>1.0</v>
      </c>
      <c r="EX30" s="10">
        <v>1.0</v>
      </c>
      <c r="EY30" s="10">
        <v>1.0</v>
      </c>
      <c r="EZ30" s="10">
        <v>1.0</v>
      </c>
      <c r="FA30" s="10">
        <v>1.0</v>
      </c>
      <c r="FB30" s="10">
        <v>1.0</v>
      </c>
      <c r="FC30" s="11">
        <v>1.0</v>
      </c>
      <c r="FD30" s="10">
        <v>1.0</v>
      </c>
      <c r="FE30" s="10">
        <v>1.0</v>
      </c>
      <c r="FF30" s="10">
        <v>1.0</v>
      </c>
      <c r="FG30" s="10">
        <v>1.0</v>
      </c>
      <c r="FH30" s="10">
        <v>1.0</v>
      </c>
      <c r="FI30" s="10">
        <v>1.0</v>
      </c>
      <c r="FJ30" s="10">
        <v>1.0</v>
      </c>
      <c r="FK30" s="10">
        <v>1.0</v>
      </c>
      <c r="FL30" s="10" t="s">
        <v>38</v>
      </c>
      <c r="FM30" s="10">
        <v>1.0</v>
      </c>
      <c r="FN30" s="10">
        <v>1.0</v>
      </c>
      <c r="FO30" s="10">
        <v>1.0</v>
      </c>
      <c r="FP30" s="10">
        <v>1.0</v>
      </c>
      <c r="FQ30" s="10">
        <v>1.0</v>
      </c>
      <c r="FR30" s="10">
        <v>1.0</v>
      </c>
      <c r="FS30" s="10">
        <v>1.0</v>
      </c>
      <c r="FT30" s="10" t="s">
        <v>38</v>
      </c>
      <c r="FU30" s="10" t="s">
        <v>38</v>
      </c>
      <c r="FV30" s="10">
        <v>1.0</v>
      </c>
      <c r="FW30" s="10">
        <v>1.0</v>
      </c>
      <c r="FX30" s="10">
        <v>1.0</v>
      </c>
      <c r="FY30" s="10">
        <v>1.0</v>
      </c>
      <c r="FZ30" s="10">
        <v>1.0</v>
      </c>
      <c r="GA30" s="10">
        <v>1.0</v>
      </c>
      <c r="GB30" s="10" t="s">
        <v>38</v>
      </c>
      <c r="GC30" s="10">
        <v>1.0</v>
      </c>
      <c r="GD30" s="11">
        <v>1.0</v>
      </c>
      <c r="GE30" s="10">
        <v>1.0</v>
      </c>
      <c r="GF30" s="10">
        <v>1.0</v>
      </c>
      <c r="GG30" s="10">
        <v>1.0</v>
      </c>
      <c r="GH30" s="10">
        <v>1.0</v>
      </c>
      <c r="GI30" s="10">
        <v>1.0</v>
      </c>
      <c r="GJ30" s="10">
        <v>1.0</v>
      </c>
      <c r="GK30" s="10" t="s">
        <v>57</v>
      </c>
      <c r="GL30" s="10">
        <v>1.0</v>
      </c>
      <c r="GM30" s="10">
        <v>1.0</v>
      </c>
      <c r="GN30" s="10">
        <v>1.0</v>
      </c>
      <c r="GO30" s="10">
        <v>1.0</v>
      </c>
      <c r="GP30" s="10" t="s">
        <v>57</v>
      </c>
      <c r="GQ30" s="10" t="s">
        <v>57</v>
      </c>
      <c r="GR30" s="10" t="s">
        <v>57</v>
      </c>
      <c r="GS30" s="10" t="s">
        <v>57</v>
      </c>
      <c r="GT30" s="10" t="s">
        <v>57</v>
      </c>
      <c r="GU30" s="10" t="s">
        <v>57</v>
      </c>
      <c r="GV30" s="10" t="s">
        <v>57</v>
      </c>
      <c r="GW30" s="10" t="s">
        <v>57</v>
      </c>
      <c r="GX30" s="10" t="s">
        <v>57</v>
      </c>
      <c r="GY30" s="10" t="s">
        <v>57</v>
      </c>
      <c r="GZ30" s="10" t="s">
        <v>57</v>
      </c>
      <c r="HA30" s="10" t="s">
        <v>57</v>
      </c>
      <c r="HB30" s="10" t="s">
        <v>57</v>
      </c>
      <c r="HC30" s="10" t="s">
        <v>57</v>
      </c>
      <c r="HD30" s="10" t="s">
        <v>57</v>
      </c>
      <c r="HE30" s="10" t="s">
        <v>57</v>
      </c>
      <c r="HF30" s="10" t="s">
        <v>57</v>
      </c>
    </row>
    <row r="31">
      <c r="A31" s="7" t="s">
        <v>22</v>
      </c>
      <c r="B31" s="8"/>
      <c r="C31" s="7" t="s">
        <v>153</v>
      </c>
      <c r="D31" s="7" t="s">
        <v>154</v>
      </c>
      <c r="E31" s="7" t="s">
        <v>155</v>
      </c>
      <c r="F31" s="9">
        <f t="shared" si="1"/>
        <v>164</v>
      </c>
      <c r="G31" s="7" t="s">
        <v>26</v>
      </c>
      <c r="H31" s="7" t="s">
        <v>35</v>
      </c>
      <c r="I31" s="7" t="s">
        <v>148</v>
      </c>
      <c r="J31" s="7" t="s">
        <v>29</v>
      </c>
      <c r="K31" s="7" t="s">
        <v>30</v>
      </c>
      <c r="L31" s="7"/>
      <c r="M31" s="10" t="s">
        <v>31</v>
      </c>
      <c r="N31" s="10" t="s">
        <v>31</v>
      </c>
      <c r="O31" s="10" t="s">
        <v>31</v>
      </c>
      <c r="P31" s="10">
        <v>79.0</v>
      </c>
      <c r="Q31" s="10">
        <v>63.0</v>
      </c>
      <c r="R31" s="10">
        <v>22.0</v>
      </c>
      <c r="S31" s="11" t="s">
        <v>31</v>
      </c>
      <c r="T31" s="10" t="s">
        <v>31</v>
      </c>
      <c r="U31" s="10" t="s">
        <v>31</v>
      </c>
      <c r="V31" s="10" t="s">
        <v>31</v>
      </c>
      <c r="W31" s="10" t="s">
        <v>31</v>
      </c>
      <c r="X31" s="10" t="s">
        <v>31</v>
      </c>
      <c r="Y31" s="10" t="s">
        <v>31</v>
      </c>
      <c r="Z31" s="10" t="s">
        <v>31</v>
      </c>
      <c r="AA31" s="10" t="s">
        <v>31</v>
      </c>
      <c r="AB31" s="10" t="s">
        <v>31</v>
      </c>
      <c r="AC31" s="10" t="s">
        <v>31</v>
      </c>
      <c r="AD31" s="10" t="s">
        <v>31</v>
      </c>
      <c r="AE31" s="10" t="s">
        <v>31</v>
      </c>
      <c r="AF31" s="10" t="s">
        <v>31</v>
      </c>
      <c r="AG31" s="10" t="s">
        <v>31</v>
      </c>
      <c r="AH31" s="10" t="s">
        <v>31</v>
      </c>
      <c r="AI31" s="10" t="s">
        <v>31</v>
      </c>
      <c r="AJ31" s="10" t="s">
        <v>31</v>
      </c>
      <c r="AK31" s="10" t="s">
        <v>31</v>
      </c>
      <c r="AL31" s="10" t="s">
        <v>31</v>
      </c>
      <c r="AM31" s="11" t="s">
        <v>31</v>
      </c>
      <c r="AN31" s="10" t="s">
        <v>31</v>
      </c>
      <c r="AO31" s="10" t="s">
        <v>31</v>
      </c>
      <c r="AP31" s="10" t="s">
        <v>31</v>
      </c>
      <c r="AQ31" s="10" t="s">
        <v>31</v>
      </c>
      <c r="AR31" s="10" t="s">
        <v>31</v>
      </c>
      <c r="AS31" s="10" t="s">
        <v>31</v>
      </c>
      <c r="AT31" s="10" t="s">
        <v>31</v>
      </c>
      <c r="AU31" s="10" t="s">
        <v>31</v>
      </c>
      <c r="AV31" s="10" t="s">
        <v>31</v>
      </c>
      <c r="AW31" s="10" t="s">
        <v>31</v>
      </c>
      <c r="AX31" s="10" t="s">
        <v>31</v>
      </c>
      <c r="AY31" s="10" t="s">
        <v>31</v>
      </c>
      <c r="AZ31" s="10" t="s">
        <v>31</v>
      </c>
      <c r="BA31" s="10" t="s">
        <v>31</v>
      </c>
      <c r="BB31" s="10" t="s">
        <v>31</v>
      </c>
      <c r="BC31" s="10" t="s">
        <v>31</v>
      </c>
      <c r="BD31" s="10" t="s">
        <v>31</v>
      </c>
      <c r="BE31" s="10" t="s">
        <v>31</v>
      </c>
      <c r="BF31" s="10" t="s">
        <v>31</v>
      </c>
      <c r="BG31" s="10" t="s">
        <v>31</v>
      </c>
      <c r="BH31" s="10" t="s">
        <v>31</v>
      </c>
      <c r="BI31" s="10" t="s">
        <v>31</v>
      </c>
      <c r="BJ31" s="10" t="s">
        <v>31</v>
      </c>
      <c r="BK31" s="11" t="s">
        <v>31</v>
      </c>
      <c r="BL31" s="10" t="s">
        <v>31</v>
      </c>
      <c r="BM31" s="10" t="s">
        <v>31</v>
      </c>
      <c r="BN31" s="10" t="s">
        <v>31</v>
      </c>
      <c r="BO31" s="10" t="s">
        <v>31</v>
      </c>
      <c r="BP31" s="10" t="s">
        <v>31</v>
      </c>
      <c r="BQ31" s="10" t="s">
        <v>31</v>
      </c>
      <c r="BR31" s="10" t="s">
        <v>31</v>
      </c>
      <c r="BS31" s="10" t="s">
        <v>31</v>
      </c>
      <c r="BT31" s="10" t="s">
        <v>31</v>
      </c>
      <c r="BU31" s="10" t="s">
        <v>31</v>
      </c>
      <c r="BV31" s="10" t="s">
        <v>31</v>
      </c>
      <c r="BW31" s="10" t="s">
        <v>31</v>
      </c>
      <c r="BX31" s="10" t="s">
        <v>31</v>
      </c>
      <c r="BY31" s="10" t="s">
        <v>31</v>
      </c>
      <c r="BZ31" s="10" t="s">
        <v>31</v>
      </c>
      <c r="CA31" s="10" t="s">
        <v>31</v>
      </c>
      <c r="CB31" s="10" t="s">
        <v>31</v>
      </c>
      <c r="CC31" s="10" t="s">
        <v>31</v>
      </c>
      <c r="CD31" s="10" t="s">
        <v>31</v>
      </c>
      <c r="CE31" s="10" t="s">
        <v>31</v>
      </c>
      <c r="CF31" s="10" t="s">
        <v>31</v>
      </c>
      <c r="CG31" s="10" t="s">
        <v>31</v>
      </c>
      <c r="CH31" s="10" t="s">
        <v>31</v>
      </c>
      <c r="CI31" s="10" t="s">
        <v>31</v>
      </c>
      <c r="CJ31" s="10" t="s">
        <v>31</v>
      </c>
      <c r="CK31" s="10" t="s">
        <v>31</v>
      </c>
      <c r="CL31" s="10" t="s">
        <v>31</v>
      </c>
      <c r="CM31" s="10" t="s">
        <v>31</v>
      </c>
      <c r="CN31" s="11">
        <v>1.0</v>
      </c>
      <c r="CO31" s="10">
        <v>1.0</v>
      </c>
      <c r="CP31" s="10">
        <v>1.0</v>
      </c>
      <c r="CQ31" s="10">
        <v>1.0</v>
      </c>
      <c r="CR31" s="10">
        <v>1.0</v>
      </c>
      <c r="CS31" s="10">
        <v>1.0</v>
      </c>
      <c r="CT31" s="10">
        <v>1.0</v>
      </c>
      <c r="CU31" s="10">
        <v>1.0</v>
      </c>
      <c r="CV31" s="10">
        <v>1.0</v>
      </c>
      <c r="CW31" s="10">
        <v>1.0</v>
      </c>
      <c r="CX31" s="10">
        <v>1.0</v>
      </c>
      <c r="CY31" s="10">
        <v>1.0</v>
      </c>
      <c r="CZ31" s="10">
        <v>1.0</v>
      </c>
      <c r="DA31" s="10">
        <v>1.0</v>
      </c>
      <c r="DB31" s="10">
        <v>1.0</v>
      </c>
      <c r="DC31" s="10">
        <v>1.0</v>
      </c>
      <c r="DD31" s="10">
        <v>1.0</v>
      </c>
      <c r="DE31" s="10">
        <v>1.0</v>
      </c>
      <c r="DF31" s="10">
        <v>1.0</v>
      </c>
      <c r="DG31" s="10">
        <v>1.0</v>
      </c>
      <c r="DH31" s="10">
        <v>1.0</v>
      </c>
      <c r="DI31" s="10">
        <v>1.0</v>
      </c>
      <c r="DJ31" s="10">
        <v>1.0</v>
      </c>
      <c r="DK31" s="10">
        <v>1.0</v>
      </c>
      <c r="DL31" s="10">
        <v>1.0</v>
      </c>
      <c r="DM31" s="10">
        <v>1.0</v>
      </c>
      <c r="DN31" s="10">
        <v>1.0</v>
      </c>
      <c r="DO31" s="10">
        <v>1.0</v>
      </c>
      <c r="DP31" s="10">
        <v>1.0</v>
      </c>
      <c r="DQ31" s="10">
        <v>1.0</v>
      </c>
      <c r="DR31" s="10">
        <v>1.0</v>
      </c>
      <c r="DS31" s="10">
        <v>1.0</v>
      </c>
      <c r="DT31" s="10">
        <v>1.0</v>
      </c>
      <c r="DU31" s="10">
        <v>1.0</v>
      </c>
      <c r="DV31" s="10">
        <v>1.0</v>
      </c>
      <c r="DW31" s="10">
        <v>1.0</v>
      </c>
      <c r="DX31" s="10">
        <v>1.0</v>
      </c>
      <c r="DY31" s="10">
        <v>1.0</v>
      </c>
      <c r="DZ31" s="10">
        <v>1.0</v>
      </c>
      <c r="EA31" s="10">
        <v>1.0</v>
      </c>
      <c r="EB31" s="10">
        <v>1.0</v>
      </c>
      <c r="EC31" s="10">
        <v>1.0</v>
      </c>
      <c r="ED31" s="10">
        <v>1.0</v>
      </c>
      <c r="EE31" s="10">
        <v>1.0</v>
      </c>
      <c r="EF31" s="10">
        <v>1.0</v>
      </c>
      <c r="EG31" s="10">
        <v>1.0</v>
      </c>
      <c r="EH31" s="10">
        <v>1.0</v>
      </c>
      <c r="EI31" s="10">
        <v>1.0</v>
      </c>
      <c r="EJ31" s="10">
        <v>1.0</v>
      </c>
      <c r="EK31" s="10">
        <v>1.0</v>
      </c>
      <c r="EL31" s="10">
        <v>1.0</v>
      </c>
      <c r="EM31" s="10">
        <v>1.0</v>
      </c>
      <c r="EN31" s="10">
        <v>1.0</v>
      </c>
      <c r="EO31" s="10">
        <v>1.0</v>
      </c>
      <c r="EP31" s="10">
        <v>1.0</v>
      </c>
      <c r="EQ31" s="10">
        <v>1.0</v>
      </c>
      <c r="ER31" s="10">
        <v>1.0</v>
      </c>
      <c r="ES31" s="10">
        <v>1.0</v>
      </c>
      <c r="ET31" s="10">
        <v>1.0</v>
      </c>
      <c r="EU31" s="10">
        <v>1.0</v>
      </c>
      <c r="EV31" s="10">
        <v>1.0</v>
      </c>
      <c r="EW31" s="10">
        <v>1.0</v>
      </c>
      <c r="EX31" s="10">
        <v>1.0</v>
      </c>
      <c r="EY31" s="10">
        <v>1.0</v>
      </c>
      <c r="EZ31" s="10">
        <v>1.0</v>
      </c>
      <c r="FA31" s="10" t="s">
        <v>57</v>
      </c>
      <c r="FB31" s="10">
        <v>1.0</v>
      </c>
      <c r="FC31" s="11">
        <v>1.0</v>
      </c>
      <c r="FD31" s="10">
        <v>1.0</v>
      </c>
      <c r="FE31" s="10">
        <v>1.0</v>
      </c>
      <c r="FF31" s="10">
        <v>1.0</v>
      </c>
      <c r="FG31" s="10">
        <v>1.0</v>
      </c>
      <c r="FH31" s="10">
        <v>1.0</v>
      </c>
      <c r="FI31" s="10">
        <v>1.0</v>
      </c>
      <c r="FJ31" s="10">
        <v>1.0</v>
      </c>
      <c r="FK31" s="10">
        <v>1.0</v>
      </c>
      <c r="FL31" s="10">
        <v>1.0</v>
      </c>
      <c r="FM31" s="10">
        <v>1.0</v>
      </c>
      <c r="FN31" s="10">
        <v>1.0</v>
      </c>
      <c r="FO31" s="10">
        <v>1.0</v>
      </c>
      <c r="FP31" s="10">
        <v>1.0</v>
      </c>
      <c r="FQ31" s="10">
        <v>1.0</v>
      </c>
      <c r="FR31" s="10">
        <v>1.0</v>
      </c>
      <c r="FS31" s="10" t="s">
        <v>57</v>
      </c>
      <c r="FT31" s="10" t="s">
        <v>57</v>
      </c>
      <c r="FU31" s="10" t="s">
        <v>57</v>
      </c>
      <c r="FV31" s="10">
        <v>1.0</v>
      </c>
      <c r="FW31" s="10" t="s">
        <v>57</v>
      </c>
      <c r="FX31" s="10" t="s">
        <v>57</v>
      </c>
      <c r="FY31" s="10" t="s">
        <v>57</v>
      </c>
      <c r="FZ31" s="10" t="s">
        <v>57</v>
      </c>
      <c r="GA31" s="10" t="s">
        <v>57</v>
      </c>
      <c r="GB31" s="10">
        <v>1.0</v>
      </c>
      <c r="GC31" s="10">
        <v>1.0</v>
      </c>
      <c r="GD31" s="11">
        <v>1.0</v>
      </c>
      <c r="GE31" s="10">
        <v>1.0</v>
      </c>
      <c r="GF31" s="10">
        <v>1.0</v>
      </c>
      <c r="GG31" s="10">
        <v>1.0</v>
      </c>
      <c r="GH31" s="10">
        <v>1.0</v>
      </c>
      <c r="GI31" s="10">
        <v>1.0</v>
      </c>
      <c r="GJ31" s="10">
        <v>1.0</v>
      </c>
      <c r="GK31" s="10" t="s">
        <v>96</v>
      </c>
      <c r="GL31" s="10" t="s">
        <v>96</v>
      </c>
      <c r="GM31" s="10" t="s">
        <v>96</v>
      </c>
      <c r="GN31" s="10" t="s">
        <v>96</v>
      </c>
      <c r="GO31" s="10" t="s">
        <v>96</v>
      </c>
      <c r="GP31" s="10" t="s">
        <v>96</v>
      </c>
      <c r="GQ31" s="10" t="s">
        <v>96</v>
      </c>
      <c r="GR31" s="10" t="s">
        <v>96</v>
      </c>
      <c r="GS31" s="10" t="s">
        <v>96</v>
      </c>
      <c r="GT31" s="10" t="s">
        <v>96</v>
      </c>
      <c r="GU31" s="10" t="s">
        <v>96</v>
      </c>
      <c r="GV31" s="10" t="s">
        <v>96</v>
      </c>
      <c r="GW31" s="10" t="s">
        <v>96</v>
      </c>
      <c r="GX31" s="10" t="s">
        <v>96</v>
      </c>
      <c r="GY31" s="10" t="s">
        <v>96</v>
      </c>
      <c r="GZ31" s="10" t="s">
        <v>96</v>
      </c>
      <c r="HA31" s="10" t="s">
        <v>96</v>
      </c>
      <c r="HB31" s="10" t="s">
        <v>96</v>
      </c>
      <c r="HC31" s="10" t="s">
        <v>96</v>
      </c>
      <c r="HD31" s="10" t="s">
        <v>96</v>
      </c>
      <c r="HE31" s="10" t="s">
        <v>96</v>
      </c>
      <c r="HF31" s="10" t="s">
        <v>96</v>
      </c>
    </row>
    <row r="32">
      <c r="A32" s="7" t="s">
        <v>22</v>
      </c>
      <c r="B32" s="8"/>
      <c r="C32" s="7" t="s">
        <v>156</v>
      </c>
      <c r="D32" s="7" t="s">
        <v>157</v>
      </c>
      <c r="E32" s="7" t="s">
        <v>158</v>
      </c>
      <c r="F32" s="9">
        <f t="shared" si="1"/>
        <v>159</v>
      </c>
      <c r="G32" s="7" t="s">
        <v>26</v>
      </c>
      <c r="H32" s="7" t="s">
        <v>116</v>
      </c>
      <c r="I32" s="7" t="s">
        <v>117</v>
      </c>
      <c r="J32" s="7" t="s">
        <v>29</v>
      </c>
      <c r="K32" s="7" t="s">
        <v>30</v>
      </c>
      <c r="L32" s="7" t="s">
        <v>159</v>
      </c>
      <c r="M32" s="10" t="s">
        <v>31</v>
      </c>
      <c r="N32" s="10" t="s">
        <v>31</v>
      </c>
      <c r="O32" s="10" t="s">
        <v>31</v>
      </c>
      <c r="P32" s="10">
        <v>100.0</v>
      </c>
      <c r="Q32" s="10">
        <v>20.0</v>
      </c>
      <c r="R32" s="10">
        <v>39.0</v>
      </c>
      <c r="S32" s="11" t="s">
        <v>31</v>
      </c>
      <c r="T32" s="10" t="s">
        <v>31</v>
      </c>
      <c r="U32" s="10" t="s">
        <v>31</v>
      </c>
      <c r="V32" s="10" t="s">
        <v>31</v>
      </c>
      <c r="W32" s="10" t="s">
        <v>31</v>
      </c>
      <c r="X32" s="10" t="s">
        <v>31</v>
      </c>
      <c r="Y32" s="10" t="s">
        <v>31</v>
      </c>
      <c r="Z32" s="10" t="s">
        <v>31</v>
      </c>
      <c r="AA32" s="10" t="s">
        <v>31</v>
      </c>
      <c r="AB32" s="10" t="s">
        <v>31</v>
      </c>
      <c r="AC32" s="10" t="s">
        <v>31</v>
      </c>
      <c r="AD32" s="10" t="s">
        <v>31</v>
      </c>
      <c r="AE32" s="10" t="s">
        <v>31</v>
      </c>
      <c r="AF32" s="10" t="s">
        <v>31</v>
      </c>
      <c r="AG32" s="10" t="s">
        <v>31</v>
      </c>
      <c r="AH32" s="10" t="s">
        <v>31</v>
      </c>
      <c r="AI32" s="10" t="s">
        <v>31</v>
      </c>
      <c r="AJ32" s="10" t="s">
        <v>31</v>
      </c>
      <c r="AK32" s="10" t="s">
        <v>31</v>
      </c>
      <c r="AL32" s="10" t="s">
        <v>31</v>
      </c>
      <c r="AM32" s="11" t="s">
        <v>31</v>
      </c>
      <c r="AN32" s="10" t="s">
        <v>31</v>
      </c>
      <c r="AO32" s="10" t="s">
        <v>31</v>
      </c>
      <c r="AP32" s="10" t="s">
        <v>31</v>
      </c>
      <c r="AQ32" s="10" t="s">
        <v>31</v>
      </c>
      <c r="AR32" s="10" t="s">
        <v>31</v>
      </c>
      <c r="AS32" s="10" t="s">
        <v>31</v>
      </c>
      <c r="AT32" s="10" t="s">
        <v>31</v>
      </c>
      <c r="AU32" s="10" t="s">
        <v>31</v>
      </c>
      <c r="AV32" s="10" t="s">
        <v>31</v>
      </c>
      <c r="AW32" s="10" t="s">
        <v>31</v>
      </c>
      <c r="AX32" s="10" t="s">
        <v>31</v>
      </c>
      <c r="AY32" s="10" t="s">
        <v>31</v>
      </c>
      <c r="AZ32" s="10" t="s">
        <v>31</v>
      </c>
      <c r="BA32" s="10" t="s">
        <v>31</v>
      </c>
      <c r="BB32" s="10" t="s">
        <v>31</v>
      </c>
      <c r="BC32" s="10" t="s">
        <v>31</v>
      </c>
      <c r="BD32" s="10" t="s">
        <v>31</v>
      </c>
      <c r="BE32" s="10" t="s">
        <v>31</v>
      </c>
      <c r="BF32" s="10" t="s">
        <v>31</v>
      </c>
      <c r="BG32" s="10" t="s">
        <v>31</v>
      </c>
      <c r="BH32" s="10" t="s">
        <v>31</v>
      </c>
      <c r="BI32" s="10" t="s">
        <v>31</v>
      </c>
      <c r="BJ32" s="10" t="s">
        <v>31</v>
      </c>
      <c r="BK32" s="11" t="s">
        <v>31</v>
      </c>
      <c r="BL32" s="10" t="s">
        <v>31</v>
      </c>
      <c r="BM32" s="10" t="s">
        <v>31</v>
      </c>
      <c r="BN32" s="10" t="s">
        <v>31</v>
      </c>
      <c r="BO32" s="10" t="s">
        <v>31</v>
      </c>
      <c r="BP32" s="10" t="s">
        <v>31</v>
      </c>
      <c r="BQ32" s="10" t="s">
        <v>31</v>
      </c>
      <c r="BR32" s="10" t="s">
        <v>31</v>
      </c>
      <c r="BS32" s="10" t="s">
        <v>31</v>
      </c>
      <c r="BT32" s="10" t="s">
        <v>31</v>
      </c>
      <c r="BU32" s="10" t="s">
        <v>31</v>
      </c>
      <c r="BV32" s="10" t="s">
        <v>31</v>
      </c>
      <c r="BW32" s="10" t="s">
        <v>31</v>
      </c>
      <c r="BX32" s="10" t="s">
        <v>31</v>
      </c>
      <c r="BY32" s="10" t="s">
        <v>31</v>
      </c>
      <c r="BZ32" s="10" t="s">
        <v>31</v>
      </c>
      <c r="CA32" s="10" t="s">
        <v>31</v>
      </c>
      <c r="CB32" s="10" t="s">
        <v>31</v>
      </c>
      <c r="CC32" s="10" t="s">
        <v>31</v>
      </c>
      <c r="CD32" s="10" t="s">
        <v>31</v>
      </c>
      <c r="CE32" s="10" t="s">
        <v>31</v>
      </c>
      <c r="CF32" s="10" t="s">
        <v>31</v>
      </c>
      <c r="CG32" s="10" t="s">
        <v>31</v>
      </c>
      <c r="CH32" s="10" t="s">
        <v>31</v>
      </c>
      <c r="CI32" s="10" t="s">
        <v>31</v>
      </c>
      <c r="CJ32" s="10" t="s">
        <v>31</v>
      </c>
      <c r="CK32" s="10" t="s">
        <v>31</v>
      </c>
      <c r="CL32" s="10" t="s">
        <v>31</v>
      </c>
      <c r="CM32" s="10" t="s">
        <v>31</v>
      </c>
      <c r="CN32" s="11">
        <v>1.0</v>
      </c>
      <c r="CO32" s="10">
        <v>1.0</v>
      </c>
      <c r="CP32" s="10">
        <v>1.0</v>
      </c>
      <c r="CQ32" s="10">
        <v>1.0</v>
      </c>
      <c r="CR32" s="10">
        <v>1.0</v>
      </c>
      <c r="CS32" s="10">
        <v>1.0</v>
      </c>
      <c r="CT32" s="10">
        <v>1.0</v>
      </c>
      <c r="CU32" s="10">
        <v>1.0</v>
      </c>
      <c r="CV32" s="10">
        <v>1.0</v>
      </c>
      <c r="CW32" s="10">
        <v>1.0</v>
      </c>
      <c r="CX32" s="10">
        <v>1.0</v>
      </c>
      <c r="CY32" s="10">
        <v>1.0</v>
      </c>
      <c r="CZ32" s="10">
        <v>1.0</v>
      </c>
      <c r="DA32" s="10">
        <v>1.0</v>
      </c>
      <c r="DB32" s="10">
        <v>1.0</v>
      </c>
      <c r="DC32" s="10">
        <v>1.0</v>
      </c>
      <c r="DD32" s="10">
        <v>1.0</v>
      </c>
      <c r="DE32" s="10">
        <v>1.0</v>
      </c>
      <c r="DF32" s="10">
        <v>1.0</v>
      </c>
      <c r="DG32" s="10">
        <v>1.0</v>
      </c>
      <c r="DH32" s="10">
        <v>1.0</v>
      </c>
      <c r="DI32" s="10">
        <v>1.0</v>
      </c>
      <c r="DJ32" s="10">
        <v>1.0</v>
      </c>
      <c r="DK32" s="10">
        <v>1.0</v>
      </c>
      <c r="DL32" s="10">
        <v>1.0</v>
      </c>
      <c r="DM32" s="10">
        <v>1.0</v>
      </c>
      <c r="DN32" s="10">
        <v>1.0</v>
      </c>
      <c r="DO32" s="10">
        <v>1.0</v>
      </c>
      <c r="DP32" s="10">
        <v>1.0</v>
      </c>
      <c r="DQ32" s="10">
        <v>1.0</v>
      </c>
      <c r="DR32" s="10">
        <v>1.0</v>
      </c>
      <c r="DS32" s="10">
        <v>1.0</v>
      </c>
      <c r="DT32" s="10">
        <v>1.0</v>
      </c>
      <c r="DU32" s="10">
        <v>1.0</v>
      </c>
      <c r="DV32" s="10">
        <v>1.0</v>
      </c>
      <c r="DW32" s="10">
        <v>1.0</v>
      </c>
      <c r="DX32" s="10">
        <v>1.0</v>
      </c>
      <c r="DY32" s="10">
        <v>1.0</v>
      </c>
      <c r="DZ32" s="10">
        <v>1.0</v>
      </c>
      <c r="EA32" s="10">
        <v>1.0</v>
      </c>
      <c r="EB32" s="10">
        <v>1.0</v>
      </c>
      <c r="EC32" s="10">
        <v>1.0</v>
      </c>
      <c r="ED32" s="10">
        <v>1.0</v>
      </c>
      <c r="EE32" s="10">
        <v>1.0</v>
      </c>
      <c r="EF32" s="10">
        <v>1.0</v>
      </c>
      <c r="EG32" s="10">
        <v>1.0</v>
      </c>
      <c r="EH32" s="10">
        <v>1.0</v>
      </c>
      <c r="EI32" s="10">
        <v>1.0</v>
      </c>
      <c r="EJ32" s="10">
        <v>1.0</v>
      </c>
      <c r="EK32" s="10">
        <v>1.0</v>
      </c>
      <c r="EL32" s="10">
        <v>1.0</v>
      </c>
      <c r="EM32" s="10">
        <v>1.0</v>
      </c>
      <c r="EN32" s="10">
        <v>1.0</v>
      </c>
      <c r="EO32" s="10">
        <v>1.0</v>
      </c>
      <c r="EP32" s="10">
        <v>1.0</v>
      </c>
      <c r="EQ32" s="10">
        <v>1.0</v>
      </c>
      <c r="ER32" s="10">
        <v>1.0</v>
      </c>
      <c r="ES32" s="10">
        <v>1.0</v>
      </c>
      <c r="ET32" s="10">
        <v>1.0</v>
      </c>
      <c r="EU32" s="10">
        <v>1.0</v>
      </c>
      <c r="EV32" s="10">
        <v>1.0</v>
      </c>
      <c r="EW32" s="10">
        <v>1.0</v>
      </c>
      <c r="EX32" s="10">
        <v>1.0</v>
      </c>
      <c r="EY32" s="10">
        <v>1.0</v>
      </c>
      <c r="EZ32" s="10">
        <v>1.0</v>
      </c>
      <c r="FA32" s="10">
        <v>1.0</v>
      </c>
      <c r="FB32" s="10">
        <v>1.0</v>
      </c>
      <c r="FC32" s="11">
        <v>1.0</v>
      </c>
      <c r="FD32" s="10" t="s">
        <v>57</v>
      </c>
      <c r="FE32" s="10" t="s">
        <v>57</v>
      </c>
      <c r="FF32" s="10" t="s">
        <v>38</v>
      </c>
      <c r="FG32" s="10" t="s">
        <v>57</v>
      </c>
      <c r="FH32" s="10" t="s">
        <v>57</v>
      </c>
      <c r="FI32" s="10">
        <v>1.0</v>
      </c>
      <c r="FJ32" s="10">
        <v>1.0</v>
      </c>
      <c r="FK32" s="10">
        <v>1.0</v>
      </c>
      <c r="FL32" s="10">
        <v>1.0</v>
      </c>
      <c r="FM32" s="10" t="s">
        <v>57</v>
      </c>
      <c r="FN32" s="10" t="s">
        <v>38</v>
      </c>
      <c r="FO32" s="10" t="s">
        <v>57</v>
      </c>
      <c r="FP32" s="10" t="s">
        <v>38</v>
      </c>
      <c r="FQ32" s="10">
        <v>1.0</v>
      </c>
      <c r="FR32" s="10">
        <v>1.0</v>
      </c>
      <c r="FS32" s="10" t="s">
        <v>160</v>
      </c>
      <c r="FT32" s="10" t="s">
        <v>160</v>
      </c>
      <c r="FU32" s="10" t="s">
        <v>160</v>
      </c>
      <c r="FV32" s="10" t="s">
        <v>160</v>
      </c>
      <c r="FW32" s="10" t="s">
        <v>160</v>
      </c>
      <c r="FX32" s="10" t="s">
        <v>160</v>
      </c>
      <c r="FY32" s="10" t="s">
        <v>160</v>
      </c>
      <c r="FZ32" s="10" t="s">
        <v>160</v>
      </c>
      <c r="GA32" s="10" t="s">
        <v>160</v>
      </c>
      <c r="GB32" s="10">
        <v>1.0</v>
      </c>
      <c r="GC32" s="10" t="s">
        <v>57</v>
      </c>
      <c r="GD32" s="11">
        <v>1.0</v>
      </c>
      <c r="GE32" s="10">
        <v>1.0</v>
      </c>
      <c r="GF32" s="10">
        <v>1.0</v>
      </c>
      <c r="GG32" s="10">
        <v>1.0</v>
      </c>
      <c r="GH32" s="10">
        <v>1.0</v>
      </c>
      <c r="GI32" s="10">
        <v>1.0</v>
      </c>
      <c r="GJ32" s="10">
        <v>1.0</v>
      </c>
      <c r="GK32" s="10">
        <v>1.0</v>
      </c>
      <c r="GL32" s="10">
        <v>1.0</v>
      </c>
      <c r="GM32" s="10">
        <v>1.0</v>
      </c>
      <c r="GN32" s="10">
        <v>1.0</v>
      </c>
      <c r="GO32" s="10">
        <v>1.0</v>
      </c>
      <c r="GP32" s="10">
        <v>1.0</v>
      </c>
      <c r="GQ32" s="10">
        <v>1.0</v>
      </c>
      <c r="GR32" s="10">
        <v>1.0</v>
      </c>
      <c r="GS32" s="10">
        <v>1.0</v>
      </c>
      <c r="GT32" s="10">
        <v>1.0</v>
      </c>
      <c r="GU32" s="10" t="s">
        <v>38</v>
      </c>
      <c r="GV32" s="10" t="s">
        <v>57</v>
      </c>
      <c r="GW32" s="10" t="s">
        <v>57</v>
      </c>
      <c r="GX32" s="10" t="s">
        <v>57</v>
      </c>
      <c r="GY32" s="10" t="s">
        <v>57</v>
      </c>
      <c r="GZ32" s="10" t="s">
        <v>57</v>
      </c>
      <c r="HA32" s="10">
        <v>1.0</v>
      </c>
      <c r="HB32" s="10">
        <v>1.0</v>
      </c>
      <c r="HC32" s="10">
        <v>1.0</v>
      </c>
      <c r="HD32" s="10">
        <v>1.0</v>
      </c>
      <c r="HE32" s="10" t="s">
        <v>57</v>
      </c>
      <c r="HF32" s="10">
        <v>1.0</v>
      </c>
    </row>
    <row r="33">
      <c r="A33" s="7" t="s">
        <v>22</v>
      </c>
      <c r="B33" s="8"/>
      <c r="C33" s="7" t="s">
        <v>161</v>
      </c>
      <c r="D33" s="7" t="s">
        <v>162</v>
      </c>
      <c r="E33" s="7" t="s">
        <v>163</v>
      </c>
      <c r="F33" s="9">
        <f t="shared" si="1"/>
        <v>156</v>
      </c>
      <c r="G33" s="7" t="s">
        <v>26</v>
      </c>
      <c r="H33" s="7" t="s">
        <v>35</v>
      </c>
      <c r="I33" s="7" t="s">
        <v>36</v>
      </c>
      <c r="J33" s="7" t="s">
        <v>100</v>
      </c>
      <c r="K33" s="7" t="s">
        <v>30</v>
      </c>
      <c r="L33" s="7" t="s">
        <v>91</v>
      </c>
      <c r="M33" s="10" t="s">
        <v>31</v>
      </c>
      <c r="N33" s="10" t="s">
        <v>31</v>
      </c>
      <c r="O33" s="10" t="s">
        <v>31</v>
      </c>
      <c r="P33" s="10">
        <v>100.0</v>
      </c>
      <c r="Q33" s="10">
        <v>34.0</v>
      </c>
      <c r="R33" s="10">
        <v>22.0</v>
      </c>
      <c r="S33" s="11" t="s">
        <v>31</v>
      </c>
      <c r="T33" s="10" t="s">
        <v>31</v>
      </c>
      <c r="U33" s="10" t="s">
        <v>31</v>
      </c>
      <c r="V33" s="10" t="s">
        <v>31</v>
      </c>
      <c r="W33" s="10" t="s">
        <v>31</v>
      </c>
      <c r="X33" s="10" t="s">
        <v>31</v>
      </c>
      <c r="Y33" s="10" t="s">
        <v>31</v>
      </c>
      <c r="Z33" s="10" t="s">
        <v>31</v>
      </c>
      <c r="AA33" s="10" t="s">
        <v>31</v>
      </c>
      <c r="AB33" s="10" t="s">
        <v>31</v>
      </c>
      <c r="AC33" s="10" t="s">
        <v>31</v>
      </c>
      <c r="AD33" s="10" t="s">
        <v>31</v>
      </c>
      <c r="AE33" s="10" t="s">
        <v>31</v>
      </c>
      <c r="AF33" s="10" t="s">
        <v>31</v>
      </c>
      <c r="AG33" s="10" t="s">
        <v>31</v>
      </c>
      <c r="AH33" s="10" t="s">
        <v>31</v>
      </c>
      <c r="AI33" s="10" t="s">
        <v>31</v>
      </c>
      <c r="AJ33" s="10" t="s">
        <v>31</v>
      </c>
      <c r="AK33" s="10" t="s">
        <v>31</v>
      </c>
      <c r="AL33" s="10" t="s">
        <v>31</v>
      </c>
      <c r="AM33" s="11" t="s">
        <v>31</v>
      </c>
      <c r="AN33" s="10" t="s">
        <v>31</v>
      </c>
      <c r="AO33" s="10" t="s">
        <v>31</v>
      </c>
      <c r="AP33" s="10" t="s">
        <v>31</v>
      </c>
      <c r="AQ33" s="10" t="s">
        <v>31</v>
      </c>
      <c r="AR33" s="10" t="s">
        <v>31</v>
      </c>
      <c r="AS33" s="10" t="s">
        <v>31</v>
      </c>
      <c r="AT33" s="10" t="s">
        <v>31</v>
      </c>
      <c r="AU33" s="10" t="s">
        <v>31</v>
      </c>
      <c r="AV33" s="10" t="s">
        <v>31</v>
      </c>
      <c r="AW33" s="10" t="s">
        <v>31</v>
      </c>
      <c r="AX33" s="10" t="s">
        <v>31</v>
      </c>
      <c r="AY33" s="10" t="s">
        <v>31</v>
      </c>
      <c r="AZ33" s="10" t="s">
        <v>31</v>
      </c>
      <c r="BA33" s="10" t="s">
        <v>31</v>
      </c>
      <c r="BB33" s="10" t="s">
        <v>31</v>
      </c>
      <c r="BC33" s="10" t="s">
        <v>31</v>
      </c>
      <c r="BD33" s="10" t="s">
        <v>31</v>
      </c>
      <c r="BE33" s="10" t="s">
        <v>31</v>
      </c>
      <c r="BF33" s="10" t="s">
        <v>31</v>
      </c>
      <c r="BG33" s="10" t="s">
        <v>31</v>
      </c>
      <c r="BH33" s="10" t="s">
        <v>31</v>
      </c>
      <c r="BI33" s="10" t="s">
        <v>31</v>
      </c>
      <c r="BJ33" s="10" t="s">
        <v>31</v>
      </c>
      <c r="BK33" s="11" t="s">
        <v>31</v>
      </c>
      <c r="BL33" s="10" t="s">
        <v>31</v>
      </c>
      <c r="BM33" s="10" t="s">
        <v>31</v>
      </c>
      <c r="BN33" s="10" t="s">
        <v>31</v>
      </c>
      <c r="BO33" s="10" t="s">
        <v>31</v>
      </c>
      <c r="BP33" s="10" t="s">
        <v>31</v>
      </c>
      <c r="BQ33" s="10" t="s">
        <v>31</v>
      </c>
      <c r="BR33" s="10" t="s">
        <v>31</v>
      </c>
      <c r="BS33" s="10" t="s">
        <v>31</v>
      </c>
      <c r="BT33" s="10" t="s">
        <v>31</v>
      </c>
      <c r="BU33" s="10" t="s">
        <v>31</v>
      </c>
      <c r="BV33" s="10" t="s">
        <v>31</v>
      </c>
      <c r="BW33" s="10" t="s">
        <v>31</v>
      </c>
      <c r="BX33" s="10" t="s">
        <v>31</v>
      </c>
      <c r="BY33" s="10" t="s">
        <v>31</v>
      </c>
      <c r="BZ33" s="10" t="s">
        <v>31</v>
      </c>
      <c r="CA33" s="10" t="s">
        <v>31</v>
      </c>
      <c r="CB33" s="10" t="s">
        <v>31</v>
      </c>
      <c r="CC33" s="10" t="s">
        <v>31</v>
      </c>
      <c r="CD33" s="10" t="s">
        <v>31</v>
      </c>
      <c r="CE33" s="10" t="s">
        <v>31</v>
      </c>
      <c r="CF33" s="10" t="s">
        <v>31</v>
      </c>
      <c r="CG33" s="10" t="s">
        <v>31</v>
      </c>
      <c r="CH33" s="10" t="s">
        <v>31</v>
      </c>
      <c r="CI33" s="10" t="s">
        <v>31</v>
      </c>
      <c r="CJ33" s="10" t="s">
        <v>31</v>
      </c>
      <c r="CK33" s="10" t="s">
        <v>31</v>
      </c>
      <c r="CL33" s="10" t="s">
        <v>31</v>
      </c>
      <c r="CM33" s="10" t="s">
        <v>31</v>
      </c>
      <c r="CN33" s="11">
        <v>1.0</v>
      </c>
      <c r="CO33" s="10">
        <v>1.0</v>
      </c>
      <c r="CP33" s="10">
        <v>1.0</v>
      </c>
      <c r="CQ33" s="10">
        <v>1.0</v>
      </c>
      <c r="CR33" s="10">
        <v>1.0</v>
      </c>
      <c r="CS33" s="10">
        <v>1.0</v>
      </c>
      <c r="CT33" s="10">
        <v>1.0</v>
      </c>
      <c r="CU33" s="10">
        <v>1.0</v>
      </c>
      <c r="CV33" s="10">
        <v>1.0</v>
      </c>
      <c r="CW33" s="10">
        <v>1.0</v>
      </c>
      <c r="CX33" s="10">
        <v>1.0</v>
      </c>
      <c r="CY33" s="10">
        <v>1.0</v>
      </c>
      <c r="CZ33" s="10">
        <v>1.0</v>
      </c>
      <c r="DA33" s="10">
        <v>1.0</v>
      </c>
      <c r="DB33" s="10">
        <v>1.0</v>
      </c>
      <c r="DC33" s="10">
        <v>1.0</v>
      </c>
      <c r="DD33" s="10">
        <v>1.0</v>
      </c>
      <c r="DE33" s="10">
        <v>1.0</v>
      </c>
      <c r="DF33" s="10">
        <v>1.0</v>
      </c>
      <c r="DG33" s="10">
        <v>1.0</v>
      </c>
      <c r="DH33" s="10">
        <v>1.0</v>
      </c>
      <c r="DI33" s="10">
        <v>1.0</v>
      </c>
      <c r="DJ33" s="10">
        <v>1.0</v>
      </c>
      <c r="DK33" s="10">
        <v>1.0</v>
      </c>
      <c r="DL33" s="10">
        <v>1.0</v>
      </c>
      <c r="DM33" s="10">
        <v>1.0</v>
      </c>
      <c r="DN33" s="10">
        <v>1.0</v>
      </c>
      <c r="DO33" s="10">
        <v>1.0</v>
      </c>
      <c r="DP33" s="10">
        <v>1.0</v>
      </c>
      <c r="DQ33" s="10">
        <v>1.0</v>
      </c>
      <c r="DR33" s="10">
        <v>1.0</v>
      </c>
      <c r="DS33" s="10">
        <v>1.0</v>
      </c>
      <c r="DT33" s="10">
        <v>1.0</v>
      </c>
      <c r="DU33" s="10">
        <v>1.0</v>
      </c>
      <c r="DV33" s="10">
        <v>1.0</v>
      </c>
      <c r="DW33" s="10">
        <v>1.0</v>
      </c>
      <c r="DX33" s="10">
        <v>1.0</v>
      </c>
      <c r="DY33" s="10">
        <v>1.0</v>
      </c>
      <c r="DZ33" s="10">
        <v>1.0</v>
      </c>
      <c r="EA33" s="10">
        <v>1.0</v>
      </c>
      <c r="EB33" s="10">
        <v>1.0</v>
      </c>
      <c r="EC33" s="10">
        <v>1.0</v>
      </c>
      <c r="ED33" s="10">
        <v>1.0</v>
      </c>
      <c r="EE33" s="10">
        <v>1.0</v>
      </c>
      <c r="EF33" s="10">
        <v>1.0</v>
      </c>
      <c r="EG33" s="10">
        <v>1.0</v>
      </c>
      <c r="EH33" s="10">
        <v>1.0</v>
      </c>
      <c r="EI33" s="10">
        <v>1.0</v>
      </c>
      <c r="EJ33" s="10">
        <v>1.0</v>
      </c>
      <c r="EK33" s="10">
        <v>1.0</v>
      </c>
      <c r="EL33" s="10">
        <v>1.0</v>
      </c>
      <c r="EM33" s="10">
        <v>1.0</v>
      </c>
      <c r="EN33" s="10">
        <v>1.0</v>
      </c>
      <c r="EO33" s="10">
        <v>1.0</v>
      </c>
      <c r="EP33" s="10">
        <v>1.0</v>
      </c>
      <c r="EQ33" s="10">
        <v>1.0</v>
      </c>
      <c r="ER33" s="10">
        <v>1.0</v>
      </c>
      <c r="ES33" s="10">
        <v>1.0</v>
      </c>
      <c r="ET33" s="10">
        <v>1.0</v>
      </c>
      <c r="EU33" s="10">
        <v>1.0</v>
      </c>
      <c r="EV33" s="10">
        <v>1.0</v>
      </c>
      <c r="EW33" s="10">
        <v>1.0</v>
      </c>
      <c r="EX33" s="10">
        <v>1.0</v>
      </c>
      <c r="EY33" s="10">
        <v>1.0</v>
      </c>
      <c r="EZ33" s="10">
        <v>1.0</v>
      </c>
      <c r="FA33" s="10">
        <v>1.0</v>
      </c>
      <c r="FB33" s="10">
        <v>1.0</v>
      </c>
      <c r="FC33" s="11">
        <v>1.0</v>
      </c>
      <c r="FD33" s="10">
        <v>1.0</v>
      </c>
      <c r="FE33" s="10">
        <v>1.0</v>
      </c>
      <c r="FF33" s="10">
        <v>1.0</v>
      </c>
      <c r="FG33" s="10">
        <v>1.0</v>
      </c>
      <c r="FH33" s="10">
        <v>1.0</v>
      </c>
      <c r="FI33" s="10">
        <v>1.0</v>
      </c>
      <c r="FJ33" s="10">
        <v>1.0</v>
      </c>
      <c r="FK33" s="10">
        <v>1.0</v>
      </c>
      <c r="FL33" s="10">
        <v>1.0</v>
      </c>
      <c r="FM33" s="10">
        <v>1.0</v>
      </c>
      <c r="FN33" s="10">
        <v>1.0</v>
      </c>
      <c r="FO33" s="10">
        <v>1.0</v>
      </c>
      <c r="FP33" s="10" t="s">
        <v>38</v>
      </c>
      <c r="FQ33" s="10" t="s">
        <v>38</v>
      </c>
      <c r="FR33" s="10">
        <v>1.0</v>
      </c>
      <c r="FS33" s="10">
        <v>1.0</v>
      </c>
      <c r="FT33" s="10" t="s">
        <v>38</v>
      </c>
      <c r="FU33" s="10" t="s">
        <v>38</v>
      </c>
      <c r="FV33" s="10">
        <v>1.0</v>
      </c>
      <c r="FW33" s="10">
        <v>1.0</v>
      </c>
      <c r="FX33" s="10">
        <v>1.0</v>
      </c>
      <c r="FY33" s="10">
        <v>1.0</v>
      </c>
      <c r="FZ33" s="10">
        <v>1.0</v>
      </c>
      <c r="GA33" s="10" t="s">
        <v>38</v>
      </c>
      <c r="GB33" s="10">
        <v>1.0</v>
      </c>
      <c r="GC33" s="10">
        <v>1.0</v>
      </c>
      <c r="GD33" s="11">
        <v>1.0</v>
      </c>
      <c r="GE33" s="10">
        <v>1.0</v>
      </c>
      <c r="GF33" s="10">
        <v>1.0</v>
      </c>
      <c r="GG33" s="10">
        <v>1.0</v>
      </c>
      <c r="GH33" s="10">
        <v>1.0</v>
      </c>
      <c r="GI33" s="10">
        <v>1.0</v>
      </c>
      <c r="GJ33" s="10">
        <v>1.0</v>
      </c>
      <c r="GK33" s="10" t="s">
        <v>57</v>
      </c>
      <c r="GL33" s="10">
        <v>1.0</v>
      </c>
      <c r="GM33" s="10">
        <v>1.0</v>
      </c>
      <c r="GN33" s="10">
        <v>1.0</v>
      </c>
      <c r="GO33" s="10">
        <v>1.0</v>
      </c>
      <c r="GP33" s="10" t="s">
        <v>57</v>
      </c>
      <c r="GQ33" s="10" t="s">
        <v>57</v>
      </c>
      <c r="GR33" s="10" t="s">
        <v>57</v>
      </c>
      <c r="GS33" s="10" t="s">
        <v>57</v>
      </c>
      <c r="GT33" s="10" t="s">
        <v>57</v>
      </c>
      <c r="GU33" s="10" t="s">
        <v>57</v>
      </c>
      <c r="GV33" s="10" t="s">
        <v>57</v>
      </c>
      <c r="GW33" s="10" t="s">
        <v>57</v>
      </c>
      <c r="GX33" s="10" t="s">
        <v>57</v>
      </c>
      <c r="GY33" s="10" t="s">
        <v>57</v>
      </c>
      <c r="GZ33" s="10" t="s">
        <v>57</v>
      </c>
      <c r="HA33" s="10" t="s">
        <v>57</v>
      </c>
      <c r="HB33" s="10" t="s">
        <v>57</v>
      </c>
      <c r="HC33" s="10" t="s">
        <v>57</v>
      </c>
      <c r="HD33" s="10" t="s">
        <v>57</v>
      </c>
      <c r="HE33" s="10" t="s">
        <v>57</v>
      </c>
      <c r="HF33" s="10" t="s">
        <v>57</v>
      </c>
    </row>
    <row r="34">
      <c r="A34" s="7" t="s">
        <v>22</v>
      </c>
      <c r="B34" s="8"/>
      <c r="C34" s="7" t="s">
        <v>164</v>
      </c>
      <c r="D34" s="7" t="s">
        <v>165</v>
      </c>
      <c r="E34" s="7" t="s">
        <v>166</v>
      </c>
      <c r="F34" s="9">
        <f t="shared" si="1"/>
        <v>148</v>
      </c>
      <c r="G34" s="7" t="s">
        <v>26</v>
      </c>
      <c r="H34" s="7" t="s">
        <v>35</v>
      </c>
      <c r="I34" s="7" t="s">
        <v>167</v>
      </c>
      <c r="J34" s="7" t="s">
        <v>29</v>
      </c>
      <c r="K34" s="7" t="s">
        <v>55</v>
      </c>
      <c r="L34" s="7"/>
      <c r="M34" s="10">
        <v>48.0</v>
      </c>
      <c r="N34" s="10">
        <v>100.0</v>
      </c>
      <c r="O34" s="10" t="s">
        <v>31</v>
      </c>
      <c r="P34" s="10" t="s">
        <v>31</v>
      </c>
      <c r="Q34" s="10" t="s">
        <v>31</v>
      </c>
      <c r="R34" s="10" t="s">
        <v>31</v>
      </c>
      <c r="S34" s="11">
        <v>1.0</v>
      </c>
      <c r="T34" s="10">
        <v>1.0</v>
      </c>
      <c r="U34" s="10">
        <v>1.0</v>
      </c>
      <c r="V34" s="10">
        <v>1.0</v>
      </c>
      <c r="W34" s="10">
        <v>1.0</v>
      </c>
      <c r="X34" s="10">
        <v>1.0</v>
      </c>
      <c r="Y34" s="10">
        <v>1.0</v>
      </c>
      <c r="Z34" s="10">
        <v>1.0</v>
      </c>
      <c r="AA34" s="10">
        <v>1.0</v>
      </c>
      <c r="AB34" s="10">
        <v>1.0</v>
      </c>
      <c r="AC34" s="10">
        <v>1.0</v>
      </c>
      <c r="AD34" s="10">
        <v>1.0</v>
      </c>
      <c r="AE34" s="10" t="s">
        <v>57</v>
      </c>
      <c r="AF34" s="10" t="s">
        <v>57</v>
      </c>
      <c r="AG34" s="10" t="s">
        <v>57</v>
      </c>
      <c r="AH34" s="10" t="s">
        <v>57</v>
      </c>
      <c r="AI34" s="10" t="s">
        <v>57</v>
      </c>
      <c r="AJ34" s="10" t="s">
        <v>57</v>
      </c>
      <c r="AK34" s="10" t="s">
        <v>57</v>
      </c>
      <c r="AL34" s="10" t="s">
        <v>57</v>
      </c>
      <c r="AM34" s="11">
        <v>1.0</v>
      </c>
      <c r="AN34" s="10">
        <v>1.0</v>
      </c>
      <c r="AO34" s="10">
        <v>1.0</v>
      </c>
      <c r="AP34" s="10">
        <v>1.0</v>
      </c>
      <c r="AQ34" s="10">
        <v>1.0</v>
      </c>
      <c r="AR34" s="10">
        <v>1.0</v>
      </c>
      <c r="AS34" s="10">
        <v>1.0</v>
      </c>
      <c r="AT34" s="10">
        <v>1.0</v>
      </c>
      <c r="AU34" s="10">
        <v>1.0</v>
      </c>
      <c r="AV34" s="10">
        <v>1.0</v>
      </c>
      <c r="AW34" s="10">
        <v>1.0</v>
      </c>
      <c r="AX34" s="10">
        <v>1.0</v>
      </c>
      <c r="AY34" s="10">
        <v>1.0</v>
      </c>
      <c r="AZ34" s="10">
        <v>1.0</v>
      </c>
      <c r="BA34" s="10">
        <v>1.0</v>
      </c>
      <c r="BB34" s="10">
        <v>1.0</v>
      </c>
      <c r="BC34" s="10">
        <v>1.0</v>
      </c>
      <c r="BD34" s="10">
        <v>1.0</v>
      </c>
      <c r="BE34" s="10">
        <v>1.0</v>
      </c>
      <c r="BF34" s="10">
        <v>1.0</v>
      </c>
      <c r="BG34" s="10">
        <v>1.0</v>
      </c>
      <c r="BH34" s="10">
        <v>1.0</v>
      </c>
      <c r="BI34" s="10">
        <v>1.0</v>
      </c>
      <c r="BJ34" s="10">
        <v>1.0</v>
      </c>
      <c r="BK34" s="11" t="s">
        <v>31</v>
      </c>
      <c r="BL34" s="10" t="s">
        <v>31</v>
      </c>
      <c r="BM34" s="10" t="s">
        <v>31</v>
      </c>
      <c r="BN34" s="10" t="s">
        <v>31</v>
      </c>
      <c r="BO34" s="10" t="s">
        <v>31</v>
      </c>
      <c r="BP34" s="10" t="s">
        <v>31</v>
      </c>
      <c r="BQ34" s="10" t="s">
        <v>31</v>
      </c>
      <c r="BR34" s="10" t="s">
        <v>31</v>
      </c>
      <c r="BS34" s="10" t="s">
        <v>31</v>
      </c>
      <c r="BT34" s="10" t="s">
        <v>31</v>
      </c>
      <c r="BU34" s="10" t="s">
        <v>31</v>
      </c>
      <c r="BV34" s="10" t="s">
        <v>31</v>
      </c>
      <c r="BW34" s="10" t="s">
        <v>31</v>
      </c>
      <c r="BX34" s="10" t="s">
        <v>31</v>
      </c>
      <c r="BY34" s="10" t="s">
        <v>31</v>
      </c>
      <c r="BZ34" s="10" t="s">
        <v>31</v>
      </c>
      <c r="CA34" s="10" t="s">
        <v>31</v>
      </c>
      <c r="CB34" s="10" t="s">
        <v>31</v>
      </c>
      <c r="CC34" s="10" t="s">
        <v>31</v>
      </c>
      <c r="CD34" s="10" t="s">
        <v>31</v>
      </c>
      <c r="CE34" s="10" t="s">
        <v>31</v>
      </c>
      <c r="CF34" s="10" t="s">
        <v>31</v>
      </c>
      <c r="CG34" s="10" t="s">
        <v>31</v>
      </c>
      <c r="CH34" s="10" t="s">
        <v>31</v>
      </c>
      <c r="CI34" s="10" t="s">
        <v>31</v>
      </c>
      <c r="CJ34" s="10" t="s">
        <v>31</v>
      </c>
      <c r="CK34" s="10" t="s">
        <v>31</v>
      </c>
      <c r="CL34" s="10" t="s">
        <v>31</v>
      </c>
      <c r="CM34" s="10" t="s">
        <v>31</v>
      </c>
      <c r="CN34" s="11" t="s">
        <v>31</v>
      </c>
      <c r="CO34" s="10" t="s">
        <v>31</v>
      </c>
      <c r="CP34" s="10" t="s">
        <v>31</v>
      </c>
      <c r="CQ34" s="10" t="s">
        <v>31</v>
      </c>
      <c r="CR34" s="10" t="s">
        <v>31</v>
      </c>
      <c r="CS34" s="10" t="s">
        <v>31</v>
      </c>
      <c r="CT34" s="10" t="s">
        <v>31</v>
      </c>
      <c r="CU34" s="10" t="s">
        <v>31</v>
      </c>
      <c r="CV34" s="10" t="s">
        <v>31</v>
      </c>
      <c r="CW34" s="10" t="s">
        <v>31</v>
      </c>
      <c r="CX34" s="10" t="s">
        <v>31</v>
      </c>
      <c r="CY34" s="10" t="s">
        <v>31</v>
      </c>
      <c r="CZ34" s="10" t="s">
        <v>31</v>
      </c>
      <c r="DA34" s="10" t="s">
        <v>31</v>
      </c>
      <c r="DB34" s="10" t="s">
        <v>31</v>
      </c>
      <c r="DC34" s="10" t="s">
        <v>31</v>
      </c>
      <c r="DD34" s="10" t="s">
        <v>31</v>
      </c>
      <c r="DE34" s="10" t="s">
        <v>31</v>
      </c>
      <c r="DF34" s="10" t="s">
        <v>31</v>
      </c>
      <c r="DG34" s="10" t="s">
        <v>31</v>
      </c>
      <c r="DH34" s="10" t="s">
        <v>31</v>
      </c>
      <c r="DI34" s="10" t="s">
        <v>31</v>
      </c>
      <c r="DJ34" s="10" t="s">
        <v>31</v>
      </c>
      <c r="DK34" s="10" t="s">
        <v>31</v>
      </c>
      <c r="DL34" s="10" t="s">
        <v>31</v>
      </c>
      <c r="DM34" s="10" t="s">
        <v>31</v>
      </c>
      <c r="DN34" s="10" t="s">
        <v>31</v>
      </c>
      <c r="DO34" s="10" t="s">
        <v>31</v>
      </c>
      <c r="DP34" s="10" t="s">
        <v>31</v>
      </c>
      <c r="DQ34" s="10" t="s">
        <v>31</v>
      </c>
      <c r="DR34" s="10" t="s">
        <v>31</v>
      </c>
      <c r="DS34" s="10" t="s">
        <v>31</v>
      </c>
      <c r="DT34" s="10" t="s">
        <v>31</v>
      </c>
      <c r="DU34" s="10" t="s">
        <v>31</v>
      </c>
      <c r="DV34" s="10" t="s">
        <v>31</v>
      </c>
      <c r="DW34" s="10" t="s">
        <v>31</v>
      </c>
      <c r="DX34" s="10" t="s">
        <v>31</v>
      </c>
      <c r="DY34" s="10" t="s">
        <v>31</v>
      </c>
      <c r="DZ34" s="10" t="s">
        <v>31</v>
      </c>
      <c r="EA34" s="10" t="s">
        <v>31</v>
      </c>
      <c r="EB34" s="10" t="s">
        <v>31</v>
      </c>
      <c r="EC34" s="10" t="s">
        <v>31</v>
      </c>
      <c r="ED34" s="10" t="s">
        <v>31</v>
      </c>
      <c r="EE34" s="10" t="s">
        <v>31</v>
      </c>
      <c r="EF34" s="10" t="s">
        <v>31</v>
      </c>
      <c r="EG34" s="10" t="s">
        <v>31</v>
      </c>
      <c r="EH34" s="10" t="s">
        <v>31</v>
      </c>
      <c r="EI34" s="10" t="s">
        <v>31</v>
      </c>
      <c r="EJ34" s="10" t="s">
        <v>31</v>
      </c>
      <c r="EK34" s="10" t="s">
        <v>31</v>
      </c>
      <c r="EL34" s="10" t="s">
        <v>31</v>
      </c>
      <c r="EM34" s="10" t="s">
        <v>31</v>
      </c>
      <c r="EN34" s="10" t="s">
        <v>31</v>
      </c>
      <c r="EO34" s="10" t="s">
        <v>31</v>
      </c>
      <c r="EP34" s="10" t="s">
        <v>31</v>
      </c>
      <c r="EQ34" s="10" t="s">
        <v>31</v>
      </c>
      <c r="ER34" s="10" t="s">
        <v>31</v>
      </c>
      <c r="ES34" s="10" t="s">
        <v>31</v>
      </c>
      <c r="ET34" s="10" t="s">
        <v>31</v>
      </c>
      <c r="EU34" s="10" t="s">
        <v>31</v>
      </c>
      <c r="EV34" s="10" t="s">
        <v>31</v>
      </c>
      <c r="EW34" s="10" t="s">
        <v>31</v>
      </c>
      <c r="EX34" s="10" t="s">
        <v>31</v>
      </c>
      <c r="EY34" s="10" t="s">
        <v>31</v>
      </c>
      <c r="EZ34" s="10" t="s">
        <v>31</v>
      </c>
      <c r="FA34" s="10" t="s">
        <v>31</v>
      </c>
      <c r="FB34" s="10" t="s">
        <v>31</v>
      </c>
      <c r="FC34" s="11" t="s">
        <v>31</v>
      </c>
      <c r="FD34" s="10" t="s">
        <v>31</v>
      </c>
      <c r="FE34" s="10" t="s">
        <v>31</v>
      </c>
      <c r="FF34" s="10" t="s">
        <v>31</v>
      </c>
      <c r="FG34" s="10" t="s">
        <v>31</v>
      </c>
      <c r="FH34" s="10" t="s">
        <v>31</v>
      </c>
      <c r="FI34" s="10" t="s">
        <v>31</v>
      </c>
      <c r="FJ34" s="10" t="s">
        <v>31</v>
      </c>
      <c r="FK34" s="10" t="s">
        <v>31</v>
      </c>
      <c r="FL34" s="10" t="s">
        <v>31</v>
      </c>
      <c r="FM34" s="10" t="s">
        <v>31</v>
      </c>
      <c r="FN34" s="10" t="s">
        <v>31</v>
      </c>
      <c r="FO34" s="10" t="s">
        <v>31</v>
      </c>
      <c r="FP34" s="10" t="s">
        <v>31</v>
      </c>
      <c r="FQ34" s="10" t="s">
        <v>31</v>
      </c>
      <c r="FR34" s="10" t="s">
        <v>31</v>
      </c>
      <c r="FS34" s="10" t="s">
        <v>31</v>
      </c>
      <c r="FT34" s="10" t="s">
        <v>31</v>
      </c>
      <c r="FU34" s="10" t="s">
        <v>31</v>
      </c>
      <c r="FV34" s="10" t="s">
        <v>31</v>
      </c>
      <c r="FW34" s="10" t="s">
        <v>31</v>
      </c>
      <c r="FX34" s="10" t="s">
        <v>31</v>
      </c>
      <c r="FY34" s="10" t="s">
        <v>31</v>
      </c>
      <c r="FZ34" s="10" t="s">
        <v>31</v>
      </c>
      <c r="GA34" s="10" t="s">
        <v>31</v>
      </c>
      <c r="GB34" s="10" t="s">
        <v>31</v>
      </c>
      <c r="GC34" s="10" t="s">
        <v>31</v>
      </c>
      <c r="GD34" s="11" t="s">
        <v>31</v>
      </c>
      <c r="GE34" s="10" t="s">
        <v>31</v>
      </c>
      <c r="GF34" s="10" t="s">
        <v>31</v>
      </c>
      <c r="GG34" s="10" t="s">
        <v>31</v>
      </c>
      <c r="GH34" s="10" t="s">
        <v>31</v>
      </c>
      <c r="GI34" s="10" t="s">
        <v>31</v>
      </c>
      <c r="GJ34" s="10" t="s">
        <v>31</v>
      </c>
      <c r="GK34" s="10" t="s">
        <v>31</v>
      </c>
      <c r="GL34" s="10" t="s">
        <v>31</v>
      </c>
      <c r="GM34" s="10" t="s">
        <v>31</v>
      </c>
      <c r="GN34" s="10" t="s">
        <v>31</v>
      </c>
      <c r="GO34" s="10" t="s">
        <v>31</v>
      </c>
      <c r="GP34" s="10" t="s">
        <v>31</v>
      </c>
      <c r="GQ34" s="10" t="s">
        <v>31</v>
      </c>
      <c r="GR34" s="10" t="s">
        <v>31</v>
      </c>
      <c r="GS34" s="10" t="s">
        <v>31</v>
      </c>
      <c r="GT34" s="10" t="s">
        <v>31</v>
      </c>
      <c r="GU34" s="10" t="s">
        <v>31</v>
      </c>
      <c r="GV34" s="10" t="s">
        <v>31</v>
      </c>
      <c r="GW34" s="10" t="s">
        <v>31</v>
      </c>
      <c r="GX34" s="10" t="s">
        <v>31</v>
      </c>
      <c r="GY34" s="10" t="s">
        <v>31</v>
      </c>
      <c r="GZ34" s="10" t="s">
        <v>31</v>
      </c>
      <c r="HA34" s="10" t="s">
        <v>31</v>
      </c>
      <c r="HB34" s="10" t="s">
        <v>31</v>
      </c>
      <c r="HC34" s="10" t="s">
        <v>31</v>
      </c>
      <c r="HD34" s="10" t="s">
        <v>31</v>
      </c>
      <c r="HE34" s="10" t="s">
        <v>31</v>
      </c>
      <c r="HF34" s="10" t="s">
        <v>31</v>
      </c>
    </row>
    <row r="35">
      <c r="A35" s="7" t="s">
        <v>22</v>
      </c>
      <c r="B35" s="8"/>
      <c r="C35" s="7" t="s">
        <v>168</v>
      </c>
      <c r="D35" s="7" t="s">
        <v>169</v>
      </c>
      <c r="E35" s="7" t="s">
        <v>170</v>
      </c>
      <c r="F35" s="9">
        <f t="shared" si="1"/>
        <v>148</v>
      </c>
      <c r="G35" s="7" t="s">
        <v>26</v>
      </c>
      <c r="H35" s="7" t="s">
        <v>75</v>
      </c>
      <c r="I35" s="7" t="s">
        <v>76</v>
      </c>
      <c r="J35" s="7" t="s">
        <v>71</v>
      </c>
      <c r="K35" s="7" t="s">
        <v>55</v>
      </c>
      <c r="L35" s="7" t="s">
        <v>81</v>
      </c>
      <c r="M35" s="10">
        <v>48.0</v>
      </c>
      <c r="N35" s="10">
        <v>100.0</v>
      </c>
      <c r="O35" s="10" t="s">
        <v>31</v>
      </c>
      <c r="P35" s="10" t="s">
        <v>31</v>
      </c>
      <c r="Q35" s="10" t="s">
        <v>31</v>
      </c>
      <c r="R35" s="10" t="s">
        <v>31</v>
      </c>
      <c r="S35" s="11">
        <v>1.0</v>
      </c>
      <c r="T35" s="10">
        <v>1.0</v>
      </c>
      <c r="U35" s="10">
        <v>1.0</v>
      </c>
      <c r="V35" s="10">
        <v>1.0</v>
      </c>
      <c r="W35" s="10">
        <v>1.0</v>
      </c>
      <c r="X35" s="10">
        <v>1.0</v>
      </c>
      <c r="Y35" s="10">
        <v>1.0</v>
      </c>
      <c r="Z35" s="10">
        <v>1.0</v>
      </c>
      <c r="AA35" s="10">
        <v>1.0</v>
      </c>
      <c r="AB35" s="10">
        <v>1.0</v>
      </c>
      <c r="AC35" s="10">
        <v>1.0</v>
      </c>
      <c r="AD35" s="10">
        <v>1.0</v>
      </c>
      <c r="AE35" s="10" t="s">
        <v>38</v>
      </c>
      <c r="AF35" s="10" t="s">
        <v>38</v>
      </c>
      <c r="AG35" s="10" t="s">
        <v>38</v>
      </c>
      <c r="AH35" s="10" t="s">
        <v>38</v>
      </c>
      <c r="AI35" s="10" t="s">
        <v>38</v>
      </c>
      <c r="AJ35" s="10" t="s">
        <v>38</v>
      </c>
      <c r="AK35" s="10" t="s">
        <v>38</v>
      </c>
      <c r="AL35" s="10" t="s">
        <v>38</v>
      </c>
      <c r="AM35" s="11">
        <v>1.0</v>
      </c>
      <c r="AN35" s="10">
        <v>1.0</v>
      </c>
      <c r="AO35" s="10">
        <v>1.0</v>
      </c>
      <c r="AP35" s="10">
        <v>1.0</v>
      </c>
      <c r="AQ35" s="10">
        <v>1.0</v>
      </c>
      <c r="AR35" s="10">
        <v>1.0</v>
      </c>
      <c r="AS35" s="10">
        <v>1.0</v>
      </c>
      <c r="AT35" s="10">
        <v>1.0</v>
      </c>
      <c r="AU35" s="10">
        <v>1.0</v>
      </c>
      <c r="AV35" s="10">
        <v>1.0</v>
      </c>
      <c r="AW35" s="10">
        <v>1.0</v>
      </c>
      <c r="AX35" s="10">
        <v>1.0</v>
      </c>
      <c r="AY35" s="10">
        <v>1.0</v>
      </c>
      <c r="AZ35" s="10">
        <v>1.0</v>
      </c>
      <c r="BA35" s="10">
        <v>1.0</v>
      </c>
      <c r="BB35" s="10">
        <v>1.0</v>
      </c>
      <c r="BC35" s="10">
        <v>1.0</v>
      </c>
      <c r="BD35" s="10">
        <v>1.0</v>
      </c>
      <c r="BE35" s="10">
        <v>1.0</v>
      </c>
      <c r="BF35" s="10">
        <v>1.0</v>
      </c>
      <c r="BG35" s="10">
        <v>1.0</v>
      </c>
      <c r="BH35" s="10">
        <v>1.0</v>
      </c>
      <c r="BI35" s="10">
        <v>1.0</v>
      </c>
      <c r="BJ35" s="10">
        <v>1.0</v>
      </c>
      <c r="BK35" s="11" t="s">
        <v>31</v>
      </c>
      <c r="BL35" s="10" t="s">
        <v>31</v>
      </c>
      <c r="BM35" s="10" t="s">
        <v>31</v>
      </c>
      <c r="BN35" s="10" t="s">
        <v>31</v>
      </c>
      <c r="BO35" s="10" t="s">
        <v>31</v>
      </c>
      <c r="BP35" s="10" t="s">
        <v>31</v>
      </c>
      <c r="BQ35" s="10" t="s">
        <v>31</v>
      </c>
      <c r="BR35" s="10" t="s">
        <v>31</v>
      </c>
      <c r="BS35" s="10" t="s">
        <v>31</v>
      </c>
      <c r="BT35" s="10" t="s">
        <v>31</v>
      </c>
      <c r="BU35" s="10" t="s">
        <v>31</v>
      </c>
      <c r="BV35" s="10" t="s">
        <v>31</v>
      </c>
      <c r="BW35" s="10" t="s">
        <v>31</v>
      </c>
      <c r="BX35" s="10" t="s">
        <v>31</v>
      </c>
      <c r="BY35" s="10" t="s">
        <v>31</v>
      </c>
      <c r="BZ35" s="10" t="s">
        <v>31</v>
      </c>
      <c r="CA35" s="10" t="s">
        <v>31</v>
      </c>
      <c r="CB35" s="10" t="s">
        <v>31</v>
      </c>
      <c r="CC35" s="10" t="s">
        <v>31</v>
      </c>
      <c r="CD35" s="10" t="s">
        <v>31</v>
      </c>
      <c r="CE35" s="10" t="s">
        <v>31</v>
      </c>
      <c r="CF35" s="10" t="s">
        <v>31</v>
      </c>
      <c r="CG35" s="10" t="s">
        <v>31</v>
      </c>
      <c r="CH35" s="10" t="s">
        <v>31</v>
      </c>
      <c r="CI35" s="10" t="s">
        <v>31</v>
      </c>
      <c r="CJ35" s="10" t="s">
        <v>31</v>
      </c>
      <c r="CK35" s="10" t="s">
        <v>31</v>
      </c>
      <c r="CL35" s="10" t="s">
        <v>31</v>
      </c>
      <c r="CM35" s="10" t="s">
        <v>31</v>
      </c>
      <c r="CN35" s="11" t="s">
        <v>31</v>
      </c>
      <c r="CO35" s="10" t="s">
        <v>31</v>
      </c>
      <c r="CP35" s="10" t="s">
        <v>31</v>
      </c>
      <c r="CQ35" s="10" t="s">
        <v>31</v>
      </c>
      <c r="CR35" s="10" t="s">
        <v>31</v>
      </c>
      <c r="CS35" s="10" t="s">
        <v>31</v>
      </c>
      <c r="CT35" s="10" t="s">
        <v>31</v>
      </c>
      <c r="CU35" s="10" t="s">
        <v>31</v>
      </c>
      <c r="CV35" s="10" t="s">
        <v>31</v>
      </c>
      <c r="CW35" s="10" t="s">
        <v>31</v>
      </c>
      <c r="CX35" s="10" t="s">
        <v>31</v>
      </c>
      <c r="CY35" s="10" t="s">
        <v>31</v>
      </c>
      <c r="CZ35" s="10" t="s">
        <v>31</v>
      </c>
      <c r="DA35" s="10" t="s">
        <v>31</v>
      </c>
      <c r="DB35" s="10" t="s">
        <v>31</v>
      </c>
      <c r="DC35" s="10" t="s">
        <v>31</v>
      </c>
      <c r="DD35" s="10" t="s">
        <v>31</v>
      </c>
      <c r="DE35" s="10" t="s">
        <v>31</v>
      </c>
      <c r="DF35" s="10" t="s">
        <v>31</v>
      </c>
      <c r="DG35" s="10" t="s">
        <v>31</v>
      </c>
      <c r="DH35" s="10" t="s">
        <v>31</v>
      </c>
      <c r="DI35" s="10" t="s">
        <v>31</v>
      </c>
      <c r="DJ35" s="10" t="s">
        <v>31</v>
      </c>
      <c r="DK35" s="10" t="s">
        <v>31</v>
      </c>
      <c r="DL35" s="10" t="s">
        <v>31</v>
      </c>
      <c r="DM35" s="10" t="s">
        <v>31</v>
      </c>
      <c r="DN35" s="10" t="s">
        <v>31</v>
      </c>
      <c r="DO35" s="10" t="s">
        <v>31</v>
      </c>
      <c r="DP35" s="10" t="s">
        <v>31</v>
      </c>
      <c r="DQ35" s="10" t="s">
        <v>31</v>
      </c>
      <c r="DR35" s="10" t="s">
        <v>31</v>
      </c>
      <c r="DS35" s="10" t="s">
        <v>31</v>
      </c>
      <c r="DT35" s="10" t="s">
        <v>31</v>
      </c>
      <c r="DU35" s="10" t="s">
        <v>31</v>
      </c>
      <c r="DV35" s="10" t="s">
        <v>31</v>
      </c>
      <c r="DW35" s="10" t="s">
        <v>31</v>
      </c>
      <c r="DX35" s="10" t="s">
        <v>31</v>
      </c>
      <c r="DY35" s="10" t="s">
        <v>31</v>
      </c>
      <c r="DZ35" s="10" t="s">
        <v>31</v>
      </c>
      <c r="EA35" s="10" t="s">
        <v>31</v>
      </c>
      <c r="EB35" s="10" t="s">
        <v>31</v>
      </c>
      <c r="EC35" s="10" t="s">
        <v>31</v>
      </c>
      <c r="ED35" s="10" t="s">
        <v>31</v>
      </c>
      <c r="EE35" s="10" t="s">
        <v>31</v>
      </c>
      <c r="EF35" s="10" t="s">
        <v>31</v>
      </c>
      <c r="EG35" s="10" t="s">
        <v>31</v>
      </c>
      <c r="EH35" s="10" t="s">
        <v>31</v>
      </c>
      <c r="EI35" s="10" t="s">
        <v>31</v>
      </c>
      <c r="EJ35" s="10" t="s">
        <v>31</v>
      </c>
      <c r="EK35" s="10" t="s">
        <v>31</v>
      </c>
      <c r="EL35" s="10" t="s">
        <v>31</v>
      </c>
      <c r="EM35" s="10" t="s">
        <v>31</v>
      </c>
      <c r="EN35" s="10" t="s">
        <v>31</v>
      </c>
      <c r="EO35" s="10" t="s">
        <v>31</v>
      </c>
      <c r="EP35" s="10" t="s">
        <v>31</v>
      </c>
      <c r="EQ35" s="10" t="s">
        <v>31</v>
      </c>
      <c r="ER35" s="10" t="s">
        <v>31</v>
      </c>
      <c r="ES35" s="10" t="s">
        <v>31</v>
      </c>
      <c r="ET35" s="10" t="s">
        <v>31</v>
      </c>
      <c r="EU35" s="10" t="s">
        <v>31</v>
      </c>
      <c r="EV35" s="10" t="s">
        <v>31</v>
      </c>
      <c r="EW35" s="10" t="s">
        <v>31</v>
      </c>
      <c r="EX35" s="10" t="s">
        <v>31</v>
      </c>
      <c r="EY35" s="10" t="s">
        <v>31</v>
      </c>
      <c r="EZ35" s="10" t="s">
        <v>31</v>
      </c>
      <c r="FA35" s="10" t="s">
        <v>31</v>
      </c>
      <c r="FB35" s="10" t="s">
        <v>31</v>
      </c>
      <c r="FC35" s="11" t="s">
        <v>31</v>
      </c>
      <c r="FD35" s="10" t="s">
        <v>31</v>
      </c>
      <c r="FE35" s="10" t="s">
        <v>31</v>
      </c>
      <c r="FF35" s="10" t="s">
        <v>31</v>
      </c>
      <c r="FG35" s="10" t="s">
        <v>31</v>
      </c>
      <c r="FH35" s="10" t="s">
        <v>31</v>
      </c>
      <c r="FI35" s="10" t="s">
        <v>31</v>
      </c>
      <c r="FJ35" s="10" t="s">
        <v>31</v>
      </c>
      <c r="FK35" s="10" t="s">
        <v>31</v>
      </c>
      <c r="FL35" s="10" t="s">
        <v>31</v>
      </c>
      <c r="FM35" s="10" t="s">
        <v>31</v>
      </c>
      <c r="FN35" s="10" t="s">
        <v>31</v>
      </c>
      <c r="FO35" s="10" t="s">
        <v>31</v>
      </c>
      <c r="FP35" s="10" t="s">
        <v>31</v>
      </c>
      <c r="FQ35" s="10" t="s">
        <v>31</v>
      </c>
      <c r="FR35" s="10" t="s">
        <v>31</v>
      </c>
      <c r="FS35" s="10" t="s">
        <v>31</v>
      </c>
      <c r="FT35" s="10" t="s">
        <v>31</v>
      </c>
      <c r="FU35" s="10" t="s">
        <v>31</v>
      </c>
      <c r="FV35" s="10" t="s">
        <v>31</v>
      </c>
      <c r="FW35" s="10" t="s">
        <v>31</v>
      </c>
      <c r="FX35" s="10" t="s">
        <v>31</v>
      </c>
      <c r="FY35" s="10" t="s">
        <v>31</v>
      </c>
      <c r="FZ35" s="10" t="s">
        <v>31</v>
      </c>
      <c r="GA35" s="10" t="s">
        <v>31</v>
      </c>
      <c r="GB35" s="10" t="s">
        <v>31</v>
      </c>
      <c r="GC35" s="10" t="s">
        <v>31</v>
      </c>
      <c r="GD35" s="11" t="s">
        <v>31</v>
      </c>
      <c r="GE35" s="10" t="s">
        <v>31</v>
      </c>
      <c r="GF35" s="10" t="s">
        <v>31</v>
      </c>
      <c r="GG35" s="10" t="s">
        <v>31</v>
      </c>
      <c r="GH35" s="10" t="s">
        <v>31</v>
      </c>
      <c r="GI35" s="10" t="s">
        <v>31</v>
      </c>
      <c r="GJ35" s="10" t="s">
        <v>31</v>
      </c>
      <c r="GK35" s="10" t="s">
        <v>31</v>
      </c>
      <c r="GL35" s="10" t="s">
        <v>31</v>
      </c>
      <c r="GM35" s="10" t="s">
        <v>31</v>
      </c>
      <c r="GN35" s="10" t="s">
        <v>31</v>
      </c>
      <c r="GO35" s="10" t="s">
        <v>31</v>
      </c>
      <c r="GP35" s="10" t="s">
        <v>31</v>
      </c>
      <c r="GQ35" s="10" t="s">
        <v>31</v>
      </c>
      <c r="GR35" s="10" t="s">
        <v>31</v>
      </c>
      <c r="GS35" s="10" t="s">
        <v>31</v>
      </c>
      <c r="GT35" s="10" t="s">
        <v>31</v>
      </c>
      <c r="GU35" s="10" t="s">
        <v>31</v>
      </c>
      <c r="GV35" s="10" t="s">
        <v>31</v>
      </c>
      <c r="GW35" s="10" t="s">
        <v>31</v>
      </c>
      <c r="GX35" s="10" t="s">
        <v>31</v>
      </c>
      <c r="GY35" s="10" t="s">
        <v>31</v>
      </c>
      <c r="GZ35" s="10" t="s">
        <v>31</v>
      </c>
      <c r="HA35" s="10" t="s">
        <v>31</v>
      </c>
      <c r="HB35" s="10" t="s">
        <v>31</v>
      </c>
      <c r="HC35" s="10" t="s">
        <v>31</v>
      </c>
      <c r="HD35" s="10" t="s">
        <v>31</v>
      </c>
      <c r="HE35" s="10" t="s">
        <v>31</v>
      </c>
      <c r="HF35" s="10" t="s">
        <v>31</v>
      </c>
    </row>
    <row r="36">
      <c r="A36" s="7" t="s">
        <v>22</v>
      </c>
      <c r="B36" s="8"/>
      <c r="C36" s="7" t="s">
        <v>171</v>
      </c>
      <c r="D36" s="7" t="s">
        <v>146</v>
      </c>
      <c r="E36" s="7" t="s">
        <v>172</v>
      </c>
      <c r="F36" s="9">
        <f t="shared" si="1"/>
        <v>145</v>
      </c>
      <c r="G36" s="7" t="s">
        <v>26</v>
      </c>
      <c r="H36" s="7" t="s">
        <v>35</v>
      </c>
      <c r="I36" s="7" t="s">
        <v>36</v>
      </c>
      <c r="J36" s="7" t="s">
        <v>42</v>
      </c>
      <c r="K36" s="7" t="s">
        <v>30</v>
      </c>
      <c r="L36" s="7"/>
      <c r="M36" s="10" t="s">
        <v>31</v>
      </c>
      <c r="N36" s="10" t="s">
        <v>31</v>
      </c>
      <c r="O36" s="10" t="s">
        <v>31</v>
      </c>
      <c r="P36" s="10">
        <v>100.0</v>
      </c>
      <c r="Q36" s="10">
        <v>0.0</v>
      </c>
      <c r="R36" s="10">
        <v>45.0</v>
      </c>
      <c r="S36" s="11" t="s">
        <v>31</v>
      </c>
      <c r="T36" s="10" t="s">
        <v>31</v>
      </c>
      <c r="U36" s="10" t="s">
        <v>31</v>
      </c>
      <c r="V36" s="10" t="s">
        <v>31</v>
      </c>
      <c r="W36" s="10" t="s">
        <v>31</v>
      </c>
      <c r="X36" s="10" t="s">
        <v>31</v>
      </c>
      <c r="Y36" s="10" t="s">
        <v>31</v>
      </c>
      <c r="Z36" s="10" t="s">
        <v>31</v>
      </c>
      <c r="AA36" s="10" t="s">
        <v>31</v>
      </c>
      <c r="AB36" s="10" t="s">
        <v>31</v>
      </c>
      <c r="AC36" s="10" t="s">
        <v>31</v>
      </c>
      <c r="AD36" s="10" t="s">
        <v>31</v>
      </c>
      <c r="AE36" s="10" t="s">
        <v>31</v>
      </c>
      <c r="AF36" s="10" t="s">
        <v>31</v>
      </c>
      <c r="AG36" s="10" t="s">
        <v>31</v>
      </c>
      <c r="AH36" s="10" t="s">
        <v>31</v>
      </c>
      <c r="AI36" s="10" t="s">
        <v>31</v>
      </c>
      <c r="AJ36" s="10" t="s">
        <v>31</v>
      </c>
      <c r="AK36" s="10" t="s">
        <v>31</v>
      </c>
      <c r="AL36" s="10" t="s">
        <v>31</v>
      </c>
      <c r="AM36" s="11" t="s">
        <v>31</v>
      </c>
      <c r="AN36" s="10" t="s">
        <v>31</v>
      </c>
      <c r="AO36" s="10" t="s">
        <v>31</v>
      </c>
      <c r="AP36" s="10" t="s">
        <v>31</v>
      </c>
      <c r="AQ36" s="10" t="s">
        <v>31</v>
      </c>
      <c r="AR36" s="10" t="s">
        <v>31</v>
      </c>
      <c r="AS36" s="10" t="s">
        <v>31</v>
      </c>
      <c r="AT36" s="10" t="s">
        <v>31</v>
      </c>
      <c r="AU36" s="10" t="s">
        <v>31</v>
      </c>
      <c r="AV36" s="10" t="s">
        <v>31</v>
      </c>
      <c r="AW36" s="10" t="s">
        <v>31</v>
      </c>
      <c r="AX36" s="10" t="s">
        <v>31</v>
      </c>
      <c r="AY36" s="10" t="s">
        <v>31</v>
      </c>
      <c r="AZ36" s="10" t="s">
        <v>31</v>
      </c>
      <c r="BA36" s="10" t="s">
        <v>31</v>
      </c>
      <c r="BB36" s="10" t="s">
        <v>31</v>
      </c>
      <c r="BC36" s="10" t="s">
        <v>31</v>
      </c>
      <c r="BD36" s="10" t="s">
        <v>31</v>
      </c>
      <c r="BE36" s="10" t="s">
        <v>31</v>
      </c>
      <c r="BF36" s="10" t="s">
        <v>31</v>
      </c>
      <c r="BG36" s="10" t="s">
        <v>31</v>
      </c>
      <c r="BH36" s="10" t="s">
        <v>31</v>
      </c>
      <c r="BI36" s="10" t="s">
        <v>31</v>
      </c>
      <c r="BJ36" s="10" t="s">
        <v>31</v>
      </c>
      <c r="BK36" s="11" t="s">
        <v>31</v>
      </c>
      <c r="BL36" s="10" t="s">
        <v>31</v>
      </c>
      <c r="BM36" s="10" t="s">
        <v>31</v>
      </c>
      <c r="BN36" s="10" t="s">
        <v>31</v>
      </c>
      <c r="BO36" s="10" t="s">
        <v>31</v>
      </c>
      <c r="BP36" s="10" t="s">
        <v>31</v>
      </c>
      <c r="BQ36" s="10" t="s">
        <v>31</v>
      </c>
      <c r="BR36" s="10" t="s">
        <v>31</v>
      </c>
      <c r="BS36" s="10" t="s">
        <v>31</v>
      </c>
      <c r="BT36" s="10" t="s">
        <v>31</v>
      </c>
      <c r="BU36" s="10" t="s">
        <v>31</v>
      </c>
      <c r="BV36" s="10" t="s">
        <v>31</v>
      </c>
      <c r="BW36" s="10" t="s">
        <v>31</v>
      </c>
      <c r="BX36" s="10" t="s">
        <v>31</v>
      </c>
      <c r="BY36" s="10" t="s">
        <v>31</v>
      </c>
      <c r="BZ36" s="10" t="s">
        <v>31</v>
      </c>
      <c r="CA36" s="10" t="s">
        <v>31</v>
      </c>
      <c r="CB36" s="10" t="s">
        <v>31</v>
      </c>
      <c r="CC36" s="10" t="s">
        <v>31</v>
      </c>
      <c r="CD36" s="10" t="s">
        <v>31</v>
      </c>
      <c r="CE36" s="10" t="s">
        <v>31</v>
      </c>
      <c r="CF36" s="10" t="s">
        <v>31</v>
      </c>
      <c r="CG36" s="10" t="s">
        <v>31</v>
      </c>
      <c r="CH36" s="10" t="s">
        <v>31</v>
      </c>
      <c r="CI36" s="10" t="s">
        <v>31</v>
      </c>
      <c r="CJ36" s="10" t="s">
        <v>31</v>
      </c>
      <c r="CK36" s="10" t="s">
        <v>31</v>
      </c>
      <c r="CL36" s="10" t="s">
        <v>31</v>
      </c>
      <c r="CM36" s="10" t="s">
        <v>31</v>
      </c>
      <c r="CN36" s="11">
        <v>1.0</v>
      </c>
      <c r="CO36" s="10">
        <v>1.0</v>
      </c>
      <c r="CP36" s="10">
        <v>1.0</v>
      </c>
      <c r="CQ36" s="10">
        <v>1.0</v>
      </c>
      <c r="CR36" s="10">
        <v>1.0</v>
      </c>
      <c r="CS36" s="10">
        <v>1.0</v>
      </c>
      <c r="CT36" s="10">
        <v>1.0</v>
      </c>
      <c r="CU36" s="10">
        <v>1.0</v>
      </c>
      <c r="CV36" s="10">
        <v>1.0</v>
      </c>
      <c r="CW36" s="10">
        <v>1.0</v>
      </c>
      <c r="CX36" s="10">
        <v>1.0</v>
      </c>
      <c r="CY36" s="10">
        <v>1.0</v>
      </c>
      <c r="CZ36" s="10">
        <v>1.0</v>
      </c>
      <c r="DA36" s="10">
        <v>1.0</v>
      </c>
      <c r="DB36" s="10">
        <v>1.0</v>
      </c>
      <c r="DC36" s="10">
        <v>1.0</v>
      </c>
      <c r="DD36" s="10">
        <v>1.0</v>
      </c>
      <c r="DE36" s="10">
        <v>1.0</v>
      </c>
      <c r="DF36" s="10">
        <v>1.0</v>
      </c>
      <c r="DG36" s="10">
        <v>1.0</v>
      </c>
      <c r="DH36" s="10">
        <v>1.0</v>
      </c>
      <c r="DI36" s="10">
        <v>1.0</v>
      </c>
      <c r="DJ36" s="10">
        <v>1.0</v>
      </c>
      <c r="DK36" s="10">
        <v>1.0</v>
      </c>
      <c r="DL36" s="10">
        <v>1.0</v>
      </c>
      <c r="DM36" s="10">
        <v>1.0</v>
      </c>
      <c r="DN36" s="10">
        <v>1.0</v>
      </c>
      <c r="DO36" s="10">
        <v>1.0</v>
      </c>
      <c r="DP36" s="10">
        <v>1.0</v>
      </c>
      <c r="DQ36" s="10">
        <v>1.0</v>
      </c>
      <c r="DR36" s="10">
        <v>1.0</v>
      </c>
      <c r="DS36" s="10">
        <v>1.0</v>
      </c>
      <c r="DT36" s="10">
        <v>1.0</v>
      </c>
      <c r="DU36" s="10">
        <v>1.0</v>
      </c>
      <c r="DV36" s="10">
        <v>1.0</v>
      </c>
      <c r="DW36" s="10">
        <v>1.0</v>
      </c>
      <c r="DX36" s="10">
        <v>1.0</v>
      </c>
      <c r="DY36" s="10">
        <v>1.0</v>
      </c>
      <c r="DZ36" s="10">
        <v>1.0</v>
      </c>
      <c r="EA36" s="10">
        <v>1.0</v>
      </c>
      <c r="EB36" s="10">
        <v>1.0</v>
      </c>
      <c r="EC36" s="10">
        <v>1.0</v>
      </c>
      <c r="ED36" s="10">
        <v>1.0</v>
      </c>
      <c r="EE36" s="10">
        <v>1.0</v>
      </c>
      <c r="EF36" s="10">
        <v>1.0</v>
      </c>
      <c r="EG36" s="10">
        <v>1.0</v>
      </c>
      <c r="EH36" s="10">
        <v>1.0</v>
      </c>
      <c r="EI36" s="10">
        <v>1.0</v>
      </c>
      <c r="EJ36" s="10">
        <v>1.0</v>
      </c>
      <c r="EK36" s="10">
        <v>1.0</v>
      </c>
      <c r="EL36" s="10">
        <v>1.0</v>
      </c>
      <c r="EM36" s="10">
        <v>1.0</v>
      </c>
      <c r="EN36" s="10">
        <v>1.0</v>
      </c>
      <c r="EO36" s="10">
        <v>1.0</v>
      </c>
      <c r="EP36" s="10">
        <v>1.0</v>
      </c>
      <c r="EQ36" s="10">
        <v>1.0</v>
      </c>
      <c r="ER36" s="10">
        <v>1.0</v>
      </c>
      <c r="ES36" s="10">
        <v>1.0</v>
      </c>
      <c r="ET36" s="10">
        <v>1.0</v>
      </c>
      <c r="EU36" s="10">
        <v>1.0</v>
      </c>
      <c r="EV36" s="10">
        <v>1.0</v>
      </c>
      <c r="EW36" s="10">
        <v>1.0</v>
      </c>
      <c r="EX36" s="10">
        <v>1.0</v>
      </c>
      <c r="EY36" s="10">
        <v>1.0</v>
      </c>
      <c r="EZ36" s="10">
        <v>1.0</v>
      </c>
      <c r="FA36" s="10">
        <v>1.0</v>
      </c>
      <c r="FB36" s="10">
        <v>1.0</v>
      </c>
      <c r="FC36" s="11" t="s">
        <v>96</v>
      </c>
      <c r="FD36" s="10" t="s">
        <v>96</v>
      </c>
      <c r="FE36" s="10" t="s">
        <v>96</v>
      </c>
      <c r="FF36" s="10" t="s">
        <v>96</v>
      </c>
      <c r="FG36" s="10" t="s">
        <v>96</v>
      </c>
      <c r="FH36" s="10" t="s">
        <v>96</v>
      </c>
      <c r="FI36" s="10" t="s">
        <v>96</v>
      </c>
      <c r="FJ36" s="10" t="s">
        <v>96</v>
      </c>
      <c r="FK36" s="10" t="s">
        <v>96</v>
      </c>
      <c r="FL36" s="10" t="s">
        <v>96</v>
      </c>
      <c r="FM36" s="10" t="s">
        <v>96</v>
      </c>
      <c r="FN36" s="10" t="s">
        <v>96</v>
      </c>
      <c r="FO36" s="10" t="s">
        <v>96</v>
      </c>
      <c r="FP36" s="10" t="s">
        <v>96</v>
      </c>
      <c r="FQ36" s="10" t="s">
        <v>96</v>
      </c>
      <c r="FR36" s="10" t="s">
        <v>96</v>
      </c>
      <c r="FS36" s="10" t="s">
        <v>96</v>
      </c>
      <c r="FT36" s="10" t="s">
        <v>96</v>
      </c>
      <c r="FU36" s="10" t="s">
        <v>96</v>
      </c>
      <c r="FV36" s="10" t="s">
        <v>96</v>
      </c>
      <c r="FW36" s="10" t="s">
        <v>96</v>
      </c>
      <c r="FX36" s="10" t="s">
        <v>96</v>
      </c>
      <c r="FY36" s="10" t="s">
        <v>96</v>
      </c>
      <c r="FZ36" s="10" t="s">
        <v>96</v>
      </c>
      <c r="GA36" s="10" t="s">
        <v>96</v>
      </c>
      <c r="GB36" s="10" t="s">
        <v>96</v>
      </c>
      <c r="GC36" s="10" t="s">
        <v>96</v>
      </c>
      <c r="GD36" s="11">
        <v>1.0</v>
      </c>
      <c r="GE36" s="10">
        <v>1.0</v>
      </c>
      <c r="GF36" s="10">
        <v>1.0</v>
      </c>
      <c r="GG36" s="10">
        <v>1.0</v>
      </c>
      <c r="GH36" s="10">
        <v>1.0</v>
      </c>
      <c r="GI36" s="10">
        <v>1.0</v>
      </c>
      <c r="GJ36" s="10">
        <v>1.0</v>
      </c>
      <c r="GK36" s="10" t="s">
        <v>96</v>
      </c>
      <c r="GL36" s="10">
        <v>1.0</v>
      </c>
      <c r="GM36" s="10" t="s">
        <v>96</v>
      </c>
      <c r="GN36" s="10" t="s">
        <v>96</v>
      </c>
      <c r="GO36" s="10" t="s">
        <v>96</v>
      </c>
      <c r="GP36" s="10" t="s">
        <v>96</v>
      </c>
      <c r="GQ36" s="10" t="s">
        <v>96</v>
      </c>
      <c r="GR36" s="10" t="s">
        <v>96</v>
      </c>
      <c r="GS36" s="10" t="s">
        <v>96</v>
      </c>
      <c r="GT36" s="10" t="s">
        <v>96</v>
      </c>
      <c r="GU36" s="10" t="s">
        <v>96</v>
      </c>
      <c r="GV36" s="10">
        <v>1.0</v>
      </c>
      <c r="GW36" s="10">
        <v>1.0</v>
      </c>
      <c r="GX36" s="10">
        <v>1.0</v>
      </c>
      <c r="GY36" s="10">
        <v>1.0</v>
      </c>
      <c r="GZ36" s="10">
        <v>1.0</v>
      </c>
      <c r="HA36" s="10" t="s">
        <v>96</v>
      </c>
      <c r="HB36" s="10" t="s">
        <v>96</v>
      </c>
      <c r="HC36" s="10" t="s">
        <v>96</v>
      </c>
      <c r="HD36" s="10" t="s">
        <v>96</v>
      </c>
      <c r="HE36" s="10">
        <v>1.0</v>
      </c>
      <c r="HF36" s="10" t="s">
        <v>96</v>
      </c>
    </row>
    <row r="37">
      <c r="A37" s="7"/>
      <c r="B37" s="8"/>
      <c r="C37" s="7" t="s">
        <v>173</v>
      </c>
      <c r="D37" s="7" t="s">
        <v>174</v>
      </c>
      <c r="E37" s="7" t="s">
        <v>175</v>
      </c>
      <c r="F37" s="9">
        <f t="shared" si="1"/>
        <v>143</v>
      </c>
      <c r="G37" s="7" t="s">
        <v>26</v>
      </c>
      <c r="H37" s="7" t="s">
        <v>176</v>
      </c>
      <c r="I37" s="7" t="s">
        <v>177</v>
      </c>
      <c r="J37" s="7" t="s">
        <v>42</v>
      </c>
      <c r="K37" s="7" t="s">
        <v>55</v>
      </c>
      <c r="L37" s="7" t="s">
        <v>178</v>
      </c>
      <c r="M37" s="10">
        <v>100.0</v>
      </c>
      <c r="N37" s="10">
        <v>43.0</v>
      </c>
      <c r="O37" s="10" t="s">
        <v>31</v>
      </c>
      <c r="P37" s="10" t="s">
        <v>31</v>
      </c>
      <c r="Q37" s="10" t="s">
        <v>31</v>
      </c>
      <c r="R37" s="10" t="s">
        <v>31</v>
      </c>
      <c r="S37" s="11">
        <v>1.0</v>
      </c>
      <c r="T37" s="10">
        <v>1.0</v>
      </c>
      <c r="U37" s="10">
        <v>1.0</v>
      </c>
      <c r="V37" s="10">
        <v>1.0</v>
      </c>
      <c r="W37" s="10">
        <v>1.0</v>
      </c>
      <c r="X37" s="10">
        <v>1.0</v>
      </c>
      <c r="Y37" s="10">
        <v>1.0</v>
      </c>
      <c r="Z37" s="10">
        <v>1.0</v>
      </c>
      <c r="AA37" s="10">
        <v>1.0</v>
      </c>
      <c r="AB37" s="10">
        <v>1.0</v>
      </c>
      <c r="AC37" s="10">
        <v>1.0</v>
      </c>
      <c r="AD37" s="10">
        <v>1.0</v>
      </c>
      <c r="AE37" s="10">
        <v>1.0</v>
      </c>
      <c r="AF37" s="10">
        <v>1.0</v>
      </c>
      <c r="AG37" s="10">
        <v>1.0</v>
      </c>
      <c r="AH37" s="10">
        <v>1.0</v>
      </c>
      <c r="AI37" s="10">
        <v>1.0</v>
      </c>
      <c r="AJ37" s="10">
        <v>1.0</v>
      </c>
      <c r="AK37" s="10">
        <v>1.0</v>
      </c>
      <c r="AL37" s="10">
        <v>1.0</v>
      </c>
      <c r="AM37" s="11">
        <v>1.0</v>
      </c>
      <c r="AN37" s="10">
        <v>1.0</v>
      </c>
      <c r="AO37" s="10">
        <v>1.0</v>
      </c>
      <c r="AP37" s="10">
        <v>1.0</v>
      </c>
      <c r="AQ37" s="10">
        <v>1.0</v>
      </c>
      <c r="AR37" s="10">
        <v>1.0</v>
      </c>
      <c r="AS37" s="10">
        <v>1.0</v>
      </c>
      <c r="AT37" s="10">
        <v>1.0</v>
      </c>
      <c r="AU37" s="10">
        <v>1.0</v>
      </c>
      <c r="AV37" s="10">
        <v>1.0</v>
      </c>
      <c r="AW37" s="10">
        <v>1.0</v>
      </c>
      <c r="AX37" s="10">
        <v>1.0</v>
      </c>
      <c r="AY37" s="10" t="s">
        <v>38</v>
      </c>
      <c r="AZ37" s="10" t="s">
        <v>38</v>
      </c>
      <c r="BA37" s="10">
        <v>1.0</v>
      </c>
      <c r="BB37" s="10" t="s">
        <v>38</v>
      </c>
      <c r="BC37" s="10" t="s">
        <v>38</v>
      </c>
      <c r="BD37" s="10" t="s">
        <v>38</v>
      </c>
      <c r="BE37" s="10">
        <v>1.0</v>
      </c>
      <c r="BF37" s="10" t="s">
        <v>38</v>
      </c>
      <c r="BG37" s="10" t="s">
        <v>38</v>
      </c>
      <c r="BH37" s="10" t="s">
        <v>38</v>
      </c>
      <c r="BI37" s="10" t="s">
        <v>38</v>
      </c>
      <c r="BJ37" s="10" t="s">
        <v>38</v>
      </c>
      <c r="BK37" s="11" t="s">
        <v>31</v>
      </c>
      <c r="BL37" s="10" t="s">
        <v>31</v>
      </c>
      <c r="BM37" s="10" t="s">
        <v>31</v>
      </c>
      <c r="BN37" s="10" t="s">
        <v>31</v>
      </c>
      <c r="BO37" s="10" t="s">
        <v>31</v>
      </c>
      <c r="BP37" s="10" t="s">
        <v>31</v>
      </c>
      <c r="BQ37" s="10" t="s">
        <v>31</v>
      </c>
      <c r="BR37" s="10" t="s">
        <v>31</v>
      </c>
      <c r="BS37" s="10" t="s">
        <v>31</v>
      </c>
      <c r="BT37" s="10" t="s">
        <v>31</v>
      </c>
      <c r="BU37" s="10" t="s">
        <v>31</v>
      </c>
      <c r="BV37" s="10" t="s">
        <v>31</v>
      </c>
      <c r="BW37" s="10" t="s">
        <v>31</v>
      </c>
      <c r="BX37" s="10" t="s">
        <v>31</v>
      </c>
      <c r="BY37" s="10" t="s">
        <v>31</v>
      </c>
      <c r="BZ37" s="10" t="s">
        <v>31</v>
      </c>
      <c r="CA37" s="10" t="s">
        <v>31</v>
      </c>
      <c r="CB37" s="10" t="s">
        <v>31</v>
      </c>
      <c r="CC37" s="10" t="s">
        <v>31</v>
      </c>
      <c r="CD37" s="10" t="s">
        <v>31</v>
      </c>
      <c r="CE37" s="10" t="s">
        <v>31</v>
      </c>
      <c r="CF37" s="10" t="s">
        <v>31</v>
      </c>
      <c r="CG37" s="10" t="s">
        <v>31</v>
      </c>
      <c r="CH37" s="10" t="s">
        <v>31</v>
      </c>
      <c r="CI37" s="10" t="s">
        <v>31</v>
      </c>
      <c r="CJ37" s="10" t="s">
        <v>31</v>
      </c>
      <c r="CK37" s="10" t="s">
        <v>31</v>
      </c>
      <c r="CL37" s="10" t="s">
        <v>31</v>
      </c>
      <c r="CM37" s="10" t="s">
        <v>31</v>
      </c>
      <c r="CN37" s="11" t="s">
        <v>31</v>
      </c>
      <c r="CO37" s="10" t="s">
        <v>31</v>
      </c>
      <c r="CP37" s="10" t="s">
        <v>31</v>
      </c>
      <c r="CQ37" s="10" t="s">
        <v>31</v>
      </c>
      <c r="CR37" s="10" t="s">
        <v>31</v>
      </c>
      <c r="CS37" s="10" t="s">
        <v>31</v>
      </c>
      <c r="CT37" s="10" t="s">
        <v>31</v>
      </c>
      <c r="CU37" s="10" t="s">
        <v>31</v>
      </c>
      <c r="CV37" s="10" t="s">
        <v>31</v>
      </c>
      <c r="CW37" s="10" t="s">
        <v>31</v>
      </c>
      <c r="CX37" s="10" t="s">
        <v>31</v>
      </c>
      <c r="CY37" s="10" t="s">
        <v>31</v>
      </c>
      <c r="CZ37" s="10" t="s">
        <v>31</v>
      </c>
      <c r="DA37" s="10" t="s">
        <v>31</v>
      </c>
      <c r="DB37" s="10" t="s">
        <v>31</v>
      </c>
      <c r="DC37" s="10" t="s">
        <v>31</v>
      </c>
      <c r="DD37" s="10" t="s">
        <v>31</v>
      </c>
      <c r="DE37" s="10" t="s">
        <v>31</v>
      </c>
      <c r="DF37" s="10" t="s">
        <v>31</v>
      </c>
      <c r="DG37" s="10" t="s">
        <v>31</v>
      </c>
      <c r="DH37" s="10" t="s">
        <v>31</v>
      </c>
      <c r="DI37" s="10" t="s">
        <v>31</v>
      </c>
      <c r="DJ37" s="10" t="s">
        <v>31</v>
      </c>
      <c r="DK37" s="10" t="s">
        <v>31</v>
      </c>
      <c r="DL37" s="10" t="s">
        <v>31</v>
      </c>
      <c r="DM37" s="10" t="s">
        <v>31</v>
      </c>
      <c r="DN37" s="10" t="s">
        <v>31</v>
      </c>
      <c r="DO37" s="10" t="s">
        <v>31</v>
      </c>
      <c r="DP37" s="10" t="s">
        <v>31</v>
      </c>
      <c r="DQ37" s="10" t="s">
        <v>31</v>
      </c>
      <c r="DR37" s="10" t="s">
        <v>31</v>
      </c>
      <c r="DS37" s="10" t="s">
        <v>31</v>
      </c>
      <c r="DT37" s="10" t="s">
        <v>31</v>
      </c>
      <c r="DU37" s="10" t="s">
        <v>31</v>
      </c>
      <c r="DV37" s="10" t="s">
        <v>31</v>
      </c>
      <c r="DW37" s="10" t="s">
        <v>31</v>
      </c>
      <c r="DX37" s="10" t="s">
        <v>31</v>
      </c>
      <c r="DY37" s="10" t="s">
        <v>31</v>
      </c>
      <c r="DZ37" s="10" t="s">
        <v>31</v>
      </c>
      <c r="EA37" s="10" t="s">
        <v>31</v>
      </c>
      <c r="EB37" s="10" t="s">
        <v>31</v>
      </c>
      <c r="EC37" s="10" t="s">
        <v>31</v>
      </c>
      <c r="ED37" s="10" t="s">
        <v>31</v>
      </c>
      <c r="EE37" s="10" t="s">
        <v>31</v>
      </c>
      <c r="EF37" s="10" t="s">
        <v>31</v>
      </c>
      <c r="EG37" s="10" t="s">
        <v>31</v>
      </c>
      <c r="EH37" s="10" t="s">
        <v>31</v>
      </c>
      <c r="EI37" s="10" t="s">
        <v>31</v>
      </c>
      <c r="EJ37" s="10" t="s">
        <v>31</v>
      </c>
      <c r="EK37" s="10" t="s">
        <v>31</v>
      </c>
      <c r="EL37" s="10" t="s">
        <v>31</v>
      </c>
      <c r="EM37" s="10" t="s">
        <v>31</v>
      </c>
      <c r="EN37" s="10" t="s">
        <v>31</v>
      </c>
      <c r="EO37" s="10" t="s">
        <v>31</v>
      </c>
      <c r="EP37" s="10" t="s">
        <v>31</v>
      </c>
      <c r="EQ37" s="10" t="s">
        <v>31</v>
      </c>
      <c r="ER37" s="10" t="s">
        <v>31</v>
      </c>
      <c r="ES37" s="10" t="s">
        <v>31</v>
      </c>
      <c r="ET37" s="10" t="s">
        <v>31</v>
      </c>
      <c r="EU37" s="10" t="s">
        <v>31</v>
      </c>
      <c r="EV37" s="10" t="s">
        <v>31</v>
      </c>
      <c r="EW37" s="10" t="s">
        <v>31</v>
      </c>
      <c r="EX37" s="10" t="s">
        <v>31</v>
      </c>
      <c r="EY37" s="10" t="s">
        <v>31</v>
      </c>
      <c r="EZ37" s="10" t="s">
        <v>31</v>
      </c>
      <c r="FA37" s="10" t="s">
        <v>31</v>
      </c>
      <c r="FB37" s="10" t="s">
        <v>31</v>
      </c>
      <c r="FC37" s="11" t="s">
        <v>31</v>
      </c>
      <c r="FD37" s="10" t="s">
        <v>31</v>
      </c>
      <c r="FE37" s="10" t="s">
        <v>31</v>
      </c>
      <c r="FF37" s="10" t="s">
        <v>31</v>
      </c>
      <c r="FG37" s="10" t="s">
        <v>31</v>
      </c>
      <c r="FH37" s="10" t="s">
        <v>31</v>
      </c>
      <c r="FI37" s="10" t="s">
        <v>31</v>
      </c>
      <c r="FJ37" s="10" t="s">
        <v>31</v>
      </c>
      <c r="FK37" s="10" t="s">
        <v>31</v>
      </c>
      <c r="FL37" s="10" t="s">
        <v>31</v>
      </c>
      <c r="FM37" s="10" t="s">
        <v>31</v>
      </c>
      <c r="FN37" s="10" t="s">
        <v>31</v>
      </c>
      <c r="FO37" s="10" t="s">
        <v>31</v>
      </c>
      <c r="FP37" s="10" t="s">
        <v>31</v>
      </c>
      <c r="FQ37" s="10" t="s">
        <v>31</v>
      </c>
      <c r="FR37" s="10" t="s">
        <v>31</v>
      </c>
      <c r="FS37" s="10" t="s">
        <v>31</v>
      </c>
      <c r="FT37" s="10" t="s">
        <v>31</v>
      </c>
      <c r="FU37" s="10" t="s">
        <v>31</v>
      </c>
      <c r="FV37" s="10" t="s">
        <v>31</v>
      </c>
      <c r="FW37" s="10" t="s">
        <v>31</v>
      </c>
      <c r="FX37" s="10" t="s">
        <v>31</v>
      </c>
      <c r="FY37" s="10" t="s">
        <v>31</v>
      </c>
      <c r="FZ37" s="10" t="s">
        <v>31</v>
      </c>
      <c r="GA37" s="10" t="s">
        <v>31</v>
      </c>
      <c r="GB37" s="10" t="s">
        <v>31</v>
      </c>
      <c r="GC37" s="10" t="s">
        <v>31</v>
      </c>
      <c r="GD37" s="11" t="s">
        <v>31</v>
      </c>
      <c r="GE37" s="10" t="s">
        <v>31</v>
      </c>
      <c r="GF37" s="10" t="s">
        <v>31</v>
      </c>
      <c r="GG37" s="10" t="s">
        <v>31</v>
      </c>
      <c r="GH37" s="10" t="s">
        <v>31</v>
      </c>
      <c r="GI37" s="10" t="s">
        <v>31</v>
      </c>
      <c r="GJ37" s="10" t="s">
        <v>31</v>
      </c>
      <c r="GK37" s="10" t="s">
        <v>31</v>
      </c>
      <c r="GL37" s="10" t="s">
        <v>31</v>
      </c>
      <c r="GM37" s="10" t="s">
        <v>31</v>
      </c>
      <c r="GN37" s="10" t="s">
        <v>31</v>
      </c>
      <c r="GO37" s="10" t="s">
        <v>31</v>
      </c>
      <c r="GP37" s="10" t="s">
        <v>31</v>
      </c>
      <c r="GQ37" s="10" t="s">
        <v>31</v>
      </c>
      <c r="GR37" s="10" t="s">
        <v>31</v>
      </c>
      <c r="GS37" s="10" t="s">
        <v>31</v>
      </c>
      <c r="GT37" s="10" t="s">
        <v>31</v>
      </c>
      <c r="GU37" s="10" t="s">
        <v>31</v>
      </c>
      <c r="GV37" s="10" t="s">
        <v>31</v>
      </c>
      <c r="GW37" s="10" t="s">
        <v>31</v>
      </c>
      <c r="GX37" s="10" t="s">
        <v>31</v>
      </c>
      <c r="GY37" s="10" t="s">
        <v>31</v>
      </c>
      <c r="GZ37" s="10" t="s">
        <v>31</v>
      </c>
      <c r="HA37" s="10" t="s">
        <v>31</v>
      </c>
      <c r="HB37" s="10" t="s">
        <v>31</v>
      </c>
      <c r="HC37" s="10" t="s">
        <v>31</v>
      </c>
      <c r="HD37" s="10" t="s">
        <v>31</v>
      </c>
      <c r="HE37" s="10" t="s">
        <v>31</v>
      </c>
      <c r="HF37" s="10" t="s">
        <v>31</v>
      </c>
    </row>
    <row r="38">
      <c r="A38" s="7"/>
      <c r="B38" s="8"/>
      <c r="C38" s="7" t="s">
        <v>179</v>
      </c>
      <c r="D38" s="7" t="s">
        <v>59</v>
      </c>
      <c r="E38" s="7" t="s">
        <v>180</v>
      </c>
      <c r="F38" s="9">
        <f t="shared" si="1"/>
        <v>143</v>
      </c>
      <c r="G38" s="7" t="s">
        <v>26</v>
      </c>
      <c r="H38" s="7" t="s">
        <v>35</v>
      </c>
      <c r="I38" s="7" t="s">
        <v>36</v>
      </c>
      <c r="J38" s="7" t="s">
        <v>71</v>
      </c>
      <c r="K38" s="7" t="s">
        <v>55</v>
      </c>
      <c r="L38" s="7" t="s">
        <v>91</v>
      </c>
      <c r="M38" s="10">
        <v>100.0</v>
      </c>
      <c r="N38" s="10">
        <v>43.0</v>
      </c>
      <c r="O38" s="10" t="s">
        <v>31</v>
      </c>
      <c r="P38" s="10" t="s">
        <v>31</v>
      </c>
      <c r="Q38" s="10" t="s">
        <v>31</v>
      </c>
      <c r="R38" s="10" t="s">
        <v>31</v>
      </c>
      <c r="S38" s="11" t="s">
        <v>38</v>
      </c>
      <c r="T38" s="10">
        <v>1.0</v>
      </c>
      <c r="U38" s="10">
        <v>1.0</v>
      </c>
      <c r="V38" s="10">
        <v>1.0</v>
      </c>
      <c r="W38" s="10">
        <v>1.0</v>
      </c>
      <c r="X38" s="10">
        <v>1.0</v>
      </c>
      <c r="Y38" s="10">
        <v>1.0</v>
      </c>
      <c r="Z38" s="10">
        <v>1.0</v>
      </c>
      <c r="AA38" s="10">
        <v>1.0</v>
      </c>
      <c r="AB38" s="10">
        <v>1.0</v>
      </c>
      <c r="AC38" s="10">
        <v>1.0</v>
      </c>
      <c r="AD38" s="10">
        <v>1.0</v>
      </c>
      <c r="AE38" s="10">
        <v>1.0</v>
      </c>
      <c r="AF38" s="10">
        <v>1.0</v>
      </c>
      <c r="AG38" s="10">
        <v>1.0</v>
      </c>
      <c r="AH38" s="10">
        <v>1.0</v>
      </c>
      <c r="AI38" s="10">
        <v>1.0</v>
      </c>
      <c r="AJ38" s="10">
        <v>1.0</v>
      </c>
      <c r="AK38" s="10">
        <v>1.0</v>
      </c>
      <c r="AL38" s="10">
        <v>1.0</v>
      </c>
      <c r="AM38" s="11" t="s">
        <v>38</v>
      </c>
      <c r="AN38" s="10">
        <v>1.0</v>
      </c>
      <c r="AO38" s="10">
        <v>1.0</v>
      </c>
      <c r="AP38" s="10">
        <v>1.0</v>
      </c>
      <c r="AQ38" s="10">
        <v>1.0</v>
      </c>
      <c r="AR38" s="10">
        <v>1.0</v>
      </c>
      <c r="AS38" s="10">
        <v>1.0</v>
      </c>
      <c r="AT38" s="10">
        <v>1.0</v>
      </c>
      <c r="AU38" s="10">
        <v>1.0</v>
      </c>
      <c r="AV38" s="10">
        <v>1.0</v>
      </c>
      <c r="AW38" s="10">
        <v>1.0</v>
      </c>
      <c r="AX38" s="10">
        <v>1.0</v>
      </c>
      <c r="AY38" s="10" t="s">
        <v>38</v>
      </c>
      <c r="AZ38" s="10" t="s">
        <v>38</v>
      </c>
      <c r="BA38" s="10" t="s">
        <v>38</v>
      </c>
      <c r="BB38" s="10" t="s">
        <v>38</v>
      </c>
      <c r="BC38" s="10" t="s">
        <v>38</v>
      </c>
      <c r="BD38" s="10" t="s">
        <v>38</v>
      </c>
      <c r="BE38" s="10" t="s">
        <v>38</v>
      </c>
      <c r="BF38" s="10" t="s">
        <v>38</v>
      </c>
      <c r="BG38" s="10" t="s">
        <v>38</v>
      </c>
      <c r="BH38" s="10" t="s">
        <v>38</v>
      </c>
      <c r="BI38" s="10" t="s">
        <v>38</v>
      </c>
      <c r="BJ38" s="10" t="s">
        <v>38</v>
      </c>
      <c r="BK38" s="11" t="s">
        <v>31</v>
      </c>
      <c r="BL38" s="10" t="s">
        <v>31</v>
      </c>
      <c r="BM38" s="10" t="s">
        <v>31</v>
      </c>
      <c r="BN38" s="10" t="s">
        <v>31</v>
      </c>
      <c r="BO38" s="10" t="s">
        <v>31</v>
      </c>
      <c r="BP38" s="10" t="s">
        <v>31</v>
      </c>
      <c r="BQ38" s="10" t="s">
        <v>31</v>
      </c>
      <c r="BR38" s="10" t="s">
        <v>31</v>
      </c>
      <c r="BS38" s="10" t="s">
        <v>31</v>
      </c>
      <c r="BT38" s="10" t="s">
        <v>31</v>
      </c>
      <c r="BU38" s="10" t="s">
        <v>31</v>
      </c>
      <c r="BV38" s="10" t="s">
        <v>31</v>
      </c>
      <c r="BW38" s="10" t="s">
        <v>31</v>
      </c>
      <c r="BX38" s="10" t="s">
        <v>31</v>
      </c>
      <c r="BY38" s="10" t="s">
        <v>31</v>
      </c>
      <c r="BZ38" s="10" t="s">
        <v>31</v>
      </c>
      <c r="CA38" s="10" t="s">
        <v>31</v>
      </c>
      <c r="CB38" s="10" t="s">
        <v>31</v>
      </c>
      <c r="CC38" s="10" t="s">
        <v>31</v>
      </c>
      <c r="CD38" s="10" t="s">
        <v>31</v>
      </c>
      <c r="CE38" s="10" t="s">
        <v>31</v>
      </c>
      <c r="CF38" s="10" t="s">
        <v>31</v>
      </c>
      <c r="CG38" s="10" t="s">
        <v>31</v>
      </c>
      <c r="CH38" s="10" t="s">
        <v>31</v>
      </c>
      <c r="CI38" s="10" t="s">
        <v>31</v>
      </c>
      <c r="CJ38" s="10" t="s">
        <v>31</v>
      </c>
      <c r="CK38" s="10" t="s">
        <v>31</v>
      </c>
      <c r="CL38" s="10" t="s">
        <v>31</v>
      </c>
      <c r="CM38" s="10" t="s">
        <v>31</v>
      </c>
      <c r="CN38" s="11" t="s">
        <v>31</v>
      </c>
      <c r="CO38" s="10" t="s">
        <v>31</v>
      </c>
      <c r="CP38" s="10" t="s">
        <v>31</v>
      </c>
      <c r="CQ38" s="10" t="s">
        <v>31</v>
      </c>
      <c r="CR38" s="10" t="s">
        <v>31</v>
      </c>
      <c r="CS38" s="10" t="s">
        <v>31</v>
      </c>
      <c r="CT38" s="10" t="s">
        <v>31</v>
      </c>
      <c r="CU38" s="10" t="s">
        <v>31</v>
      </c>
      <c r="CV38" s="10" t="s">
        <v>31</v>
      </c>
      <c r="CW38" s="10" t="s">
        <v>31</v>
      </c>
      <c r="CX38" s="10" t="s">
        <v>31</v>
      </c>
      <c r="CY38" s="10" t="s">
        <v>31</v>
      </c>
      <c r="CZ38" s="10" t="s">
        <v>31</v>
      </c>
      <c r="DA38" s="10" t="s">
        <v>31</v>
      </c>
      <c r="DB38" s="10" t="s">
        <v>31</v>
      </c>
      <c r="DC38" s="10" t="s">
        <v>31</v>
      </c>
      <c r="DD38" s="10" t="s">
        <v>31</v>
      </c>
      <c r="DE38" s="10" t="s">
        <v>31</v>
      </c>
      <c r="DF38" s="10" t="s">
        <v>31</v>
      </c>
      <c r="DG38" s="10" t="s">
        <v>31</v>
      </c>
      <c r="DH38" s="10" t="s">
        <v>31</v>
      </c>
      <c r="DI38" s="10" t="s">
        <v>31</v>
      </c>
      <c r="DJ38" s="10" t="s">
        <v>31</v>
      </c>
      <c r="DK38" s="10" t="s">
        <v>31</v>
      </c>
      <c r="DL38" s="10" t="s">
        <v>31</v>
      </c>
      <c r="DM38" s="10" t="s">
        <v>31</v>
      </c>
      <c r="DN38" s="10" t="s">
        <v>31</v>
      </c>
      <c r="DO38" s="10" t="s">
        <v>31</v>
      </c>
      <c r="DP38" s="10" t="s">
        <v>31</v>
      </c>
      <c r="DQ38" s="10" t="s">
        <v>31</v>
      </c>
      <c r="DR38" s="10" t="s">
        <v>31</v>
      </c>
      <c r="DS38" s="10" t="s">
        <v>31</v>
      </c>
      <c r="DT38" s="10" t="s">
        <v>31</v>
      </c>
      <c r="DU38" s="10" t="s">
        <v>31</v>
      </c>
      <c r="DV38" s="10" t="s">
        <v>31</v>
      </c>
      <c r="DW38" s="10" t="s">
        <v>31</v>
      </c>
      <c r="DX38" s="10" t="s">
        <v>31</v>
      </c>
      <c r="DY38" s="10" t="s">
        <v>31</v>
      </c>
      <c r="DZ38" s="10" t="s">
        <v>31</v>
      </c>
      <c r="EA38" s="10" t="s">
        <v>31</v>
      </c>
      <c r="EB38" s="10" t="s">
        <v>31</v>
      </c>
      <c r="EC38" s="10" t="s">
        <v>31</v>
      </c>
      <c r="ED38" s="10" t="s">
        <v>31</v>
      </c>
      <c r="EE38" s="10" t="s">
        <v>31</v>
      </c>
      <c r="EF38" s="10" t="s">
        <v>31</v>
      </c>
      <c r="EG38" s="10" t="s">
        <v>31</v>
      </c>
      <c r="EH38" s="10" t="s">
        <v>31</v>
      </c>
      <c r="EI38" s="10" t="s">
        <v>31</v>
      </c>
      <c r="EJ38" s="10" t="s">
        <v>31</v>
      </c>
      <c r="EK38" s="10" t="s">
        <v>31</v>
      </c>
      <c r="EL38" s="10" t="s">
        <v>31</v>
      </c>
      <c r="EM38" s="10" t="s">
        <v>31</v>
      </c>
      <c r="EN38" s="10" t="s">
        <v>31</v>
      </c>
      <c r="EO38" s="10" t="s">
        <v>31</v>
      </c>
      <c r="EP38" s="10" t="s">
        <v>31</v>
      </c>
      <c r="EQ38" s="10" t="s">
        <v>31</v>
      </c>
      <c r="ER38" s="10" t="s">
        <v>31</v>
      </c>
      <c r="ES38" s="10" t="s">
        <v>31</v>
      </c>
      <c r="ET38" s="10" t="s">
        <v>31</v>
      </c>
      <c r="EU38" s="10" t="s">
        <v>31</v>
      </c>
      <c r="EV38" s="10" t="s">
        <v>31</v>
      </c>
      <c r="EW38" s="10" t="s">
        <v>31</v>
      </c>
      <c r="EX38" s="10" t="s">
        <v>31</v>
      </c>
      <c r="EY38" s="10" t="s">
        <v>31</v>
      </c>
      <c r="EZ38" s="10" t="s">
        <v>31</v>
      </c>
      <c r="FA38" s="10" t="s">
        <v>31</v>
      </c>
      <c r="FB38" s="10" t="s">
        <v>31</v>
      </c>
      <c r="FC38" s="11" t="s">
        <v>31</v>
      </c>
      <c r="FD38" s="10" t="s">
        <v>31</v>
      </c>
      <c r="FE38" s="10" t="s">
        <v>31</v>
      </c>
      <c r="FF38" s="10" t="s">
        <v>31</v>
      </c>
      <c r="FG38" s="10" t="s">
        <v>31</v>
      </c>
      <c r="FH38" s="10" t="s">
        <v>31</v>
      </c>
      <c r="FI38" s="10" t="s">
        <v>31</v>
      </c>
      <c r="FJ38" s="10" t="s">
        <v>31</v>
      </c>
      <c r="FK38" s="10" t="s">
        <v>31</v>
      </c>
      <c r="FL38" s="10" t="s">
        <v>31</v>
      </c>
      <c r="FM38" s="10" t="s">
        <v>31</v>
      </c>
      <c r="FN38" s="10" t="s">
        <v>31</v>
      </c>
      <c r="FO38" s="10" t="s">
        <v>31</v>
      </c>
      <c r="FP38" s="10" t="s">
        <v>31</v>
      </c>
      <c r="FQ38" s="10" t="s">
        <v>31</v>
      </c>
      <c r="FR38" s="10" t="s">
        <v>31</v>
      </c>
      <c r="FS38" s="10" t="s">
        <v>31</v>
      </c>
      <c r="FT38" s="10" t="s">
        <v>31</v>
      </c>
      <c r="FU38" s="10" t="s">
        <v>31</v>
      </c>
      <c r="FV38" s="10" t="s">
        <v>31</v>
      </c>
      <c r="FW38" s="10" t="s">
        <v>31</v>
      </c>
      <c r="FX38" s="10" t="s">
        <v>31</v>
      </c>
      <c r="FY38" s="10" t="s">
        <v>31</v>
      </c>
      <c r="FZ38" s="10" t="s">
        <v>31</v>
      </c>
      <c r="GA38" s="10" t="s">
        <v>31</v>
      </c>
      <c r="GB38" s="10" t="s">
        <v>31</v>
      </c>
      <c r="GC38" s="10" t="s">
        <v>31</v>
      </c>
      <c r="GD38" s="11" t="s">
        <v>31</v>
      </c>
      <c r="GE38" s="10" t="s">
        <v>31</v>
      </c>
      <c r="GF38" s="10" t="s">
        <v>31</v>
      </c>
      <c r="GG38" s="10" t="s">
        <v>31</v>
      </c>
      <c r="GH38" s="10" t="s">
        <v>31</v>
      </c>
      <c r="GI38" s="10" t="s">
        <v>31</v>
      </c>
      <c r="GJ38" s="10" t="s">
        <v>31</v>
      </c>
      <c r="GK38" s="10" t="s">
        <v>31</v>
      </c>
      <c r="GL38" s="10" t="s">
        <v>31</v>
      </c>
      <c r="GM38" s="10" t="s">
        <v>31</v>
      </c>
      <c r="GN38" s="10" t="s">
        <v>31</v>
      </c>
      <c r="GO38" s="10" t="s">
        <v>31</v>
      </c>
      <c r="GP38" s="10" t="s">
        <v>31</v>
      </c>
      <c r="GQ38" s="10" t="s">
        <v>31</v>
      </c>
      <c r="GR38" s="10" t="s">
        <v>31</v>
      </c>
      <c r="GS38" s="10" t="s">
        <v>31</v>
      </c>
      <c r="GT38" s="10" t="s">
        <v>31</v>
      </c>
      <c r="GU38" s="10" t="s">
        <v>31</v>
      </c>
      <c r="GV38" s="10" t="s">
        <v>31</v>
      </c>
      <c r="GW38" s="10" t="s">
        <v>31</v>
      </c>
      <c r="GX38" s="10" t="s">
        <v>31</v>
      </c>
      <c r="GY38" s="10" t="s">
        <v>31</v>
      </c>
      <c r="GZ38" s="10" t="s">
        <v>31</v>
      </c>
      <c r="HA38" s="10" t="s">
        <v>31</v>
      </c>
      <c r="HB38" s="10" t="s">
        <v>31</v>
      </c>
      <c r="HC38" s="10" t="s">
        <v>31</v>
      </c>
      <c r="HD38" s="10" t="s">
        <v>31</v>
      </c>
      <c r="HE38" s="10" t="s">
        <v>31</v>
      </c>
      <c r="HF38" s="10" t="s">
        <v>31</v>
      </c>
    </row>
    <row r="39">
      <c r="A39" s="7"/>
      <c r="B39" s="8"/>
      <c r="C39" s="7" t="s">
        <v>181</v>
      </c>
      <c r="D39" s="7" t="s">
        <v>182</v>
      </c>
      <c r="E39" s="7" t="s">
        <v>183</v>
      </c>
      <c r="F39" s="9">
        <f t="shared" si="1"/>
        <v>143</v>
      </c>
      <c r="G39" s="7" t="s">
        <v>26</v>
      </c>
      <c r="H39" s="7" t="s">
        <v>116</v>
      </c>
      <c r="I39" s="7" t="s">
        <v>117</v>
      </c>
      <c r="J39" s="7" t="s">
        <v>100</v>
      </c>
      <c r="K39" s="7" t="s">
        <v>55</v>
      </c>
      <c r="L39" s="7" t="s">
        <v>184</v>
      </c>
      <c r="M39" s="10">
        <v>100.0</v>
      </c>
      <c r="N39" s="10">
        <v>43.0</v>
      </c>
      <c r="O39" s="10" t="s">
        <v>31</v>
      </c>
      <c r="P39" s="10" t="s">
        <v>31</v>
      </c>
      <c r="Q39" s="10" t="s">
        <v>31</v>
      </c>
      <c r="R39" s="10" t="s">
        <v>31</v>
      </c>
      <c r="S39" s="11">
        <v>1.0</v>
      </c>
      <c r="T39" s="10">
        <v>1.0</v>
      </c>
      <c r="U39" s="10">
        <v>1.0</v>
      </c>
      <c r="V39" s="10">
        <v>1.0</v>
      </c>
      <c r="W39" s="10">
        <v>1.0</v>
      </c>
      <c r="X39" s="10">
        <v>1.0</v>
      </c>
      <c r="Y39" s="10">
        <v>1.0</v>
      </c>
      <c r="Z39" s="10">
        <v>1.0</v>
      </c>
      <c r="AA39" s="10">
        <v>1.0</v>
      </c>
      <c r="AB39" s="10">
        <v>1.0</v>
      </c>
      <c r="AC39" s="10">
        <v>1.0</v>
      </c>
      <c r="AD39" s="10">
        <v>1.0</v>
      </c>
      <c r="AE39" s="10">
        <v>1.0</v>
      </c>
      <c r="AF39" s="10">
        <v>1.0</v>
      </c>
      <c r="AG39" s="10">
        <v>1.0</v>
      </c>
      <c r="AH39" s="10">
        <v>1.0</v>
      </c>
      <c r="AI39" s="10">
        <v>1.0</v>
      </c>
      <c r="AJ39" s="10">
        <v>1.0</v>
      </c>
      <c r="AK39" s="10">
        <v>1.0</v>
      </c>
      <c r="AL39" s="10">
        <v>1.0</v>
      </c>
      <c r="AM39" s="11">
        <v>1.0</v>
      </c>
      <c r="AN39" s="10">
        <v>1.0</v>
      </c>
      <c r="AO39" s="10">
        <v>1.0</v>
      </c>
      <c r="AP39" s="10">
        <v>1.0</v>
      </c>
      <c r="AQ39" s="10">
        <v>1.0</v>
      </c>
      <c r="AR39" s="10">
        <v>1.0</v>
      </c>
      <c r="AS39" s="10">
        <v>1.0</v>
      </c>
      <c r="AT39" s="10">
        <v>1.0</v>
      </c>
      <c r="AU39" s="10">
        <v>1.0</v>
      </c>
      <c r="AV39" s="10">
        <v>1.0</v>
      </c>
      <c r="AW39" s="10">
        <v>1.0</v>
      </c>
      <c r="AX39" s="10">
        <v>1.0</v>
      </c>
      <c r="AY39" s="10" t="s">
        <v>38</v>
      </c>
      <c r="AZ39" s="10" t="s">
        <v>38</v>
      </c>
      <c r="BA39" s="10">
        <v>1.0</v>
      </c>
      <c r="BB39" s="10" t="s">
        <v>38</v>
      </c>
      <c r="BC39" s="10" t="s">
        <v>38</v>
      </c>
      <c r="BD39" s="10">
        <v>1.0</v>
      </c>
      <c r="BE39" s="10">
        <v>1.0</v>
      </c>
      <c r="BF39" s="10">
        <v>1.0</v>
      </c>
      <c r="BG39" s="10" t="s">
        <v>38</v>
      </c>
      <c r="BH39" s="10" t="s">
        <v>38</v>
      </c>
      <c r="BI39" s="10" t="s">
        <v>38</v>
      </c>
      <c r="BJ39" s="10" t="s">
        <v>38</v>
      </c>
      <c r="BK39" s="11" t="s">
        <v>31</v>
      </c>
      <c r="BL39" s="10" t="s">
        <v>31</v>
      </c>
      <c r="BM39" s="10" t="s">
        <v>31</v>
      </c>
      <c r="BN39" s="10" t="s">
        <v>31</v>
      </c>
      <c r="BO39" s="10" t="s">
        <v>31</v>
      </c>
      <c r="BP39" s="10" t="s">
        <v>31</v>
      </c>
      <c r="BQ39" s="10" t="s">
        <v>31</v>
      </c>
      <c r="BR39" s="10" t="s">
        <v>31</v>
      </c>
      <c r="BS39" s="10" t="s">
        <v>31</v>
      </c>
      <c r="BT39" s="10" t="s">
        <v>31</v>
      </c>
      <c r="BU39" s="10" t="s">
        <v>31</v>
      </c>
      <c r="BV39" s="10" t="s">
        <v>31</v>
      </c>
      <c r="BW39" s="10" t="s">
        <v>31</v>
      </c>
      <c r="BX39" s="10" t="s">
        <v>31</v>
      </c>
      <c r="BY39" s="10" t="s">
        <v>31</v>
      </c>
      <c r="BZ39" s="10" t="s">
        <v>31</v>
      </c>
      <c r="CA39" s="10" t="s">
        <v>31</v>
      </c>
      <c r="CB39" s="10" t="s">
        <v>31</v>
      </c>
      <c r="CC39" s="10" t="s">
        <v>31</v>
      </c>
      <c r="CD39" s="10" t="s">
        <v>31</v>
      </c>
      <c r="CE39" s="10" t="s">
        <v>31</v>
      </c>
      <c r="CF39" s="10" t="s">
        <v>31</v>
      </c>
      <c r="CG39" s="10" t="s">
        <v>31</v>
      </c>
      <c r="CH39" s="10" t="s">
        <v>31</v>
      </c>
      <c r="CI39" s="10" t="s">
        <v>31</v>
      </c>
      <c r="CJ39" s="10" t="s">
        <v>31</v>
      </c>
      <c r="CK39" s="10" t="s">
        <v>31</v>
      </c>
      <c r="CL39" s="10" t="s">
        <v>31</v>
      </c>
      <c r="CM39" s="10" t="s">
        <v>31</v>
      </c>
      <c r="CN39" s="11" t="s">
        <v>31</v>
      </c>
      <c r="CO39" s="10" t="s">
        <v>31</v>
      </c>
      <c r="CP39" s="10" t="s">
        <v>31</v>
      </c>
      <c r="CQ39" s="10" t="s">
        <v>31</v>
      </c>
      <c r="CR39" s="10" t="s">
        <v>31</v>
      </c>
      <c r="CS39" s="10" t="s">
        <v>31</v>
      </c>
      <c r="CT39" s="10" t="s">
        <v>31</v>
      </c>
      <c r="CU39" s="10" t="s">
        <v>31</v>
      </c>
      <c r="CV39" s="10" t="s">
        <v>31</v>
      </c>
      <c r="CW39" s="10" t="s">
        <v>31</v>
      </c>
      <c r="CX39" s="10" t="s">
        <v>31</v>
      </c>
      <c r="CY39" s="10" t="s">
        <v>31</v>
      </c>
      <c r="CZ39" s="10" t="s">
        <v>31</v>
      </c>
      <c r="DA39" s="10" t="s">
        <v>31</v>
      </c>
      <c r="DB39" s="10" t="s">
        <v>31</v>
      </c>
      <c r="DC39" s="10" t="s">
        <v>31</v>
      </c>
      <c r="DD39" s="10" t="s">
        <v>31</v>
      </c>
      <c r="DE39" s="10" t="s">
        <v>31</v>
      </c>
      <c r="DF39" s="10" t="s">
        <v>31</v>
      </c>
      <c r="DG39" s="10" t="s">
        <v>31</v>
      </c>
      <c r="DH39" s="10" t="s">
        <v>31</v>
      </c>
      <c r="DI39" s="10" t="s">
        <v>31</v>
      </c>
      <c r="DJ39" s="10" t="s">
        <v>31</v>
      </c>
      <c r="DK39" s="10" t="s">
        <v>31</v>
      </c>
      <c r="DL39" s="10" t="s">
        <v>31</v>
      </c>
      <c r="DM39" s="10" t="s">
        <v>31</v>
      </c>
      <c r="DN39" s="10" t="s">
        <v>31</v>
      </c>
      <c r="DO39" s="10" t="s">
        <v>31</v>
      </c>
      <c r="DP39" s="10" t="s">
        <v>31</v>
      </c>
      <c r="DQ39" s="10" t="s">
        <v>31</v>
      </c>
      <c r="DR39" s="10" t="s">
        <v>31</v>
      </c>
      <c r="DS39" s="10" t="s">
        <v>31</v>
      </c>
      <c r="DT39" s="10" t="s">
        <v>31</v>
      </c>
      <c r="DU39" s="10" t="s">
        <v>31</v>
      </c>
      <c r="DV39" s="10" t="s">
        <v>31</v>
      </c>
      <c r="DW39" s="10" t="s">
        <v>31</v>
      </c>
      <c r="DX39" s="10" t="s">
        <v>31</v>
      </c>
      <c r="DY39" s="10" t="s">
        <v>31</v>
      </c>
      <c r="DZ39" s="10" t="s">
        <v>31</v>
      </c>
      <c r="EA39" s="10" t="s">
        <v>31</v>
      </c>
      <c r="EB39" s="10" t="s">
        <v>31</v>
      </c>
      <c r="EC39" s="10" t="s">
        <v>31</v>
      </c>
      <c r="ED39" s="10" t="s">
        <v>31</v>
      </c>
      <c r="EE39" s="10" t="s">
        <v>31</v>
      </c>
      <c r="EF39" s="10" t="s">
        <v>31</v>
      </c>
      <c r="EG39" s="10" t="s">
        <v>31</v>
      </c>
      <c r="EH39" s="10" t="s">
        <v>31</v>
      </c>
      <c r="EI39" s="10" t="s">
        <v>31</v>
      </c>
      <c r="EJ39" s="10" t="s">
        <v>31</v>
      </c>
      <c r="EK39" s="10" t="s">
        <v>31</v>
      </c>
      <c r="EL39" s="10" t="s">
        <v>31</v>
      </c>
      <c r="EM39" s="10" t="s">
        <v>31</v>
      </c>
      <c r="EN39" s="10" t="s">
        <v>31</v>
      </c>
      <c r="EO39" s="10" t="s">
        <v>31</v>
      </c>
      <c r="EP39" s="10" t="s">
        <v>31</v>
      </c>
      <c r="EQ39" s="10" t="s">
        <v>31</v>
      </c>
      <c r="ER39" s="10" t="s">
        <v>31</v>
      </c>
      <c r="ES39" s="10" t="s">
        <v>31</v>
      </c>
      <c r="ET39" s="10" t="s">
        <v>31</v>
      </c>
      <c r="EU39" s="10" t="s">
        <v>31</v>
      </c>
      <c r="EV39" s="10" t="s">
        <v>31</v>
      </c>
      <c r="EW39" s="10" t="s">
        <v>31</v>
      </c>
      <c r="EX39" s="10" t="s">
        <v>31</v>
      </c>
      <c r="EY39" s="10" t="s">
        <v>31</v>
      </c>
      <c r="EZ39" s="10" t="s">
        <v>31</v>
      </c>
      <c r="FA39" s="10" t="s">
        <v>31</v>
      </c>
      <c r="FB39" s="10" t="s">
        <v>31</v>
      </c>
      <c r="FC39" s="11" t="s">
        <v>31</v>
      </c>
      <c r="FD39" s="10" t="s">
        <v>31</v>
      </c>
      <c r="FE39" s="10" t="s">
        <v>31</v>
      </c>
      <c r="FF39" s="10" t="s">
        <v>31</v>
      </c>
      <c r="FG39" s="10" t="s">
        <v>31</v>
      </c>
      <c r="FH39" s="10" t="s">
        <v>31</v>
      </c>
      <c r="FI39" s="10" t="s">
        <v>31</v>
      </c>
      <c r="FJ39" s="10" t="s">
        <v>31</v>
      </c>
      <c r="FK39" s="10" t="s">
        <v>31</v>
      </c>
      <c r="FL39" s="10" t="s">
        <v>31</v>
      </c>
      <c r="FM39" s="10" t="s">
        <v>31</v>
      </c>
      <c r="FN39" s="10" t="s">
        <v>31</v>
      </c>
      <c r="FO39" s="10" t="s">
        <v>31</v>
      </c>
      <c r="FP39" s="10" t="s">
        <v>31</v>
      </c>
      <c r="FQ39" s="10" t="s">
        <v>31</v>
      </c>
      <c r="FR39" s="10" t="s">
        <v>31</v>
      </c>
      <c r="FS39" s="10" t="s">
        <v>31</v>
      </c>
      <c r="FT39" s="10" t="s">
        <v>31</v>
      </c>
      <c r="FU39" s="10" t="s">
        <v>31</v>
      </c>
      <c r="FV39" s="10" t="s">
        <v>31</v>
      </c>
      <c r="FW39" s="10" t="s">
        <v>31</v>
      </c>
      <c r="FX39" s="10" t="s">
        <v>31</v>
      </c>
      <c r="FY39" s="10" t="s">
        <v>31</v>
      </c>
      <c r="FZ39" s="10" t="s">
        <v>31</v>
      </c>
      <c r="GA39" s="10" t="s">
        <v>31</v>
      </c>
      <c r="GB39" s="10" t="s">
        <v>31</v>
      </c>
      <c r="GC39" s="10" t="s">
        <v>31</v>
      </c>
      <c r="GD39" s="11" t="s">
        <v>31</v>
      </c>
      <c r="GE39" s="10" t="s">
        <v>31</v>
      </c>
      <c r="GF39" s="10" t="s">
        <v>31</v>
      </c>
      <c r="GG39" s="10" t="s">
        <v>31</v>
      </c>
      <c r="GH39" s="10" t="s">
        <v>31</v>
      </c>
      <c r="GI39" s="10" t="s">
        <v>31</v>
      </c>
      <c r="GJ39" s="10" t="s">
        <v>31</v>
      </c>
      <c r="GK39" s="10" t="s">
        <v>31</v>
      </c>
      <c r="GL39" s="10" t="s">
        <v>31</v>
      </c>
      <c r="GM39" s="10" t="s">
        <v>31</v>
      </c>
      <c r="GN39" s="10" t="s">
        <v>31</v>
      </c>
      <c r="GO39" s="10" t="s">
        <v>31</v>
      </c>
      <c r="GP39" s="10" t="s">
        <v>31</v>
      </c>
      <c r="GQ39" s="10" t="s">
        <v>31</v>
      </c>
      <c r="GR39" s="10" t="s">
        <v>31</v>
      </c>
      <c r="GS39" s="10" t="s">
        <v>31</v>
      </c>
      <c r="GT39" s="10" t="s">
        <v>31</v>
      </c>
      <c r="GU39" s="10" t="s">
        <v>31</v>
      </c>
      <c r="GV39" s="10" t="s">
        <v>31</v>
      </c>
      <c r="GW39" s="10" t="s">
        <v>31</v>
      </c>
      <c r="GX39" s="10" t="s">
        <v>31</v>
      </c>
      <c r="GY39" s="10" t="s">
        <v>31</v>
      </c>
      <c r="GZ39" s="10" t="s">
        <v>31</v>
      </c>
      <c r="HA39" s="10" t="s">
        <v>31</v>
      </c>
      <c r="HB39" s="10" t="s">
        <v>31</v>
      </c>
      <c r="HC39" s="10" t="s">
        <v>31</v>
      </c>
      <c r="HD39" s="10" t="s">
        <v>31</v>
      </c>
      <c r="HE39" s="10" t="s">
        <v>31</v>
      </c>
      <c r="HF39" s="10" t="s">
        <v>31</v>
      </c>
    </row>
    <row r="40">
      <c r="A40" s="7"/>
      <c r="B40" s="8"/>
      <c r="C40" s="7" t="s">
        <v>185</v>
      </c>
      <c r="D40" s="7" t="s">
        <v>186</v>
      </c>
      <c r="E40" s="7" t="s">
        <v>187</v>
      </c>
      <c r="F40" s="9">
        <f t="shared" si="1"/>
        <v>143</v>
      </c>
      <c r="G40" s="7" t="s">
        <v>26</v>
      </c>
      <c r="H40" s="7" t="s">
        <v>35</v>
      </c>
      <c r="I40" s="7" t="s">
        <v>36</v>
      </c>
      <c r="J40" s="7" t="s">
        <v>54</v>
      </c>
      <c r="K40" s="7" t="s">
        <v>55</v>
      </c>
      <c r="L40" s="7" t="s">
        <v>188</v>
      </c>
      <c r="M40" s="10">
        <v>100.0</v>
      </c>
      <c r="N40" s="10">
        <v>43.0</v>
      </c>
      <c r="O40" s="10">
        <v>0.0</v>
      </c>
      <c r="P40" s="10" t="s">
        <v>31</v>
      </c>
      <c r="Q40" s="10" t="s">
        <v>31</v>
      </c>
      <c r="R40" s="10" t="s">
        <v>31</v>
      </c>
      <c r="S40" s="11">
        <v>1.0</v>
      </c>
      <c r="T40" s="10">
        <v>1.0</v>
      </c>
      <c r="U40" s="10">
        <v>1.0</v>
      </c>
      <c r="V40" s="10">
        <v>1.0</v>
      </c>
      <c r="W40" s="10">
        <v>1.0</v>
      </c>
      <c r="X40" s="10">
        <v>1.0</v>
      </c>
      <c r="Y40" s="10">
        <v>1.0</v>
      </c>
      <c r="Z40" s="10">
        <v>1.0</v>
      </c>
      <c r="AA40" s="10">
        <v>1.0</v>
      </c>
      <c r="AB40" s="10">
        <v>1.0</v>
      </c>
      <c r="AC40" s="10">
        <v>1.0</v>
      </c>
      <c r="AD40" s="10">
        <v>1.0</v>
      </c>
      <c r="AE40" s="10">
        <v>1.0</v>
      </c>
      <c r="AF40" s="10">
        <v>1.0</v>
      </c>
      <c r="AG40" s="10">
        <v>1.0</v>
      </c>
      <c r="AH40" s="10">
        <v>1.0</v>
      </c>
      <c r="AI40" s="10">
        <v>1.0</v>
      </c>
      <c r="AJ40" s="10">
        <v>1.0</v>
      </c>
      <c r="AK40" s="10">
        <v>1.0</v>
      </c>
      <c r="AL40" s="10">
        <v>1.0</v>
      </c>
      <c r="AM40" s="11">
        <v>1.0</v>
      </c>
      <c r="AN40" s="10">
        <v>1.0</v>
      </c>
      <c r="AO40" s="10">
        <v>1.0</v>
      </c>
      <c r="AP40" s="10">
        <v>1.0</v>
      </c>
      <c r="AQ40" s="10">
        <v>1.0</v>
      </c>
      <c r="AR40" s="10">
        <v>1.0</v>
      </c>
      <c r="AS40" s="10">
        <v>1.0</v>
      </c>
      <c r="AT40" s="10">
        <v>1.0</v>
      </c>
      <c r="AU40" s="10">
        <v>1.0</v>
      </c>
      <c r="AV40" s="10">
        <v>1.0</v>
      </c>
      <c r="AW40" s="10">
        <v>1.0</v>
      </c>
      <c r="AX40" s="10">
        <v>1.0</v>
      </c>
      <c r="AY40" s="10">
        <v>1.0</v>
      </c>
      <c r="AZ40" s="10" t="s">
        <v>38</v>
      </c>
      <c r="BA40" s="10">
        <v>1.0</v>
      </c>
      <c r="BB40" s="10" t="s">
        <v>38</v>
      </c>
      <c r="BC40" s="10" t="s">
        <v>38</v>
      </c>
      <c r="BD40" s="10">
        <v>1.0</v>
      </c>
      <c r="BE40" s="10">
        <v>1.0</v>
      </c>
      <c r="BF40" s="10" t="s">
        <v>38</v>
      </c>
      <c r="BG40" s="10" t="s">
        <v>38</v>
      </c>
      <c r="BH40" s="10" t="s">
        <v>38</v>
      </c>
      <c r="BI40" s="10" t="s">
        <v>38</v>
      </c>
      <c r="BJ40" s="10" t="s">
        <v>38</v>
      </c>
      <c r="BK40" s="11" t="s">
        <v>189</v>
      </c>
      <c r="BL40" s="10" t="s">
        <v>189</v>
      </c>
      <c r="BM40" s="10" t="s">
        <v>189</v>
      </c>
      <c r="BN40" s="10" t="s">
        <v>189</v>
      </c>
      <c r="BO40" s="10" t="s">
        <v>189</v>
      </c>
      <c r="BP40" s="10" t="s">
        <v>189</v>
      </c>
      <c r="BQ40" s="10" t="s">
        <v>189</v>
      </c>
      <c r="BR40" s="10" t="s">
        <v>189</v>
      </c>
      <c r="BS40" s="10" t="s">
        <v>189</v>
      </c>
      <c r="BT40" s="10" t="s">
        <v>189</v>
      </c>
      <c r="BU40" s="10" t="s">
        <v>189</v>
      </c>
      <c r="BV40" s="10" t="s">
        <v>189</v>
      </c>
      <c r="BW40" s="10" t="s">
        <v>189</v>
      </c>
      <c r="BX40" s="10" t="s">
        <v>189</v>
      </c>
      <c r="BY40" s="10" t="s">
        <v>189</v>
      </c>
      <c r="BZ40" s="10" t="s">
        <v>189</v>
      </c>
      <c r="CA40" s="10" t="s">
        <v>189</v>
      </c>
      <c r="CB40" s="10" t="s">
        <v>189</v>
      </c>
      <c r="CC40" s="10" t="s">
        <v>189</v>
      </c>
      <c r="CD40" s="10" t="s">
        <v>189</v>
      </c>
      <c r="CE40" s="10" t="s">
        <v>189</v>
      </c>
      <c r="CF40" s="10" t="s">
        <v>189</v>
      </c>
      <c r="CG40" s="10" t="s">
        <v>189</v>
      </c>
      <c r="CH40" s="10" t="s">
        <v>189</v>
      </c>
      <c r="CI40" s="10" t="s">
        <v>189</v>
      </c>
      <c r="CJ40" s="10" t="s">
        <v>189</v>
      </c>
      <c r="CK40" s="10" t="s">
        <v>189</v>
      </c>
      <c r="CL40" s="10" t="s">
        <v>189</v>
      </c>
      <c r="CM40" s="10" t="s">
        <v>189</v>
      </c>
      <c r="CN40" s="11" t="s">
        <v>31</v>
      </c>
      <c r="CO40" s="10" t="s">
        <v>31</v>
      </c>
      <c r="CP40" s="10" t="s">
        <v>31</v>
      </c>
      <c r="CQ40" s="10" t="s">
        <v>31</v>
      </c>
      <c r="CR40" s="10" t="s">
        <v>31</v>
      </c>
      <c r="CS40" s="10" t="s">
        <v>31</v>
      </c>
      <c r="CT40" s="10" t="s">
        <v>31</v>
      </c>
      <c r="CU40" s="10" t="s">
        <v>31</v>
      </c>
      <c r="CV40" s="10" t="s">
        <v>31</v>
      </c>
      <c r="CW40" s="10" t="s">
        <v>31</v>
      </c>
      <c r="CX40" s="10" t="s">
        <v>31</v>
      </c>
      <c r="CY40" s="10" t="s">
        <v>31</v>
      </c>
      <c r="CZ40" s="10" t="s">
        <v>31</v>
      </c>
      <c r="DA40" s="10" t="s">
        <v>31</v>
      </c>
      <c r="DB40" s="10" t="s">
        <v>31</v>
      </c>
      <c r="DC40" s="10" t="s">
        <v>31</v>
      </c>
      <c r="DD40" s="10" t="s">
        <v>31</v>
      </c>
      <c r="DE40" s="10" t="s">
        <v>31</v>
      </c>
      <c r="DF40" s="10" t="s">
        <v>31</v>
      </c>
      <c r="DG40" s="10" t="s">
        <v>31</v>
      </c>
      <c r="DH40" s="10" t="s">
        <v>31</v>
      </c>
      <c r="DI40" s="10" t="s">
        <v>31</v>
      </c>
      <c r="DJ40" s="10" t="s">
        <v>31</v>
      </c>
      <c r="DK40" s="10" t="s">
        <v>31</v>
      </c>
      <c r="DL40" s="10" t="s">
        <v>31</v>
      </c>
      <c r="DM40" s="10" t="s">
        <v>31</v>
      </c>
      <c r="DN40" s="10" t="s">
        <v>31</v>
      </c>
      <c r="DO40" s="10" t="s">
        <v>31</v>
      </c>
      <c r="DP40" s="10" t="s">
        <v>31</v>
      </c>
      <c r="DQ40" s="10" t="s">
        <v>31</v>
      </c>
      <c r="DR40" s="10" t="s">
        <v>31</v>
      </c>
      <c r="DS40" s="10" t="s">
        <v>31</v>
      </c>
      <c r="DT40" s="10" t="s">
        <v>31</v>
      </c>
      <c r="DU40" s="10" t="s">
        <v>31</v>
      </c>
      <c r="DV40" s="10" t="s">
        <v>31</v>
      </c>
      <c r="DW40" s="10" t="s">
        <v>31</v>
      </c>
      <c r="DX40" s="10" t="s">
        <v>31</v>
      </c>
      <c r="DY40" s="10" t="s">
        <v>31</v>
      </c>
      <c r="DZ40" s="10" t="s">
        <v>31</v>
      </c>
      <c r="EA40" s="10" t="s">
        <v>31</v>
      </c>
      <c r="EB40" s="10" t="s">
        <v>31</v>
      </c>
      <c r="EC40" s="10" t="s">
        <v>31</v>
      </c>
      <c r="ED40" s="10" t="s">
        <v>31</v>
      </c>
      <c r="EE40" s="10" t="s">
        <v>31</v>
      </c>
      <c r="EF40" s="10" t="s">
        <v>31</v>
      </c>
      <c r="EG40" s="10" t="s">
        <v>31</v>
      </c>
      <c r="EH40" s="10" t="s">
        <v>31</v>
      </c>
      <c r="EI40" s="10" t="s">
        <v>31</v>
      </c>
      <c r="EJ40" s="10" t="s">
        <v>31</v>
      </c>
      <c r="EK40" s="10" t="s">
        <v>31</v>
      </c>
      <c r="EL40" s="10" t="s">
        <v>31</v>
      </c>
      <c r="EM40" s="10" t="s">
        <v>31</v>
      </c>
      <c r="EN40" s="10" t="s">
        <v>31</v>
      </c>
      <c r="EO40" s="10" t="s">
        <v>31</v>
      </c>
      <c r="EP40" s="10" t="s">
        <v>31</v>
      </c>
      <c r="EQ40" s="10" t="s">
        <v>31</v>
      </c>
      <c r="ER40" s="10" t="s">
        <v>31</v>
      </c>
      <c r="ES40" s="10" t="s">
        <v>31</v>
      </c>
      <c r="ET40" s="10" t="s">
        <v>31</v>
      </c>
      <c r="EU40" s="10" t="s">
        <v>31</v>
      </c>
      <c r="EV40" s="10" t="s">
        <v>31</v>
      </c>
      <c r="EW40" s="10" t="s">
        <v>31</v>
      </c>
      <c r="EX40" s="10" t="s">
        <v>31</v>
      </c>
      <c r="EY40" s="10" t="s">
        <v>31</v>
      </c>
      <c r="EZ40" s="10" t="s">
        <v>31</v>
      </c>
      <c r="FA40" s="10" t="s">
        <v>31</v>
      </c>
      <c r="FB40" s="10" t="s">
        <v>31</v>
      </c>
      <c r="FC40" s="11" t="s">
        <v>31</v>
      </c>
      <c r="FD40" s="10" t="s">
        <v>31</v>
      </c>
      <c r="FE40" s="10" t="s">
        <v>31</v>
      </c>
      <c r="FF40" s="10" t="s">
        <v>31</v>
      </c>
      <c r="FG40" s="10" t="s">
        <v>31</v>
      </c>
      <c r="FH40" s="10" t="s">
        <v>31</v>
      </c>
      <c r="FI40" s="10" t="s">
        <v>31</v>
      </c>
      <c r="FJ40" s="10" t="s">
        <v>31</v>
      </c>
      <c r="FK40" s="10" t="s">
        <v>31</v>
      </c>
      <c r="FL40" s="10" t="s">
        <v>31</v>
      </c>
      <c r="FM40" s="10" t="s">
        <v>31</v>
      </c>
      <c r="FN40" s="10" t="s">
        <v>31</v>
      </c>
      <c r="FO40" s="10" t="s">
        <v>31</v>
      </c>
      <c r="FP40" s="10" t="s">
        <v>31</v>
      </c>
      <c r="FQ40" s="10" t="s">
        <v>31</v>
      </c>
      <c r="FR40" s="10" t="s">
        <v>31</v>
      </c>
      <c r="FS40" s="10" t="s">
        <v>31</v>
      </c>
      <c r="FT40" s="10" t="s">
        <v>31</v>
      </c>
      <c r="FU40" s="10" t="s">
        <v>31</v>
      </c>
      <c r="FV40" s="10" t="s">
        <v>31</v>
      </c>
      <c r="FW40" s="10" t="s">
        <v>31</v>
      </c>
      <c r="FX40" s="10" t="s">
        <v>31</v>
      </c>
      <c r="FY40" s="10" t="s">
        <v>31</v>
      </c>
      <c r="FZ40" s="10" t="s">
        <v>31</v>
      </c>
      <c r="GA40" s="10" t="s">
        <v>31</v>
      </c>
      <c r="GB40" s="10" t="s">
        <v>31</v>
      </c>
      <c r="GC40" s="10" t="s">
        <v>31</v>
      </c>
      <c r="GD40" s="11" t="s">
        <v>31</v>
      </c>
      <c r="GE40" s="10" t="s">
        <v>31</v>
      </c>
      <c r="GF40" s="10" t="s">
        <v>31</v>
      </c>
      <c r="GG40" s="10" t="s">
        <v>31</v>
      </c>
      <c r="GH40" s="10" t="s">
        <v>31</v>
      </c>
      <c r="GI40" s="10" t="s">
        <v>31</v>
      </c>
      <c r="GJ40" s="10" t="s">
        <v>31</v>
      </c>
      <c r="GK40" s="10" t="s">
        <v>31</v>
      </c>
      <c r="GL40" s="10" t="s">
        <v>31</v>
      </c>
      <c r="GM40" s="10" t="s">
        <v>31</v>
      </c>
      <c r="GN40" s="10" t="s">
        <v>31</v>
      </c>
      <c r="GO40" s="10" t="s">
        <v>31</v>
      </c>
      <c r="GP40" s="10" t="s">
        <v>31</v>
      </c>
      <c r="GQ40" s="10" t="s">
        <v>31</v>
      </c>
      <c r="GR40" s="10" t="s">
        <v>31</v>
      </c>
      <c r="GS40" s="10" t="s">
        <v>31</v>
      </c>
      <c r="GT40" s="10" t="s">
        <v>31</v>
      </c>
      <c r="GU40" s="10" t="s">
        <v>31</v>
      </c>
      <c r="GV40" s="10" t="s">
        <v>31</v>
      </c>
      <c r="GW40" s="10" t="s">
        <v>31</v>
      </c>
      <c r="GX40" s="10" t="s">
        <v>31</v>
      </c>
      <c r="GY40" s="10" t="s">
        <v>31</v>
      </c>
      <c r="GZ40" s="10" t="s">
        <v>31</v>
      </c>
      <c r="HA40" s="10" t="s">
        <v>31</v>
      </c>
      <c r="HB40" s="10" t="s">
        <v>31</v>
      </c>
      <c r="HC40" s="10" t="s">
        <v>31</v>
      </c>
      <c r="HD40" s="10" t="s">
        <v>31</v>
      </c>
      <c r="HE40" s="10" t="s">
        <v>31</v>
      </c>
      <c r="HF40" s="10" t="s">
        <v>31</v>
      </c>
    </row>
    <row r="41">
      <c r="A41" s="7"/>
      <c r="B41" s="8"/>
      <c r="C41" s="7" t="s">
        <v>190</v>
      </c>
      <c r="D41" s="7" t="s">
        <v>191</v>
      </c>
      <c r="E41" s="7" t="s">
        <v>192</v>
      </c>
      <c r="F41" s="9">
        <f t="shared" si="1"/>
        <v>143</v>
      </c>
      <c r="G41" s="7" t="s">
        <v>26</v>
      </c>
      <c r="H41" s="7" t="s">
        <v>193</v>
      </c>
      <c r="I41" s="7" t="s">
        <v>86</v>
      </c>
      <c r="J41" s="7" t="s">
        <v>42</v>
      </c>
      <c r="K41" s="7" t="s">
        <v>55</v>
      </c>
      <c r="L41" s="7"/>
      <c r="M41" s="10">
        <v>100.0</v>
      </c>
      <c r="N41" s="10">
        <v>43.0</v>
      </c>
      <c r="O41" s="10">
        <v>0.0</v>
      </c>
      <c r="P41" s="10" t="s">
        <v>31</v>
      </c>
      <c r="Q41" s="10" t="s">
        <v>31</v>
      </c>
      <c r="R41" s="10" t="s">
        <v>31</v>
      </c>
      <c r="S41" s="11">
        <v>1.0</v>
      </c>
      <c r="T41" s="10">
        <v>1.0</v>
      </c>
      <c r="U41" s="10">
        <v>1.0</v>
      </c>
      <c r="V41" s="10">
        <v>1.0</v>
      </c>
      <c r="W41" s="10">
        <v>1.0</v>
      </c>
      <c r="X41" s="10">
        <v>1.0</v>
      </c>
      <c r="Y41" s="10">
        <v>1.0</v>
      </c>
      <c r="Z41" s="10">
        <v>1.0</v>
      </c>
      <c r="AA41" s="10">
        <v>1.0</v>
      </c>
      <c r="AB41" s="10">
        <v>1.0</v>
      </c>
      <c r="AC41" s="10">
        <v>1.0</v>
      </c>
      <c r="AD41" s="10">
        <v>1.0</v>
      </c>
      <c r="AE41" s="10">
        <v>1.0</v>
      </c>
      <c r="AF41" s="10">
        <v>1.0</v>
      </c>
      <c r="AG41" s="10">
        <v>1.0</v>
      </c>
      <c r="AH41" s="10">
        <v>1.0</v>
      </c>
      <c r="AI41" s="10">
        <v>1.0</v>
      </c>
      <c r="AJ41" s="10">
        <v>1.0</v>
      </c>
      <c r="AK41" s="10">
        <v>1.0</v>
      </c>
      <c r="AL41" s="10">
        <v>1.0</v>
      </c>
      <c r="AM41" s="11" t="s">
        <v>38</v>
      </c>
      <c r="AN41" s="10">
        <v>1.0</v>
      </c>
      <c r="AO41" s="10">
        <v>1.0</v>
      </c>
      <c r="AP41" s="10">
        <v>1.0</v>
      </c>
      <c r="AQ41" s="10">
        <v>1.0</v>
      </c>
      <c r="AR41" s="10">
        <v>1.0</v>
      </c>
      <c r="AS41" s="10">
        <v>1.0</v>
      </c>
      <c r="AT41" s="10">
        <v>1.0</v>
      </c>
      <c r="AU41" s="10">
        <v>1.0</v>
      </c>
      <c r="AV41" s="10">
        <v>1.0</v>
      </c>
      <c r="AW41" s="10">
        <v>1.0</v>
      </c>
      <c r="AX41" s="10">
        <v>1.0</v>
      </c>
      <c r="AY41" s="10" t="s">
        <v>38</v>
      </c>
      <c r="AZ41" s="10" t="s">
        <v>38</v>
      </c>
      <c r="BA41" s="10" t="s">
        <v>38</v>
      </c>
      <c r="BB41" s="10" t="s">
        <v>38</v>
      </c>
      <c r="BC41" s="10" t="s">
        <v>38</v>
      </c>
      <c r="BD41" s="10" t="s">
        <v>38</v>
      </c>
      <c r="BE41" s="10" t="s">
        <v>38</v>
      </c>
      <c r="BF41" s="10" t="s">
        <v>38</v>
      </c>
      <c r="BG41" s="10" t="s">
        <v>38</v>
      </c>
      <c r="BH41" s="10" t="s">
        <v>38</v>
      </c>
      <c r="BI41" s="10" t="s">
        <v>38</v>
      </c>
      <c r="BJ41" s="10" t="s">
        <v>38</v>
      </c>
      <c r="BK41" s="11">
        <v>1.0</v>
      </c>
      <c r="BL41" s="10">
        <v>1.0</v>
      </c>
      <c r="BM41" s="10" t="s">
        <v>38</v>
      </c>
      <c r="BN41" s="10" t="s">
        <v>38</v>
      </c>
      <c r="BO41" s="10" t="s">
        <v>38</v>
      </c>
      <c r="BP41" s="10" t="s">
        <v>38</v>
      </c>
      <c r="BQ41" s="10" t="s">
        <v>38</v>
      </c>
      <c r="BR41" s="10" t="s">
        <v>38</v>
      </c>
      <c r="BS41" s="10" t="s">
        <v>38</v>
      </c>
      <c r="BT41" s="10" t="s">
        <v>38</v>
      </c>
      <c r="BU41" s="10" t="s">
        <v>38</v>
      </c>
      <c r="BV41" s="10" t="s">
        <v>38</v>
      </c>
      <c r="BW41" s="10">
        <v>1.0</v>
      </c>
      <c r="BX41" s="10" t="s">
        <v>38</v>
      </c>
      <c r="BY41" s="10">
        <v>1.0</v>
      </c>
      <c r="BZ41" s="10" t="s">
        <v>38</v>
      </c>
      <c r="CA41" s="10" t="s">
        <v>38</v>
      </c>
      <c r="CB41" s="10" t="s">
        <v>38</v>
      </c>
      <c r="CC41" s="10">
        <v>1.0</v>
      </c>
      <c r="CD41" s="10" t="s">
        <v>38</v>
      </c>
      <c r="CE41" s="10" t="s">
        <v>38</v>
      </c>
      <c r="CF41" s="10" t="s">
        <v>38</v>
      </c>
      <c r="CG41" s="10">
        <v>1.0</v>
      </c>
      <c r="CH41" s="10" t="s">
        <v>38</v>
      </c>
      <c r="CI41" s="10" t="s">
        <v>38</v>
      </c>
      <c r="CJ41" s="10" t="s">
        <v>38</v>
      </c>
      <c r="CK41" s="10" t="s">
        <v>38</v>
      </c>
      <c r="CL41" s="10">
        <v>1.0</v>
      </c>
      <c r="CM41" s="10" t="s">
        <v>38</v>
      </c>
      <c r="CN41" s="11" t="s">
        <v>31</v>
      </c>
      <c r="CO41" s="10" t="s">
        <v>31</v>
      </c>
      <c r="CP41" s="10" t="s">
        <v>31</v>
      </c>
      <c r="CQ41" s="10" t="s">
        <v>31</v>
      </c>
      <c r="CR41" s="10" t="s">
        <v>31</v>
      </c>
      <c r="CS41" s="10" t="s">
        <v>31</v>
      </c>
      <c r="CT41" s="10" t="s">
        <v>31</v>
      </c>
      <c r="CU41" s="10" t="s">
        <v>31</v>
      </c>
      <c r="CV41" s="10" t="s">
        <v>31</v>
      </c>
      <c r="CW41" s="10" t="s">
        <v>31</v>
      </c>
      <c r="CX41" s="10" t="s">
        <v>31</v>
      </c>
      <c r="CY41" s="10" t="s">
        <v>31</v>
      </c>
      <c r="CZ41" s="10" t="s">
        <v>31</v>
      </c>
      <c r="DA41" s="10" t="s">
        <v>31</v>
      </c>
      <c r="DB41" s="10" t="s">
        <v>31</v>
      </c>
      <c r="DC41" s="10" t="s">
        <v>31</v>
      </c>
      <c r="DD41" s="10" t="s">
        <v>31</v>
      </c>
      <c r="DE41" s="10" t="s">
        <v>31</v>
      </c>
      <c r="DF41" s="10" t="s">
        <v>31</v>
      </c>
      <c r="DG41" s="10" t="s">
        <v>31</v>
      </c>
      <c r="DH41" s="10" t="s">
        <v>31</v>
      </c>
      <c r="DI41" s="10" t="s">
        <v>31</v>
      </c>
      <c r="DJ41" s="10" t="s">
        <v>31</v>
      </c>
      <c r="DK41" s="10" t="s">
        <v>31</v>
      </c>
      <c r="DL41" s="10" t="s">
        <v>31</v>
      </c>
      <c r="DM41" s="10" t="s">
        <v>31</v>
      </c>
      <c r="DN41" s="10" t="s">
        <v>31</v>
      </c>
      <c r="DO41" s="10" t="s">
        <v>31</v>
      </c>
      <c r="DP41" s="10" t="s">
        <v>31</v>
      </c>
      <c r="DQ41" s="10" t="s">
        <v>31</v>
      </c>
      <c r="DR41" s="10" t="s">
        <v>31</v>
      </c>
      <c r="DS41" s="10" t="s">
        <v>31</v>
      </c>
      <c r="DT41" s="10" t="s">
        <v>31</v>
      </c>
      <c r="DU41" s="10" t="s">
        <v>31</v>
      </c>
      <c r="DV41" s="10" t="s">
        <v>31</v>
      </c>
      <c r="DW41" s="10" t="s">
        <v>31</v>
      </c>
      <c r="DX41" s="10" t="s">
        <v>31</v>
      </c>
      <c r="DY41" s="10" t="s">
        <v>31</v>
      </c>
      <c r="DZ41" s="10" t="s">
        <v>31</v>
      </c>
      <c r="EA41" s="10" t="s">
        <v>31</v>
      </c>
      <c r="EB41" s="10" t="s">
        <v>31</v>
      </c>
      <c r="EC41" s="10" t="s">
        <v>31</v>
      </c>
      <c r="ED41" s="10" t="s">
        <v>31</v>
      </c>
      <c r="EE41" s="10" t="s">
        <v>31</v>
      </c>
      <c r="EF41" s="10" t="s">
        <v>31</v>
      </c>
      <c r="EG41" s="10" t="s">
        <v>31</v>
      </c>
      <c r="EH41" s="10" t="s">
        <v>31</v>
      </c>
      <c r="EI41" s="10" t="s">
        <v>31</v>
      </c>
      <c r="EJ41" s="10" t="s">
        <v>31</v>
      </c>
      <c r="EK41" s="10" t="s">
        <v>31</v>
      </c>
      <c r="EL41" s="10" t="s">
        <v>31</v>
      </c>
      <c r="EM41" s="10" t="s">
        <v>31</v>
      </c>
      <c r="EN41" s="10" t="s">
        <v>31</v>
      </c>
      <c r="EO41" s="10" t="s">
        <v>31</v>
      </c>
      <c r="EP41" s="10" t="s">
        <v>31</v>
      </c>
      <c r="EQ41" s="10" t="s">
        <v>31</v>
      </c>
      <c r="ER41" s="10" t="s">
        <v>31</v>
      </c>
      <c r="ES41" s="10" t="s">
        <v>31</v>
      </c>
      <c r="ET41" s="10" t="s">
        <v>31</v>
      </c>
      <c r="EU41" s="10" t="s">
        <v>31</v>
      </c>
      <c r="EV41" s="10" t="s">
        <v>31</v>
      </c>
      <c r="EW41" s="10" t="s">
        <v>31</v>
      </c>
      <c r="EX41" s="10" t="s">
        <v>31</v>
      </c>
      <c r="EY41" s="10" t="s">
        <v>31</v>
      </c>
      <c r="EZ41" s="10" t="s">
        <v>31</v>
      </c>
      <c r="FA41" s="10" t="s">
        <v>31</v>
      </c>
      <c r="FB41" s="10" t="s">
        <v>31</v>
      </c>
      <c r="FC41" s="11" t="s">
        <v>31</v>
      </c>
      <c r="FD41" s="10" t="s">
        <v>31</v>
      </c>
      <c r="FE41" s="10" t="s">
        <v>31</v>
      </c>
      <c r="FF41" s="10" t="s">
        <v>31</v>
      </c>
      <c r="FG41" s="10" t="s">
        <v>31</v>
      </c>
      <c r="FH41" s="10" t="s">
        <v>31</v>
      </c>
      <c r="FI41" s="10" t="s">
        <v>31</v>
      </c>
      <c r="FJ41" s="10" t="s">
        <v>31</v>
      </c>
      <c r="FK41" s="10" t="s">
        <v>31</v>
      </c>
      <c r="FL41" s="10" t="s">
        <v>31</v>
      </c>
      <c r="FM41" s="10" t="s">
        <v>31</v>
      </c>
      <c r="FN41" s="10" t="s">
        <v>31</v>
      </c>
      <c r="FO41" s="10" t="s">
        <v>31</v>
      </c>
      <c r="FP41" s="10" t="s">
        <v>31</v>
      </c>
      <c r="FQ41" s="10" t="s">
        <v>31</v>
      </c>
      <c r="FR41" s="10" t="s">
        <v>31</v>
      </c>
      <c r="FS41" s="10" t="s">
        <v>31</v>
      </c>
      <c r="FT41" s="10" t="s">
        <v>31</v>
      </c>
      <c r="FU41" s="10" t="s">
        <v>31</v>
      </c>
      <c r="FV41" s="10" t="s">
        <v>31</v>
      </c>
      <c r="FW41" s="10" t="s">
        <v>31</v>
      </c>
      <c r="FX41" s="10" t="s">
        <v>31</v>
      </c>
      <c r="FY41" s="10" t="s">
        <v>31</v>
      </c>
      <c r="FZ41" s="10" t="s">
        <v>31</v>
      </c>
      <c r="GA41" s="10" t="s">
        <v>31</v>
      </c>
      <c r="GB41" s="10" t="s">
        <v>31</v>
      </c>
      <c r="GC41" s="10" t="s">
        <v>31</v>
      </c>
      <c r="GD41" s="11" t="s">
        <v>31</v>
      </c>
      <c r="GE41" s="10" t="s">
        <v>31</v>
      </c>
      <c r="GF41" s="10" t="s">
        <v>31</v>
      </c>
      <c r="GG41" s="10" t="s">
        <v>31</v>
      </c>
      <c r="GH41" s="10" t="s">
        <v>31</v>
      </c>
      <c r="GI41" s="10" t="s">
        <v>31</v>
      </c>
      <c r="GJ41" s="10" t="s">
        <v>31</v>
      </c>
      <c r="GK41" s="10" t="s">
        <v>31</v>
      </c>
      <c r="GL41" s="10" t="s">
        <v>31</v>
      </c>
      <c r="GM41" s="10" t="s">
        <v>31</v>
      </c>
      <c r="GN41" s="10" t="s">
        <v>31</v>
      </c>
      <c r="GO41" s="10" t="s">
        <v>31</v>
      </c>
      <c r="GP41" s="10" t="s">
        <v>31</v>
      </c>
      <c r="GQ41" s="10" t="s">
        <v>31</v>
      </c>
      <c r="GR41" s="10" t="s">
        <v>31</v>
      </c>
      <c r="GS41" s="10" t="s">
        <v>31</v>
      </c>
      <c r="GT41" s="10" t="s">
        <v>31</v>
      </c>
      <c r="GU41" s="10" t="s">
        <v>31</v>
      </c>
      <c r="GV41" s="10" t="s">
        <v>31</v>
      </c>
      <c r="GW41" s="10" t="s">
        <v>31</v>
      </c>
      <c r="GX41" s="10" t="s">
        <v>31</v>
      </c>
      <c r="GY41" s="10" t="s">
        <v>31</v>
      </c>
      <c r="GZ41" s="10" t="s">
        <v>31</v>
      </c>
      <c r="HA41" s="10" t="s">
        <v>31</v>
      </c>
      <c r="HB41" s="10" t="s">
        <v>31</v>
      </c>
      <c r="HC41" s="10" t="s">
        <v>31</v>
      </c>
      <c r="HD41" s="10" t="s">
        <v>31</v>
      </c>
      <c r="HE41" s="10" t="s">
        <v>31</v>
      </c>
      <c r="HF41" s="10" t="s">
        <v>31</v>
      </c>
    </row>
    <row r="42">
      <c r="A42" s="7"/>
      <c r="B42" s="8"/>
      <c r="C42" s="7" t="s">
        <v>194</v>
      </c>
      <c r="D42" s="7" t="s">
        <v>89</v>
      </c>
      <c r="E42" s="7" t="s">
        <v>195</v>
      </c>
      <c r="F42" s="9">
        <f t="shared" si="1"/>
        <v>143</v>
      </c>
      <c r="G42" s="7" t="s">
        <v>26</v>
      </c>
      <c r="H42" s="7" t="s">
        <v>27</v>
      </c>
      <c r="I42" s="7" t="s">
        <v>28</v>
      </c>
      <c r="J42" s="7" t="s">
        <v>71</v>
      </c>
      <c r="K42" s="7" t="s">
        <v>55</v>
      </c>
      <c r="L42" s="7" t="s">
        <v>196</v>
      </c>
      <c r="M42" s="10">
        <v>100.0</v>
      </c>
      <c r="N42" s="10">
        <v>43.0</v>
      </c>
      <c r="O42" s="10">
        <v>0.0</v>
      </c>
      <c r="P42" s="10" t="s">
        <v>31</v>
      </c>
      <c r="Q42" s="10" t="s">
        <v>31</v>
      </c>
      <c r="R42" s="10" t="s">
        <v>31</v>
      </c>
      <c r="S42" s="11">
        <v>1.0</v>
      </c>
      <c r="T42" s="10">
        <v>1.0</v>
      </c>
      <c r="U42" s="10">
        <v>1.0</v>
      </c>
      <c r="V42" s="10">
        <v>1.0</v>
      </c>
      <c r="W42" s="10">
        <v>1.0</v>
      </c>
      <c r="X42" s="10">
        <v>1.0</v>
      </c>
      <c r="Y42" s="10">
        <v>1.0</v>
      </c>
      <c r="Z42" s="10">
        <v>1.0</v>
      </c>
      <c r="AA42" s="10">
        <v>1.0</v>
      </c>
      <c r="AB42" s="10">
        <v>1.0</v>
      </c>
      <c r="AC42" s="10">
        <v>1.0</v>
      </c>
      <c r="AD42" s="10">
        <v>1.0</v>
      </c>
      <c r="AE42" s="10">
        <v>1.0</v>
      </c>
      <c r="AF42" s="10">
        <v>1.0</v>
      </c>
      <c r="AG42" s="10">
        <v>1.0</v>
      </c>
      <c r="AH42" s="10">
        <v>1.0</v>
      </c>
      <c r="AI42" s="10">
        <v>1.0</v>
      </c>
      <c r="AJ42" s="10">
        <v>1.0</v>
      </c>
      <c r="AK42" s="10">
        <v>1.0</v>
      </c>
      <c r="AL42" s="10">
        <v>1.0</v>
      </c>
      <c r="AM42" s="11" t="s">
        <v>38</v>
      </c>
      <c r="AN42" s="10">
        <v>1.0</v>
      </c>
      <c r="AO42" s="10">
        <v>1.0</v>
      </c>
      <c r="AP42" s="10">
        <v>1.0</v>
      </c>
      <c r="AQ42" s="10">
        <v>1.0</v>
      </c>
      <c r="AR42" s="10">
        <v>1.0</v>
      </c>
      <c r="AS42" s="10">
        <v>1.0</v>
      </c>
      <c r="AT42" s="10">
        <v>1.0</v>
      </c>
      <c r="AU42" s="10">
        <v>1.0</v>
      </c>
      <c r="AV42" s="10">
        <v>1.0</v>
      </c>
      <c r="AW42" s="10">
        <v>1.0</v>
      </c>
      <c r="AX42" s="10">
        <v>1.0</v>
      </c>
      <c r="AY42" s="10" t="s">
        <v>38</v>
      </c>
      <c r="AZ42" s="10" t="s">
        <v>38</v>
      </c>
      <c r="BA42" s="10" t="s">
        <v>38</v>
      </c>
      <c r="BB42" s="10" t="s">
        <v>38</v>
      </c>
      <c r="BC42" s="10" t="s">
        <v>38</v>
      </c>
      <c r="BD42" s="10" t="s">
        <v>38</v>
      </c>
      <c r="BE42" s="10" t="s">
        <v>38</v>
      </c>
      <c r="BF42" s="10" t="s">
        <v>38</v>
      </c>
      <c r="BG42" s="10" t="s">
        <v>38</v>
      </c>
      <c r="BH42" s="10" t="s">
        <v>38</v>
      </c>
      <c r="BI42" s="10" t="s">
        <v>38</v>
      </c>
      <c r="BJ42" s="10" t="s">
        <v>38</v>
      </c>
      <c r="BK42" s="11">
        <v>1.0</v>
      </c>
      <c r="BL42" s="10">
        <v>1.0</v>
      </c>
      <c r="BM42" s="10" t="s">
        <v>57</v>
      </c>
      <c r="BN42" s="10">
        <v>1.0</v>
      </c>
      <c r="BO42" s="10" t="s">
        <v>57</v>
      </c>
      <c r="BP42" s="10">
        <v>1.0</v>
      </c>
      <c r="BQ42" s="10">
        <v>1.0</v>
      </c>
      <c r="BR42" s="10">
        <v>1.0</v>
      </c>
      <c r="BS42" s="10">
        <v>1.0</v>
      </c>
      <c r="BT42" s="10" t="s">
        <v>38</v>
      </c>
      <c r="BU42" s="10" t="s">
        <v>38</v>
      </c>
      <c r="BV42" s="10" t="s">
        <v>38</v>
      </c>
      <c r="BW42" s="10" t="s">
        <v>57</v>
      </c>
      <c r="BX42" s="10">
        <v>1.0</v>
      </c>
      <c r="BY42" s="10">
        <v>1.0</v>
      </c>
      <c r="BZ42" s="10">
        <v>1.0</v>
      </c>
      <c r="CA42" s="10">
        <v>1.0</v>
      </c>
      <c r="CB42" s="10">
        <v>1.0</v>
      </c>
      <c r="CC42" s="10">
        <v>1.0</v>
      </c>
      <c r="CD42" s="10" t="s">
        <v>38</v>
      </c>
      <c r="CE42" s="10" t="s">
        <v>38</v>
      </c>
      <c r="CF42" s="10" t="s">
        <v>38</v>
      </c>
      <c r="CG42" s="10" t="s">
        <v>57</v>
      </c>
      <c r="CH42" s="10" t="s">
        <v>57</v>
      </c>
      <c r="CI42" s="10" t="s">
        <v>57</v>
      </c>
      <c r="CJ42" s="10" t="s">
        <v>57</v>
      </c>
      <c r="CK42" s="10" t="s">
        <v>57</v>
      </c>
      <c r="CL42" s="10" t="s">
        <v>57</v>
      </c>
      <c r="CM42" s="10" t="s">
        <v>57</v>
      </c>
      <c r="CN42" s="11" t="s">
        <v>31</v>
      </c>
      <c r="CO42" s="10" t="s">
        <v>31</v>
      </c>
      <c r="CP42" s="10" t="s">
        <v>31</v>
      </c>
      <c r="CQ42" s="10" t="s">
        <v>31</v>
      </c>
      <c r="CR42" s="10" t="s">
        <v>31</v>
      </c>
      <c r="CS42" s="10" t="s">
        <v>31</v>
      </c>
      <c r="CT42" s="10" t="s">
        <v>31</v>
      </c>
      <c r="CU42" s="10" t="s">
        <v>31</v>
      </c>
      <c r="CV42" s="10" t="s">
        <v>31</v>
      </c>
      <c r="CW42" s="10" t="s">
        <v>31</v>
      </c>
      <c r="CX42" s="10" t="s">
        <v>31</v>
      </c>
      <c r="CY42" s="10" t="s">
        <v>31</v>
      </c>
      <c r="CZ42" s="10" t="s">
        <v>31</v>
      </c>
      <c r="DA42" s="10" t="s">
        <v>31</v>
      </c>
      <c r="DB42" s="10" t="s">
        <v>31</v>
      </c>
      <c r="DC42" s="10" t="s">
        <v>31</v>
      </c>
      <c r="DD42" s="10" t="s">
        <v>31</v>
      </c>
      <c r="DE42" s="10" t="s">
        <v>31</v>
      </c>
      <c r="DF42" s="10" t="s">
        <v>31</v>
      </c>
      <c r="DG42" s="10" t="s">
        <v>31</v>
      </c>
      <c r="DH42" s="10" t="s">
        <v>31</v>
      </c>
      <c r="DI42" s="10" t="s">
        <v>31</v>
      </c>
      <c r="DJ42" s="10" t="s">
        <v>31</v>
      </c>
      <c r="DK42" s="10" t="s">
        <v>31</v>
      </c>
      <c r="DL42" s="10" t="s">
        <v>31</v>
      </c>
      <c r="DM42" s="10" t="s">
        <v>31</v>
      </c>
      <c r="DN42" s="10" t="s">
        <v>31</v>
      </c>
      <c r="DO42" s="10" t="s">
        <v>31</v>
      </c>
      <c r="DP42" s="10" t="s">
        <v>31</v>
      </c>
      <c r="DQ42" s="10" t="s">
        <v>31</v>
      </c>
      <c r="DR42" s="10" t="s">
        <v>31</v>
      </c>
      <c r="DS42" s="10" t="s">
        <v>31</v>
      </c>
      <c r="DT42" s="10" t="s">
        <v>31</v>
      </c>
      <c r="DU42" s="10" t="s">
        <v>31</v>
      </c>
      <c r="DV42" s="10" t="s">
        <v>31</v>
      </c>
      <c r="DW42" s="10" t="s">
        <v>31</v>
      </c>
      <c r="DX42" s="10" t="s">
        <v>31</v>
      </c>
      <c r="DY42" s="10" t="s">
        <v>31</v>
      </c>
      <c r="DZ42" s="10" t="s">
        <v>31</v>
      </c>
      <c r="EA42" s="10" t="s">
        <v>31</v>
      </c>
      <c r="EB42" s="10" t="s">
        <v>31</v>
      </c>
      <c r="EC42" s="10" t="s">
        <v>31</v>
      </c>
      <c r="ED42" s="10" t="s">
        <v>31</v>
      </c>
      <c r="EE42" s="10" t="s">
        <v>31</v>
      </c>
      <c r="EF42" s="10" t="s">
        <v>31</v>
      </c>
      <c r="EG42" s="10" t="s">
        <v>31</v>
      </c>
      <c r="EH42" s="10" t="s">
        <v>31</v>
      </c>
      <c r="EI42" s="10" t="s">
        <v>31</v>
      </c>
      <c r="EJ42" s="10" t="s">
        <v>31</v>
      </c>
      <c r="EK42" s="10" t="s">
        <v>31</v>
      </c>
      <c r="EL42" s="10" t="s">
        <v>31</v>
      </c>
      <c r="EM42" s="10" t="s">
        <v>31</v>
      </c>
      <c r="EN42" s="10" t="s">
        <v>31</v>
      </c>
      <c r="EO42" s="10" t="s">
        <v>31</v>
      </c>
      <c r="EP42" s="10" t="s">
        <v>31</v>
      </c>
      <c r="EQ42" s="10" t="s">
        <v>31</v>
      </c>
      <c r="ER42" s="10" t="s">
        <v>31</v>
      </c>
      <c r="ES42" s="10" t="s">
        <v>31</v>
      </c>
      <c r="ET42" s="10" t="s">
        <v>31</v>
      </c>
      <c r="EU42" s="10" t="s">
        <v>31</v>
      </c>
      <c r="EV42" s="10" t="s">
        <v>31</v>
      </c>
      <c r="EW42" s="10" t="s">
        <v>31</v>
      </c>
      <c r="EX42" s="10" t="s">
        <v>31</v>
      </c>
      <c r="EY42" s="10" t="s">
        <v>31</v>
      </c>
      <c r="EZ42" s="10" t="s">
        <v>31</v>
      </c>
      <c r="FA42" s="10" t="s">
        <v>31</v>
      </c>
      <c r="FB42" s="10" t="s">
        <v>31</v>
      </c>
      <c r="FC42" s="11" t="s">
        <v>31</v>
      </c>
      <c r="FD42" s="10" t="s">
        <v>31</v>
      </c>
      <c r="FE42" s="10" t="s">
        <v>31</v>
      </c>
      <c r="FF42" s="10" t="s">
        <v>31</v>
      </c>
      <c r="FG42" s="10" t="s">
        <v>31</v>
      </c>
      <c r="FH42" s="10" t="s">
        <v>31</v>
      </c>
      <c r="FI42" s="10" t="s">
        <v>31</v>
      </c>
      <c r="FJ42" s="10" t="s">
        <v>31</v>
      </c>
      <c r="FK42" s="10" t="s">
        <v>31</v>
      </c>
      <c r="FL42" s="10" t="s">
        <v>31</v>
      </c>
      <c r="FM42" s="10" t="s">
        <v>31</v>
      </c>
      <c r="FN42" s="10" t="s">
        <v>31</v>
      </c>
      <c r="FO42" s="10" t="s">
        <v>31</v>
      </c>
      <c r="FP42" s="10" t="s">
        <v>31</v>
      </c>
      <c r="FQ42" s="10" t="s">
        <v>31</v>
      </c>
      <c r="FR42" s="10" t="s">
        <v>31</v>
      </c>
      <c r="FS42" s="10" t="s">
        <v>31</v>
      </c>
      <c r="FT42" s="10" t="s">
        <v>31</v>
      </c>
      <c r="FU42" s="10" t="s">
        <v>31</v>
      </c>
      <c r="FV42" s="10" t="s">
        <v>31</v>
      </c>
      <c r="FW42" s="10" t="s">
        <v>31</v>
      </c>
      <c r="FX42" s="10" t="s">
        <v>31</v>
      </c>
      <c r="FY42" s="10" t="s">
        <v>31</v>
      </c>
      <c r="FZ42" s="10" t="s">
        <v>31</v>
      </c>
      <c r="GA42" s="10" t="s">
        <v>31</v>
      </c>
      <c r="GB42" s="10" t="s">
        <v>31</v>
      </c>
      <c r="GC42" s="10" t="s">
        <v>31</v>
      </c>
      <c r="GD42" s="11" t="s">
        <v>31</v>
      </c>
      <c r="GE42" s="10" t="s">
        <v>31</v>
      </c>
      <c r="GF42" s="10" t="s">
        <v>31</v>
      </c>
      <c r="GG42" s="10" t="s">
        <v>31</v>
      </c>
      <c r="GH42" s="10" t="s">
        <v>31</v>
      </c>
      <c r="GI42" s="10" t="s">
        <v>31</v>
      </c>
      <c r="GJ42" s="10" t="s">
        <v>31</v>
      </c>
      <c r="GK42" s="10" t="s">
        <v>31</v>
      </c>
      <c r="GL42" s="10" t="s">
        <v>31</v>
      </c>
      <c r="GM42" s="10" t="s">
        <v>31</v>
      </c>
      <c r="GN42" s="10" t="s">
        <v>31</v>
      </c>
      <c r="GO42" s="10" t="s">
        <v>31</v>
      </c>
      <c r="GP42" s="10" t="s">
        <v>31</v>
      </c>
      <c r="GQ42" s="10" t="s">
        <v>31</v>
      </c>
      <c r="GR42" s="10" t="s">
        <v>31</v>
      </c>
      <c r="GS42" s="10" t="s">
        <v>31</v>
      </c>
      <c r="GT42" s="10" t="s">
        <v>31</v>
      </c>
      <c r="GU42" s="10" t="s">
        <v>31</v>
      </c>
      <c r="GV42" s="10" t="s">
        <v>31</v>
      </c>
      <c r="GW42" s="10" t="s">
        <v>31</v>
      </c>
      <c r="GX42" s="10" t="s">
        <v>31</v>
      </c>
      <c r="GY42" s="10" t="s">
        <v>31</v>
      </c>
      <c r="GZ42" s="10" t="s">
        <v>31</v>
      </c>
      <c r="HA42" s="10" t="s">
        <v>31</v>
      </c>
      <c r="HB42" s="10" t="s">
        <v>31</v>
      </c>
      <c r="HC42" s="10" t="s">
        <v>31</v>
      </c>
      <c r="HD42" s="10" t="s">
        <v>31</v>
      </c>
      <c r="HE42" s="10" t="s">
        <v>31</v>
      </c>
      <c r="HF42" s="10" t="s">
        <v>31</v>
      </c>
    </row>
    <row r="43">
      <c r="A43" s="7"/>
      <c r="B43" s="8"/>
      <c r="C43" s="7" t="s">
        <v>197</v>
      </c>
      <c r="D43" s="7" t="s">
        <v>174</v>
      </c>
      <c r="E43" s="7" t="s">
        <v>198</v>
      </c>
      <c r="F43" s="9">
        <f t="shared" si="1"/>
        <v>143</v>
      </c>
      <c r="G43" s="7" t="s">
        <v>26</v>
      </c>
      <c r="H43" s="7" t="s">
        <v>27</v>
      </c>
      <c r="I43" s="7" t="s">
        <v>28</v>
      </c>
      <c r="J43" s="7" t="s">
        <v>71</v>
      </c>
      <c r="K43" s="7" t="s">
        <v>55</v>
      </c>
      <c r="L43" s="7" t="s">
        <v>196</v>
      </c>
      <c r="M43" s="10">
        <v>100.0</v>
      </c>
      <c r="N43" s="10">
        <v>43.0</v>
      </c>
      <c r="O43" s="10">
        <v>0.0</v>
      </c>
      <c r="P43" s="10" t="s">
        <v>31</v>
      </c>
      <c r="Q43" s="10" t="s">
        <v>31</v>
      </c>
      <c r="R43" s="10" t="s">
        <v>31</v>
      </c>
      <c r="S43" s="11">
        <v>1.0</v>
      </c>
      <c r="T43" s="10">
        <v>1.0</v>
      </c>
      <c r="U43" s="10">
        <v>1.0</v>
      </c>
      <c r="V43" s="10">
        <v>1.0</v>
      </c>
      <c r="W43" s="10">
        <v>1.0</v>
      </c>
      <c r="X43" s="10">
        <v>1.0</v>
      </c>
      <c r="Y43" s="10">
        <v>1.0</v>
      </c>
      <c r="Z43" s="10">
        <v>1.0</v>
      </c>
      <c r="AA43" s="10">
        <v>1.0</v>
      </c>
      <c r="AB43" s="10">
        <v>1.0</v>
      </c>
      <c r="AC43" s="10">
        <v>1.0</v>
      </c>
      <c r="AD43" s="10">
        <v>1.0</v>
      </c>
      <c r="AE43" s="10">
        <v>1.0</v>
      </c>
      <c r="AF43" s="10">
        <v>1.0</v>
      </c>
      <c r="AG43" s="10">
        <v>1.0</v>
      </c>
      <c r="AH43" s="10">
        <v>1.0</v>
      </c>
      <c r="AI43" s="10">
        <v>1.0</v>
      </c>
      <c r="AJ43" s="10">
        <v>1.0</v>
      </c>
      <c r="AK43" s="10">
        <v>1.0</v>
      </c>
      <c r="AL43" s="10">
        <v>1.0</v>
      </c>
      <c r="AM43" s="11">
        <v>1.0</v>
      </c>
      <c r="AN43" s="10">
        <v>1.0</v>
      </c>
      <c r="AO43" s="10">
        <v>1.0</v>
      </c>
      <c r="AP43" s="10">
        <v>1.0</v>
      </c>
      <c r="AQ43" s="10">
        <v>1.0</v>
      </c>
      <c r="AR43" s="10">
        <v>1.0</v>
      </c>
      <c r="AS43" s="10">
        <v>1.0</v>
      </c>
      <c r="AT43" s="10">
        <v>1.0</v>
      </c>
      <c r="AU43" s="10">
        <v>1.0</v>
      </c>
      <c r="AV43" s="10">
        <v>1.0</v>
      </c>
      <c r="AW43" s="10">
        <v>1.0</v>
      </c>
      <c r="AX43" s="10">
        <v>1.0</v>
      </c>
      <c r="AY43" s="10" t="s">
        <v>38</v>
      </c>
      <c r="AZ43" s="10" t="s">
        <v>38</v>
      </c>
      <c r="BA43" s="10">
        <v>1.0</v>
      </c>
      <c r="BB43" s="10" t="s">
        <v>38</v>
      </c>
      <c r="BC43" s="10" t="s">
        <v>38</v>
      </c>
      <c r="BD43" s="10" t="s">
        <v>38</v>
      </c>
      <c r="BE43" s="10">
        <v>1.0</v>
      </c>
      <c r="BF43" s="10" t="s">
        <v>38</v>
      </c>
      <c r="BG43" s="10">
        <v>1.0</v>
      </c>
      <c r="BH43" s="10">
        <v>1.0</v>
      </c>
      <c r="BI43" s="10" t="s">
        <v>38</v>
      </c>
      <c r="BJ43" s="10">
        <v>1.0</v>
      </c>
      <c r="BK43" s="11">
        <v>1.0</v>
      </c>
      <c r="BL43" s="10" t="s">
        <v>38</v>
      </c>
      <c r="BM43" s="10" t="s">
        <v>57</v>
      </c>
      <c r="BN43" s="10" t="s">
        <v>57</v>
      </c>
      <c r="BO43" s="10" t="s">
        <v>57</v>
      </c>
      <c r="BP43" s="10" t="s">
        <v>57</v>
      </c>
      <c r="BQ43" s="10" t="s">
        <v>57</v>
      </c>
      <c r="BR43" s="10" t="s">
        <v>57</v>
      </c>
      <c r="BS43" s="10" t="s">
        <v>57</v>
      </c>
      <c r="BT43" s="10" t="s">
        <v>38</v>
      </c>
      <c r="BU43" s="10" t="s">
        <v>38</v>
      </c>
      <c r="BV43" s="10" t="s">
        <v>38</v>
      </c>
      <c r="BW43" s="10">
        <v>1.0</v>
      </c>
      <c r="BX43" s="10" t="s">
        <v>38</v>
      </c>
      <c r="BY43" s="10">
        <v>1.0</v>
      </c>
      <c r="BZ43" s="10" t="s">
        <v>38</v>
      </c>
      <c r="CA43" s="10">
        <v>1.0</v>
      </c>
      <c r="CB43" s="10" t="s">
        <v>38</v>
      </c>
      <c r="CC43" s="10">
        <v>1.0</v>
      </c>
      <c r="CD43" s="10" t="s">
        <v>38</v>
      </c>
      <c r="CE43" s="10" t="s">
        <v>38</v>
      </c>
      <c r="CF43" s="10" t="s">
        <v>38</v>
      </c>
      <c r="CG43" s="10" t="s">
        <v>57</v>
      </c>
      <c r="CH43" s="10" t="s">
        <v>57</v>
      </c>
      <c r="CI43" s="10" t="s">
        <v>57</v>
      </c>
      <c r="CJ43" s="10" t="s">
        <v>57</v>
      </c>
      <c r="CK43" s="10" t="s">
        <v>57</v>
      </c>
      <c r="CL43" s="10" t="s">
        <v>57</v>
      </c>
      <c r="CM43" s="10" t="s">
        <v>57</v>
      </c>
      <c r="CN43" s="11" t="s">
        <v>31</v>
      </c>
      <c r="CO43" s="10" t="s">
        <v>31</v>
      </c>
      <c r="CP43" s="10" t="s">
        <v>31</v>
      </c>
      <c r="CQ43" s="10" t="s">
        <v>31</v>
      </c>
      <c r="CR43" s="10" t="s">
        <v>31</v>
      </c>
      <c r="CS43" s="10" t="s">
        <v>31</v>
      </c>
      <c r="CT43" s="10" t="s">
        <v>31</v>
      </c>
      <c r="CU43" s="10" t="s">
        <v>31</v>
      </c>
      <c r="CV43" s="10" t="s">
        <v>31</v>
      </c>
      <c r="CW43" s="10" t="s">
        <v>31</v>
      </c>
      <c r="CX43" s="10" t="s">
        <v>31</v>
      </c>
      <c r="CY43" s="10" t="s">
        <v>31</v>
      </c>
      <c r="CZ43" s="10" t="s">
        <v>31</v>
      </c>
      <c r="DA43" s="10" t="s">
        <v>31</v>
      </c>
      <c r="DB43" s="10" t="s">
        <v>31</v>
      </c>
      <c r="DC43" s="10" t="s">
        <v>31</v>
      </c>
      <c r="DD43" s="10" t="s">
        <v>31</v>
      </c>
      <c r="DE43" s="10" t="s">
        <v>31</v>
      </c>
      <c r="DF43" s="10" t="s">
        <v>31</v>
      </c>
      <c r="DG43" s="10" t="s">
        <v>31</v>
      </c>
      <c r="DH43" s="10" t="s">
        <v>31</v>
      </c>
      <c r="DI43" s="10" t="s">
        <v>31</v>
      </c>
      <c r="DJ43" s="10" t="s">
        <v>31</v>
      </c>
      <c r="DK43" s="10" t="s">
        <v>31</v>
      </c>
      <c r="DL43" s="10" t="s">
        <v>31</v>
      </c>
      <c r="DM43" s="10" t="s">
        <v>31</v>
      </c>
      <c r="DN43" s="10" t="s">
        <v>31</v>
      </c>
      <c r="DO43" s="10" t="s">
        <v>31</v>
      </c>
      <c r="DP43" s="10" t="s">
        <v>31</v>
      </c>
      <c r="DQ43" s="10" t="s">
        <v>31</v>
      </c>
      <c r="DR43" s="10" t="s">
        <v>31</v>
      </c>
      <c r="DS43" s="10" t="s">
        <v>31</v>
      </c>
      <c r="DT43" s="10" t="s">
        <v>31</v>
      </c>
      <c r="DU43" s="10" t="s">
        <v>31</v>
      </c>
      <c r="DV43" s="10" t="s">
        <v>31</v>
      </c>
      <c r="DW43" s="10" t="s">
        <v>31</v>
      </c>
      <c r="DX43" s="10" t="s">
        <v>31</v>
      </c>
      <c r="DY43" s="10" t="s">
        <v>31</v>
      </c>
      <c r="DZ43" s="10" t="s">
        <v>31</v>
      </c>
      <c r="EA43" s="10" t="s">
        <v>31</v>
      </c>
      <c r="EB43" s="10" t="s">
        <v>31</v>
      </c>
      <c r="EC43" s="10" t="s">
        <v>31</v>
      </c>
      <c r="ED43" s="10" t="s">
        <v>31</v>
      </c>
      <c r="EE43" s="10" t="s">
        <v>31</v>
      </c>
      <c r="EF43" s="10" t="s">
        <v>31</v>
      </c>
      <c r="EG43" s="10" t="s">
        <v>31</v>
      </c>
      <c r="EH43" s="10" t="s">
        <v>31</v>
      </c>
      <c r="EI43" s="10" t="s">
        <v>31</v>
      </c>
      <c r="EJ43" s="10" t="s">
        <v>31</v>
      </c>
      <c r="EK43" s="10" t="s">
        <v>31</v>
      </c>
      <c r="EL43" s="10" t="s">
        <v>31</v>
      </c>
      <c r="EM43" s="10" t="s">
        <v>31</v>
      </c>
      <c r="EN43" s="10" t="s">
        <v>31</v>
      </c>
      <c r="EO43" s="10" t="s">
        <v>31</v>
      </c>
      <c r="EP43" s="10" t="s">
        <v>31</v>
      </c>
      <c r="EQ43" s="10" t="s">
        <v>31</v>
      </c>
      <c r="ER43" s="10" t="s">
        <v>31</v>
      </c>
      <c r="ES43" s="10" t="s">
        <v>31</v>
      </c>
      <c r="ET43" s="10" t="s">
        <v>31</v>
      </c>
      <c r="EU43" s="10" t="s">
        <v>31</v>
      </c>
      <c r="EV43" s="10" t="s">
        <v>31</v>
      </c>
      <c r="EW43" s="10" t="s">
        <v>31</v>
      </c>
      <c r="EX43" s="10" t="s">
        <v>31</v>
      </c>
      <c r="EY43" s="10" t="s">
        <v>31</v>
      </c>
      <c r="EZ43" s="10" t="s">
        <v>31</v>
      </c>
      <c r="FA43" s="10" t="s">
        <v>31</v>
      </c>
      <c r="FB43" s="10" t="s">
        <v>31</v>
      </c>
      <c r="FC43" s="11" t="s">
        <v>31</v>
      </c>
      <c r="FD43" s="10" t="s">
        <v>31</v>
      </c>
      <c r="FE43" s="10" t="s">
        <v>31</v>
      </c>
      <c r="FF43" s="10" t="s">
        <v>31</v>
      </c>
      <c r="FG43" s="10" t="s">
        <v>31</v>
      </c>
      <c r="FH43" s="10" t="s">
        <v>31</v>
      </c>
      <c r="FI43" s="10" t="s">
        <v>31</v>
      </c>
      <c r="FJ43" s="10" t="s">
        <v>31</v>
      </c>
      <c r="FK43" s="10" t="s">
        <v>31</v>
      </c>
      <c r="FL43" s="10" t="s">
        <v>31</v>
      </c>
      <c r="FM43" s="10" t="s">
        <v>31</v>
      </c>
      <c r="FN43" s="10" t="s">
        <v>31</v>
      </c>
      <c r="FO43" s="10" t="s">
        <v>31</v>
      </c>
      <c r="FP43" s="10" t="s">
        <v>31</v>
      </c>
      <c r="FQ43" s="10" t="s">
        <v>31</v>
      </c>
      <c r="FR43" s="10" t="s">
        <v>31</v>
      </c>
      <c r="FS43" s="10" t="s">
        <v>31</v>
      </c>
      <c r="FT43" s="10" t="s">
        <v>31</v>
      </c>
      <c r="FU43" s="10" t="s">
        <v>31</v>
      </c>
      <c r="FV43" s="10" t="s">
        <v>31</v>
      </c>
      <c r="FW43" s="10" t="s">
        <v>31</v>
      </c>
      <c r="FX43" s="10" t="s">
        <v>31</v>
      </c>
      <c r="FY43" s="10" t="s">
        <v>31</v>
      </c>
      <c r="FZ43" s="10" t="s">
        <v>31</v>
      </c>
      <c r="GA43" s="10" t="s">
        <v>31</v>
      </c>
      <c r="GB43" s="10" t="s">
        <v>31</v>
      </c>
      <c r="GC43" s="10" t="s">
        <v>31</v>
      </c>
      <c r="GD43" s="11" t="s">
        <v>31</v>
      </c>
      <c r="GE43" s="10" t="s">
        <v>31</v>
      </c>
      <c r="GF43" s="10" t="s">
        <v>31</v>
      </c>
      <c r="GG43" s="10" t="s">
        <v>31</v>
      </c>
      <c r="GH43" s="10" t="s">
        <v>31</v>
      </c>
      <c r="GI43" s="10" t="s">
        <v>31</v>
      </c>
      <c r="GJ43" s="10" t="s">
        <v>31</v>
      </c>
      <c r="GK43" s="10" t="s">
        <v>31</v>
      </c>
      <c r="GL43" s="10" t="s">
        <v>31</v>
      </c>
      <c r="GM43" s="10" t="s">
        <v>31</v>
      </c>
      <c r="GN43" s="10" t="s">
        <v>31</v>
      </c>
      <c r="GO43" s="10" t="s">
        <v>31</v>
      </c>
      <c r="GP43" s="10" t="s">
        <v>31</v>
      </c>
      <c r="GQ43" s="10" t="s">
        <v>31</v>
      </c>
      <c r="GR43" s="10" t="s">
        <v>31</v>
      </c>
      <c r="GS43" s="10" t="s">
        <v>31</v>
      </c>
      <c r="GT43" s="10" t="s">
        <v>31</v>
      </c>
      <c r="GU43" s="10" t="s">
        <v>31</v>
      </c>
      <c r="GV43" s="10" t="s">
        <v>31</v>
      </c>
      <c r="GW43" s="10" t="s">
        <v>31</v>
      </c>
      <c r="GX43" s="10" t="s">
        <v>31</v>
      </c>
      <c r="GY43" s="10" t="s">
        <v>31</v>
      </c>
      <c r="GZ43" s="10" t="s">
        <v>31</v>
      </c>
      <c r="HA43" s="10" t="s">
        <v>31</v>
      </c>
      <c r="HB43" s="10" t="s">
        <v>31</v>
      </c>
      <c r="HC43" s="10" t="s">
        <v>31</v>
      </c>
      <c r="HD43" s="10" t="s">
        <v>31</v>
      </c>
      <c r="HE43" s="10" t="s">
        <v>31</v>
      </c>
      <c r="HF43" s="10" t="s">
        <v>31</v>
      </c>
    </row>
    <row r="44">
      <c r="A44" s="7"/>
      <c r="B44" s="8"/>
      <c r="C44" s="7" t="s">
        <v>199</v>
      </c>
      <c r="D44" s="7" t="s">
        <v>136</v>
      </c>
      <c r="E44" s="7" t="s">
        <v>200</v>
      </c>
      <c r="F44" s="9">
        <f t="shared" si="1"/>
        <v>143</v>
      </c>
      <c r="G44" s="7" t="s">
        <v>26</v>
      </c>
      <c r="H44" s="7" t="s">
        <v>35</v>
      </c>
      <c r="I44" s="7" t="s">
        <v>36</v>
      </c>
      <c r="J44" s="7" t="s">
        <v>71</v>
      </c>
      <c r="K44" s="7" t="s">
        <v>55</v>
      </c>
      <c r="L44" s="7" t="s">
        <v>201</v>
      </c>
      <c r="M44" s="10">
        <v>100.0</v>
      </c>
      <c r="N44" s="10">
        <v>43.0</v>
      </c>
      <c r="O44" s="10">
        <v>0.0</v>
      </c>
      <c r="P44" s="10" t="s">
        <v>31</v>
      </c>
      <c r="Q44" s="10" t="s">
        <v>31</v>
      </c>
      <c r="R44" s="10" t="s">
        <v>31</v>
      </c>
      <c r="S44" s="11">
        <v>1.0</v>
      </c>
      <c r="T44" s="10">
        <v>1.0</v>
      </c>
      <c r="U44" s="10">
        <v>1.0</v>
      </c>
      <c r="V44" s="10">
        <v>1.0</v>
      </c>
      <c r="W44" s="10">
        <v>1.0</v>
      </c>
      <c r="X44" s="10">
        <v>1.0</v>
      </c>
      <c r="Y44" s="10">
        <v>1.0</v>
      </c>
      <c r="Z44" s="10">
        <v>1.0</v>
      </c>
      <c r="AA44" s="10">
        <v>1.0</v>
      </c>
      <c r="AB44" s="10">
        <v>1.0</v>
      </c>
      <c r="AC44" s="10">
        <v>1.0</v>
      </c>
      <c r="AD44" s="10">
        <v>1.0</v>
      </c>
      <c r="AE44" s="10">
        <v>1.0</v>
      </c>
      <c r="AF44" s="10">
        <v>1.0</v>
      </c>
      <c r="AG44" s="10">
        <v>1.0</v>
      </c>
      <c r="AH44" s="10">
        <v>1.0</v>
      </c>
      <c r="AI44" s="10">
        <v>1.0</v>
      </c>
      <c r="AJ44" s="10">
        <v>1.0</v>
      </c>
      <c r="AK44" s="10">
        <v>1.0</v>
      </c>
      <c r="AL44" s="10">
        <v>1.0</v>
      </c>
      <c r="AM44" s="11" t="s">
        <v>38</v>
      </c>
      <c r="AN44" s="10">
        <v>1.0</v>
      </c>
      <c r="AO44" s="10">
        <v>1.0</v>
      </c>
      <c r="AP44" s="10">
        <v>1.0</v>
      </c>
      <c r="AQ44" s="10">
        <v>1.0</v>
      </c>
      <c r="AR44" s="10">
        <v>1.0</v>
      </c>
      <c r="AS44" s="10">
        <v>1.0</v>
      </c>
      <c r="AT44" s="10">
        <v>1.0</v>
      </c>
      <c r="AU44" s="10">
        <v>1.0</v>
      </c>
      <c r="AV44" s="10">
        <v>1.0</v>
      </c>
      <c r="AW44" s="10">
        <v>1.0</v>
      </c>
      <c r="AX44" s="10">
        <v>1.0</v>
      </c>
      <c r="AY44" s="10" t="s">
        <v>38</v>
      </c>
      <c r="AZ44" s="10" t="s">
        <v>38</v>
      </c>
      <c r="BA44" s="10" t="s">
        <v>38</v>
      </c>
      <c r="BB44" s="10" t="s">
        <v>38</v>
      </c>
      <c r="BC44" s="10" t="s">
        <v>38</v>
      </c>
      <c r="BD44" s="10">
        <v>1.0</v>
      </c>
      <c r="BE44" s="10" t="s">
        <v>38</v>
      </c>
      <c r="BF44" s="10" t="s">
        <v>38</v>
      </c>
      <c r="BG44" s="10" t="s">
        <v>38</v>
      </c>
      <c r="BH44" s="10" t="s">
        <v>38</v>
      </c>
      <c r="BI44" s="10" t="s">
        <v>38</v>
      </c>
      <c r="BJ44" s="10" t="s">
        <v>38</v>
      </c>
      <c r="BK44" s="11" t="s">
        <v>38</v>
      </c>
      <c r="BL44" s="10" t="s">
        <v>38</v>
      </c>
      <c r="BM44" s="10" t="s">
        <v>38</v>
      </c>
      <c r="BN44" s="10" t="s">
        <v>38</v>
      </c>
      <c r="BO44" s="10" t="s">
        <v>38</v>
      </c>
      <c r="BP44" s="10" t="s">
        <v>38</v>
      </c>
      <c r="BQ44" s="10" t="s">
        <v>38</v>
      </c>
      <c r="BR44" s="10" t="s">
        <v>38</v>
      </c>
      <c r="BS44" s="10" t="s">
        <v>38</v>
      </c>
      <c r="BT44" s="10">
        <v>1.0</v>
      </c>
      <c r="BU44" s="10">
        <v>1.0</v>
      </c>
      <c r="BV44" s="10">
        <v>1.0</v>
      </c>
      <c r="BW44" s="10" t="s">
        <v>38</v>
      </c>
      <c r="BX44" s="10" t="s">
        <v>38</v>
      </c>
      <c r="BY44" s="10" t="s">
        <v>38</v>
      </c>
      <c r="BZ44" s="10" t="s">
        <v>38</v>
      </c>
      <c r="CA44" s="10" t="s">
        <v>38</v>
      </c>
      <c r="CB44" s="10" t="s">
        <v>38</v>
      </c>
      <c r="CC44" s="10" t="s">
        <v>38</v>
      </c>
      <c r="CD44" s="10">
        <v>1.0</v>
      </c>
      <c r="CE44" s="10">
        <v>1.0</v>
      </c>
      <c r="CF44" s="10">
        <v>1.0</v>
      </c>
      <c r="CG44" s="10" t="s">
        <v>38</v>
      </c>
      <c r="CH44" s="10" t="s">
        <v>38</v>
      </c>
      <c r="CI44" s="10" t="s">
        <v>38</v>
      </c>
      <c r="CJ44" s="10" t="s">
        <v>38</v>
      </c>
      <c r="CK44" s="10" t="s">
        <v>38</v>
      </c>
      <c r="CL44" s="10" t="s">
        <v>38</v>
      </c>
      <c r="CM44" s="10" t="s">
        <v>38</v>
      </c>
      <c r="CN44" s="11" t="s">
        <v>31</v>
      </c>
      <c r="CO44" s="10" t="s">
        <v>31</v>
      </c>
      <c r="CP44" s="10" t="s">
        <v>31</v>
      </c>
      <c r="CQ44" s="10" t="s">
        <v>31</v>
      </c>
      <c r="CR44" s="10" t="s">
        <v>31</v>
      </c>
      <c r="CS44" s="10" t="s">
        <v>31</v>
      </c>
      <c r="CT44" s="10" t="s">
        <v>31</v>
      </c>
      <c r="CU44" s="10" t="s">
        <v>31</v>
      </c>
      <c r="CV44" s="10" t="s">
        <v>31</v>
      </c>
      <c r="CW44" s="10" t="s">
        <v>31</v>
      </c>
      <c r="CX44" s="10" t="s">
        <v>31</v>
      </c>
      <c r="CY44" s="10" t="s">
        <v>31</v>
      </c>
      <c r="CZ44" s="10" t="s">
        <v>31</v>
      </c>
      <c r="DA44" s="10" t="s">
        <v>31</v>
      </c>
      <c r="DB44" s="10" t="s">
        <v>31</v>
      </c>
      <c r="DC44" s="10" t="s">
        <v>31</v>
      </c>
      <c r="DD44" s="10" t="s">
        <v>31</v>
      </c>
      <c r="DE44" s="10" t="s">
        <v>31</v>
      </c>
      <c r="DF44" s="10" t="s">
        <v>31</v>
      </c>
      <c r="DG44" s="10" t="s">
        <v>31</v>
      </c>
      <c r="DH44" s="10" t="s">
        <v>31</v>
      </c>
      <c r="DI44" s="10" t="s">
        <v>31</v>
      </c>
      <c r="DJ44" s="10" t="s">
        <v>31</v>
      </c>
      <c r="DK44" s="10" t="s">
        <v>31</v>
      </c>
      <c r="DL44" s="10" t="s">
        <v>31</v>
      </c>
      <c r="DM44" s="10" t="s">
        <v>31</v>
      </c>
      <c r="DN44" s="10" t="s">
        <v>31</v>
      </c>
      <c r="DO44" s="10" t="s">
        <v>31</v>
      </c>
      <c r="DP44" s="10" t="s">
        <v>31</v>
      </c>
      <c r="DQ44" s="10" t="s">
        <v>31</v>
      </c>
      <c r="DR44" s="10" t="s">
        <v>31</v>
      </c>
      <c r="DS44" s="10" t="s">
        <v>31</v>
      </c>
      <c r="DT44" s="10" t="s">
        <v>31</v>
      </c>
      <c r="DU44" s="10" t="s">
        <v>31</v>
      </c>
      <c r="DV44" s="10" t="s">
        <v>31</v>
      </c>
      <c r="DW44" s="10" t="s">
        <v>31</v>
      </c>
      <c r="DX44" s="10" t="s">
        <v>31</v>
      </c>
      <c r="DY44" s="10" t="s">
        <v>31</v>
      </c>
      <c r="DZ44" s="10" t="s">
        <v>31</v>
      </c>
      <c r="EA44" s="10" t="s">
        <v>31</v>
      </c>
      <c r="EB44" s="10" t="s">
        <v>31</v>
      </c>
      <c r="EC44" s="10" t="s">
        <v>31</v>
      </c>
      <c r="ED44" s="10" t="s">
        <v>31</v>
      </c>
      <c r="EE44" s="10" t="s">
        <v>31</v>
      </c>
      <c r="EF44" s="10" t="s">
        <v>31</v>
      </c>
      <c r="EG44" s="10" t="s">
        <v>31</v>
      </c>
      <c r="EH44" s="10" t="s">
        <v>31</v>
      </c>
      <c r="EI44" s="10" t="s">
        <v>31</v>
      </c>
      <c r="EJ44" s="10" t="s">
        <v>31</v>
      </c>
      <c r="EK44" s="10" t="s">
        <v>31</v>
      </c>
      <c r="EL44" s="10" t="s">
        <v>31</v>
      </c>
      <c r="EM44" s="10" t="s">
        <v>31</v>
      </c>
      <c r="EN44" s="10" t="s">
        <v>31</v>
      </c>
      <c r="EO44" s="10" t="s">
        <v>31</v>
      </c>
      <c r="EP44" s="10" t="s">
        <v>31</v>
      </c>
      <c r="EQ44" s="10" t="s">
        <v>31</v>
      </c>
      <c r="ER44" s="10" t="s">
        <v>31</v>
      </c>
      <c r="ES44" s="10" t="s">
        <v>31</v>
      </c>
      <c r="ET44" s="10" t="s">
        <v>31</v>
      </c>
      <c r="EU44" s="10" t="s">
        <v>31</v>
      </c>
      <c r="EV44" s="10" t="s">
        <v>31</v>
      </c>
      <c r="EW44" s="10" t="s">
        <v>31</v>
      </c>
      <c r="EX44" s="10" t="s">
        <v>31</v>
      </c>
      <c r="EY44" s="10" t="s">
        <v>31</v>
      </c>
      <c r="EZ44" s="10" t="s">
        <v>31</v>
      </c>
      <c r="FA44" s="10" t="s">
        <v>31</v>
      </c>
      <c r="FB44" s="10" t="s">
        <v>31</v>
      </c>
      <c r="FC44" s="11" t="s">
        <v>31</v>
      </c>
      <c r="FD44" s="10" t="s">
        <v>31</v>
      </c>
      <c r="FE44" s="10" t="s">
        <v>31</v>
      </c>
      <c r="FF44" s="10" t="s">
        <v>31</v>
      </c>
      <c r="FG44" s="10" t="s">
        <v>31</v>
      </c>
      <c r="FH44" s="10" t="s">
        <v>31</v>
      </c>
      <c r="FI44" s="10" t="s">
        <v>31</v>
      </c>
      <c r="FJ44" s="10" t="s">
        <v>31</v>
      </c>
      <c r="FK44" s="10" t="s">
        <v>31</v>
      </c>
      <c r="FL44" s="10" t="s">
        <v>31</v>
      </c>
      <c r="FM44" s="10" t="s">
        <v>31</v>
      </c>
      <c r="FN44" s="10" t="s">
        <v>31</v>
      </c>
      <c r="FO44" s="10" t="s">
        <v>31</v>
      </c>
      <c r="FP44" s="10" t="s">
        <v>31</v>
      </c>
      <c r="FQ44" s="10" t="s">
        <v>31</v>
      </c>
      <c r="FR44" s="10" t="s">
        <v>31</v>
      </c>
      <c r="FS44" s="10" t="s">
        <v>31</v>
      </c>
      <c r="FT44" s="10" t="s">
        <v>31</v>
      </c>
      <c r="FU44" s="10" t="s">
        <v>31</v>
      </c>
      <c r="FV44" s="10" t="s">
        <v>31</v>
      </c>
      <c r="FW44" s="10" t="s">
        <v>31</v>
      </c>
      <c r="FX44" s="10" t="s">
        <v>31</v>
      </c>
      <c r="FY44" s="10" t="s">
        <v>31</v>
      </c>
      <c r="FZ44" s="10" t="s">
        <v>31</v>
      </c>
      <c r="GA44" s="10" t="s">
        <v>31</v>
      </c>
      <c r="GB44" s="10" t="s">
        <v>31</v>
      </c>
      <c r="GC44" s="10" t="s">
        <v>31</v>
      </c>
      <c r="GD44" s="11" t="s">
        <v>31</v>
      </c>
      <c r="GE44" s="10" t="s">
        <v>31</v>
      </c>
      <c r="GF44" s="10" t="s">
        <v>31</v>
      </c>
      <c r="GG44" s="10" t="s">
        <v>31</v>
      </c>
      <c r="GH44" s="10" t="s">
        <v>31</v>
      </c>
      <c r="GI44" s="10" t="s">
        <v>31</v>
      </c>
      <c r="GJ44" s="10" t="s">
        <v>31</v>
      </c>
      <c r="GK44" s="10" t="s">
        <v>31</v>
      </c>
      <c r="GL44" s="10" t="s">
        <v>31</v>
      </c>
      <c r="GM44" s="10" t="s">
        <v>31</v>
      </c>
      <c r="GN44" s="10" t="s">
        <v>31</v>
      </c>
      <c r="GO44" s="10" t="s">
        <v>31</v>
      </c>
      <c r="GP44" s="10" t="s">
        <v>31</v>
      </c>
      <c r="GQ44" s="10" t="s">
        <v>31</v>
      </c>
      <c r="GR44" s="10" t="s">
        <v>31</v>
      </c>
      <c r="GS44" s="10" t="s">
        <v>31</v>
      </c>
      <c r="GT44" s="10" t="s">
        <v>31</v>
      </c>
      <c r="GU44" s="10" t="s">
        <v>31</v>
      </c>
      <c r="GV44" s="10" t="s">
        <v>31</v>
      </c>
      <c r="GW44" s="10" t="s">
        <v>31</v>
      </c>
      <c r="GX44" s="10" t="s">
        <v>31</v>
      </c>
      <c r="GY44" s="10" t="s">
        <v>31</v>
      </c>
      <c r="GZ44" s="10" t="s">
        <v>31</v>
      </c>
      <c r="HA44" s="10" t="s">
        <v>31</v>
      </c>
      <c r="HB44" s="10" t="s">
        <v>31</v>
      </c>
      <c r="HC44" s="10" t="s">
        <v>31</v>
      </c>
      <c r="HD44" s="10" t="s">
        <v>31</v>
      </c>
      <c r="HE44" s="10" t="s">
        <v>31</v>
      </c>
      <c r="HF44" s="10" t="s">
        <v>31</v>
      </c>
    </row>
    <row r="45">
      <c r="A45" s="7"/>
      <c r="B45" s="8"/>
      <c r="C45" s="7" t="s">
        <v>202</v>
      </c>
      <c r="D45" s="7" t="s">
        <v>203</v>
      </c>
      <c r="E45" s="7" t="s">
        <v>204</v>
      </c>
      <c r="F45" s="9">
        <f t="shared" si="1"/>
        <v>143</v>
      </c>
      <c r="G45" s="7" t="s">
        <v>26</v>
      </c>
      <c r="H45" s="7" t="s">
        <v>35</v>
      </c>
      <c r="I45" s="7" t="s">
        <v>205</v>
      </c>
      <c r="J45" s="7" t="s">
        <v>29</v>
      </c>
      <c r="K45" s="7" t="s">
        <v>55</v>
      </c>
      <c r="L45" s="7" t="s">
        <v>206</v>
      </c>
      <c r="M45" s="10">
        <v>100.0</v>
      </c>
      <c r="N45" s="10">
        <v>43.0</v>
      </c>
      <c r="O45" s="10">
        <v>0.0</v>
      </c>
      <c r="P45" s="10" t="s">
        <v>31</v>
      </c>
      <c r="Q45" s="10" t="s">
        <v>31</v>
      </c>
      <c r="R45" s="10" t="s">
        <v>31</v>
      </c>
      <c r="S45" s="11">
        <v>1.0</v>
      </c>
      <c r="T45" s="10">
        <v>1.0</v>
      </c>
      <c r="U45" s="10">
        <v>1.0</v>
      </c>
      <c r="V45" s="10">
        <v>1.0</v>
      </c>
      <c r="W45" s="10">
        <v>1.0</v>
      </c>
      <c r="X45" s="10">
        <v>1.0</v>
      </c>
      <c r="Y45" s="10">
        <v>1.0</v>
      </c>
      <c r="Z45" s="10">
        <v>1.0</v>
      </c>
      <c r="AA45" s="10">
        <v>1.0</v>
      </c>
      <c r="AB45" s="10">
        <v>1.0</v>
      </c>
      <c r="AC45" s="10">
        <v>1.0</v>
      </c>
      <c r="AD45" s="10">
        <v>1.0</v>
      </c>
      <c r="AE45" s="10">
        <v>1.0</v>
      </c>
      <c r="AF45" s="10">
        <v>1.0</v>
      </c>
      <c r="AG45" s="10">
        <v>1.0</v>
      </c>
      <c r="AH45" s="10">
        <v>1.0</v>
      </c>
      <c r="AI45" s="10">
        <v>1.0</v>
      </c>
      <c r="AJ45" s="10">
        <v>1.0</v>
      </c>
      <c r="AK45" s="10">
        <v>1.0</v>
      </c>
      <c r="AL45" s="10">
        <v>1.0</v>
      </c>
      <c r="AM45" s="11" t="s">
        <v>38</v>
      </c>
      <c r="AN45" s="10">
        <v>1.0</v>
      </c>
      <c r="AO45" s="10">
        <v>1.0</v>
      </c>
      <c r="AP45" s="10">
        <v>1.0</v>
      </c>
      <c r="AQ45" s="10">
        <v>1.0</v>
      </c>
      <c r="AR45" s="10">
        <v>1.0</v>
      </c>
      <c r="AS45" s="10">
        <v>1.0</v>
      </c>
      <c r="AT45" s="10">
        <v>1.0</v>
      </c>
      <c r="AU45" s="10">
        <v>1.0</v>
      </c>
      <c r="AV45" s="10">
        <v>1.0</v>
      </c>
      <c r="AW45" s="10">
        <v>1.0</v>
      </c>
      <c r="AX45" s="10">
        <v>1.0</v>
      </c>
      <c r="AY45" s="10" t="s">
        <v>38</v>
      </c>
      <c r="AZ45" s="10" t="s">
        <v>38</v>
      </c>
      <c r="BA45" s="10">
        <v>1.0</v>
      </c>
      <c r="BB45" s="10" t="s">
        <v>38</v>
      </c>
      <c r="BC45" s="10" t="s">
        <v>38</v>
      </c>
      <c r="BD45" s="10">
        <v>1.0</v>
      </c>
      <c r="BE45" s="10" t="s">
        <v>38</v>
      </c>
      <c r="BF45" s="10" t="s">
        <v>38</v>
      </c>
      <c r="BG45" s="10" t="s">
        <v>38</v>
      </c>
      <c r="BH45" s="10" t="s">
        <v>38</v>
      </c>
      <c r="BI45" s="10" t="s">
        <v>38</v>
      </c>
      <c r="BJ45" s="10" t="s">
        <v>38</v>
      </c>
      <c r="BK45" s="11" t="s">
        <v>38</v>
      </c>
      <c r="BL45" s="10" t="s">
        <v>38</v>
      </c>
      <c r="BM45" s="10" t="s">
        <v>57</v>
      </c>
      <c r="BN45" s="10" t="s">
        <v>38</v>
      </c>
      <c r="BO45" s="10" t="s">
        <v>38</v>
      </c>
      <c r="BP45" s="10" t="s">
        <v>38</v>
      </c>
      <c r="BQ45" s="10" t="s">
        <v>38</v>
      </c>
      <c r="BR45" s="10" t="s">
        <v>38</v>
      </c>
      <c r="BS45" s="10" t="s">
        <v>38</v>
      </c>
      <c r="BT45" s="10" t="s">
        <v>38</v>
      </c>
      <c r="BU45" s="10" t="s">
        <v>38</v>
      </c>
      <c r="BV45" s="10" t="s">
        <v>38</v>
      </c>
      <c r="BW45" s="10" t="s">
        <v>38</v>
      </c>
      <c r="BX45" s="10" t="s">
        <v>38</v>
      </c>
      <c r="BY45" s="10" t="s">
        <v>38</v>
      </c>
      <c r="BZ45" s="10" t="s">
        <v>38</v>
      </c>
      <c r="CA45" s="10" t="s">
        <v>38</v>
      </c>
      <c r="CB45" s="10" t="s">
        <v>38</v>
      </c>
      <c r="CC45" s="10" t="s">
        <v>38</v>
      </c>
      <c r="CD45" s="10" t="s">
        <v>57</v>
      </c>
      <c r="CE45" s="10" t="s">
        <v>57</v>
      </c>
      <c r="CF45" s="10" t="s">
        <v>57</v>
      </c>
      <c r="CG45" s="10" t="s">
        <v>57</v>
      </c>
      <c r="CH45" s="10" t="s">
        <v>38</v>
      </c>
      <c r="CI45" s="10" t="s">
        <v>38</v>
      </c>
      <c r="CJ45" s="10" t="s">
        <v>38</v>
      </c>
      <c r="CK45" s="10" t="s">
        <v>38</v>
      </c>
      <c r="CL45" s="10" t="s">
        <v>38</v>
      </c>
      <c r="CM45" s="10" t="s">
        <v>38</v>
      </c>
      <c r="CN45" s="11" t="s">
        <v>31</v>
      </c>
      <c r="CO45" s="10" t="s">
        <v>31</v>
      </c>
      <c r="CP45" s="10" t="s">
        <v>31</v>
      </c>
      <c r="CQ45" s="10" t="s">
        <v>31</v>
      </c>
      <c r="CR45" s="10" t="s">
        <v>31</v>
      </c>
      <c r="CS45" s="10" t="s">
        <v>31</v>
      </c>
      <c r="CT45" s="10" t="s">
        <v>31</v>
      </c>
      <c r="CU45" s="10" t="s">
        <v>31</v>
      </c>
      <c r="CV45" s="10" t="s">
        <v>31</v>
      </c>
      <c r="CW45" s="10" t="s">
        <v>31</v>
      </c>
      <c r="CX45" s="10" t="s">
        <v>31</v>
      </c>
      <c r="CY45" s="10" t="s">
        <v>31</v>
      </c>
      <c r="CZ45" s="10" t="s">
        <v>31</v>
      </c>
      <c r="DA45" s="10" t="s">
        <v>31</v>
      </c>
      <c r="DB45" s="10" t="s">
        <v>31</v>
      </c>
      <c r="DC45" s="10" t="s">
        <v>31</v>
      </c>
      <c r="DD45" s="10" t="s">
        <v>31</v>
      </c>
      <c r="DE45" s="10" t="s">
        <v>31</v>
      </c>
      <c r="DF45" s="10" t="s">
        <v>31</v>
      </c>
      <c r="DG45" s="10" t="s">
        <v>31</v>
      </c>
      <c r="DH45" s="10" t="s">
        <v>31</v>
      </c>
      <c r="DI45" s="10" t="s">
        <v>31</v>
      </c>
      <c r="DJ45" s="10" t="s">
        <v>31</v>
      </c>
      <c r="DK45" s="10" t="s">
        <v>31</v>
      </c>
      <c r="DL45" s="10" t="s">
        <v>31</v>
      </c>
      <c r="DM45" s="10" t="s">
        <v>31</v>
      </c>
      <c r="DN45" s="10" t="s">
        <v>31</v>
      </c>
      <c r="DO45" s="10" t="s">
        <v>31</v>
      </c>
      <c r="DP45" s="10" t="s">
        <v>31</v>
      </c>
      <c r="DQ45" s="10" t="s">
        <v>31</v>
      </c>
      <c r="DR45" s="10" t="s">
        <v>31</v>
      </c>
      <c r="DS45" s="10" t="s">
        <v>31</v>
      </c>
      <c r="DT45" s="10" t="s">
        <v>31</v>
      </c>
      <c r="DU45" s="10" t="s">
        <v>31</v>
      </c>
      <c r="DV45" s="10" t="s">
        <v>31</v>
      </c>
      <c r="DW45" s="10" t="s">
        <v>31</v>
      </c>
      <c r="DX45" s="10" t="s">
        <v>31</v>
      </c>
      <c r="DY45" s="10" t="s">
        <v>31</v>
      </c>
      <c r="DZ45" s="10" t="s">
        <v>31</v>
      </c>
      <c r="EA45" s="10" t="s">
        <v>31</v>
      </c>
      <c r="EB45" s="10" t="s">
        <v>31</v>
      </c>
      <c r="EC45" s="10" t="s">
        <v>31</v>
      </c>
      <c r="ED45" s="10" t="s">
        <v>31</v>
      </c>
      <c r="EE45" s="10" t="s">
        <v>31</v>
      </c>
      <c r="EF45" s="10" t="s">
        <v>31</v>
      </c>
      <c r="EG45" s="10" t="s">
        <v>31</v>
      </c>
      <c r="EH45" s="10" t="s">
        <v>31</v>
      </c>
      <c r="EI45" s="10" t="s">
        <v>31</v>
      </c>
      <c r="EJ45" s="10" t="s">
        <v>31</v>
      </c>
      <c r="EK45" s="10" t="s">
        <v>31</v>
      </c>
      <c r="EL45" s="10" t="s">
        <v>31</v>
      </c>
      <c r="EM45" s="10" t="s">
        <v>31</v>
      </c>
      <c r="EN45" s="10" t="s">
        <v>31</v>
      </c>
      <c r="EO45" s="10" t="s">
        <v>31</v>
      </c>
      <c r="EP45" s="10" t="s">
        <v>31</v>
      </c>
      <c r="EQ45" s="10" t="s">
        <v>31</v>
      </c>
      <c r="ER45" s="10" t="s">
        <v>31</v>
      </c>
      <c r="ES45" s="10" t="s">
        <v>31</v>
      </c>
      <c r="ET45" s="10" t="s">
        <v>31</v>
      </c>
      <c r="EU45" s="10" t="s">
        <v>31</v>
      </c>
      <c r="EV45" s="10" t="s">
        <v>31</v>
      </c>
      <c r="EW45" s="10" t="s">
        <v>31</v>
      </c>
      <c r="EX45" s="10" t="s">
        <v>31</v>
      </c>
      <c r="EY45" s="10" t="s">
        <v>31</v>
      </c>
      <c r="EZ45" s="10" t="s">
        <v>31</v>
      </c>
      <c r="FA45" s="10" t="s">
        <v>31</v>
      </c>
      <c r="FB45" s="10" t="s">
        <v>31</v>
      </c>
      <c r="FC45" s="11" t="s">
        <v>31</v>
      </c>
      <c r="FD45" s="10" t="s">
        <v>31</v>
      </c>
      <c r="FE45" s="10" t="s">
        <v>31</v>
      </c>
      <c r="FF45" s="10" t="s">
        <v>31</v>
      </c>
      <c r="FG45" s="10" t="s">
        <v>31</v>
      </c>
      <c r="FH45" s="10" t="s">
        <v>31</v>
      </c>
      <c r="FI45" s="10" t="s">
        <v>31</v>
      </c>
      <c r="FJ45" s="10" t="s">
        <v>31</v>
      </c>
      <c r="FK45" s="10" t="s">
        <v>31</v>
      </c>
      <c r="FL45" s="10" t="s">
        <v>31</v>
      </c>
      <c r="FM45" s="10" t="s">
        <v>31</v>
      </c>
      <c r="FN45" s="10" t="s">
        <v>31</v>
      </c>
      <c r="FO45" s="10" t="s">
        <v>31</v>
      </c>
      <c r="FP45" s="10" t="s">
        <v>31</v>
      </c>
      <c r="FQ45" s="10" t="s">
        <v>31</v>
      </c>
      <c r="FR45" s="10" t="s">
        <v>31</v>
      </c>
      <c r="FS45" s="10" t="s">
        <v>31</v>
      </c>
      <c r="FT45" s="10" t="s">
        <v>31</v>
      </c>
      <c r="FU45" s="10" t="s">
        <v>31</v>
      </c>
      <c r="FV45" s="10" t="s">
        <v>31</v>
      </c>
      <c r="FW45" s="10" t="s">
        <v>31</v>
      </c>
      <c r="FX45" s="10" t="s">
        <v>31</v>
      </c>
      <c r="FY45" s="10" t="s">
        <v>31</v>
      </c>
      <c r="FZ45" s="10" t="s">
        <v>31</v>
      </c>
      <c r="GA45" s="10" t="s">
        <v>31</v>
      </c>
      <c r="GB45" s="10" t="s">
        <v>31</v>
      </c>
      <c r="GC45" s="10" t="s">
        <v>31</v>
      </c>
      <c r="GD45" s="11" t="s">
        <v>31</v>
      </c>
      <c r="GE45" s="10" t="s">
        <v>31</v>
      </c>
      <c r="GF45" s="10" t="s">
        <v>31</v>
      </c>
      <c r="GG45" s="10" t="s">
        <v>31</v>
      </c>
      <c r="GH45" s="10" t="s">
        <v>31</v>
      </c>
      <c r="GI45" s="10" t="s">
        <v>31</v>
      </c>
      <c r="GJ45" s="10" t="s">
        <v>31</v>
      </c>
      <c r="GK45" s="10" t="s">
        <v>31</v>
      </c>
      <c r="GL45" s="10" t="s">
        <v>31</v>
      </c>
      <c r="GM45" s="10" t="s">
        <v>31</v>
      </c>
      <c r="GN45" s="10" t="s">
        <v>31</v>
      </c>
      <c r="GO45" s="10" t="s">
        <v>31</v>
      </c>
      <c r="GP45" s="10" t="s">
        <v>31</v>
      </c>
      <c r="GQ45" s="10" t="s">
        <v>31</v>
      </c>
      <c r="GR45" s="10" t="s">
        <v>31</v>
      </c>
      <c r="GS45" s="10" t="s">
        <v>31</v>
      </c>
      <c r="GT45" s="10" t="s">
        <v>31</v>
      </c>
      <c r="GU45" s="10" t="s">
        <v>31</v>
      </c>
      <c r="GV45" s="10" t="s">
        <v>31</v>
      </c>
      <c r="GW45" s="10" t="s">
        <v>31</v>
      </c>
      <c r="GX45" s="10" t="s">
        <v>31</v>
      </c>
      <c r="GY45" s="10" t="s">
        <v>31</v>
      </c>
      <c r="GZ45" s="10" t="s">
        <v>31</v>
      </c>
      <c r="HA45" s="10" t="s">
        <v>31</v>
      </c>
      <c r="HB45" s="10" t="s">
        <v>31</v>
      </c>
      <c r="HC45" s="10" t="s">
        <v>31</v>
      </c>
      <c r="HD45" s="10" t="s">
        <v>31</v>
      </c>
      <c r="HE45" s="10" t="s">
        <v>31</v>
      </c>
      <c r="HF45" s="10" t="s">
        <v>31</v>
      </c>
    </row>
    <row r="46">
      <c r="A46" s="7"/>
      <c r="B46" s="8"/>
      <c r="C46" s="7" t="s">
        <v>207</v>
      </c>
      <c r="D46" s="7" t="s">
        <v>208</v>
      </c>
      <c r="E46" s="7" t="s">
        <v>209</v>
      </c>
      <c r="F46" s="9">
        <f t="shared" si="1"/>
        <v>143</v>
      </c>
      <c r="G46" s="7" t="s">
        <v>26</v>
      </c>
      <c r="H46" s="7" t="s">
        <v>27</v>
      </c>
      <c r="I46" s="7" t="s">
        <v>28</v>
      </c>
      <c r="J46" s="7" t="s">
        <v>71</v>
      </c>
      <c r="K46" s="7" t="s">
        <v>55</v>
      </c>
      <c r="L46" s="7" t="s">
        <v>43</v>
      </c>
      <c r="M46" s="10">
        <v>100.0</v>
      </c>
      <c r="N46" s="10">
        <v>43.0</v>
      </c>
      <c r="O46" s="10">
        <v>0.0</v>
      </c>
      <c r="P46" s="10" t="s">
        <v>31</v>
      </c>
      <c r="Q46" s="10" t="s">
        <v>31</v>
      </c>
      <c r="R46" s="10" t="s">
        <v>31</v>
      </c>
      <c r="S46" s="11">
        <v>1.0</v>
      </c>
      <c r="T46" s="10">
        <v>1.0</v>
      </c>
      <c r="U46" s="10">
        <v>1.0</v>
      </c>
      <c r="V46" s="10">
        <v>1.0</v>
      </c>
      <c r="W46" s="10">
        <v>1.0</v>
      </c>
      <c r="X46" s="10">
        <v>1.0</v>
      </c>
      <c r="Y46" s="10">
        <v>1.0</v>
      </c>
      <c r="Z46" s="10">
        <v>1.0</v>
      </c>
      <c r="AA46" s="10">
        <v>1.0</v>
      </c>
      <c r="AB46" s="10">
        <v>1.0</v>
      </c>
      <c r="AC46" s="10">
        <v>1.0</v>
      </c>
      <c r="AD46" s="10">
        <v>1.0</v>
      </c>
      <c r="AE46" s="10">
        <v>1.0</v>
      </c>
      <c r="AF46" s="10">
        <v>1.0</v>
      </c>
      <c r="AG46" s="10">
        <v>1.0</v>
      </c>
      <c r="AH46" s="10">
        <v>1.0</v>
      </c>
      <c r="AI46" s="10">
        <v>1.0</v>
      </c>
      <c r="AJ46" s="10">
        <v>1.0</v>
      </c>
      <c r="AK46" s="10">
        <v>1.0</v>
      </c>
      <c r="AL46" s="10">
        <v>1.0</v>
      </c>
      <c r="AM46" s="11">
        <v>1.0</v>
      </c>
      <c r="AN46" s="10">
        <v>1.0</v>
      </c>
      <c r="AO46" s="10">
        <v>1.0</v>
      </c>
      <c r="AP46" s="10">
        <v>1.0</v>
      </c>
      <c r="AQ46" s="10">
        <v>1.0</v>
      </c>
      <c r="AR46" s="10">
        <v>1.0</v>
      </c>
      <c r="AS46" s="10">
        <v>1.0</v>
      </c>
      <c r="AT46" s="10">
        <v>1.0</v>
      </c>
      <c r="AU46" s="10">
        <v>1.0</v>
      </c>
      <c r="AV46" s="10">
        <v>1.0</v>
      </c>
      <c r="AW46" s="10">
        <v>1.0</v>
      </c>
      <c r="AX46" s="10">
        <v>1.0</v>
      </c>
      <c r="AY46" s="10">
        <v>1.0</v>
      </c>
      <c r="AZ46" s="10" t="s">
        <v>38</v>
      </c>
      <c r="BA46" s="10">
        <v>1.0</v>
      </c>
      <c r="BB46" s="10" t="s">
        <v>38</v>
      </c>
      <c r="BC46" s="10" t="s">
        <v>38</v>
      </c>
      <c r="BD46" s="10">
        <v>1.0</v>
      </c>
      <c r="BE46" s="10">
        <v>1.0</v>
      </c>
      <c r="BF46" s="10" t="s">
        <v>38</v>
      </c>
      <c r="BG46" s="10">
        <v>1.0</v>
      </c>
      <c r="BH46" s="10">
        <v>1.0</v>
      </c>
      <c r="BI46" s="10" t="s">
        <v>38</v>
      </c>
      <c r="BJ46" s="10">
        <v>1.0</v>
      </c>
      <c r="BK46" s="11">
        <v>1.0</v>
      </c>
      <c r="BL46" s="10" t="s">
        <v>38</v>
      </c>
      <c r="BM46" s="10" t="s">
        <v>57</v>
      </c>
      <c r="BN46" s="10">
        <v>1.0</v>
      </c>
      <c r="BO46" s="10" t="s">
        <v>57</v>
      </c>
      <c r="BP46" s="10">
        <v>1.0</v>
      </c>
      <c r="BQ46" s="10">
        <v>1.0</v>
      </c>
      <c r="BR46" s="10">
        <v>1.0</v>
      </c>
      <c r="BS46" s="10">
        <v>1.0</v>
      </c>
      <c r="BT46" s="10" t="s">
        <v>38</v>
      </c>
      <c r="BU46" s="10" t="s">
        <v>38</v>
      </c>
      <c r="BV46" s="10" t="s">
        <v>38</v>
      </c>
      <c r="BW46" s="10">
        <v>1.0</v>
      </c>
      <c r="BX46" s="10" t="s">
        <v>38</v>
      </c>
      <c r="BY46" s="10" t="s">
        <v>38</v>
      </c>
      <c r="BZ46" s="10" t="s">
        <v>38</v>
      </c>
      <c r="CA46" s="10" t="s">
        <v>38</v>
      </c>
      <c r="CB46" s="10" t="s">
        <v>38</v>
      </c>
      <c r="CC46" s="10" t="s">
        <v>38</v>
      </c>
      <c r="CD46" s="10" t="s">
        <v>38</v>
      </c>
      <c r="CE46" s="10" t="s">
        <v>38</v>
      </c>
      <c r="CF46" s="10" t="s">
        <v>38</v>
      </c>
      <c r="CG46" s="10" t="s">
        <v>57</v>
      </c>
      <c r="CH46" s="10" t="s">
        <v>38</v>
      </c>
      <c r="CI46" s="10" t="s">
        <v>57</v>
      </c>
      <c r="CJ46" s="10" t="s">
        <v>38</v>
      </c>
      <c r="CK46" s="10" t="s">
        <v>57</v>
      </c>
      <c r="CL46" s="10" t="s">
        <v>38</v>
      </c>
      <c r="CM46" s="10" t="s">
        <v>38</v>
      </c>
      <c r="CN46" s="11" t="s">
        <v>31</v>
      </c>
      <c r="CO46" s="10" t="s">
        <v>31</v>
      </c>
      <c r="CP46" s="10" t="s">
        <v>31</v>
      </c>
      <c r="CQ46" s="10" t="s">
        <v>31</v>
      </c>
      <c r="CR46" s="10" t="s">
        <v>31</v>
      </c>
      <c r="CS46" s="10" t="s">
        <v>31</v>
      </c>
      <c r="CT46" s="10" t="s">
        <v>31</v>
      </c>
      <c r="CU46" s="10" t="s">
        <v>31</v>
      </c>
      <c r="CV46" s="10" t="s">
        <v>31</v>
      </c>
      <c r="CW46" s="10" t="s">
        <v>31</v>
      </c>
      <c r="CX46" s="10" t="s">
        <v>31</v>
      </c>
      <c r="CY46" s="10" t="s">
        <v>31</v>
      </c>
      <c r="CZ46" s="10" t="s">
        <v>31</v>
      </c>
      <c r="DA46" s="10" t="s">
        <v>31</v>
      </c>
      <c r="DB46" s="10" t="s">
        <v>31</v>
      </c>
      <c r="DC46" s="10" t="s">
        <v>31</v>
      </c>
      <c r="DD46" s="10" t="s">
        <v>31</v>
      </c>
      <c r="DE46" s="10" t="s">
        <v>31</v>
      </c>
      <c r="DF46" s="10" t="s">
        <v>31</v>
      </c>
      <c r="DG46" s="10" t="s">
        <v>31</v>
      </c>
      <c r="DH46" s="10" t="s">
        <v>31</v>
      </c>
      <c r="DI46" s="10" t="s">
        <v>31</v>
      </c>
      <c r="DJ46" s="10" t="s">
        <v>31</v>
      </c>
      <c r="DK46" s="10" t="s">
        <v>31</v>
      </c>
      <c r="DL46" s="10" t="s">
        <v>31</v>
      </c>
      <c r="DM46" s="10" t="s">
        <v>31</v>
      </c>
      <c r="DN46" s="10" t="s">
        <v>31</v>
      </c>
      <c r="DO46" s="10" t="s">
        <v>31</v>
      </c>
      <c r="DP46" s="10" t="s">
        <v>31</v>
      </c>
      <c r="DQ46" s="10" t="s">
        <v>31</v>
      </c>
      <c r="DR46" s="10" t="s">
        <v>31</v>
      </c>
      <c r="DS46" s="10" t="s">
        <v>31</v>
      </c>
      <c r="DT46" s="10" t="s">
        <v>31</v>
      </c>
      <c r="DU46" s="10" t="s">
        <v>31</v>
      </c>
      <c r="DV46" s="10" t="s">
        <v>31</v>
      </c>
      <c r="DW46" s="10" t="s">
        <v>31</v>
      </c>
      <c r="DX46" s="10" t="s">
        <v>31</v>
      </c>
      <c r="DY46" s="10" t="s">
        <v>31</v>
      </c>
      <c r="DZ46" s="10" t="s">
        <v>31</v>
      </c>
      <c r="EA46" s="10" t="s">
        <v>31</v>
      </c>
      <c r="EB46" s="10" t="s">
        <v>31</v>
      </c>
      <c r="EC46" s="10" t="s">
        <v>31</v>
      </c>
      <c r="ED46" s="10" t="s">
        <v>31</v>
      </c>
      <c r="EE46" s="10" t="s">
        <v>31</v>
      </c>
      <c r="EF46" s="10" t="s">
        <v>31</v>
      </c>
      <c r="EG46" s="10" t="s">
        <v>31</v>
      </c>
      <c r="EH46" s="10" t="s">
        <v>31</v>
      </c>
      <c r="EI46" s="10" t="s">
        <v>31</v>
      </c>
      <c r="EJ46" s="10" t="s">
        <v>31</v>
      </c>
      <c r="EK46" s="10" t="s">
        <v>31</v>
      </c>
      <c r="EL46" s="10" t="s">
        <v>31</v>
      </c>
      <c r="EM46" s="10" t="s">
        <v>31</v>
      </c>
      <c r="EN46" s="10" t="s">
        <v>31</v>
      </c>
      <c r="EO46" s="10" t="s">
        <v>31</v>
      </c>
      <c r="EP46" s="10" t="s">
        <v>31</v>
      </c>
      <c r="EQ46" s="10" t="s">
        <v>31</v>
      </c>
      <c r="ER46" s="10" t="s">
        <v>31</v>
      </c>
      <c r="ES46" s="10" t="s">
        <v>31</v>
      </c>
      <c r="ET46" s="10" t="s">
        <v>31</v>
      </c>
      <c r="EU46" s="10" t="s">
        <v>31</v>
      </c>
      <c r="EV46" s="10" t="s">
        <v>31</v>
      </c>
      <c r="EW46" s="10" t="s">
        <v>31</v>
      </c>
      <c r="EX46" s="10" t="s">
        <v>31</v>
      </c>
      <c r="EY46" s="10" t="s">
        <v>31</v>
      </c>
      <c r="EZ46" s="10" t="s">
        <v>31</v>
      </c>
      <c r="FA46" s="10" t="s">
        <v>31</v>
      </c>
      <c r="FB46" s="10" t="s">
        <v>31</v>
      </c>
      <c r="FC46" s="11" t="s">
        <v>31</v>
      </c>
      <c r="FD46" s="10" t="s">
        <v>31</v>
      </c>
      <c r="FE46" s="10" t="s">
        <v>31</v>
      </c>
      <c r="FF46" s="10" t="s">
        <v>31</v>
      </c>
      <c r="FG46" s="10" t="s">
        <v>31</v>
      </c>
      <c r="FH46" s="10" t="s">
        <v>31</v>
      </c>
      <c r="FI46" s="10" t="s">
        <v>31</v>
      </c>
      <c r="FJ46" s="10" t="s">
        <v>31</v>
      </c>
      <c r="FK46" s="10" t="s">
        <v>31</v>
      </c>
      <c r="FL46" s="10" t="s">
        <v>31</v>
      </c>
      <c r="FM46" s="10" t="s">
        <v>31</v>
      </c>
      <c r="FN46" s="10" t="s">
        <v>31</v>
      </c>
      <c r="FO46" s="10" t="s">
        <v>31</v>
      </c>
      <c r="FP46" s="10" t="s">
        <v>31</v>
      </c>
      <c r="FQ46" s="10" t="s">
        <v>31</v>
      </c>
      <c r="FR46" s="10" t="s">
        <v>31</v>
      </c>
      <c r="FS46" s="10" t="s">
        <v>31</v>
      </c>
      <c r="FT46" s="10" t="s">
        <v>31</v>
      </c>
      <c r="FU46" s="10" t="s">
        <v>31</v>
      </c>
      <c r="FV46" s="10" t="s">
        <v>31</v>
      </c>
      <c r="FW46" s="10" t="s">
        <v>31</v>
      </c>
      <c r="FX46" s="10" t="s">
        <v>31</v>
      </c>
      <c r="FY46" s="10" t="s">
        <v>31</v>
      </c>
      <c r="FZ46" s="10" t="s">
        <v>31</v>
      </c>
      <c r="GA46" s="10" t="s">
        <v>31</v>
      </c>
      <c r="GB46" s="10" t="s">
        <v>31</v>
      </c>
      <c r="GC46" s="10" t="s">
        <v>31</v>
      </c>
      <c r="GD46" s="11" t="s">
        <v>31</v>
      </c>
      <c r="GE46" s="10" t="s">
        <v>31</v>
      </c>
      <c r="GF46" s="10" t="s">
        <v>31</v>
      </c>
      <c r="GG46" s="10" t="s">
        <v>31</v>
      </c>
      <c r="GH46" s="10" t="s">
        <v>31</v>
      </c>
      <c r="GI46" s="10" t="s">
        <v>31</v>
      </c>
      <c r="GJ46" s="10" t="s">
        <v>31</v>
      </c>
      <c r="GK46" s="10" t="s">
        <v>31</v>
      </c>
      <c r="GL46" s="10" t="s">
        <v>31</v>
      </c>
      <c r="GM46" s="10" t="s">
        <v>31</v>
      </c>
      <c r="GN46" s="10" t="s">
        <v>31</v>
      </c>
      <c r="GO46" s="10" t="s">
        <v>31</v>
      </c>
      <c r="GP46" s="10" t="s">
        <v>31</v>
      </c>
      <c r="GQ46" s="10" t="s">
        <v>31</v>
      </c>
      <c r="GR46" s="10" t="s">
        <v>31</v>
      </c>
      <c r="GS46" s="10" t="s">
        <v>31</v>
      </c>
      <c r="GT46" s="10" t="s">
        <v>31</v>
      </c>
      <c r="GU46" s="10" t="s">
        <v>31</v>
      </c>
      <c r="GV46" s="10" t="s">
        <v>31</v>
      </c>
      <c r="GW46" s="10" t="s">
        <v>31</v>
      </c>
      <c r="GX46" s="10" t="s">
        <v>31</v>
      </c>
      <c r="GY46" s="10" t="s">
        <v>31</v>
      </c>
      <c r="GZ46" s="10" t="s">
        <v>31</v>
      </c>
      <c r="HA46" s="10" t="s">
        <v>31</v>
      </c>
      <c r="HB46" s="10" t="s">
        <v>31</v>
      </c>
      <c r="HC46" s="10" t="s">
        <v>31</v>
      </c>
      <c r="HD46" s="10" t="s">
        <v>31</v>
      </c>
      <c r="HE46" s="10" t="s">
        <v>31</v>
      </c>
      <c r="HF46" s="10" t="s">
        <v>31</v>
      </c>
    </row>
    <row r="47">
      <c r="A47" s="7"/>
      <c r="B47" s="8"/>
      <c r="C47" s="7" t="s">
        <v>210</v>
      </c>
      <c r="D47" s="7" t="s">
        <v>211</v>
      </c>
      <c r="E47" s="7" t="s">
        <v>212</v>
      </c>
      <c r="F47" s="9">
        <f t="shared" si="1"/>
        <v>143</v>
      </c>
      <c r="G47" s="7" t="s">
        <v>26</v>
      </c>
      <c r="H47" s="7" t="s">
        <v>213</v>
      </c>
      <c r="I47" s="7" t="s">
        <v>214</v>
      </c>
      <c r="J47" s="7" t="s">
        <v>29</v>
      </c>
      <c r="K47" s="7" t="s">
        <v>55</v>
      </c>
      <c r="L47" s="7" t="s">
        <v>215</v>
      </c>
      <c r="M47" s="10">
        <v>100.0</v>
      </c>
      <c r="N47" s="10">
        <v>43.0</v>
      </c>
      <c r="O47" s="10">
        <v>0.0</v>
      </c>
      <c r="P47" s="10" t="s">
        <v>31</v>
      </c>
      <c r="Q47" s="10" t="s">
        <v>31</v>
      </c>
      <c r="R47" s="10" t="s">
        <v>31</v>
      </c>
      <c r="S47" s="11">
        <v>1.0</v>
      </c>
      <c r="T47" s="10">
        <v>1.0</v>
      </c>
      <c r="U47" s="10">
        <v>1.0</v>
      </c>
      <c r="V47" s="10">
        <v>1.0</v>
      </c>
      <c r="W47" s="10">
        <v>1.0</v>
      </c>
      <c r="X47" s="10">
        <v>1.0</v>
      </c>
      <c r="Y47" s="10">
        <v>1.0</v>
      </c>
      <c r="Z47" s="10">
        <v>1.0</v>
      </c>
      <c r="AA47" s="10">
        <v>1.0</v>
      </c>
      <c r="AB47" s="10">
        <v>1.0</v>
      </c>
      <c r="AC47" s="10">
        <v>1.0</v>
      </c>
      <c r="AD47" s="10">
        <v>1.0</v>
      </c>
      <c r="AE47" s="10">
        <v>1.0</v>
      </c>
      <c r="AF47" s="10">
        <v>1.0</v>
      </c>
      <c r="AG47" s="10">
        <v>1.0</v>
      </c>
      <c r="AH47" s="10">
        <v>1.0</v>
      </c>
      <c r="AI47" s="10">
        <v>1.0</v>
      </c>
      <c r="AJ47" s="10">
        <v>1.0</v>
      </c>
      <c r="AK47" s="10">
        <v>1.0</v>
      </c>
      <c r="AL47" s="10">
        <v>1.0</v>
      </c>
      <c r="AM47" s="11">
        <v>1.0</v>
      </c>
      <c r="AN47" s="10">
        <v>1.0</v>
      </c>
      <c r="AO47" s="10">
        <v>1.0</v>
      </c>
      <c r="AP47" s="10">
        <v>1.0</v>
      </c>
      <c r="AQ47" s="10">
        <v>1.0</v>
      </c>
      <c r="AR47" s="10">
        <v>1.0</v>
      </c>
      <c r="AS47" s="10">
        <v>1.0</v>
      </c>
      <c r="AT47" s="10">
        <v>1.0</v>
      </c>
      <c r="AU47" s="10">
        <v>1.0</v>
      </c>
      <c r="AV47" s="10">
        <v>1.0</v>
      </c>
      <c r="AW47" s="10">
        <v>1.0</v>
      </c>
      <c r="AX47" s="10">
        <v>1.0</v>
      </c>
      <c r="AY47" s="10">
        <v>1.0</v>
      </c>
      <c r="AZ47" s="10">
        <v>1.0</v>
      </c>
      <c r="BA47" s="10">
        <v>1.0</v>
      </c>
      <c r="BB47" s="10" t="s">
        <v>38</v>
      </c>
      <c r="BC47" s="10">
        <v>1.0</v>
      </c>
      <c r="BD47" s="10">
        <v>1.0</v>
      </c>
      <c r="BE47" s="10" t="s">
        <v>38</v>
      </c>
      <c r="BF47" s="10">
        <v>1.0</v>
      </c>
      <c r="BG47" s="10">
        <v>1.0</v>
      </c>
      <c r="BH47" s="10" t="s">
        <v>38</v>
      </c>
      <c r="BI47" s="10">
        <v>1.0</v>
      </c>
      <c r="BJ47" s="10">
        <v>1.0</v>
      </c>
      <c r="BK47" s="11">
        <v>1.0</v>
      </c>
      <c r="BL47" s="10" t="s">
        <v>38</v>
      </c>
      <c r="BM47" s="10" t="s">
        <v>38</v>
      </c>
      <c r="BN47" s="10">
        <v>1.0</v>
      </c>
      <c r="BO47" s="10">
        <v>1.0</v>
      </c>
      <c r="BP47" s="10">
        <v>1.0</v>
      </c>
      <c r="BQ47" s="10">
        <v>1.0</v>
      </c>
      <c r="BR47" s="10">
        <v>1.0</v>
      </c>
      <c r="BS47" s="10">
        <v>1.0</v>
      </c>
      <c r="BT47" s="10">
        <v>1.0</v>
      </c>
      <c r="BU47" s="10">
        <v>1.0</v>
      </c>
      <c r="BV47" s="10">
        <v>1.0</v>
      </c>
      <c r="BW47" s="10">
        <v>1.0</v>
      </c>
      <c r="BX47" s="10" t="s">
        <v>38</v>
      </c>
      <c r="BY47" s="10" t="s">
        <v>38</v>
      </c>
      <c r="BZ47" s="10" t="s">
        <v>38</v>
      </c>
      <c r="CA47" s="10" t="s">
        <v>38</v>
      </c>
      <c r="CB47" s="10" t="s">
        <v>38</v>
      </c>
      <c r="CC47" s="10" t="s">
        <v>38</v>
      </c>
      <c r="CD47" s="10" t="s">
        <v>57</v>
      </c>
      <c r="CE47" s="10" t="s">
        <v>57</v>
      </c>
      <c r="CF47" s="10" t="s">
        <v>57</v>
      </c>
      <c r="CG47" s="10" t="s">
        <v>38</v>
      </c>
      <c r="CH47" s="10" t="s">
        <v>38</v>
      </c>
      <c r="CI47" s="10" t="s">
        <v>38</v>
      </c>
      <c r="CJ47" s="10" t="s">
        <v>38</v>
      </c>
      <c r="CK47" s="10" t="s">
        <v>38</v>
      </c>
      <c r="CL47" s="10" t="s">
        <v>38</v>
      </c>
      <c r="CM47" s="10" t="s">
        <v>38</v>
      </c>
      <c r="CN47" s="11" t="s">
        <v>31</v>
      </c>
      <c r="CO47" s="10" t="s">
        <v>31</v>
      </c>
      <c r="CP47" s="10" t="s">
        <v>31</v>
      </c>
      <c r="CQ47" s="10" t="s">
        <v>31</v>
      </c>
      <c r="CR47" s="10" t="s">
        <v>31</v>
      </c>
      <c r="CS47" s="10" t="s">
        <v>31</v>
      </c>
      <c r="CT47" s="10" t="s">
        <v>31</v>
      </c>
      <c r="CU47" s="10" t="s">
        <v>31</v>
      </c>
      <c r="CV47" s="10" t="s">
        <v>31</v>
      </c>
      <c r="CW47" s="10" t="s">
        <v>31</v>
      </c>
      <c r="CX47" s="10" t="s">
        <v>31</v>
      </c>
      <c r="CY47" s="10" t="s">
        <v>31</v>
      </c>
      <c r="CZ47" s="10" t="s">
        <v>31</v>
      </c>
      <c r="DA47" s="10" t="s">
        <v>31</v>
      </c>
      <c r="DB47" s="10" t="s">
        <v>31</v>
      </c>
      <c r="DC47" s="10" t="s">
        <v>31</v>
      </c>
      <c r="DD47" s="10" t="s">
        <v>31</v>
      </c>
      <c r="DE47" s="10" t="s">
        <v>31</v>
      </c>
      <c r="DF47" s="10" t="s">
        <v>31</v>
      </c>
      <c r="DG47" s="10" t="s">
        <v>31</v>
      </c>
      <c r="DH47" s="10" t="s">
        <v>31</v>
      </c>
      <c r="DI47" s="10" t="s">
        <v>31</v>
      </c>
      <c r="DJ47" s="10" t="s">
        <v>31</v>
      </c>
      <c r="DK47" s="10" t="s">
        <v>31</v>
      </c>
      <c r="DL47" s="10" t="s">
        <v>31</v>
      </c>
      <c r="DM47" s="10" t="s">
        <v>31</v>
      </c>
      <c r="DN47" s="10" t="s">
        <v>31</v>
      </c>
      <c r="DO47" s="10" t="s">
        <v>31</v>
      </c>
      <c r="DP47" s="10" t="s">
        <v>31</v>
      </c>
      <c r="DQ47" s="10" t="s">
        <v>31</v>
      </c>
      <c r="DR47" s="10" t="s">
        <v>31</v>
      </c>
      <c r="DS47" s="10" t="s">
        <v>31</v>
      </c>
      <c r="DT47" s="10" t="s">
        <v>31</v>
      </c>
      <c r="DU47" s="10" t="s">
        <v>31</v>
      </c>
      <c r="DV47" s="10" t="s">
        <v>31</v>
      </c>
      <c r="DW47" s="10" t="s">
        <v>31</v>
      </c>
      <c r="DX47" s="10" t="s">
        <v>31</v>
      </c>
      <c r="DY47" s="10" t="s">
        <v>31</v>
      </c>
      <c r="DZ47" s="10" t="s">
        <v>31</v>
      </c>
      <c r="EA47" s="10" t="s">
        <v>31</v>
      </c>
      <c r="EB47" s="10" t="s">
        <v>31</v>
      </c>
      <c r="EC47" s="10" t="s">
        <v>31</v>
      </c>
      <c r="ED47" s="10" t="s">
        <v>31</v>
      </c>
      <c r="EE47" s="10" t="s">
        <v>31</v>
      </c>
      <c r="EF47" s="10" t="s">
        <v>31</v>
      </c>
      <c r="EG47" s="10" t="s">
        <v>31</v>
      </c>
      <c r="EH47" s="10" t="s">
        <v>31</v>
      </c>
      <c r="EI47" s="10" t="s">
        <v>31</v>
      </c>
      <c r="EJ47" s="10" t="s">
        <v>31</v>
      </c>
      <c r="EK47" s="10" t="s">
        <v>31</v>
      </c>
      <c r="EL47" s="10" t="s">
        <v>31</v>
      </c>
      <c r="EM47" s="10" t="s">
        <v>31</v>
      </c>
      <c r="EN47" s="10" t="s">
        <v>31</v>
      </c>
      <c r="EO47" s="10" t="s">
        <v>31</v>
      </c>
      <c r="EP47" s="10" t="s">
        <v>31</v>
      </c>
      <c r="EQ47" s="10" t="s">
        <v>31</v>
      </c>
      <c r="ER47" s="10" t="s">
        <v>31</v>
      </c>
      <c r="ES47" s="10" t="s">
        <v>31</v>
      </c>
      <c r="ET47" s="10" t="s">
        <v>31</v>
      </c>
      <c r="EU47" s="10" t="s">
        <v>31</v>
      </c>
      <c r="EV47" s="10" t="s">
        <v>31</v>
      </c>
      <c r="EW47" s="10" t="s">
        <v>31</v>
      </c>
      <c r="EX47" s="10" t="s">
        <v>31</v>
      </c>
      <c r="EY47" s="10" t="s">
        <v>31</v>
      </c>
      <c r="EZ47" s="10" t="s">
        <v>31</v>
      </c>
      <c r="FA47" s="10" t="s">
        <v>31</v>
      </c>
      <c r="FB47" s="10" t="s">
        <v>31</v>
      </c>
      <c r="FC47" s="11" t="s">
        <v>31</v>
      </c>
      <c r="FD47" s="10" t="s">
        <v>31</v>
      </c>
      <c r="FE47" s="10" t="s">
        <v>31</v>
      </c>
      <c r="FF47" s="10" t="s">
        <v>31</v>
      </c>
      <c r="FG47" s="10" t="s">
        <v>31</v>
      </c>
      <c r="FH47" s="10" t="s">
        <v>31</v>
      </c>
      <c r="FI47" s="10" t="s">
        <v>31</v>
      </c>
      <c r="FJ47" s="10" t="s">
        <v>31</v>
      </c>
      <c r="FK47" s="10" t="s">
        <v>31</v>
      </c>
      <c r="FL47" s="10" t="s">
        <v>31</v>
      </c>
      <c r="FM47" s="10" t="s">
        <v>31</v>
      </c>
      <c r="FN47" s="10" t="s">
        <v>31</v>
      </c>
      <c r="FO47" s="10" t="s">
        <v>31</v>
      </c>
      <c r="FP47" s="10" t="s">
        <v>31</v>
      </c>
      <c r="FQ47" s="10" t="s">
        <v>31</v>
      </c>
      <c r="FR47" s="10" t="s">
        <v>31</v>
      </c>
      <c r="FS47" s="10" t="s">
        <v>31</v>
      </c>
      <c r="FT47" s="10" t="s">
        <v>31</v>
      </c>
      <c r="FU47" s="10" t="s">
        <v>31</v>
      </c>
      <c r="FV47" s="10" t="s">
        <v>31</v>
      </c>
      <c r="FW47" s="10" t="s">
        <v>31</v>
      </c>
      <c r="FX47" s="10" t="s">
        <v>31</v>
      </c>
      <c r="FY47" s="10" t="s">
        <v>31</v>
      </c>
      <c r="FZ47" s="10" t="s">
        <v>31</v>
      </c>
      <c r="GA47" s="10" t="s">
        <v>31</v>
      </c>
      <c r="GB47" s="10" t="s">
        <v>31</v>
      </c>
      <c r="GC47" s="10" t="s">
        <v>31</v>
      </c>
      <c r="GD47" s="11" t="s">
        <v>31</v>
      </c>
      <c r="GE47" s="10" t="s">
        <v>31</v>
      </c>
      <c r="GF47" s="10" t="s">
        <v>31</v>
      </c>
      <c r="GG47" s="10" t="s">
        <v>31</v>
      </c>
      <c r="GH47" s="10" t="s">
        <v>31</v>
      </c>
      <c r="GI47" s="10" t="s">
        <v>31</v>
      </c>
      <c r="GJ47" s="10" t="s">
        <v>31</v>
      </c>
      <c r="GK47" s="10" t="s">
        <v>31</v>
      </c>
      <c r="GL47" s="10" t="s">
        <v>31</v>
      </c>
      <c r="GM47" s="10" t="s">
        <v>31</v>
      </c>
      <c r="GN47" s="10" t="s">
        <v>31</v>
      </c>
      <c r="GO47" s="10" t="s">
        <v>31</v>
      </c>
      <c r="GP47" s="10" t="s">
        <v>31</v>
      </c>
      <c r="GQ47" s="10" t="s">
        <v>31</v>
      </c>
      <c r="GR47" s="10" t="s">
        <v>31</v>
      </c>
      <c r="GS47" s="10" t="s">
        <v>31</v>
      </c>
      <c r="GT47" s="10" t="s">
        <v>31</v>
      </c>
      <c r="GU47" s="10" t="s">
        <v>31</v>
      </c>
      <c r="GV47" s="10" t="s">
        <v>31</v>
      </c>
      <c r="GW47" s="10" t="s">
        <v>31</v>
      </c>
      <c r="GX47" s="10" t="s">
        <v>31</v>
      </c>
      <c r="GY47" s="10" t="s">
        <v>31</v>
      </c>
      <c r="GZ47" s="10" t="s">
        <v>31</v>
      </c>
      <c r="HA47" s="10" t="s">
        <v>31</v>
      </c>
      <c r="HB47" s="10" t="s">
        <v>31</v>
      </c>
      <c r="HC47" s="10" t="s">
        <v>31</v>
      </c>
      <c r="HD47" s="10" t="s">
        <v>31</v>
      </c>
      <c r="HE47" s="10" t="s">
        <v>31</v>
      </c>
      <c r="HF47" s="10" t="s">
        <v>31</v>
      </c>
    </row>
    <row r="48">
      <c r="A48" s="7"/>
      <c r="B48" s="8"/>
      <c r="C48" s="7" t="s">
        <v>216</v>
      </c>
      <c r="D48" s="7" t="s">
        <v>217</v>
      </c>
      <c r="E48" s="7" t="s">
        <v>170</v>
      </c>
      <c r="F48" s="9">
        <f t="shared" si="1"/>
        <v>143</v>
      </c>
      <c r="G48" s="7" t="s">
        <v>26</v>
      </c>
      <c r="H48" s="7" t="s">
        <v>85</v>
      </c>
      <c r="I48" s="7" t="s">
        <v>86</v>
      </c>
      <c r="J48" s="7" t="s">
        <v>29</v>
      </c>
      <c r="K48" s="7" t="s">
        <v>55</v>
      </c>
      <c r="L48" s="7" t="s">
        <v>218</v>
      </c>
      <c r="M48" s="10">
        <v>100.0</v>
      </c>
      <c r="N48" s="10">
        <v>43.0</v>
      </c>
      <c r="O48" s="10">
        <v>0.0</v>
      </c>
      <c r="P48" s="10" t="s">
        <v>31</v>
      </c>
      <c r="Q48" s="10" t="s">
        <v>31</v>
      </c>
      <c r="R48" s="10" t="s">
        <v>31</v>
      </c>
      <c r="S48" s="11">
        <v>1.0</v>
      </c>
      <c r="T48" s="10">
        <v>1.0</v>
      </c>
      <c r="U48" s="10">
        <v>1.0</v>
      </c>
      <c r="V48" s="10">
        <v>1.0</v>
      </c>
      <c r="W48" s="10">
        <v>1.0</v>
      </c>
      <c r="X48" s="10">
        <v>1.0</v>
      </c>
      <c r="Y48" s="10">
        <v>1.0</v>
      </c>
      <c r="Z48" s="10">
        <v>1.0</v>
      </c>
      <c r="AA48" s="10">
        <v>1.0</v>
      </c>
      <c r="AB48" s="10">
        <v>1.0</v>
      </c>
      <c r="AC48" s="10">
        <v>1.0</v>
      </c>
      <c r="AD48" s="10">
        <v>1.0</v>
      </c>
      <c r="AE48" s="10">
        <v>1.0</v>
      </c>
      <c r="AF48" s="10">
        <v>1.0</v>
      </c>
      <c r="AG48" s="10">
        <v>1.0</v>
      </c>
      <c r="AH48" s="10">
        <v>1.0</v>
      </c>
      <c r="AI48" s="10">
        <v>1.0</v>
      </c>
      <c r="AJ48" s="10">
        <v>1.0</v>
      </c>
      <c r="AK48" s="10">
        <v>1.0</v>
      </c>
      <c r="AL48" s="10">
        <v>1.0</v>
      </c>
      <c r="AM48" s="11">
        <v>1.0</v>
      </c>
      <c r="AN48" s="10">
        <v>1.0</v>
      </c>
      <c r="AO48" s="10">
        <v>1.0</v>
      </c>
      <c r="AP48" s="10">
        <v>1.0</v>
      </c>
      <c r="AQ48" s="10">
        <v>1.0</v>
      </c>
      <c r="AR48" s="10">
        <v>1.0</v>
      </c>
      <c r="AS48" s="10">
        <v>1.0</v>
      </c>
      <c r="AT48" s="10">
        <v>1.0</v>
      </c>
      <c r="AU48" s="10">
        <v>1.0</v>
      </c>
      <c r="AV48" s="10">
        <v>1.0</v>
      </c>
      <c r="AW48" s="10">
        <v>1.0</v>
      </c>
      <c r="AX48" s="10">
        <v>1.0</v>
      </c>
      <c r="AY48" s="10">
        <v>1.0</v>
      </c>
      <c r="AZ48" s="10" t="s">
        <v>38</v>
      </c>
      <c r="BA48" s="10">
        <v>1.0</v>
      </c>
      <c r="BB48" s="10" t="s">
        <v>38</v>
      </c>
      <c r="BC48" s="10" t="s">
        <v>38</v>
      </c>
      <c r="BD48" s="10">
        <v>1.0</v>
      </c>
      <c r="BE48" s="10">
        <v>1.0</v>
      </c>
      <c r="BF48" s="10">
        <v>1.0</v>
      </c>
      <c r="BG48" s="10">
        <v>1.0</v>
      </c>
      <c r="BH48" s="10">
        <v>1.0</v>
      </c>
      <c r="BI48" s="10" t="s">
        <v>38</v>
      </c>
      <c r="BJ48" s="10">
        <v>1.0</v>
      </c>
      <c r="BK48" s="11">
        <v>1.0</v>
      </c>
      <c r="BL48" s="10" t="s">
        <v>38</v>
      </c>
      <c r="BM48" s="10" t="s">
        <v>160</v>
      </c>
      <c r="BN48" s="10">
        <v>1.0</v>
      </c>
      <c r="BO48" s="10" t="s">
        <v>160</v>
      </c>
      <c r="BP48" s="10" t="s">
        <v>160</v>
      </c>
      <c r="BQ48" s="10">
        <v>1.0</v>
      </c>
      <c r="BR48" s="10">
        <v>1.0</v>
      </c>
      <c r="BS48" s="10">
        <v>1.0</v>
      </c>
      <c r="BT48" s="10" t="s">
        <v>160</v>
      </c>
      <c r="BU48" s="10" t="s">
        <v>160</v>
      </c>
      <c r="BV48" s="10">
        <v>1.0</v>
      </c>
      <c r="BW48" s="10" t="s">
        <v>38</v>
      </c>
      <c r="BX48" s="10" t="s">
        <v>38</v>
      </c>
      <c r="BY48" s="10" t="s">
        <v>160</v>
      </c>
      <c r="BZ48" s="10" t="s">
        <v>38</v>
      </c>
      <c r="CA48" s="10" t="s">
        <v>38</v>
      </c>
      <c r="CB48" s="10" t="s">
        <v>38</v>
      </c>
      <c r="CC48" s="10" t="s">
        <v>38</v>
      </c>
      <c r="CD48" s="10" t="s">
        <v>160</v>
      </c>
      <c r="CE48" s="10" t="s">
        <v>160</v>
      </c>
      <c r="CF48" s="10" t="s">
        <v>160</v>
      </c>
      <c r="CG48" s="10" t="s">
        <v>160</v>
      </c>
      <c r="CH48" s="10" t="s">
        <v>38</v>
      </c>
      <c r="CI48" s="10" t="s">
        <v>160</v>
      </c>
      <c r="CJ48" s="10" t="s">
        <v>38</v>
      </c>
      <c r="CK48" s="10" t="s">
        <v>160</v>
      </c>
      <c r="CL48" s="10" t="s">
        <v>38</v>
      </c>
      <c r="CM48" s="10" t="s">
        <v>38</v>
      </c>
      <c r="CN48" s="11" t="s">
        <v>31</v>
      </c>
      <c r="CO48" s="10" t="s">
        <v>31</v>
      </c>
      <c r="CP48" s="10" t="s">
        <v>31</v>
      </c>
      <c r="CQ48" s="10" t="s">
        <v>31</v>
      </c>
      <c r="CR48" s="10" t="s">
        <v>31</v>
      </c>
      <c r="CS48" s="10" t="s">
        <v>31</v>
      </c>
      <c r="CT48" s="10" t="s">
        <v>31</v>
      </c>
      <c r="CU48" s="10" t="s">
        <v>31</v>
      </c>
      <c r="CV48" s="10" t="s">
        <v>31</v>
      </c>
      <c r="CW48" s="10" t="s">
        <v>31</v>
      </c>
      <c r="CX48" s="10" t="s">
        <v>31</v>
      </c>
      <c r="CY48" s="10" t="s">
        <v>31</v>
      </c>
      <c r="CZ48" s="10" t="s">
        <v>31</v>
      </c>
      <c r="DA48" s="10" t="s">
        <v>31</v>
      </c>
      <c r="DB48" s="10" t="s">
        <v>31</v>
      </c>
      <c r="DC48" s="10" t="s">
        <v>31</v>
      </c>
      <c r="DD48" s="10" t="s">
        <v>31</v>
      </c>
      <c r="DE48" s="10" t="s">
        <v>31</v>
      </c>
      <c r="DF48" s="10" t="s">
        <v>31</v>
      </c>
      <c r="DG48" s="10" t="s">
        <v>31</v>
      </c>
      <c r="DH48" s="10" t="s">
        <v>31</v>
      </c>
      <c r="DI48" s="10" t="s">
        <v>31</v>
      </c>
      <c r="DJ48" s="10" t="s">
        <v>31</v>
      </c>
      <c r="DK48" s="10" t="s">
        <v>31</v>
      </c>
      <c r="DL48" s="10" t="s">
        <v>31</v>
      </c>
      <c r="DM48" s="10" t="s">
        <v>31</v>
      </c>
      <c r="DN48" s="10" t="s">
        <v>31</v>
      </c>
      <c r="DO48" s="10" t="s">
        <v>31</v>
      </c>
      <c r="DP48" s="10" t="s">
        <v>31</v>
      </c>
      <c r="DQ48" s="10" t="s">
        <v>31</v>
      </c>
      <c r="DR48" s="10" t="s">
        <v>31</v>
      </c>
      <c r="DS48" s="10" t="s">
        <v>31</v>
      </c>
      <c r="DT48" s="10" t="s">
        <v>31</v>
      </c>
      <c r="DU48" s="10" t="s">
        <v>31</v>
      </c>
      <c r="DV48" s="10" t="s">
        <v>31</v>
      </c>
      <c r="DW48" s="10" t="s">
        <v>31</v>
      </c>
      <c r="DX48" s="10" t="s">
        <v>31</v>
      </c>
      <c r="DY48" s="10" t="s">
        <v>31</v>
      </c>
      <c r="DZ48" s="10" t="s">
        <v>31</v>
      </c>
      <c r="EA48" s="10" t="s">
        <v>31</v>
      </c>
      <c r="EB48" s="10" t="s">
        <v>31</v>
      </c>
      <c r="EC48" s="10" t="s">
        <v>31</v>
      </c>
      <c r="ED48" s="10" t="s">
        <v>31</v>
      </c>
      <c r="EE48" s="10" t="s">
        <v>31</v>
      </c>
      <c r="EF48" s="10" t="s">
        <v>31</v>
      </c>
      <c r="EG48" s="10" t="s">
        <v>31</v>
      </c>
      <c r="EH48" s="10" t="s">
        <v>31</v>
      </c>
      <c r="EI48" s="10" t="s">
        <v>31</v>
      </c>
      <c r="EJ48" s="10" t="s">
        <v>31</v>
      </c>
      <c r="EK48" s="10" t="s">
        <v>31</v>
      </c>
      <c r="EL48" s="10" t="s">
        <v>31</v>
      </c>
      <c r="EM48" s="10" t="s">
        <v>31</v>
      </c>
      <c r="EN48" s="10" t="s">
        <v>31</v>
      </c>
      <c r="EO48" s="10" t="s">
        <v>31</v>
      </c>
      <c r="EP48" s="10" t="s">
        <v>31</v>
      </c>
      <c r="EQ48" s="10" t="s">
        <v>31</v>
      </c>
      <c r="ER48" s="10" t="s">
        <v>31</v>
      </c>
      <c r="ES48" s="10" t="s">
        <v>31</v>
      </c>
      <c r="ET48" s="10" t="s">
        <v>31</v>
      </c>
      <c r="EU48" s="10" t="s">
        <v>31</v>
      </c>
      <c r="EV48" s="10" t="s">
        <v>31</v>
      </c>
      <c r="EW48" s="10" t="s">
        <v>31</v>
      </c>
      <c r="EX48" s="10" t="s">
        <v>31</v>
      </c>
      <c r="EY48" s="10" t="s">
        <v>31</v>
      </c>
      <c r="EZ48" s="10" t="s">
        <v>31</v>
      </c>
      <c r="FA48" s="10" t="s">
        <v>31</v>
      </c>
      <c r="FB48" s="10" t="s">
        <v>31</v>
      </c>
      <c r="FC48" s="11" t="s">
        <v>31</v>
      </c>
      <c r="FD48" s="10" t="s">
        <v>31</v>
      </c>
      <c r="FE48" s="10" t="s">
        <v>31</v>
      </c>
      <c r="FF48" s="10" t="s">
        <v>31</v>
      </c>
      <c r="FG48" s="10" t="s">
        <v>31</v>
      </c>
      <c r="FH48" s="10" t="s">
        <v>31</v>
      </c>
      <c r="FI48" s="10" t="s">
        <v>31</v>
      </c>
      <c r="FJ48" s="10" t="s">
        <v>31</v>
      </c>
      <c r="FK48" s="10" t="s">
        <v>31</v>
      </c>
      <c r="FL48" s="10" t="s">
        <v>31</v>
      </c>
      <c r="FM48" s="10" t="s">
        <v>31</v>
      </c>
      <c r="FN48" s="10" t="s">
        <v>31</v>
      </c>
      <c r="FO48" s="10" t="s">
        <v>31</v>
      </c>
      <c r="FP48" s="10" t="s">
        <v>31</v>
      </c>
      <c r="FQ48" s="10" t="s">
        <v>31</v>
      </c>
      <c r="FR48" s="10" t="s">
        <v>31</v>
      </c>
      <c r="FS48" s="10" t="s">
        <v>31</v>
      </c>
      <c r="FT48" s="10" t="s">
        <v>31</v>
      </c>
      <c r="FU48" s="10" t="s">
        <v>31</v>
      </c>
      <c r="FV48" s="10" t="s">
        <v>31</v>
      </c>
      <c r="FW48" s="10" t="s">
        <v>31</v>
      </c>
      <c r="FX48" s="10" t="s">
        <v>31</v>
      </c>
      <c r="FY48" s="10" t="s">
        <v>31</v>
      </c>
      <c r="FZ48" s="10" t="s">
        <v>31</v>
      </c>
      <c r="GA48" s="10" t="s">
        <v>31</v>
      </c>
      <c r="GB48" s="10" t="s">
        <v>31</v>
      </c>
      <c r="GC48" s="10" t="s">
        <v>31</v>
      </c>
      <c r="GD48" s="11" t="s">
        <v>31</v>
      </c>
      <c r="GE48" s="10" t="s">
        <v>31</v>
      </c>
      <c r="GF48" s="10" t="s">
        <v>31</v>
      </c>
      <c r="GG48" s="10" t="s">
        <v>31</v>
      </c>
      <c r="GH48" s="10" t="s">
        <v>31</v>
      </c>
      <c r="GI48" s="10" t="s">
        <v>31</v>
      </c>
      <c r="GJ48" s="10" t="s">
        <v>31</v>
      </c>
      <c r="GK48" s="10" t="s">
        <v>31</v>
      </c>
      <c r="GL48" s="10" t="s">
        <v>31</v>
      </c>
      <c r="GM48" s="10" t="s">
        <v>31</v>
      </c>
      <c r="GN48" s="10" t="s">
        <v>31</v>
      </c>
      <c r="GO48" s="10" t="s">
        <v>31</v>
      </c>
      <c r="GP48" s="10" t="s">
        <v>31</v>
      </c>
      <c r="GQ48" s="10" t="s">
        <v>31</v>
      </c>
      <c r="GR48" s="10" t="s">
        <v>31</v>
      </c>
      <c r="GS48" s="10" t="s">
        <v>31</v>
      </c>
      <c r="GT48" s="10" t="s">
        <v>31</v>
      </c>
      <c r="GU48" s="10" t="s">
        <v>31</v>
      </c>
      <c r="GV48" s="10" t="s">
        <v>31</v>
      </c>
      <c r="GW48" s="10" t="s">
        <v>31</v>
      </c>
      <c r="GX48" s="10" t="s">
        <v>31</v>
      </c>
      <c r="GY48" s="10" t="s">
        <v>31</v>
      </c>
      <c r="GZ48" s="10" t="s">
        <v>31</v>
      </c>
      <c r="HA48" s="10" t="s">
        <v>31</v>
      </c>
      <c r="HB48" s="10" t="s">
        <v>31</v>
      </c>
      <c r="HC48" s="10" t="s">
        <v>31</v>
      </c>
      <c r="HD48" s="10" t="s">
        <v>31</v>
      </c>
      <c r="HE48" s="10" t="s">
        <v>31</v>
      </c>
      <c r="HF48" s="10" t="s">
        <v>31</v>
      </c>
    </row>
    <row r="49">
      <c r="A49" s="7"/>
      <c r="B49" s="8"/>
      <c r="C49" s="7" t="s">
        <v>219</v>
      </c>
      <c r="D49" s="7" t="s">
        <v>136</v>
      </c>
      <c r="E49" s="7" t="s">
        <v>220</v>
      </c>
      <c r="F49" s="9">
        <f t="shared" si="1"/>
        <v>143</v>
      </c>
      <c r="G49" s="7" t="s">
        <v>26</v>
      </c>
      <c r="H49" s="7" t="s">
        <v>75</v>
      </c>
      <c r="I49" s="7" t="s">
        <v>76</v>
      </c>
      <c r="J49" s="7" t="s">
        <v>71</v>
      </c>
      <c r="K49" s="7" t="s">
        <v>55</v>
      </c>
      <c r="L49" s="7" t="s">
        <v>81</v>
      </c>
      <c r="M49" s="10">
        <v>100.0</v>
      </c>
      <c r="N49" s="10">
        <v>43.0</v>
      </c>
      <c r="O49" s="10">
        <v>0.0</v>
      </c>
      <c r="P49" s="10" t="s">
        <v>31</v>
      </c>
      <c r="Q49" s="10" t="s">
        <v>31</v>
      </c>
      <c r="R49" s="10" t="s">
        <v>31</v>
      </c>
      <c r="S49" s="11">
        <v>1.0</v>
      </c>
      <c r="T49" s="10">
        <v>1.0</v>
      </c>
      <c r="U49" s="10">
        <v>1.0</v>
      </c>
      <c r="V49" s="10">
        <v>1.0</v>
      </c>
      <c r="W49" s="10">
        <v>1.0</v>
      </c>
      <c r="X49" s="10">
        <v>1.0</v>
      </c>
      <c r="Y49" s="10">
        <v>1.0</v>
      </c>
      <c r="Z49" s="10">
        <v>1.0</v>
      </c>
      <c r="AA49" s="10">
        <v>1.0</v>
      </c>
      <c r="AB49" s="10">
        <v>1.0</v>
      </c>
      <c r="AC49" s="10">
        <v>1.0</v>
      </c>
      <c r="AD49" s="10">
        <v>1.0</v>
      </c>
      <c r="AE49" s="10">
        <v>1.0</v>
      </c>
      <c r="AF49" s="10">
        <v>1.0</v>
      </c>
      <c r="AG49" s="10">
        <v>1.0</v>
      </c>
      <c r="AH49" s="10">
        <v>1.0</v>
      </c>
      <c r="AI49" s="10">
        <v>1.0</v>
      </c>
      <c r="AJ49" s="10">
        <v>1.0</v>
      </c>
      <c r="AK49" s="10">
        <v>1.0</v>
      </c>
      <c r="AL49" s="10">
        <v>1.0</v>
      </c>
      <c r="AM49" s="11" t="s">
        <v>38</v>
      </c>
      <c r="AN49" s="10">
        <v>1.0</v>
      </c>
      <c r="AO49" s="10">
        <v>1.0</v>
      </c>
      <c r="AP49" s="10">
        <v>1.0</v>
      </c>
      <c r="AQ49" s="10">
        <v>1.0</v>
      </c>
      <c r="AR49" s="10">
        <v>1.0</v>
      </c>
      <c r="AS49" s="10">
        <v>1.0</v>
      </c>
      <c r="AT49" s="10">
        <v>1.0</v>
      </c>
      <c r="AU49" s="10">
        <v>1.0</v>
      </c>
      <c r="AV49" s="10">
        <v>1.0</v>
      </c>
      <c r="AW49" s="10">
        <v>1.0</v>
      </c>
      <c r="AX49" s="10">
        <v>1.0</v>
      </c>
      <c r="AY49" s="10" t="s">
        <v>38</v>
      </c>
      <c r="AZ49" s="10" t="s">
        <v>38</v>
      </c>
      <c r="BA49" s="10" t="s">
        <v>38</v>
      </c>
      <c r="BB49" s="10" t="s">
        <v>38</v>
      </c>
      <c r="BC49" s="10" t="s">
        <v>38</v>
      </c>
      <c r="BD49" s="10" t="s">
        <v>38</v>
      </c>
      <c r="BE49" s="10" t="s">
        <v>38</v>
      </c>
      <c r="BF49" s="10" t="s">
        <v>38</v>
      </c>
      <c r="BG49" s="10" t="s">
        <v>38</v>
      </c>
      <c r="BH49" s="10" t="s">
        <v>38</v>
      </c>
      <c r="BI49" s="10" t="s">
        <v>38</v>
      </c>
      <c r="BJ49" s="10" t="s">
        <v>38</v>
      </c>
      <c r="BK49" s="11">
        <v>1.0</v>
      </c>
      <c r="BL49" s="10" t="s">
        <v>38</v>
      </c>
      <c r="BM49" s="10" t="s">
        <v>57</v>
      </c>
      <c r="BN49" s="10" t="s">
        <v>38</v>
      </c>
      <c r="BO49" s="10" t="s">
        <v>57</v>
      </c>
      <c r="BP49" s="10">
        <v>1.0</v>
      </c>
      <c r="BQ49" s="10">
        <v>1.0</v>
      </c>
      <c r="BR49" s="10">
        <v>1.0</v>
      </c>
      <c r="BS49" s="10">
        <v>1.0</v>
      </c>
      <c r="BT49" s="10" t="s">
        <v>38</v>
      </c>
      <c r="BU49" s="10" t="s">
        <v>38</v>
      </c>
      <c r="BV49" s="10" t="s">
        <v>38</v>
      </c>
      <c r="BW49" s="10" t="s">
        <v>38</v>
      </c>
      <c r="BX49" s="10" t="s">
        <v>38</v>
      </c>
      <c r="BY49" s="10">
        <v>1.0</v>
      </c>
      <c r="BZ49" s="10" t="s">
        <v>38</v>
      </c>
      <c r="CA49" s="10" t="s">
        <v>38</v>
      </c>
      <c r="CB49" s="10" t="s">
        <v>38</v>
      </c>
      <c r="CC49" s="10" t="s">
        <v>38</v>
      </c>
      <c r="CD49" s="10" t="s">
        <v>57</v>
      </c>
      <c r="CE49" s="10" t="s">
        <v>57</v>
      </c>
      <c r="CF49" s="10" t="s">
        <v>57</v>
      </c>
      <c r="CG49" s="10" t="s">
        <v>57</v>
      </c>
      <c r="CH49" s="10" t="s">
        <v>38</v>
      </c>
      <c r="CI49" s="10" t="s">
        <v>57</v>
      </c>
      <c r="CJ49" s="10" t="s">
        <v>38</v>
      </c>
      <c r="CK49" s="10" t="s">
        <v>57</v>
      </c>
      <c r="CL49" s="10" t="s">
        <v>38</v>
      </c>
      <c r="CM49" s="10" t="s">
        <v>38</v>
      </c>
      <c r="CN49" s="11" t="s">
        <v>31</v>
      </c>
      <c r="CO49" s="10" t="s">
        <v>31</v>
      </c>
      <c r="CP49" s="10" t="s">
        <v>31</v>
      </c>
      <c r="CQ49" s="10" t="s">
        <v>31</v>
      </c>
      <c r="CR49" s="10" t="s">
        <v>31</v>
      </c>
      <c r="CS49" s="10" t="s">
        <v>31</v>
      </c>
      <c r="CT49" s="10" t="s">
        <v>31</v>
      </c>
      <c r="CU49" s="10" t="s">
        <v>31</v>
      </c>
      <c r="CV49" s="10" t="s">
        <v>31</v>
      </c>
      <c r="CW49" s="10" t="s">
        <v>31</v>
      </c>
      <c r="CX49" s="10" t="s">
        <v>31</v>
      </c>
      <c r="CY49" s="10" t="s">
        <v>31</v>
      </c>
      <c r="CZ49" s="10" t="s">
        <v>31</v>
      </c>
      <c r="DA49" s="10" t="s">
        <v>31</v>
      </c>
      <c r="DB49" s="10" t="s">
        <v>31</v>
      </c>
      <c r="DC49" s="10" t="s">
        <v>31</v>
      </c>
      <c r="DD49" s="10" t="s">
        <v>31</v>
      </c>
      <c r="DE49" s="10" t="s">
        <v>31</v>
      </c>
      <c r="DF49" s="10" t="s">
        <v>31</v>
      </c>
      <c r="DG49" s="10" t="s">
        <v>31</v>
      </c>
      <c r="DH49" s="10" t="s">
        <v>31</v>
      </c>
      <c r="DI49" s="10" t="s">
        <v>31</v>
      </c>
      <c r="DJ49" s="10" t="s">
        <v>31</v>
      </c>
      <c r="DK49" s="10" t="s">
        <v>31</v>
      </c>
      <c r="DL49" s="10" t="s">
        <v>31</v>
      </c>
      <c r="DM49" s="10" t="s">
        <v>31</v>
      </c>
      <c r="DN49" s="10" t="s">
        <v>31</v>
      </c>
      <c r="DO49" s="10" t="s">
        <v>31</v>
      </c>
      <c r="DP49" s="10" t="s">
        <v>31</v>
      </c>
      <c r="DQ49" s="10" t="s">
        <v>31</v>
      </c>
      <c r="DR49" s="10" t="s">
        <v>31</v>
      </c>
      <c r="DS49" s="10" t="s">
        <v>31</v>
      </c>
      <c r="DT49" s="10" t="s">
        <v>31</v>
      </c>
      <c r="DU49" s="10" t="s">
        <v>31</v>
      </c>
      <c r="DV49" s="10" t="s">
        <v>31</v>
      </c>
      <c r="DW49" s="10" t="s">
        <v>31</v>
      </c>
      <c r="DX49" s="10" t="s">
        <v>31</v>
      </c>
      <c r="DY49" s="10" t="s">
        <v>31</v>
      </c>
      <c r="DZ49" s="10" t="s">
        <v>31</v>
      </c>
      <c r="EA49" s="10" t="s">
        <v>31</v>
      </c>
      <c r="EB49" s="10" t="s">
        <v>31</v>
      </c>
      <c r="EC49" s="10" t="s">
        <v>31</v>
      </c>
      <c r="ED49" s="10" t="s">
        <v>31</v>
      </c>
      <c r="EE49" s="10" t="s">
        <v>31</v>
      </c>
      <c r="EF49" s="10" t="s">
        <v>31</v>
      </c>
      <c r="EG49" s="10" t="s">
        <v>31</v>
      </c>
      <c r="EH49" s="10" t="s">
        <v>31</v>
      </c>
      <c r="EI49" s="10" t="s">
        <v>31</v>
      </c>
      <c r="EJ49" s="10" t="s">
        <v>31</v>
      </c>
      <c r="EK49" s="10" t="s">
        <v>31</v>
      </c>
      <c r="EL49" s="10" t="s">
        <v>31</v>
      </c>
      <c r="EM49" s="10" t="s">
        <v>31</v>
      </c>
      <c r="EN49" s="10" t="s">
        <v>31</v>
      </c>
      <c r="EO49" s="10" t="s">
        <v>31</v>
      </c>
      <c r="EP49" s="10" t="s">
        <v>31</v>
      </c>
      <c r="EQ49" s="10" t="s">
        <v>31</v>
      </c>
      <c r="ER49" s="10" t="s">
        <v>31</v>
      </c>
      <c r="ES49" s="10" t="s">
        <v>31</v>
      </c>
      <c r="ET49" s="10" t="s">
        <v>31</v>
      </c>
      <c r="EU49" s="10" t="s">
        <v>31</v>
      </c>
      <c r="EV49" s="10" t="s">
        <v>31</v>
      </c>
      <c r="EW49" s="10" t="s">
        <v>31</v>
      </c>
      <c r="EX49" s="10" t="s">
        <v>31</v>
      </c>
      <c r="EY49" s="10" t="s">
        <v>31</v>
      </c>
      <c r="EZ49" s="10" t="s">
        <v>31</v>
      </c>
      <c r="FA49" s="10" t="s">
        <v>31</v>
      </c>
      <c r="FB49" s="10" t="s">
        <v>31</v>
      </c>
      <c r="FC49" s="11" t="s">
        <v>31</v>
      </c>
      <c r="FD49" s="10" t="s">
        <v>31</v>
      </c>
      <c r="FE49" s="10" t="s">
        <v>31</v>
      </c>
      <c r="FF49" s="10" t="s">
        <v>31</v>
      </c>
      <c r="FG49" s="10" t="s">
        <v>31</v>
      </c>
      <c r="FH49" s="10" t="s">
        <v>31</v>
      </c>
      <c r="FI49" s="10" t="s">
        <v>31</v>
      </c>
      <c r="FJ49" s="10" t="s">
        <v>31</v>
      </c>
      <c r="FK49" s="10" t="s">
        <v>31</v>
      </c>
      <c r="FL49" s="10" t="s">
        <v>31</v>
      </c>
      <c r="FM49" s="10" t="s">
        <v>31</v>
      </c>
      <c r="FN49" s="10" t="s">
        <v>31</v>
      </c>
      <c r="FO49" s="10" t="s">
        <v>31</v>
      </c>
      <c r="FP49" s="10" t="s">
        <v>31</v>
      </c>
      <c r="FQ49" s="10" t="s">
        <v>31</v>
      </c>
      <c r="FR49" s="10" t="s">
        <v>31</v>
      </c>
      <c r="FS49" s="10" t="s">
        <v>31</v>
      </c>
      <c r="FT49" s="10" t="s">
        <v>31</v>
      </c>
      <c r="FU49" s="10" t="s">
        <v>31</v>
      </c>
      <c r="FV49" s="10" t="s">
        <v>31</v>
      </c>
      <c r="FW49" s="10" t="s">
        <v>31</v>
      </c>
      <c r="FX49" s="10" t="s">
        <v>31</v>
      </c>
      <c r="FY49" s="10" t="s">
        <v>31</v>
      </c>
      <c r="FZ49" s="10" t="s">
        <v>31</v>
      </c>
      <c r="GA49" s="10" t="s">
        <v>31</v>
      </c>
      <c r="GB49" s="10" t="s">
        <v>31</v>
      </c>
      <c r="GC49" s="10" t="s">
        <v>31</v>
      </c>
      <c r="GD49" s="11" t="s">
        <v>31</v>
      </c>
      <c r="GE49" s="10" t="s">
        <v>31</v>
      </c>
      <c r="GF49" s="10" t="s">
        <v>31</v>
      </c>
      <c r="GG49" s="10" t="s">
        <v>31</v>
      </c>
      <c r="GH49" s="10" t="s">
        <v>31</v>
      </c>
      <c r="GI49" s="10" t="s">
        <v>31</v>
      </c>
      <c r="GJ49" s="10" t="s">
        <v>31</v>
      </c>
      <c r="GK49" s="10" t="s">
        <v>31</v>
      </c>
      <c r="GL49" s="10" t="s">
        <v>31</v>
      </c>
      <c r="GM49" s="10" t="s">
        <v>31</v>
      </c>
      <c r="GN49" s="10" t="s">
        <v>31</v>
      </c>
      <c r="GO49" s="10" t="s">
        <v>31</v>
      </c>
      <c r="GP49" s="10" t="s">
        <v>31</v>
      </c>
      <c r="GQ49" s="10" t="s">
        <v>31</v>
      </c>
      <c r="GR49" s="10" t="s">
        <v>31</v>
      </c>
      <c r="GS49" s="10" t="s">
        <v>31</v>
      </c>
      <c r="GT49" s="10" t="s">
        <v>31</v>
      </c>
      <c r="GU49" s="10" t="s">
        <v>31</v>
      </c>
      <c r="GV49" s="10" t="s">
        <v>31</v>
      </c>
      <c r="GW49" s="10" t="s">
        <v>31</v>
      </c>
      <c r="GX49" s="10" t="s">
        <v>31</v>
      </c>
      <c r="GY49" s="10" t="s">
        <v>31</v>
      </c>
      <c r="GZ49" s="10" t="s">
        <v>31</v>
      </c>
      <c r="HA49" s="10" t="s">
        <v>31</v>
      </c>
      <c r="HB49" s="10" t="s">
        <v>31</v>
      </c>
      <c r="HC49" s="10" t="s">
        <v>31</v>
      </c>
      <c r="HD49" s="10" t="s">
        <v>31</v>
      </c>
      <c r="HE49" s="10" t="s">
        <v>31</v>
      </c>
      <c r="HF49" s="10" t="s">
        <v>31</v>
      </c>
    </row>
    <row r="50">
      <c r="A50" s="7"/>
      <c r="B50" s="8"/>
      <c r="C50" s="7" t="s">
        <v>221</v>
      </c>
      <c r="D50" s="7" t="s">
        <v>222</v>
      </c>
      <c r="E50" s="7" t="s">
        <v>223</v>
      </c>
      <c r="F50" s="9">
        <f t="shared" si="1"/>
        <v>143</v>
      </c>
      <c r="G50" s="7" t="s">
        <v>26</v>
      </c>
      <c r="H50" s="7" t="s">
        <v>75</v>
      </c>
      <c r="I50" s="7" t="s">
        <v>76</v>
      </c>
      <c r="J50" s="7" t="s">
        <v>42</v>
      </c>
      <c r="K50" s="7" t="s">
        <v>55</v>
      </c>
      <c r="L50" s="7" t="s">
        <v>81</v>
      </c>
      <c r="M50" s="10">
        <v>100.0</v>
      </c>
      <c r="N50" s="10">
        <v>43.0</v>
      </c>
      <c r="O50" s="10">
        <v>0.0</v>
      </c>
      <c r="P50" s="10" t="s">
        <v>31</v>
      </c>
      <c r="Q50" s="10" t="s">
        <v>31</v>
      </c>
      <c r="R50" s="10" t="s">
        <v>31</v>
      </c>
      <c r="S50" s="11">
        <v>1.0</v>
      </c>
      <c r="T50" s="10">
        <v>1.0</v>
      </c>
      <c r="U50" s="10">
        <v>1.0</v>
      </c>
      <c r="V50" s="10">
        <v>1.0</v>
      </c>
      <c r="W50" s="10">
        <v>1.0</v>
      </c>
      <c r="X50" s="10">
        <v>1.0</v>
      </c>
      <c r="Y50" s="10">
        <v>1.0</v>
      </c>
      <c r="Z50" s="10">
        <v>1.0</v>
      </c>
      <c r="AA50" s="10">
        <v>1.0</v>
      </c>
      <c r="AB50" s="10">
        <v>1.0</v>
      </c>
      <c r="AC50" s="10">
        <v>1.0</v>
      </c>
      <c r="AD50" s="10">
        <v>1.0</v>
      </c>
      <c r="AE50" s="10">
        <v>1.0</v>
      </c>
      <c r="AF50" s="10">
        <v>1.0</v>
      </c>
      <c r="AG50" s="10">
        <v>1.0</v>
      </c>
      <c r="AH50" s="10">
        <v>1.0</v>
      </c>
      <c r="AI50" s="10">
        <v>1.0</v>
      </c>
      <c r="AJ50" s="10">
        <v>1.0</v>
      </c>
      <c r="AK50" s="10">
        <v>1.0</v>
      </c>
      <c r="AL50" s="10">
        <v>1.0</v>
      </c>
      <c r="AM50" s="11" t="s">
        <v>38</v>
      </c>
      <c r="AN50" s="10">
        <v>1.0</v>
      </c>
      <c r="AO50" s="10">
        <v>1.0</v>
      </c>
      <c r="AP50" s="10">
        <v>1.0</v>
      </c>
      <c r="AQ50" s="10">
        <v>1.0</v>
      </c>
      <c r="AR50" s="10">
        <v>1.0</v>
      </c>
      <c r="AS50" s="10">
        <v>1.0</v>
      </c>
      <c r="AT50" s="10">
        <v>1.0</v>
      </c>
      <c r="AU50" s="10">
        <v>1.0</v>
      </c>
      <c r="AV50" s="10">
        <v>1.0</v>
      </c>
      <c r="AW50" s="10">
        <v>1.0</v>
      </c>
      <c r="AX50" s="10">
        <v>1.0</v>
      </c>
      <c r="AY50" s="10" t="s">
        <v>38</v>
      </c>
      <c r="AZ50" s="10" t="s">
        <v>38</v>
      </c>
      <c r="BA50" s="10" t="s">
        <v>38</v>
      </c>
      <c r="BB50" s="10" t="s">
        <v>38</v>
      </c>
      <c r="BC50" s="10" t="s">
        <v>38</v>
      </c>
      <c r="BD50" s="10" t="s">
        <v>38</v>
      </c>
      <c r="BE50" s="10" t="s">
        <v>38</v>
      </c>
      <c r="BF50" s="10" t="s">
        <v>38</v>
      </c>
      <c r="BG50" s="10" t="s">
        <v>38</v>
      </c>
      <c r="BH50" s="10" t="s">
        <v>38</v>
      </c>
      <c r="BI50" s="10" t="s">
        <v>38</v>
      </c>
      <c r="BJ50" s="10" t="s">
        <v>38</v>
      </c>
      <c r="BK50" s="11">
        <v>1.0</v>
      </c>
      <c r="BL50" s="10" t="s">
        <v>38</v>
      </c>
      <c r="BM50" s="10" t="s">
        <v>38</v>
      </c>
      <c r="BN50" s="10" t="s">
        <v>38</v>
      </c>
      <c r="BO50" s="10" t="s">
        <v>38</v>
      </c>
      <c r="BP50" s="10" t="s">
        <v>38</v>
      </c>
      <c r="BQ50" s="10" t="s">
        <v>38</v>
      </c>
      <c r="BR50" s="10" t="s">
        <v>38</v>
      </c>
      <c r="BS50" s="10" t="s">
        <v>38</v>
      </c>
      <c r="BT50" s="10">
        <v>1.0</v>
      </c>
      <c r="BU50" s="10">
        <v>1.0</v>
      </c>
      <c r="BV50" s="10" t="s">
        <v>38</v>
      </c>
      <c r="BW50" s="10" t="s">
        <v>38</v>
      </c>
      <c r="BX50" s="10" t="s">
        <v>38</v>
      </c>
      <c r="BY50" s="10" t="s">
        <v>38</v>
      </c>
      <c r="BZ50" s="10" t="s">
        <v>38</v>
      </c>
      <c r="CA50" s="10" t="s">
        <v>38</v>
      </c>
      <c r="CB50" s="10" t="s">
        <v>38</v>
      </c>
      <c r="CC50" s="10" t="s">
        <v>38</v>
      </c>
      <c r="CD50" s="10">
        <v>1.0</v>
      </c>
      <c r="CE50" s="10">
        <v>1.0</v>
      </c>
      <c r="CF50" s="10">
        <v>1.0</v>
      </c>
      <c r="CG50" s="10" t="s">
        <v>38</v>
      </c>
      <c r="CH50" s="10" t="s">
        <v>38</v>
      </c>
      <c r="CI50" s="10" t="s">
        <v>38</v>
      </c>
      <c r="CJ50" s="10" t="s">
        <v>38</v>
      </c>
      <c r="CK50" s="10" t="s">
        <v>38</v>
      </c>
      <c r="CL50" s="10" t="s">
        <v>38</v>
      </c>
      <c r="CM50" s="10" t="s">
        <v>38</v>
      </c>
      <c r="CN50" s="11" t="s">
        <v>31</v>
      </c>
      <c r="CO50" s="10" t="s">
        <v>31</v>
      </c>
      <c r="CP50" s="10" t="s">
        <v>31</v>
      </c>
      <c r="CQ50" s="10" t="s">
        <v>31</v>
      </c>
      <c r="CR50" s="10" t="s">
        <v>31</v>
      </c>
      <c r="CS50" s="10" t="s">
        <v>31</v>
      </c>
      <c r="CT50" s="10" t="s">
        <v>31</v>
      </c>
      <c r="CU50" s="10" t="s">
        <v>31</v>
      </c>
      <c r="CV50" s="10" t="s">
        <v>31</v>
      </c>
      <c r="CW50" s="10" t="s">
        <v>31</v>
      </c>
      <c r="CX50" s="10" t="s">
        <v>31</v>
      </c>
      <c r="CY50" s="10" t="s">
        <v>31</v>
      </c>
      <c r="CZ50" s="10" t="s">
        <v>31</v>
      </c>
      <c r="DA50" s="10" t="s">
        <v>31</v>
      </c>
      <c r="DB50" s="10" t="s">
        <v>31</v>
      </c>
      <c r="DC50" s="10" t="s">
        <v>31</v>
      </c>
      <c r="DD50" s="10" t="s">
        <v>31</v>
      </c>
      <c r="DE50" s="10" t="s">
        <v>31</v>
      </c>
      <c r="DF50" s="10" t="s">
        <v>31</v>
      </c>
      <c r="DG50" s="10" t="s">
        <v>31</v>
      </c>
      <c r="DH50" s="10" t="s">
        <v>31</v>
      </c>
      <c r="DI50" s="10" t="s">
        <v>31</v>
      </c>
      <c r="DJ50" s="10" t="s">
        <v>31</v>
      </c>
      <c r="DK50" s="10" t="s">
        <v>31</v>
      </c>
      <c r="DL50" s="10" t="s">
        <v>31</v>
      </c>
      <c r="DM50" s="10" t="s">
        <v>31</v>
      </c>
      <c r="DN50" s="10" t="s">
        <v>31</v>
      </c>
      <c r="DO50" s="10" t="s">
        <v>31</v>
      </c>
      <c r="DP50" s="10" t="s">
        <v>31</v>
      </c>
      <c r="DQ50" s="10" t="s">
        <v>31</v>
      </c>
      <c r="DR50" s="10" t="s">
        <v>31</v>
      </c>
      <c r="DS50" s="10" t="s">
        <v>31</v>
      </c>
      <c r="DT50" s="10" t="s">
        <v>31</v>
      </c>
      <c r="DU50" s="10" t="s">
        <v>31</v>
      </c>
      <c r="DV50" s="10" t="s">
        <v>31</v>
      </c>
      <c r="DW50" s="10" t="s">
        <v>31</v>
      </c>
      <c r="DX50" s="10" t="s">
        <v>31</v>
      </c>
      <c r="DY50" s="10" t="s">
        <v>31</v>
      </c>
      <c r="DZ50" s="10" t="s">
        <v>31</v>
      </c>
      <c r="EA50" s="10" t="s">
        <v>31</v>
      </c>
      <c r="EB50" s="10" t="s">
        <v>31</v>
      </c>
      <c r="EC50" s="10" t="s">
        <v>31</v>
      </c>
      <c r="ED50" s="10" t="s">
        <v>31</v>
      </c>
      <c r="EE50" s="10" t="s">
        <v>31</v>
      </c>
      <c r="EF50" s="10" t="s">
        <v>31</v>
      </c>
      <c r="EG50" s="10" t="s">
        <v>31</v>
      </c>
      <c r="EH50" s="10" t="s">
        <v>31</v>
      </c>
      <c r="EI50" s="10" t="s">
        <v>31</v>
      </c>
      <c r="EJ50" s="10" t="s">
        <v>31</v>
      </c>
      <c r="EK50" s="10" t="s">
        <v>31</v>
      </c>
      <c r="EL50" s="10" t="s">
        <v>31</v>
      </c>
      <c r="EM50" s="10" t="s">
        <v>31</v>
      </c>
      <c r="EN50" s="10" t="s">
        <v>31</v>
      </c>
      <c r="EO50" s="10" t="s">
        <v>31</v>
      </c>
      <c r="EP50" s="10" t="s">
        <v>31</v>
      </c>
      <c r="EQ50" s="10" t="s">
        <v>31</v>
      </c>
      <c r="ER50" s="10" t="s">
        <v>31</v>
      </c>
      <c r="ES50" s="10" t="s">
        <v>31</v>
      </c>
      <c r="ET50" s="10" t="s">
        <v>31</v>
      </c>
      <c r="EU50" s="10" t="s">
        <v>31</v>
      </c>
      <c r="EV50" s="10" t="s">
        <v>31</v>
      </c>
      <c r="EW50" s="10" t="s">
        <v>31</v>
      </c>
      <c r="EX50" s="10" t="s">
        <v>31</v>
      </c>
      <c r="EY50" s="10" t="s">
        <v>31</v>
      </c>
      <c r="EZ50" s="10" t="s">
        <v>31</v>
      </c>
      <c r="FA50" s="10" t="s">
        <v>31</v>
      </c>
      <c r="FB50" s="10" t="s">
        <v>31</v>
      </c>
      <c r="FC50" s="11" t="s">
        <v>31</v>
      </c>
      <c r="FD50" s="10" t="s">
        <v>31</v>
      </c>
      <c r="FE50" s="10" t="s">
        <v>31</v>
      </c>
      <c r="FF50" s="10" t="s">
        <v>31</v>
      </c>
      <c r="FG50" s="10" t="s">
        <v>31</v>
      </c>
      <c r="FH50" s="10" t="s">
        <v>31</v>
      </c>
      <c r="FI50" s="10" t="s">
        <v>31</v>
      </c>
      <c r="FJ50" s="10" t="s">
        <v>31</v>
      </c>
      <c r="FK50" s="10" t="s">
        <v>31</v>
      </c>
      <c r="FL50" s="10" t="s">
        <v>31</v>
      </c>
      <c r="FM50" s="10" t="s">
        <v>31</v>
      </c>
      <c r="FN50" s="10" t="s">
        <v>31</v>
      </c>
      <c r="FO50" s="10" t="s">
        <v>31</v>
      </c>
      <c r="FP50" s="10" t="s">
        <v>31</v>
      </c>
      <c r="FQ50" s="10" t="s">
        <v>31</v>
      </c>
      <c r="FR50" s="10" t="s">
        <v>31</v>
      </c>
      <c r="FS50" s="10" t="s">
        <v>31</v>
      </c>
      <c r="FT50" s="10" t="s">
        <v>31</v>
      </c>
      <c r="FU50" s="10" t="s">
        <v>31</v>
      </c>
      <c r="FV50" s="10" t="s">
        <v>31</v>
      </c>
      <c r="FW50" s="10" t="s">
        <v>31</v>
      </c>
      <c r="FX50" s="10" t="s">
        <v>31</v>
      </c>
      <c r="FY50" s="10" t="s">
        <v>31</v>
      </c>
      <c r="FZ50" s="10" t="s">
        <v>31</v>
      </c>
      <c r="GA50" s="10" t="s">
        <v>31</v>
      </c>
      <c r="GB50" s="10" t="s">
        <v>31</v>
      </c>
      <c r="GC50" s="10" t="s">
        <v>31</v>
      </c>
      <c r="GD50" s="11" t="s">
        <v>31</v>
      </c>
      <c r="GE50" s="10" t="s">
        <v>31</v>
      </c>
      <c r="GF50" s="10" t="s">
        <v>31</v>
      </c>
      <c r="GG50" s="10" t="s">
        <v>31</v>
      </c>
      <c r="GH50" s="10" t="s">
        <v>31</v>
      </c>
      <c r="GI50" s="10" t="s">
        <v>31</v>
      </c>
      <c r="GJ50" s="10" t="s">
        <v>31</v>
      </c>
      <c r="GK50" s="10" t="s">
        <v>31</v>
      </c>
      <c r="GL50" s="10" t="s">
        <v>31</v>
      </c>
      <c r="GM50" s="10" t="s">
        <v>31</v>
      </c>
      <c r="GN50" s="10" t="s">
        <v>31</v>
      </c>
      <c r="GO50" s="10" t="s">
        <v>31</v>
      </c>
      <c r="GP50" s="10" t="s">
        <v>31</v>
      </c>
      <c r="GQ50" s="10" t="s">
        <v>31</v>
      </c>
      <c r="GR50" s="10" t="s">
        <v>31</v>
      </c>
      <c r="GS50" s="10" t="s">
        <v>31</v>
      </c>
      <c r="GT50" s="10" t="s">
        <v>31</v>
      </c>
      <c r="GU50" s="10" t="s">
        <v>31</v>
      </c>
      <c r="GV50" s="10" t="s">
        <v>31</v>
      </c>
      <c r="GW50" s="10" t="s">
        <v>31</v>
      </c>
      <c r="GX50" s="10" t="s">
        <v>31</v>
      </c>
      <c r="GY50" s="10" t="s">
        <v>31</v>
      </c>
      <c r="GZ50" s="10" t="s">
        <v>31</v>
      </c>
      <c r="HA50" s="10" t="s">
        <v>31</v>
      </c>
      <c r="HB50" s="10" t="s">
        <v>31</v>
      </c>
      <c r="HC50" s="10" t="s">
        <v>31</v>
      </c>
      <c r="HD50" s="10" t="s">
        <v>31</v>
      </c>
      <c r="HE50" s="10" t="s">
        <v>31</v>
      </c>
      <c r="HF50" s="10" t="s">
        <v>31</v>
      </c>
    </row>
    <row r="51">
      <c r="A51" s="7"/>
      <c r="B51" s="8"/>
      <c r="C51" s="7" t="s">
        <v>224</v>
      </c>
      <c r="D51" s="7" t="s">
        <v>89</v>
      </c>
      <c r="E51" s="7" t="s">
        <v>225</v>
      </c>
      <c r="F51" s="9">
        <f t="shared" si="1"/>
        <v>143</v>
      </c>
      <c r="G51" s="7" t="s">
        <v>26</v>
      </c>
      <c r="H51" s="7" t="s">
        <v>75</v>
      </c>
      <c r="I51" s="7" t="s">
        <v>76</v>
      </c>
      <c r="J51" s="7" t="s">
        <v>100</v>
      </c>
      <c r="K51" s="7" t="s">
        <v>55</v>
      </c>
      <c r="L51" s="7" t="s">
        <v>226</v>
      </c>
      <c r="M51" s="10">
        <v>100.0</v>
      </c>
      <c r="N51" s="10">
        <v>43.0</v>
      </c>
      <c r="O51" s="10">
        <v>0.0</v>
      </c>
      <c r="P51" s="10" t="s">
        <v>31</v>
      </c>
      <c r="Q51" s="10" t="s">
        <v>31</v>
      </c>
      <c r="R51" s="10" t="s">
        <v>31</v>
      </c>
      <c r="S51" s="11">
        <v>1.0</v>
      </c>
      <c r="T51" s="10">
        <v>1.0</v>
      </c>
      <c r="U51" s="10">
        <v>1.0</v>
      </c>
      <c r="V51" s="10">
        <v>1.0</v>
      </c>
      <c r="W51" s="10">
        <v>1.0</v>
      </c>
      <c r="X51" s="10">
        <v>1.0</v>
      </c>
      <c r="Y51" s="10">
        <v>1.0</v>
      </c>
      <c r="Z51" s="10">
        <v>1.0</v>
      </c>
      <c r="AA51" s="10">
        <v>1.0</v>
      </c>
      <c r="AB51" s="10">
        <v>1.0</v>
      </c>
      <c r="AC51" s="10">
        <v>1.0</v>
      </c>
      <c r="AD51" s="10">
        <v>1.0</v>
      </c>
      <c r="AE51" s="10">
        <v>1.0</v>
      </c>
      <c r="AF51" s="10">
        <v>1.0</v>
      </c>
      <c r="AG51" s="10">
        <v>1.0</v>
      </c>
      <c r="AH51" s="10">
        <v>1.0</v>
      </c>
      <c r="AI51" s="10">
        <v>1.0</v>
      </c>
      <c r="AJ51" s="10">
        <v>1.0</v>
      </c>
      <c r="AK51" s="10">
        <v>1.0</v>
      </c>
      <c r="AL51" s="10">
        <v>1.0</v>
      </c>
      <c r="AM51" s="11" t="s">
        <v>38</v>
      </c>
      <c r="AN51" s="10">
        <v>1.0</v>
      </c>
      <c r="AO51" s="10">
        <v>1.0</v>
      </c>
      <c r="AP51" s="10">
        <v>1.0</v>
      </c>
      <c r="AQ51" s="10">
        <v>1.0</v>
      </c>
      <c r="AR51" s="10">
        <v>1.0</v>
      </c>
      <c r="AS51" s="10">
        <v>1.0</v>
      </c>
      <c r="AT51" s="10">
        <v>1.0</v>
      </c>
      <c r="AU51" s="10">
        <v>1.0</v>
      </c>
      <c r="AV51" s="10">
        <v>1.0</v>
      </c>
      <c r="AW51" s="10">
        <v>1.0</v>
      </c>
      <c r="AX51" s="10">
        <v>1.0</v>
      </c>
      <c r="AY51" s="10" t="s">
        <v>38</v>
      </c>
      <c r="AZ51" s="10" t="s">
        <v>38</v>
      </c>
      <c r="BA51" s="10" t="s">
        <v>38</v>
      </c>
      <c r="BB51" s="10" t="s">
        <v>38</v>
      </c>
      <c r="BC51" s="10" t="s">
        <v>38</v>
      </c>
      <c r="BD51" s="10" t="s">
        <v>38</v>
      </c>
      <c r="BE51" s="10" t="s">
        <v>38</v>
      </c>
      <c r="BF51" s="10" t="s">
        <v>38</v>
      </c>
      <c r="BG51" s="10" t="s">
        <v>38</v>
      </c>
      <c r="BH51" s="10" t="s">
        <v>38</v>
      </c>
      <c r="BI51" s="10" t="s">
        <v>38</v>
      </c>
      <c r="BJ51" s="10" t="s">
        <v>38</v>
      </c>
      <c r="BK51" s="11" t="s">
        <v>38</v>
      </c>
      <c r="BL51" s="10" t="s">
        <v>38</v>
      </c>
      <c r="BM51" s="10" t="s">
        <v>38</v>
      </c>
      <c r="BN51" s="10" t="s">
        <v>38</v>
      </c>
      <c r="BO51" s="10" t="s">
        <v>38</v>
      </c>
      <c r="BP51" s="10" t="s">
        <v>38</v>
      </c>
      <c r="BQ51" s="10" t="s">
        <v>38</v>
      </c>
      <c r="BR51" s="10" t="s">
        <v>38</v>
      </c>
      <c r="BS51" s="10" t="s">
        <v>38</v>
      </c>
      <c r="BT51" s="10" t="s">
        <v>38</v>
      </c>
      <c r="BU51" s="10" t="s">
        <v>38</v>
      </c>
      <c r="BV51" s="10" t="s">
        <v>38</v>
      </c>
      <c r="BW51" s="10" t="s">
        <v>38</v>
      </c>
      <c r="BX51" s="10" t="s">
        <v>38</v>
      </c>
      <c r="BY51" s="10" t="s">
        <v>38</v>
      </c>
      <c r="BZ51" s="10" t="s">
        <v>38</v>
      </c>
      <c r="CA51" s="10" t="s">
        <v>38</v>
      </c>
      <c r="CB51" s="10" t="s">
        <v>38</v>
      </c>
      <c r="CC51" s="10" t="s">
        <v>38</v>
      </c>
      <c r="CD51" s="10" t="s">
        <v>38</v>
      </c>
      <c r="CE51" s="10" t="s">
        <v>38</v>
      </c>
      <c r="CF51" s="10" t="s">
        <v>38</v>
      </c>
      <c r="CG51" s="10" t="s">
        <v>38</v>
      </c>
      <c r="CH51" s="10" t="s">
        <v>38</v>
      </c>
      <c r="CI51" s="10" t="s">
        <v>38</v>
      </c>
      <c r="CJ51" s="10" t="s">
        <v>38</v>
      </c>
      <c r="CK51" s="10" t="s">
        <v>38</v>
      </c>
      <c r="CL51" s="10" t="s">
        <v>38</v>
      </c>
      <c r="CM51" s="10" t="s">
        <v>38</v>
      </c>
      <c r="CN51" s="11" t="s">
        <v>31</v>
      </c>
      <c r="CO51" s="10" t="s">
        <v>31</v>
      </c>
      <c r="CP51" s="10" t="s">
        <v>31</v>
      </c>
      <c r="CQ51" s="10" t="s">
        <v>31</v>
      </c>
      <c r="CR51" s="10" t="s">
        <v>31</v>
      </c>
      <c r="CS51" s="10" t="s">
        <v>31</v>
      </c>
      <c r="CT51" s="10" t="s">
        <v>31</v>
      </c>
      <c r="CU51" s="10" t="s">
        <v>31</v>
      </c>
      <c r="CV51" s="10" t="s">
        <v>31</v>
      </c>
      <c r="CW51" s="10" t="s">
        <v>31</v>
      </c>
      <c r="CX51" s="10" t="s">
        <v>31</v>
      </c>
      <c r="CY51" s="10" t="s">
        <v>31</v>
      </c>
      <c r="CZ51" s="10" t="s">
        <v>31</v>
      </c>
      <c r="DA51" s="10" t="s">
        <v>31</v>
      </c>
      <c r="DB51" s="10" t="s">
        <v>31</v>
      </c>
      <c r="DC51" s="10" t="s">
        <v>31</v>
      </c>
      <c r="DD51" s="10" t="s">
        <v>31</v>
      </c>
      <c r="DE51" s="10" t="s">
        <v>31</v>
      </c>
      <c r="DF51" s="10" t="s">
        <v>31</v>
      </c>
      <c r="DG51" s="10" t="s">
        <v>31</v>
      </c>
      <c r="DH51" s="10" t="s">
        <v>31</v>
      </c>
      <c r="DI51" s="10" t="s">
        <v>31</v>
      </c>
      <c r="DJ51" s="10" t="s">
        <v>31</v>
      </c>
      <c r="DK51" s="10" t="s">
        <v>31</v>
      </c>
      <c r="DL51" s="10" t="s">
        <v>31</v>
      </c>
      <c r="DM51" s="10" t="s">
        <v>31</v>
      </c>
      <c r="DN51" s="10" t="s">
        <v>31</v>
      </c>
      <c r="DO51" s="10" t="s">
        <v>31</v>
      </c>
      <c r="DP51" s="10" t="s">
        <v>31</v>
      </c>
      <c r="DQ51" s="10" t="s">
        <v>31</v>
      </c>
      <c r="DR51" s="10" t="s">
        <v>31</v>
      </c>
      <c r="DS51" s="10" t="s">
        <v>31</v>
      </c>
      <c r="DT51" s="10" t="s">
        <v>31</v>
      </c>
      <c r="DU51" s="10" t="s">
        <v>31</v>
      </c>
      <c r="DV51" s="10" t="s">
        <v>31</v>
      </c>
      <c r="DW51" s="10" t="s">
        <v>31</v>
      </c>
      <c r="DX51" s="10" t="s">
        <v>31</v>
      </c>
      <c r="DY51" s="10" t="s">
        <v>31</v>
      </c>
      <c r="DZ51" s="10" t="s">
        <v>31</v>
      </c>
      <c r="EA51" s="10" t="s">
        <v>31</v>
      </c>
      <c r="EB51" s="10" t="s">
        <v>31</v>
      </c>
      <c r="EC51" s="10" t="s">
        <v>31</v>
      </c>
      <c r="ED51" s="10" t="s">
        <v>31</v>
      </c>
      <c r="EE51" s="10" t="s">
        <v>31</v>
      </c>
      <c r="EF51" s="10" t="s">
        <v>31</v>
      </c>
      <c r="EG51" s="10" t="s">
        <v>31</v>
      </c>
      <c r="EH51" s="10" t="s">
        <v>31</v>
      </c>
      <c r="EI51" s="10" t="s">
        <v>31</v>
      </c>
      <c r="EJ51" s="10" t="s">
        <v>31</v>
      </c>
      <c r="EK51" s="10" t="s">
        <v>31</v>
      </c>
      <c r="EL51" s="10" t="s">
        <v>31</v>
      </c>
      <c r="EM51" s="10" t="s">
        <v>31</v>
      </c>
      <c r="EN51" s="10" t="s">
        <v>31</v>
      </c>
      <c r="EO51" s="10" t="s">
        <v>31</v>
      </c>
      <c r="EP51" s="10" t="s">
        <v>31</v>
      </c>
      <c r="EQ51" s="10" t="s">
        <v>31</v>
      </c>
      <c r="ER51" s="10" t="s">
        <v>31</v>
      </c>
      <c r="ES51" s="10" t="s">
        <v>31</v>
      </c>
      <c r="ET51" s="10" t="s">
        <v>31</v>
      </c>
      <c r="EU51" s="10" t="s">
        <v>31</v>
      </c>
      <c r="EV51" s="10" t="s">
        <v>31</v>
      </c>
      <c r="EW51" s="10" t="s">
        <v>31</v>
      </c>
      <c r="EX51" s="10" t="s">
        <v>31</v>
      </c>
      <c r="EY51" s="10" t="s">
        <v>31</v>
      </c>
      <c r="EZ51" s="10" t="s">
        <v>31</v>
      </c>
      <c r="FA51" s="10" t="s">
        <v>31</v>
      </c>
      <c r="FB51" s="10" t="s">
        <v>31</v>
      </c>
      <c r="FC51" s="11" t="s">
        <v>31</v>
      </c>
      <c r="FD51" s="10" t="s">
        <v>31</v>
      </c>
      <c r="FE51" s="10" t="s">
        <v>31</v>
      </c>
      <c r="FF51" s="10" t="s">
        <v>31</v>
      </c>
      <c r="FG51" s="10" t="s">
        <v>31</v>
      </c>
      <c r="FH51" s="10" t="s">
        <v>31</v>
      </c>
      <c r="FI51" s="10" t="s">
        <v>31</v>
      </c>
      <c r="FJ51" s="10" t="s">
        <v>31</v>
      </c>
      <c r="FK51" s="10" t="s">
        <v>31</v>
      </c>
      <c r="FL51" s="10" t="s">
        <v>31</v>
      </c>
      <c r="FM51" s="10" t="s">
        <v>31</v>
      </c>
      <c r="FN51" s="10" t="s">
        <v>31</v>
      </c>
      <c r="FO51" s="10" t="s">
        <v>31</v>
      </c>
      <c r="FP51" s="10" t="s">
        <v>31</v>
      </c>
      <c r="FQ51" s="10" t="s">
        <v>31</v>
      </c>
      <c r="FR51" s="10" t="s">
        <v>31</v>
      </c>
      <c r="FS51" s="10" t="s">
        <v>31</v>
      </c>
      <c r="FT51" s="10" t="s">
        <v>31</v>
      </c>
      <c r="FU51" s="10" t="s">
        <v>31</v>
      </c>
      <c r="FV51" s="10" t="s">
        <v>31</v>
      </c>
      <c r="FW51" s="10" t="s">
        <v>31</v>
      </c>
      <c r="FX51" s="10" t="s">
        <v>31</v>
      </c>
      <c r="FY51" s="10" t="s">
        <v>31</v>
      </c>
      <c r="FZ51" s="10" t="s">
        <v>31</v>
      </c>
      <c r="GA51" s="10" t="s">
        <v>31</v>
      </c>
      <c r="GB51" s="10" t="s">
        <v>31</v>
      </c>
      <c r="GC51" s="10" t="s">
        <v>31</v>
      </c>
      <c r="GD51" s="11" t="s">
        <v>31</v>
      </c>
      <c r="GE51" s="10" t="s">
        <v>31</v>
      </c>
      <c r="GF51" s="10" t="s">
        <v>31</v>
      </c>
      <c r="GG51" s="10" t="s">
        <v>31</v>
      </c>
      <c r="GH51" s="10" t="s">
        <v>31</v>
      </c>
      <c r="GI51" s="10" t="s">
        <v>31</v>
      </c>
      <c r="GJ51" s="10" t="s">
        <v>31</v>
      </c>
      <c r="GK51" s="10" t="s">
        <v>31</v>
      </c>
      <c r="GL51" s="10" t="s">
        <v>31</v>
      </c>
      <c r="GM51" s="10" t="s">
        <v>31</v>
      </c>
      <c r="GN51" s="10" t="s">
        <v>31</v>
      </c>
      <c r="GO51" s="10" t="s">
        <v>31</v>
      </c>
      <c r="GP51" s="10" t="s">
        <v>31</v>
      </c>
      <c r="GQ51" s="10" t="s">
        <v>31</v>
      </c>
      <c r="GR51" s="10" t="s">
        <v>31</v>
      </c>
      <c r="GS51" s="10" t="s">
        <v>31</v>
      </c>
      <c r="GT51" s="10" t="s">
        <v>31</v>
      </c>
      <c r="GU51" s="10" t="s">
        <v>31</v>
      </c>
      <c r="GV51" s="10" t="s">
        <v>31</v>
      </c>
      <c r="GW51" s="10" t="s">
        <v>31</v>
      </c>
      <c r="GX51" s="10" t="s">
        <v>31</v>
      </c>
      <c r="GY51" s="10" t="s">
        <v>31</v>
      </c>
      <c r="GZ51" s="10" t="s">
        <v>31</v>
      </c>
      <c r="HA51" s="10" t="s">
        <v>31</v>
      </c>
      <c r="HB51" s="10" t="s">
        <v>31</v>
      </c>
      <c r="HC51" s="10" t="s">
        <v>31</v>
      </c>
      <c r="HD51" s="10" t="s">
        <v>31</v>
      </c>
      <c r="HE51" s="10" t="s">
        <v>31</v>
      </c>
      <c r="HF51" s="10" t="s">
        <v>31</v>
      </c>
    </row>
    <row r="52">
      <c r="A52" s="7" t="s">
        <v>22</v>
      </c>
      <c r="B52" s="8"/>
      <c r="C52" s="7" t="s">
        <v>227</v>
      </c>
      <c r="D52" s="7" t="s">
        <v>228</v>
      </c>
      <c r="E52" s="7" t="s">
        <v>170</v>
      </c>
      <c r="F52" s="9">
        <f t="shared" si="1"/>
        <v>142</v>
      </c>
      <c r="G52" s="7" t="s">
        <v>26</v>
      </c>
      <c r="H52" s="7" t="s">
        <v>35</v>
      </c>
      <c r="I52" s="7" t="s">
        <v>36</v>
      </c>
      <c r="J52" s="7" t="s">
        <v>42</v>
      </c>
      <c r="K52" s="7" t="s">
        <v>30</v>
      </c>
      <c r="L52" s="7" t="s">
        <v>47</v>
      </c>
      <c r="M52" s="10" t="s">
        <v>31</v>
      </c>
      <c r="N52" s="10" t="s">
        <v>31</v>
      </c>
      <c r="O52" s="10" t="s">
        <v>31</v>
      </c>
      <c r="P52" s="10">
        <v>100.0</v>
      </c>
      <c r="Q52" s="10">
        <v>20.0</v>
      </c>
      <c r="R52" s="10">
        <v>22.0</v>
      </c>
      <c r="S52" s="11" t="s">
        <v>31</v>
      </c>
      <c r="T52" s="10" t="s">
        <v>31</v>
      </c>
      <c r="U52" s="10" t="s">
        <v>31</v>
      </c>
      <c r="V52" s="10" t="s">
        <v>31</v>
      </c>
      <c r="W52" s="10" t="s">
        <v>31</v>
      </c>
      <c r="X52" s="10" t="s">
        <v>31</v>
      </c>
      <c r="Y52" s="10" t="s">
        <v>31</v>
      </c>
      <c r="Z52" s="10" t="s">
        <v>31</v>
      </c>
      <c r="AA52" s="10" t="s">
        <v>31</v>
      </c>
      <c r="AB52" s="10" t="s">
        <v>31</v>
      </c>
      <c r="AC52" s="10" t="s">
        <v>31</v>
      </c>
      <c r="AD52" s="10" t="s">
        <v>31</v>
      </c>
      <c r="AE52" s="10" t="s">
        <v>31</v>
      </c>
      <c r="AF52" s="10" t="s">
        <v>31</v>
      </c>
      <c r="AG52" s="10" t="s">
        <v>31</v>
      </c>
      <c r="AH52" s="10" t="s">
        <v>31</v>
      </c>
      <c r="AI52" s="10" t="s">
        <v>31</v>
      </c>
      <c r="AJ52" s="10" t="s">
        <v>31</v>
      </c>
      <c r="AK52" s="10" t="s">
        <v>31</v>
      </c>
      <c r="AL52" s="10" t="s">
        <v>31</v>
      </c>
      <c r="AM52" s="11" t="s">
        <v>31</v>
      </c>
      <c r="AN52" s="10" t="s">
        <v>31</v>
      </c>
      <c r="AO52" s="10" t="s">
        <v>31</v>
      </c>
      <c r="AP52" s="10" t="s">
        <v>31</v>
      </c>
      <c r="AQ52" s="10" t="s">
        <v>31</v>
      </c>
      <c r="AR52" s="10" t="s">
        <v>31</v>
      </c>
      <c r="AS52" s="10" t="s">
        <v>31</v>
      </c>
      <c r="AT52" s="10" t="s">
        <v>31</v>
      </c>
      <c r="AU52" s="10" t="s">
        <v>31</v>
      </c>
      <c r="AV52" s="10" t="s">
        <v>31</v>
      </c>
      <c r="AW52" s="10" t="s">
        <v>31</v>
      </c>
      <c r="AX52" s="10" t="s">
        <v>31</v>
      </c>
      <c r="AY52" s="10" t="s">
        <v>31</v>
      </c>
      <c r="AZ52" s="10" t="s">
        <v>31</v>
      </c>
      <c r="BA52" s="10" t="s">
        <v>31</v>
      </c>
      <c r="BB52" s="10" t="s">
        <v>31</v>
      </c>
      <c r="BC52" s="10" t="s">
        <v>31</v>
      </c>
      <c r="BD52" s="10" t="s">
        <v>31</v>
      </c>
      <c r="BE52" s="10" t="s">
        <v>31</v>
      </c>
      <c r="BF52" s="10" t="s">
        <v>31</v>
      </c>
      <c r="BG52" s="10" t="s">
        <v>31</v>
      </c>
      <c r="BH52" s="10" t="s">
        <v>31</v>
      </c>
      <c r="BI52" s="10" t="s">
        <v>31</v>
      </c>
      <c r="BJ52" s="10" t="s">
        <v>31</v>
      </c>
      <c r="BK52" s="11" t="s">
        <v>31</v>
      </c>
      <c r="BL52" s="10" t="s">
        <v>31</v>
      </c>
      <c r="BM52" s="10" t="s">
        <v>31</v>
      </c>
      <c r="BN52" s="10" t="s">
        <v>31</v>
      </c>
      <c r="BO52" s="10" t="s">
        <v>31</v>
      </c>
      <c r="BP52" s="10" t="s">
        <v>31</v>
      </c>
      <c r="BQ52" s="10" t="s">
        <v>31</v>
      </c>
      <c r="BR52" s="10" t="s">
        <v>31</v>
      </c>
      <c r="BS52" s="10" t="s">
        <v>31</v>
      </c>
      <c r="BT52" s="10" t="s">
        <v>31</v>
      </c>
      <c r="BU52" s="10" t="s">
        <v>31</v>
      </c>
      <c r="BV52" s="10" t="s">
        <v>31</v>
      </c>
      <c r="BW52" s="10" t="s">
        <v>31</v>
      </c>
      <c r="BX52" s="10" t="s">
        <v>31</v>
      </c>
      <c r="BY52" s="10" t="s">
        <v>31</v>
      </c>
      <c r="BZ52" s="10" t="s">
        <v>31</v>
      </c>
      <c r="CA52" s="10" t="s">
        <v>31</v>
      </c>
      <c r="CB52" s="10" t="s">
        <v>31</v>
      </c>
      <c r="CC52" s="10" t="s">
        <v>31</v>
      </c>
      <c r="CD52" s="10" t="s">
        <v>31</v>
      </c>
      <c r="CE52" s="10" t="s">
        <v>31</v>
      </c>
      <c r="CF52" s="10" t="s">
        <v>31</v>
      </c>
      <c r="CG52" s="10" t="s">
        <v>31</v>
      </c>
      <c r="CH52" s="10" t="s">
        <v>31</v>
      </c>
      <c r="CI52" s="10" t="s">
        <v>31</v>
      </c>
      <c r="CJ52" s="10" t="s">
        <v>31</v>
      </c>
      <c r="CK52" s="10" t="s">
        <v>31</v>
      </c>
      <c r="CL52" s="10" t="s">
        <v>31</v>
      </c>
      <c r="CM52" s="10" t="s">
        <v>31</v>
      </c>
      <c r="CN52" s="11">
        <v>1.0</v>
      </c>
      <c r="CO52" s="10">
        <v>1.0</v>
      </c>
      <c r="CP52" s="10">
        <v>1.0</v>
      </c>
      <c r="CQ52" s="10">
        <v>1.0</v>
      </c>
      <c r="CR52" s="10">
        <v>1.0</v>
      </c>
      <c r="CS52" s="10">
        <v>1.0</v>
      </c>
      <c r="CT52" s="10">
        <v>1.0</v>
      </c>
      <c r="CU52" s="10">
        <v>1.0</v>
      </c>
      <c r="CV52" s="10">
        <v>1.0</v>
      </c>
      <c r="CW52" s="10">
        <v>1.0</v>
      </c>
      <c r="CX52" s="10">
        <v>1.0</v>
      </c>
      <c r="CY52" s="10">
        <v>1.0</v>
      </c>
      <c r="CZ52" s="10">
        <v>1.0</v>
      </c>
      <c r="DA52" s="10">
        <v>1.0</v>
      </c>
      <c r="DB52" s="10">
        <v>1.0</v>
      </c>
      <c r="DC52" s="10">
        <v>1.0</v>
      </c>
      <c r="DD52" s="10">
        <v>1.0</v>
      </c>
      <c r="DE52" s="10">
        <v>1.0</v>
      </c>
      <c r="DF52" s="10">
        <v>1.0</v>
      </c>
      <c r="DG52" s="10">
        <v>1.0</v>
      </c>
      <c r="DH52" s="10">
        <v>1.0</v>
      </c>
      <c r="DI52" s="10">
        <v>1.0</v>
      </c>
      <c r="DJ52" s="10">
        <v>1.0</v>
      </c>
      <c r="DK52" s="10">
        <v>1.0</v>
      </c>
      <c r="DL52" s="10">
        <v>1.0</v>
      </c>
      <c r="DM52" s="10">
        <v>1.0</v>
      </c>
      <c r="DN52" s="10">
        <v>1.0</v>
      </c>
      <c r="DO52" s="10">
        <v>1.0</v>
      </c>
      <c r="DP52" s="10">
        <v>1.0</v>
      </c>
      <c r="DQ52" s="10">
        <v>1.0</v>
      </c>
      <c r="DR52" s="10">
        <v>1.0</v>
      </c>
      <c r="DS52" s="10">
        <v>1.0</v>
      </c>
      <c r="DT52" s="10">
        <v>1.0</v>
      </c>
      <c r="DU52" s="10">
        <v>1.0</v>
      </c>
      <c r="DV52" s="10">
        <v>1.0</v>
      </c>
      <c r="DW52" s="10">
        <v>1.0</v>
      </c>
      <c r="DX52" s="10">
        <v>1.0</v>
      </c>
      <c r="DY52" s="10">
        <v>1.0</v>
      </c>
      <c r="DZ52" s="10">
        <v>1.0</v>
      </c>
      <c r="EA52" s="10">
        <v>1.0</v>
      </c>
      <c r="EB52" s="10">
        <v>1.0</v>
      </c>
      <c r="EC52" s="10">
        <v>1.0</v>
      </c>
      <c r="ED52" s="10">
        <v>1.0</v>
      </c>
      <c r="EE52" s="10">
        <v>1.0</v>
      </c>
      <c r="EF52" s="10">
        <v>1.0</v>
      </c>
      <c r="EG52" s="10">
        <v>1.0</v>
      </c>
      <c r="EH52" s="10">
        <v>1.0</v>
      </c>
      <c r="EI52" s="10">
        <v>1.0</v>
      </c>
      <c r="EJ52" s="10">
        <v>1.0</v>
      </c>
      <c r="EK52" s="10">
        <v>1.0</v>
      </c>
      <c r="EL52" s="10">
        <v>1.0</v>
      </c>
      <c r="EM52" s="10">
        <v>1.0</v>
      </c>
      <c r="EN52" s="10">
        <v>1.0</v>
      </c>
      <c r="EO52" s="10">
        <v>1.0</v>
      </c>
      <c r="EP52" s="10">
        <v>1.0</v>
      </c>
      <c r="EQ52" s="10">
        <v>1.0</v>
      </c>
      <c r="ER52" s="10">
        <v>1.0</v>
      </c>
      <c r="ES52" s="10">
        <v>1.0</v>
      </c>
      <c r="ET52" s="10">
        <v>1.0</v>
      </c>
      <c r="EU52" s="10">
        <v>1.0</v>
      </c>
      <c r="EV52" s="10">
        <v>1.0</v>
      </c>
      <c r="EW52" s="10">
        <v>1.0</v>
      </c>
      <c r="EX52" s="10">
        <v>1.0</v>
      </c>
      <c r="EY52" s="10">
        <v>1.0</v>
      </c>
      <c r="EZ52" s="10">
        <v>1.0</v>
      </c>
      <c r="FA52" s="10">
        <v>1.0</v>
      </c>
      <c r="FB52" s="10">
        <v>1.0</v>
      </c>
      <c r="FC52" s="11">
        <v>1.0</v>
      </c>
      <c r="FD52" s="10">
        <v>1.0</v>
      </c>
      <c r="FE52" s="10">
        <v>1.0</v>
      </c>
      <c r="FF52" s="10">
        <v>1.0</v>
      </c>
      <c r="FG52" s="10" t="s">
        <v>38</v>
      </c>
      <c r="FH52" s="10">
        <v>1.0</v>
      </c>
      <c r="FI52" s="10">
        <v>1.0</v>
      </c>
      <c r="FJ52" s="10">
        <v>1.0</v>
      </c>
      <c r="FK52" s="10">
        <v>1.0</v>
      </c>
      <c r="FL52" s="10">
        <v>1.0</v>
      </c>
      <c r="FM52" s="10">
        <v>1.0</v>
      </c>
      <c r="FN52" s="10">
        <v>1.0</v>
      </c>
      <c r="FO52" s="10">
        <v>1.0</v>
      </c>
      <c r="FP52" s="10" t="s">
        <v>38</v>
      </c>
      <c r="FQ52" s="10">
        <v>1.0</v>
      </c>
      <c r="FR52" s="10">
        <v>1.0</v>
      </c>
      <c r="FS52" s="10">
        <v>1.0</v>
      </c>
      <c r="FT52" s="10" t="s">
        <v>38</v>
      </c>
      <c r="FU52" s="10">
        <v>1.0</v>
      </c>
      <c r="FV52" s="10">
        <v>1.0</v>
      </c>
      <c r="FW52" s="10">
        <v>1.0</v>
      </c>
      <c r="FX52" s="10">
        <v>1.0</v>
      </c>
      <c r="FY52" s="10">
        <v>1.0</v>
      </c>
      <c r="FZ52" s="10">
        <v>1.0</v>
      </c>
      <c r="GA52" s="10">
        <v>1.0</v>
      </c>
      <c r="GB52" s="10">
        <v>1.0</v>
      </c>
      <c r="GC52" s="10">
        <v>1.0</v>
      </c>
      <c r="GD52" s="11">
        <v>1.0</v>
      </c>
      <c r="GE52" s="10">
        <v>1.0</v>
      </c>
      <c r="GF52" s="10">
        <v>1.0</v>
      </c>
      <c r="GG52" s="10">
        <v>1.0</v>
      </c>
      <c r="GH52" s="10">
        <v>1.0</v>
      </c>
      <c r="GI52" s="10">
        <v>1.0</v>
      </c>
      <c r="GJ52" s="10">
        <v>1.0</v>
      </c>
      <c r="GK52" s="10" t="s">
        <v>160</v>
      </c>
      <c r="GL52" s="10" t="s">
        <v>160</v>
      </c>
      <c r="GM52" s="10">
        <v>1.0</v>
      </c>
      <c r="GN52" s="10">
        <v>1.0</v>
      </c>
      <c r="GO52" s="10">
        <v>1.0</v>
      </c>
      <c r="GP52" s="10" t="s">
        <v>57</v>
      </c>
      <c r="GQ52" s="10" t="s">
        <v>57</v>
      </c>
      <c r="GR52" s="10" t="s">
        <v>57</v>
      </c>
      <c r="GS52" s="10" t="s">
        <v>57</v>
      </c>
      <c r="GT52" s="10" t="s">
        <v>57</v>
      </c>
      <c r="GU52" s="10" t="s">
        <v>57</v>
      </c>
      <c r="GV52" s="10" t="s">
        <v>57</v>
      </c>
      <c r="GW52" s="10" t="s">
        <v>160</v>
      </c>
      <c r="GX52" s="10" t="s">
        <v>160</v>
      </c>
      <c r="GY52" s="10" t="s">
        <v>57</v>
      </c>
      <c r="GZ52" s="10" t="s">
        <v>57</v>
      </c>
      <c r="HA52" s="10" t="s">
        <v>57</v>
      </c>
      <c r="HB52" s="10" t="s">
        <v>57</v>
      </c>
      <c r="HC52" s="10" t="s">
        <v>57</v>
      </c>
      <c r="HD52" s="10" t="s">
        <v>57</v>
      </c>
      <c r="HE52" s="10" t="s">
        <v>57</v>
      </c>
      <c r="HF52" s="10" t="s">
        <v>57</v>
      </c>
    </row>
    <row r="53">
      <c r="A53" s="7" t="s">
        <v>22</v>
      </c>
      <c r="B53" s="8"/>
      <c r="C53" s="7" t="s">
        <v>229</v>
      </c>
      <c r="D53" s="7" t="s">
        <v>230</v>
      </c>
      <c r="E53" s="7" t="s">
        <v>231</v>
      </c>
      <c r="F53" s="9">
        <f t="shared" si="1"/>
        <v>142</v>
      </c>
      <c r="G53" s="7" t="s">
        <v>26</v>
      </c>
      <c r="H53" s="7" t="s">
        <v>35</v>
      </c>
      <c r="I53" s="7" t="s">
        <v>36</v>
      </c>
      <c r="J53" s="7" t="s">
        <v>29</v>
      </c>
      <c r="K53" s="7" t="s">
        <v>30</v>
      </c>
      <c r="L53" s="7" t="s">
        <v>232</v>
      </c>
      <c r="M53" s="10" t="s">
        <v>31</v>
      </c>
      <c r="N53" s="10" t="s">
        <v>31</v>
      </c>
      <c r="O53" s="10" t="s">
        <v>31</v>
      </c>
      <c r="P53" s="10">
        <v>100.0</v>
      </c>
      <c r="Q53" s="10">
        <v>20.0</v>
      </c>
      <c r="R53" s="10">
        <v>22.0</v>
      </c>
      <c r="S53" s="11" t="s">
        <v>31</v>
      </c>
      <c r="T53" s="10" t="s">
        <v>31</v>
      </c>
      <c r="U53" s="10" t="s">
        <v>31</v>
      </c>
      <c r="V53" s="10" t="s">
        <v>31</v>
      </c>
      <c r="W53" s="10" t="s">
        <v>31</v>
      </c>
      <c r="X53" s="10" t="s">
        <v>31</v>
      </c>
      <c r="Y53" s="10" t="s">
        <v>31</v>
      </c>
      <c r="Z53" s="10" t="s">
        <v>31</v>
      </c>
      <c r="AA53" s="10" t="s">
        <v>31</v>
      </c>
      <c r="AB53" s="10" t="s">
        <v>31</v>
      </c>
      <c r="AC53" s="10" t="s">
        <v>31</v>
      </c>
      <c r="AD53" s="10" t="s">
        <v>31</v>
      </c>
      <c r="AE53" s="10" t="s">
        <v>31</v>
      </c>
      <c r="AF53" s="10" t="s">
        <v>31</v>
      </c>
      <c r="AG53" s="10" t="s">
        <v>31</v>
      </c>
      <c r="AH53" s="10" t="s">
        <v>31</v>
      </c>
      <c r="AI53" s="10" t="s">
        <v>31</v>
      </c>
      <c r="AJ53" s="10" t="s">
        <v>31</v>
      </c>
      <c r="AK53" s="10" t="s">
        <v>31</v>
      </c>
      <c r="AL53" s="10" t="s">
        <v>31</v>
      </c>
      <c r="AM53" s="11" t="s">
        <v>31</v>
      </c>
      <c r="AN53" s="10" t="s">
        <v>31</v>
      </c>
      <c r="AO53" s="10" t="s">
        <v>31</v>
      </c>
      <c r="AP53" s="10" t="s">
        <v>31</v>
      </c>
      <c r="AQ53" s="10" t="s">
        <v>31</v>
      </c>
      <c r="AR53" s="10" t="s">
        <v>31</v>
      </c>
      <c r="AS53" s="10" t="s">
        <v>31</v>
      </c>
      <c r="AT53" s="10" t="s">
        <v>31</v>
      </c>
      <c r="AU53" s="10" t="s">
        <v>31</v>
      </c>
      <c r="AV53" s="10" t="s">
        <v>31</v>
      </c>
      <c r="AW53" s="10" t="s">
        <v>31</v>
      </c>
      <c r="AX53" s="10" t="s">
        <v>31</v>
      </c>
      <c r="AY53" s="10" t="s">
        <v>31</v>
      </c>
      <c r="AZ53" s="10" t="s">
        <v>31</v>
      </c>
      <c r="BA53" s="10" t="s">
        <v>31</v>
      </c>
      <c r="BB53" s="10" t="s">
        <v>31</v>
      </c>
      <c r="BC53" s="10" t="s">
        <v>31</v>
      </c>
      <c r="BD53" s="10" t="s">
        <v>31</v>
      </c>
      <c r="BE53" s="10" t="s">
        <v>31</v>
      </c>
      <c r="BF53" s="10" t="s">
        <v>31</v>
      </c>
      <c r="BG53" s="10" t="s">
        <v>31</v>
      </c>
      <c r="BH53" s="10" t="s">
        <v>31</v>
      </c>
      <c r="BI53" s="10" t="s">
        <v>31</v>
      </c>
      <c r="BJ53" s="10" t="s">
        <v>31</v>
      </c>
      <c r="BK53" s="11" t="s">
        <v>31</v>
      </c>
      <c r="BL53" s="10" t="s">
        <v>31</v>
      </c>
      <c r="BM53" s="10" t="s">
        <v>31</v>
      </c>
      <c r="BN53" s="10" t="s">
        <v>31</v>
      </c>
      <c r="BO53" s="10" t="s">
        <v>31</v>
      </c>
      <c r="BP53" s="10" t="s">
        <v>31</v>
      </c>
      <c r="BQ53" s="10" t="s">
        <v>31</v>
      </c>
      <c r="BR53" s="10" t="s">
        <v>31</v>
      </c>
      <c r="BS53" s="10" t="s">
        <v>31</v>
      </c>
      <c r="BT53" s="10" t="s">
        <v>31</v>
      </c>
      <c r="BU53" s="10" t="s">
        <v>31</v>
      </c>
      <c r="BV53" s="10" t="s">
        <v>31</v>
      </c>
      <c r="BW53" s="10" t="s">
        <v>31</v>
      </c>
      <c r="BX53" s="10" t="s">
        <v>31</v>
      </c>
      <c r="BY53" s="10" t="s">
        <v>31</v>
      </c>
      <c r="BZ53" s="10" t="s">
        <v>31</v>
      </c>
      <c r="CA53" s="10" t="s">
        <v>31</v>
      </c>
      <c r="CB53" s="10" t="s">
        <v>31</v>
      </c>
      <c r="CC53" s="10" t="s">
        <v>31</v>
      </c>
      <c r="CD53" s="10" t="s">
        <v>31</v>
      </c>
      <c r="CE53" s="10" t="s">
        <v>31</v>
      </c>
      <c r="CF53" s="10" t="s">
        <v>31</v>
      </c>
      <c r="CG53" s="10" t="s">
        <v>31</v>
      </c>
      <c r="CH53" s="10" t="s">
        <v>31</v>
      </c>
      <c r="CI53" s="10" t="s">
        <v>31</v>
      </c>
      <c r="CJ53" s="10" t="s">
        <v>31</v>
      </c>
      <c r="CK53" s="10" t="s">
        <v>31</v>
      </c>
      <c r="CL53" s="10" t="s">
        <v>31</v>
      </c>
      <c r="CM53" s="10" t="s">
        <v>31</v>
      </c>
      <c r="CN53" s="11">
        <v>1.0</v>
      </c>
      <c r="CO53" s="10">
        <v>1.0</v>
      </c>
      <c r="CP53" s="10">
        <v>1.0</v>
      </c>
      <c r="CQ53" s="10">
        <v>1.0</v>
      </c>
      <c r="CR53" s="10">
        <v>1.0</v>
      </c>
      <c r="CS53" s="10">
        <v>1.0</v>
      </c>
      <c r="CT53" s="10">
        <v>1.0</v>
      </c>
      <c r="CU53" s="10">
        <v>1.0</v>
      </c>
      <c r="CV53" s="10">
        <v>1.0</v>
      </c>
      <c r="CW53" s="10">
        <v>1.0</v>
      </c>
      <c r="CX53" s="10">
        <v>1.0</v>
      </c>
      <c r="CY53" s="10">
        <v>1.0</v>
      </c>
      <c r="CZ53" s="10">
        <v>1.0</v>
      </c>
      <c r="DA53" s="10">
        <v>1.0</v>
      </c>
      <c r="DB53" s="10">
        <v>1.0</v>
      </c>
      <c r="DC53" s="10">
        <v>1.0</v>
      </c>
      <c r="DD53" s="10">
        <v>1.0</v>
      </c>
      <c r="DE53" s="10">
        <v>1.0</v>
      </c>
      <c r="DF53" s="10">
        <v>1.0</v>
      </c>
      <c r="DG53" s="10">
        <v>1.0</v>
      </c>
      <c r="DH53" s="10">
        <v>1.0</v>
      </c>
      <c r="DI53" s="10">
        <v>1.0</v>
      </c>
      <c r="DJ53" s="10">
        <v>1.0</v>
      </c>
      <c r="DK53" s="10">
        <v>1.0</v>
      </c>
      <c r="DL53" s="10">
        <v>1.0</v>
      </c>
      <c r="DM53" s="10">
        <v>1.0</v>
      </c>
      <c r="DN53" s="10">
        <v>1.0</v>
      </c>
      <c r="DO53" s="10">
        <v>1.0</v>
      </c>
      <c r="DP53" s="10">
        <v>1.0</v>
      </c>
      <c r="DQ53" s="10">
        <v>1.0</v>
      </c>
      <c r="DR53" s="10">
        <v>1.0</v>
      </c>
      <c r="DS53" s="10">
        <v>1.0</v>
      </c>
      <c r="DT53" s="10">
        <v>1.0</v>
      </c>
      <c r="DU53" s="10">
        <v>1.0</v>
      </c>
      <c r="DV53" s="10">
        <v>1.0</v>
      </c>
      <c r="DW53" s="10">
        <v>1.0</v>
      </c>
      <c r="DX53" s="10">
        <v>1.0</v>
      </c>
      <c r="DY53" s="10">
        <v>1.0</v>
      </c>
      <c r="DZ53" s="10">
        <v>1.0</v>
      </c>
      <c r="EA53" s="10">
        <v>1.0</v>
      </c>
      <c r="EB53" s="10">
        <v>1.0</v>
      </c>
      <c r="EC53" s="10">
        <v>1.0</v>
      </c>
      <c r="ED53" s="10">
        <v>1.0</v>
      </c>
      <c r="EE53" s="10">
        <v>1.0</v>
      </c>
      <c r="EF53" s="10">
        <v>1.0</v>
      </c>
      <c r="EG53" s="10">
        <v>1.0</v>
      </c>
      <c r="EH53" s="10">
        <v>1.0</v>
      </c>
      <c r="EI53" s="10">
        <v>1.0</v>
      </c>
      <c r="EJ53" s="10">
        <v>1.0</v>
      </c>
      <c r="EK53" s="10">
        <v>1.0</v>
      </c>
      <c r="EL53" s="10">
        <v>1.0</v>
      </c>
      <c r="EM53" s="10">
        <v>1.0</v>
      </c>
      <c r="EN53" s="10">
        <v>1.0</v>
      </c>
      <c r="EO53" s="10">
        <v>1.0</v>
      </c>
      <c r="EP53" s="10">
        <v>1.0</v>
      </c>
      <c r="EQ53" s="10">
        <v>1.0</v>
      </c>
      <c r="ER53" s="10">
        <v>1.0</v>
      </c>
      <c r="ES53" s="10">
        <v>1.0</v>
      </c>
      <c r="ET53" s="10">
        <v>1.0</v>
      </c>
      <c r="EU53" s="10">
        <v>1.0</v>
      </c>
      <c r="EV53" s="10">
        <v>1.0</v>
      </c>
      <c r="EW53" s="10">
        <v>1.0</v>
      </c>
      <c r="EX53" s="10">
        <v>1.0</v>
      </c>
      <c r="EY53" s="10">
        <v>1.0</v>
      </c>
      <c r="EZ53" s="10">
        <v>1.0</v>
      </c>
      <c r="FA53" s="10">
        <v>1.0</v>
      </c>
      <c r="FB53" s="10">
        <v>1.0</v>
      </c>
      <c r="FC53" s="11">
        <v>1.0</v>
      </c>
      <c r="FD53" s="10">
        <v>1.0</v>
      </c>
      <c r="FE53" s="10">
        <v>1.0</v>
      </c>
      <c r="FF53" s="10" t="s">
        <v>38</v>
      </c>
      <c r="FG53" s="10">
        <v>1.0</v>
      </c>
      <c r="FH53" s="10" t="s">
        <v>38</v>
      </c>
      <c r="FI53" s="10">
        <v>1.0</v>
      </c>
      <c r="FJ53" s="10">
        <v>1.0</v>
      </c>
      <c r="FK53" s="10">
        <v>1.0</v>
      </c>
      <c r="FL53" s="10">
        <v>1.0</v>
      </c>
      <c r="FM53" s="10">
        <v>1.0</v>
      </c>
      <c r="FN53" s="10">
        <v>1.0</v>
      </c>
      <c r="FO53" s="10" t="s">
        <v>38</v>
      </c>
      <c r="FP53" s="10">
        <v>1.0</v>
      </c>
      <c r="FQ53" s="10" t="s">
        <v>38</v>
      </c>
      <c r="FR53" s="10">
        <v>1.0</v>
      </c>
      <c r="FS53" s="10">
        <v>1.0</v>
      </c>
      <c r="FT53" s="10" t="s">
        <v>38</v>
      </c>
      <c r="FU53" s="10" t="s">
        <v>38</v>
      </c>
      <c r="FV53" s="10">
        <v>1.0</v>
      </c>
      <c r="FW53" s="10" t="s">
        <v>38</v>
      </c>
      <c r="FX53" s="10">
        <v>1.0</v>
      </c>
      <c r="FY53" s="10" t="s">
        <v>38</v>
      </c>
      <c r="FZ53" s="10">
        <v>1.0</v>
      </c>
      <c r="GA53" s="10" t="s">
        <v>38</v>
      </c>
      <c r="GB53" s="10">
        <v>1.0</v>
      </c>
      <c r="GC53" s="10">
        <v>1.0</v>
      </c>
      <c r="GD53" s="11">
        <v>1.0</v>
      </c>
      <c r="GE53" s="10">
        <v>1.0</v>
      </c>
      <c r="GF53" s="10">
        <v>1.0</v>
      </c>
      <c r="GG53" s="10">
        <v>1.0</v>
      </c>
      <c r="GH53" s="10">
        <v>1.0</v>
      </c>
      <c r="GI53" s="10">
        <v>1.0</v>
      </c>
      <c r="GJ53" s="10">
        <v>1.0</v>
      </c>
      <c r="GK53" s="10" t="s">
        <v>160</v>
      </c>
      <c r="GL53" s="10">
        <v>1.0</v>
      </c>
      <c r="GM53" s="10">
        <v>1.0</v>
      </c>
      <c r="GN53" s="10">
        <v>1.0</v>
      </c>
      <c r="GO53" s="10">
        <v>1.0</v>
      </c>
      <c r="GP53" s="10" t="s">
        <v>57</v>
      </c>
      <c r="GQ53" s="10" t="s">
        <v>57</v>
      </c>
      <c r="GR53" s="10" t="s">
        <v>57</v>
      </c>
      <c r="GS53" s="10" t="s">
        <v>57</v>
      </c>
      <c r="GT53" s="10" t="s">
        <v>57</v>
      </c>
      <c r="GU53" s="10" t="s">
        <v>57</v>
      </c>
      <c r="GV53" s="10" t="s">
        <v>38</v>
      </c>
      <c r="GW53" s="10" t="s">
        <v>38</v>
      </c>
      <c r="GX53" s="10" t="s">
        <v>38</v>
      </c>
      <c r="GY53" s="10" t="s">
        <v>38</v>
      </c>
      <c r="GZ53" s="10" t="s">
        <v>38</v>
      </c>
      <c r="HA53" s="10" t="s">
        <v>57</v>
      </c>
      <c r="HB53" s="10" t="s">
        <v>57</v>
      </c>
      <c r="HC53" s="10" t="s">
        <v>57</v>
      </c>
      <c r="HD53" s="10" t="s">
        <v>57</v>
      </c>
      <c r="HE53" s="10" t="s">
        <v>38</v>
      </c>
      <c r="HF53" s="10" t="s">
        <v>57</v>
      </c>
    </row>
    <row r="54">
      <c r="A54" s="7" t="s">
        <v>22</v>
      </c>
      <c r="B54" s="8"/>
      <c r="C54" s="7" t="s">
        <v>233</v>
      </c>
      <c r="D54" s="7" t="s">
        <v>123</v>
      </c>
      <c r="E54" s="7" t="s">
        <v>234</v>
      </c>
      <c r="F54" s="9">
        <f t="shared" si="1"/>
        <v>142</v>
      </c>
      <c r="G54" s="7" t="s">
        <v>26</v>
      </c>
      <c r="H54" s="7" t="s">
        <v>116</v>
      </c>
      <c r="I54" s="7" t="s">
        <v>235</v>
      </c>
      <c r="J54" s="7" t="s">
        <v>29</v>
      </c>
      <c r="K54" s="7" t="s">
        <v>30</v>
      </c>
      <c r="L54" s="7" t="s">
        <v>236</v>
      </c>
      <c r="M54" s="10" t="s">
        <v>31</v>
      </c>
      <c r="N54" s="10" t="s">
        <v>31</v>
      </c>
      <c r="O54" s="10" t="s">
        <v>31</v>
      </c>
      <c r="P54" s="10">
        <v>100.0</v>
      </c>
      <c r="Q54" s="10">
        <v>20.0</v>
      </c>
      <c r="R54" s="10">
        <v>22.0</v>
      </c>
      <c r="S54" s="11" t="s">
        <v>31</v>
      </c>
      <c r="T54" s="10" t="s">
        <v>31</v>
      </c>
      <c r="U54" s="10" t="s">
        <v>31</v>
      </c>
      <c r="V54" s="10" t="s">
        <v>31</v>
      </c>
      <c r="W54" s="10" t="s">
        <v>31</v>
      </c>
      <c r="X54" s="10" t="s">
        <v>31</v>
      </c>
      <c r="Y54" s="10" t="s">
        <v>31</v>
      </c>
      <c r="Z54" s="10" t="s">
        <v>31</v>
      </c>
      <c r="AA54" s="10" t="s">
        <v>31</v>
      </c>
      <c r="AB54" s="10" t="s">
        <v>31</v>
      </c>
      <c r="AC54" s="10" t="s">
        <v>31</v>
      </c>
      <c r="AD54" s="10" t="s">
        <v>31</v>
      </c>
      <c r="AE54" s="10" t="s">
        <v>31</v>
      </c>
      <c r="AF54" s="10" t="s">
        <v>31</v>
      </c>
      <c r="AG54" s="10" t="s">
        <v>31</v>
      </c>
      <c r="AH54" s="10" t="s">
        <v>31</v>
      </c>
      <c r="AI54" s="10" t="s">
        <v>31</v>
      </c>
      <c r="AJ54" s="10" t="s">
        <v>31</v>
      </c>
      <c r="AK54" s="10" t="s">
        <v>31</v>
      </c>
      <c r="AL54" s="10" t="s">
        <v>31</v>
      </c>
      <c r="AM54" s="11" t="s">
        <v>31</v>
      </c>
      <c r="AN54" s="10" t="s">
        <v>31</v>
      </c>
      <c r="AO54" s="10" t="s">
        <v>31</v>
      </c>
      <c r="AP54" s="10" t="s">
        <v>31</v>
      </c>
      <c r="AQ54" s="10" t="s">
        <v>31</v>
      </c>
      <c r="AR54" s="10" t="s">
        <v>31</v>
      </c>
      <c r="AS54" s="10" t="s">
        <v>31</v>
      </c>
      <c r="AT54" s="10" t="s">
        <v>31</v>
      </c>
      <c r="AU54" s="10" t="s">
        <v>31</v>
      </c>
      <c r="AV54" s="10" t="s">
        <v>31</v>
      </c>
      <c r="AW54" s="10" t="s">
        <v>31</v>
      </c>
      <c r="AX54" s="10" t="s">
        <v>31</v>
      </c>
      <c r="AY54" s="10" t="s">
        <v>31</v>
      </c>
      <c r="AZ54" s="10" t="s">
        <v>31</v>
      </c>
      <c r="BA54" s="10" t="s">
        <v>31</v>
      </c>
      <c r="BB54" s="10" t="s">
        <v>31</v>
      </c>
      <c r="BC54" s="10" t="s">
        <v>31</v>
      </c>
      <c r="BD54" s="10" t="s">
        <v>31</v>
      </c>
      <c r="BE54" s="10" t="s">
        <v>31</v>
      </c>
      <c r="BF54" s="10" t="s">
        <v>31</v>
      </c>
      <c r="BG54" s="10" t="s">
        <v>31</v>
      </c>
      <c r="BH54" s="10" t="s">
        <v>31</v>
      </c>
      <c r="BI54" s="10" t="s">
        <v>31</v>
      </c>
      <c r="BJ54" s="10" t="s">
        <v>31</v>
      </c>
      <c r="BK54" s="11" t="s">
        <v>31</v>
      </c>
      <c r="BL54" s="10" t="s">
        <v>31</v>
      </c>
      <c r="BM54" s="10" t="s">
        <v>31</v>
      </c>
      <c r="BN54" s="10" t="s">
        <v>31</v>
      </c>
      <c r="BO54" s="10" t="s">
        <v>31</v>
      </c>
      <c r="BP54" s="10" t="s">
        <v>31</v>
      </c>
      <c r="BQ54" s="10" t="s">
        <v>31</v>
      </c>
      <c r="BR54" s="10" t="s">
        <v>31</v>
      </c>
      <c r="BS54" s="10" t="s">
        <v>31</v>
      </c>
      <c r="BT54" s="10" t="s">
        <v>31</v>
      </c>
      <c r="BU54" s="10" t="s">
        <v>31</v>
      </c>
      <c r="BV54" s="10" t="s">
        <v>31</v>
      </c>
      <c r="BW54" s="10" t="s">
        <v>31</v>
      </c>
      <c r="BX54" s="10" t="s">
        <v>31</v>
      </c>
      <c r="BY54" s="10" t="s">
        <v>31</v>
      </c>
      <c r="BZ54" s="10" t="s">
        <v>31</v>
      </c>
      <c r="CA54" s="10" t="s">
        <v>31</v>
      </c>
      <c r="CB54" s="10" t="s">
        <v>31</v>
      </c>
      <c r="CC54" s="10" t="s">
        <v>31</v>
      </c>
      <c r="CD54" s="10" t="s">
        <v>31</v>
      </c>
      <c r="CE54" s="10" t="s">
        <v>31</v>
      </c>
      <c r="CF54" s="10" t="s">
        <v>31</v>
      </c>
      <c r="CG54" s="10" t="s">
        <v>31</v>
      </c>
      <c r="CH54" s="10" t="s">
        <v>31</v>
      </c>
      <c r="CI54" s="10" t="s">
        <v>31</v>
      </c>
      <c r="CJ54" s="10" t="s">
        <v>31</v>
      </c>
      <c r="CK54" s="10" t="s">
        <v>31</v>
      </c>
      <c r="CL54" s="10" t="s">
        <v>31</v>
      </c>
      <c r="CM54" s="10" t="s">
        <v>31</v>
      </c>
      <c r="CN54" s="11">
        <v>1.0</v>
      </c>
      <c r="CO54" s="10">
        <v>1.0</v>
      </c>
      <c r="CP54" s="10">
        <v>1.0</v>
      </c>
      <c r="CQ54" s="10">
        <v>1.0</v>
      </c>
      <c r="CR54" s="10">
        <v>1.0</v>
      </c>
      <c r="CS54" s="10">
        <v>1.0</v>
      </c>
      <c r="CT54" s="10">
        <v>1.0</v>
      </c>
      <c r="CU54" s="10">
        <v>1.0</v>
      </c>
      <c r="CV54" s="10">
        <v>1.0</v>
      </c>
      <c r="CW54" s="10">
        <v>1.0</v>
      </c>
      <c r="CX54" s="10">
        <v>1.0</v>
      </c>
      <c r="CY54" s="10">
        <v>1.0</v>
      </c>
      <c r="CZ54" s="10">
        <v>1.0</v>
      </c>
      <c r="DA54" s="10">
        <v>1.0</v>
      </c>
      <c r="DB54" s="10">
        <v>1.0</v>
      </c>
      <c r="DC54" s="10">
        <v>1.0</v>
      </c>
      <c r="DD54" s="10">
        <v>1.0</v>
      </c>
      <c r="DE54" s="10">
        <v>1.0</v>
      </c>
      <c r="DF54" s="10">
        <v>1.0</v>
      </c>
      <c r="DG54" s="10">
        <v>1.0</v>
      </c>
      <c r="DH54" s="10">
        <v>1.0</v>
      </c>
      <c r="DI54" s="10">
        <v>1.0</v>
      </c>
      <c r="DJ54" s="10">
        <v>1.0</v>
      </c>
      <c r="DK54" s="10">
        <v>1.0</v>
      </c>
      <c r="DL54" s="10">
        <v>1.0</v>
      </c>
      <c r="DM54" s="10">
        <v>1.0</v>
      </c>
      <c r="DN54" s="10">
        <v>1.0</v>
      </c>
      <c r="DO54" s="10">
        <v>1.0</v>
      </c>
      <c r="DP54" s="10">
        <v>1.0</v>
      </c>
      <c r="DQ54" s="10">
        <v>1.0</v>
      </c>
      <c r="DR54" s="10">
        <v>1.0</v>
      </c>
      <c r="DS54" s="10">
        <v>1.0</v>
      </c>
      <c r="DT54" s="10">
        <v>1.0</v>
      </c>
      <c r="DU54" s="10">
        <v>1.0</v>
      </c>
      <c r="DV54" s="10">
        <v>1.0</v>
      </c>
      <c r="DW54" s="10">
        <v>1.0</v>
      </c>
      <c r="DX54" s="10">
        <v>1.0</v>
      </c>
      <c r="DY54" s="10">
        <v>1.0</v>
      </c>
      <c r="DZ54" s="10">
        <v>1.0</v>
      </c>
      <c r="EA54" s="10">
        <v>1.0</v>
      </c>
      <c r="EB54" s="10">
        <v>1.0</v>
      </c>
      <c r="EC54" s="10">
        <v>1.0</v>
      </c>
      <c r="ED54" s="10">
        <v>1.0</v>
      </c>
      <c r="EE54" s="10">
        <v>1.0</v>
      </c>
      <c r="EF54" s="10">
        <v>1.0</v>
      </c>
      <c r="EG54" s="10">
        <v>1.0</v>
      </c>
      <c r="EH54" s="10">
        <v>1.0</v>
      </c>
      <c r="EI54" s="10">
        <v>1.0</v>
      </c>
      <c r="EJ54" s="10">
        <v>1.0</v>
      </c>
      <c r="EK54" s="10">
        <v>1.0</v>
      </c>
      <c r="EL54" s="10">
        <v>1.0</v>
      </c>
      <c r="EM54" s="10">
        <v>1.0</v>
      </c>
      <c r="EN54" s="10">
        <v>1.0</v>
      </c>
      <c r="EO54" s="10">
        <v>1.0</v>
      </c>
      <c r="EP54" s="10">
        <v>1.0</v>
      </c>
      <c r="EQ54" s="10">
        <v>1.0</v>
      </c>
      <c r="ER54" s="10">
        <v>1.0</v>
      </c>
      <c r="ES54" s="10">
        <v>1.0</v>
      </c>
      <c r="ET54" s="10">
        <v>1.0</v>
      </c>
      <c r="EU54" s="10">
        <v>1.0</v>
      </c>
      <c r="EV54" s="10">
        <v>1.0</v>
      </c>
      <c r="EW54" s="10">
        <v>1.0</v>
      </c>
      <c r="EX54" s="10">
        <v>1.0</v>
      </c>
      <c r="EY54" s="10">
        <v>1.0</v>
      </c>
      <c r="EZ54" s="10">
        <v>1.0</v>
      </c>
      <c r="FA54" s="10">
        <v>1.0</v>
      </c>
      <c r="FB54" s="10">
        <v>1.0</v>
      </c>
      <c r="FC54" s="11">
        <v>1.0</v>
      </c>
      <c r="FD54" s="10">
        <v>1.0</v>
      </c>
      <c r="FE54" s="10">
        <v>1.0</v>
      </c>
      <c r="FF54" s="10" t="s">
        <v>38</v>
      </c>
      <c r="FG54" s="10" t="s">
        <v>38</v>
      </c>
      <c r="FH54" s="10" t="s">
        <v>38</v>
      </c>
      <c r="FI54" s="10">
        <v>1.0</v>
      </c>
      <c r="FJ54" s="10">
        <v>1.0</v>
      </c>
      <c r="FK54" s="10">
        <v>1.0</v>
      </c>
      <c r="FL54" s="10">
        <v>1.0</v>
      </c>
      <c r="FM54" s="10">
        <v>1.0</v>
      </c>
      <c r="FN54" s="10" t="s">
        <v>38</v>
      </c>
      <c r="FO54" s="10" t="s">
        <v>38</v>
      </c>
      <c r="FP54" s="10" t="s">
        <v>38</v>
      </c>
      <c r="FQ54" s="10" t="s">
        <v>38</v>
      </c>
      <c r="FR54" s="10" t="s">
        <v>38</v>
      </c>
      <c r="FS54" s="10" t="s">
        <v>38</v>
      </c>
      <c r="FT54" s="10" t="s">
        <v>38</v>
      </c>
      <c r="FU54" s="10" t="s">
        <v>38</v>
      </c>
      <c r="FV54" s="10" t="s">
        <v>38</v>
      </c>
      <c r="FW54" s="10" t="s">
        <v>38</v>
      </c>
      <c r="FX54" s="10" t="s">
        <v>38</v>
      </c>
      <c r="FY54" s="10" t="s">
        <v>38</v>
      </c>
      <c r="FZ54" s="10" t="s">
        <v>38</v>
      </c>
      <c r="GA54" s="10" t="s">
        <v>38</v>
      </c>
      <c r="GB54" s="10">
        <v>1.0</v>
      </c>
      <c r="GC54" s="10">
        <v>1.0</v>
      </c>
      <c r="GD54" s="11">
        <v>1.0</v>
      </c>
      <c r="GE54" s="10">
        <v>1.0</v>
      </c>
      <c r="GF54" s="10">
        <v>1.0</v>
      </c>
      <c r="GG54" s="10">
        <v>1.0</v>
      </c>
      <c r="GH54" s="10">
        <v>1.0</v>
      </c>
      <c r="GI54" s="10">
        <v>1.0</v>
      </c>
      <c r="GJ54" s="10">
        <v>1.0</v>
      </c>
      <c r="GK54" s="10" t="s">
        <v>160</v>
      </c>
      <c r="GL54" s="10" t="s">
        <v>160</v>
      </c>
      <c r="GM54" s="10">
        <v>1.0</v>
      </c>
      <c r="GN54" s="10">
        <v>1.0</v>
      </c>
      <c r="GO54" s="10">
        <v>1.0</v>
      </c>
      <c r="GP54" s="10" t="s">
        <v>57</v>
      </c>
      <c r="GQ54" s="10" t="s">
        <v>57</v>
      </c>
      <c r="GR54" s="10" t="s">
        <v>57</v>
      </c>
      <c r="GS54" s="10" t="s">
        <v>57</v>
      </c>
      <c r="GT54" s="10" t="s">
        <v>57</v>
      </c>
      <c r="GU54" s="10" t="s">
        <v>57</v>
      </c>
      <c r="GV54" s="10" t="s">
        <v>57</v>
      </c>
      <c r="GW54" s="10" t="s">
        <v>57</v>
      </c>
      <c r="GX54" s="10" t="s">
        <v>57</v>
      </c>
      <c r="GY54" s="10" t="s">
        <v>57</v>
      </c>
      <c r="GZ54" s="10" t="s">
        <v>57</v>
      </c>
      <c r="HA54" s="10" t="s">
        <v>57</v>
      </c>
      <c r="HB54" s="10" t="s">
        <v>57</v>
      </c>
      <c r="HC54" s="10" t="s">
        <v>57</v>
      </c>
      <c r="HD54" s="10" t="s">
        <v>57</v>
      </c>
      <c r="HE54" s="10" t="s">
        <v>57</v>
      </c>
      <c r="HF54" s="10" t="s">
        <v>57</v>
      </c>
    </row>
    <row r="55">
      <c r="A55" s="7" t="s">
        <v>22</v>
      </c>
      <c r="B55" s="8"/>
      <c r="C55" s="7" t="s">
        <v>237</v>
      </c>
      <c r="D55" s="7" t="s">
        <v>238</v>
      </c>
      <c r="E55" s="7" t="s">
        <v>239</v>
      </c>
      <c r="F55" s="9">
        <f t="shared" si="1"/>
        <v>139</v>
      </c>
      <c r="G55" s="7" t="s">
        <v>26</v>
      </c>
      <c r="H55" s="7" t="s">
        <v>35</v>
      </c>
      <c r="I55" s="7" t="s">
        <v>36</v>
      </c>
      <c r="J55" s="7" t="s">
        <v>42</v>
      </c>
      <c r="K55" s="7" t="s">
        <v>30</v>
      </c>
      <c r="L55" s="7" t="s">
        <v>47</v>
      </c>
      <c r="M55" s="10" t="s">
        <v>31</v>
      </c>
      <c r="N55" s="10" t="s">
        <v>31</v>
      </c>
      <c r="O55" s="10" t="s">
        <v>31</v>
      </c>
      <c r="P55" s="10">
        <v>100.0</v>
      </c>
      <c r="Q55" s="10">
        <v>0.0</v>
      </c>
      <c r="R55" s="10">
        <v>39.0</v>
      </c>
      <c r="S55" s="11" t="s">
        <v>31</v>
      </c>
      <c r="T55" s="10" t="s">
        <v>31</v>
      </c>
      <c r="U55" s="10" t="s">
        <v>31</v>
      </c>
      <c r="V55" s="10" t="s">
        <v>31</v>
      </c>
      <c r="W55" s="10" t="s">
        <v>31</v>
      </c>
      <c r="X55" s="10" t="s">
        <v>31</v>
      </c>
      <c r="Y55" s="10" t="s">
        <v>31</v>
      </c>
      <c r="Z55" s="10" t="s">
        <v>31</v>
      </c>
      <c r="AA55" s="10" t="s">
        <v>31</v>
      </c>
      <c r="AB55" s="10" t="s">
        <v>31</v>
      </c>
      <c r="AC55" s="10" t="s">
        <v>31</v>
      </c>
      <c r="AD55" s="10" t="s">
        <v>31</v>
      </c>
      <c r="AE55" s="10" t="s">
        <v>31</v>
      </c>
      <c r="AF55" s="10" t="s">
        <v>31</v>
      </c>
      <c r="AG55" s="10" t="s">
        <v>31</v>
      </c>
      <c r="AH55" s="10" t="s">
        <v>31</v>
      </c>
      <c r="AI55" s="10" t="s">
        <v>31</v>
      </c>
      <c r="AJ55" s="10" t="s">
        <v>31</v>
      </c>
      <c r="AK55" s="10" t="s">
        <v>31</v>
      </c>
      <c r="AL55" s="10" t="s">
        <v>31</v>
      </c>
      <c r="AM55" s="11" t="s">
        <v>31</v>
      </c>
      <c r="AN55" s="10" t="s">
        <v>31</v>
      </c>
      <c r="AO55" s="10" t="s">
        <v>31</v>
      </c>
      <c r="AP55" s="10" t="s">
        <v>31</v>
      </c>
      <c r="AQ55" s="10" t="s">
        <v>31</v>
      </c>
      <c r="AR55" s="10" t="s">
        <v>31</v>
      </c>
      <c r="AS55" s="10" t="s">
        <v>31</v>
      </c>
      <c r="AT55" s="10" t="s">
        <v>31</v>
      </c>
      <c r="AU55" s="10" t="s">
        <v>31</v>
      </c>
      <c r="AV55" s="10" t="s">
        <v>31</v>
      </c>
      <c r="AW55" s="10" t="s">
        <v>31</v>
      </c>
      <c r="AX55" s="10" t="s">
        <v>31</v>
      </c>
      <c r="AY55" s="10" t="s">
        <v>31</v>
      </c>
      <c r="AZ55" s="10" t="s">
        <v>31</v>
      </c>
      <c r="BA55" s="10" t="s">
        <v>31</v>
      </c>
      <c r="BB55" s="10" t="s">
        <v>31</v>
      </c>
      <c r="BC55" s="10" t="s">
        <v>31</v>
      </c>
      <c r="BD55" s="10" t="s">
        <v>31</v>
      </c>
      <c r="BE55" s="10" t="s">
        <v>31</v>
      </c>
      <c r="BF55" s="10" t="s">
        <v>31</v>
      </c>
      <c r="BG55" s="10" t="s">
        <v>31</v>
      </c>
      <c r="BH55" s="10" t="s">
        <v>31</v>
      </c>
      <c r="BI55" s="10" t="s">
        <v>31</v>
      </c>
      <c r="BJ55" s="10" t="s">
        <v>31</v>
      </c>
      <c r="BK55" s="11" t="s">
        <v>31</v>
      </c>
      <c r="BL55" s="10" t="s">
        <v>31</v>
      </c>
      <c r="BM55" s="10" t="s">
        <v>31</v>
      </c>
      <c r="BN55" s="10" t="s">
        <v>31</v>
      </c>
      <c r="BO55" s="10" t="s">
        <v>31</v>
      </c>
      <c r="BP55" s="10" t="s">
        <v>31</v>
      </c>
      <c r="BQ55" s="10" t="s">
        <v>31</v>
      </c>
      <c r="BR55" s="10" t="s">
        <v>31</v>
      </c>
      <c r="BS55" s="10" t="s">
        <v>31</v>
      </c>
      <c r="BT55" s="10" t="s">
        <v>31</v>
      </c>
      <c r="BU55" s="10" t="s">
        <v>31</v>
      </c>
      <c r="BV55" s="10" t="s">
        <v>31</v>
      </c>
      <c r="BW55" s="10" t="s">
        <v>31</v>
      </c>
      <c r="BX55" s="10" t="s">
        <v>31</v>
      </c>
      <c r="BY55" s="10" t="s">
        <v>31</v>
      </c>
      <c r="BZ55" s="10" t="s">
        <v>31</v>
      </c>
      <c r="CA55" s="10" t="s">
        <v>31</v>
      </c>
      <c r="CB55" s="10" t="s">
        <v>31</v>
      </c>
      <c r="CC55" s="10" t="s">
        <v>31</v>
      </c>
      <c r="CD55" s="10" t="s">
        <v>31</v>
      </c>
      <c r="CE55" s="10" t="s">
        <v>31</v>
      </c>
      <c r="CF55" s="10" t="s">
        <v>31</v>
      </c>
      <c r="CG55" s="10" t="s">
        <v>31</v>
      </c>
      <c r="CH55" s="10" t="s">
        <v>31</v>
      </c>
      <c r="CI55" s="10" t="s">
        <v>31</v>
      </c>
      <c r="CJ55" s="10" t="s">
        <v>31</v>
      </c>
      <c r="CK55" s="10" t="s">
        <v>31</v>
      </c>
      <c r="CL55" s="10" t="s">
        <v>31</v>
      </c>
      <c r="CM55" s="10" t="s">
        <v>31</v>
      </c>
      <c r="CN55" s="11">
        <v>1.0</v>
      </c>
      <c r="CO55" s="10">
        <v>1.0</v>
      </c>
      <c r="CP55" s="10">
        <v>1.0</v>
      </c>
      <c r="CQ55" s="10">
        <v>1.0</v>
      </c>
      <c r="CR55" s="10">
        <v>1.0</v>
      </c>
      <c r="CS55" s="10">
        <v>1.0</v>
      </c>
      <c r="CT55" s="10">
        <v>1.0</v>
      </c>
      <c r="CU55" s="10">
        <v>1.0</v>
      </c>
      <c r="CV55" s="10">
        <v>1.0</v>
      </c>
      <c r="CW55" s="10">
        <v>1.0</v>
      </c>
      <c r="CX55" s="10">
        <v>1.0</v>
      </c>
      <c r="CY55" s="10">
        <v>1.0</v>
      </c>
      <c r="CZ55" s="10">
        <v>1.0</v>
      </c>
      <c r="DA55" s="10">
        <v>1.0</v>
      </c>
      <c r="DB55" s="10">
        <v>1.0</v>
      </c>
      <c r="DC55" s="10">
        <v>1.0</v>
      </c>
      <c r="DD55" s="10">
        <v>1.0</v>
      </c>
      <c r="DE55" s="10">
        <v>1.0</v>
      </c>
      <c r="DF55" s="10">
        <v>1.0</v>
      </c>
      <c r="DG55" s="10">
        <v>1.0</v>
      </c>
      <c r="DH55" s="10">
        <v>1.0</v>
      </c>
      <c r="DI55" s="10">
        <v>1.0</v>
      </c>
      <c r="DJ55" s="10">
        <v>1.0</v>
      </c>
      <c r="DK55" s="10">
        <v>1.0</v>
      </c>
      <c r="DL55" s="10">
        <v>1.0</v>
      </c>
      <c r="DM55" s="10">
        <v>1.0</v>
      </c>
      <c r="DN55" s="10">
        <v>1.0</v>
      </c>
      <c r="DO55" s="10">
        <v>1.0</v>
      </c>
      <c r="DP55" s="10">
        <v>1.0</v>
      </c>
      <c r="DQ55" s="10">
        <v>1.0</v>
      </c>
      <c r="DR55" s="10">
        <v>1.0</v>
      </c>
      <c r="DS55" s="10">
        <v>1.0</v>
      </c>
      <c r="DT55" s="10">
        <v>1.0</v>
      </c>
      <c r="DU55" s="10">
        <v>1.0</v>
      </c>
      <c r="DV55" s="10">
        <v>1.0</v>
      </c>
      <c r="DW55" s="10">
        <v>1.0</v>
      </c>
      <c r="DX55" s="10">
        <v>1.0</v>
      </c>
      <c r="DY55" s="10">
        <v>1.0</v>
      </c>
      <c r="DZ55" s="10">
        <v>1.0</v>
      </c>
      <c r="EA55" s="10">
        <v>1.0</v>
      </c>
      <c r="EB55" s="10">
        <v>1.0</v>
      </c>
      <c r="EC55" s="10">
        <v>1.0</v>
      </c>
      <c r="ED55" s="10">
        <v>1.0</v>
      </c>
      <c r="EE55" s="10">
        <v>1.0</v>
      </c>
      <c r="EF55" s="10">
        <v>1.0</v>
      </c>
      <c r="EG55" s="10">
        <v>1.0</v>
      </c>
      <c r="EH55" s="10">
        <v>1.0</v>
      </c>
      <c r="EI55" s="10">
        <v>1.0</v>
      </c>
      <c r="EJ55" s="10">
        <v>1.0</v>
      </c>
      <c r="EK55" s="10">
        <v>1.0</v>
      </c>
      <c r="EL55" s="10">
        <v>1.0</v>
      </c>
      <c r="EM55" s="10">
        <v>1.0</v>
      </c>
      <c r="EN55" s="10">
        <v>1.0</v>
      </c>
      <c r="EO55" s="10">
        <v>1.0</v>
      </c>
      <c r="EP55" s="10">
        <v>1.0</v>
      </c>
      <c r="EQ55" s="10">
        <v>1.0</v>
      </c>
      <c r="ER55" s="10">
        <v>1.0</v>
      </c>
      <c r="ES55" s="10">
        <v>1.0</v>
      </c>
      <c r="ET55" s="10">
        <v>1.0</v>
      </c>
      <c r="EU55" s="10">
        <v>1.0</v>
      </c>
      <c r="EV55" s="10">
        <v>1.0</v>
      </c>
      <c r="EW55" s="10">
        <v>1.0</v>
      </c>
      <c r="EX55" s="10">
        <v>1.0</v>
      </c>
      <c r="EY55" s="10">
        <v>1.0</v>
      </c>
      <c r="EZ55" s="10">
        <v>1.0</v>
      </c>
      <c r="FA55" s="10">
        <v>1.0</v>
      </c>
      <c r="FB55" s="10">
        <v>1.0</v>
      </c>
      <c r="FC55" s="11" t="s">
        <v>38</v>
      </c>
      <c r="FD55" s="10">
        <v>1.0</v>
      </c>
      <c r="FE55" s="10" t="s">
        <v>38</v>
      </c>
      <c r="FF55" s="10" t="s">
        <v>38</v>
      </c>
      <c r="FG55" s="10" t="s">
        <v>38</v>
      </c>
      <c r="FH55" s="10" t="s">
        <v>38</v>
      </c>
      <c r="FI55" s="10" t="s">
        <v>38</v>
      </c>
      <c r="FJ55" s="10" t="s">
        <v>38</v>
      </c>
      <c r="FK55" s="10" t="s">
        <v>38</v>
      </c>
      <c r="FL55" s="10" t="s">
        <v>38</v>
      </c>
      <c r="FM55" s="10" t="s">
        <v>38</v>
      </c>
      <c r="FN55" s="10">
        <v>1.0</v>
      </c>
      <c r="FO55" s="10" t="s">
        <v>38</v>
      </c>
      <c r="FP55" s="10" t="s">
        <v>38</v>
      </c>
      <c r="FQ55" s="10" t="s">
        <v>38</v>
      </c>
      <c r="FR55" s="10" t="s">
        <v>38</v>
      </c>
      <c r="FS55" s="10" t="s">
        <v>38</v>
      </c>
      <c r="FT55" s="10" t="s">
        <v>38</v>
      </c>
      <c r="FU55" s="10" t="s">
        <v>38</v>
      </c>
      <c r="FV55" s="10" t="s">
        <v>38</v>
      </c>
      <c r="FW55" s="10" t="s">
        <v>38</v>
      </c>
      <c r="FX55" s="10">
        <v>1.0</v>
      </c>
      <c r="FY55" s="10" t="s">
        <v>38</v>
      </c>
      <c r="FZ55" s="10" t="s">
        <v>38</v>
      </c>
      <c r="GA55" s="10" t="s">
        <v>38</v>
      </c>
      <c r="GB55" s="10" t="s">
        <v>38</v>
      </c>
      <c r="GC55" s="10" t="s">
        <v>38</v>
      </c>
      <c r="GD55" s="11">
        <v>1.0</v>
      </c>
      <c r="GE55" s="10">
        <v>1.0</v>
      </c>
      <c r="GF55" s="10">
        <v>1.0</v>
      </c>
      <c r="GG55" s="10">
        <v>1.0</v>
      </c>
      <c r="GH55" s="10">
        <v>1.0</v>
      </c>
      <c r="GI55" s="10">
        <v>1.0</v>
      </c>
      <c r="GJ55" s="10">
        <v>1.0</v>
      </c>
      <c r="GK55" s="10">
        <v>1.0</v>
      </c>
      <c r="GL55" s="10">
        <v>1.0</v>
      </c>
      <c r="GM55" s="10">
        <v>1.0</v>
      </c>
      <c r="GN55" s="10">
        <v>1.0</v>
      </c>
      <c r="GO55" s="10">
        <v>1.0</v>
      </c>
      <c r="GP55" s="10" t="s">
        <v>57</v>
      </c>
      <c r="GQ55" s="10" t="s">
        <v>57</v>
      </c>
      <c r="GR55" s="10" t="s">
        <v>57</v>
      </c>
      <c r="GS55" s="10" t="s">
        <v>57</v>
      </c>
      <c r="GT55" s="10" t="s">
        <v>57</v>
      </c>
      <c r="GU55" s="10" t="s">
        <v>57</v>
      </c>
      <c r="GV55" s="10" t="s">
        <v>57</v>
      </c>
      <c r="GW55" s="10" t="s">
        <v>57</v>
      </c>
      <c r="GX55" s="10" t="s">
        <v>57</v>
      </c>
      <c r="GY55" s="10" t="s">
        <v>57</v>
      </c>
      <c r="GZ55" s="10" t="s">
        <v>57</v>
      </c>
      <c r="HA55" s="10" t="s">
        <v>57</v>
      </c>
      <c r="HB55" s="10" t="s">
        <v>57</v>
      </c>
      <c r="HC55" s="10" t="s">
        <v>57</v>
      </c>
      <c r="HD55" s="10" t="s">
        <v>57</v>
      </c>
      <c r="HE55" s="10" t="s">
        <v>57</v>
      </c>
      <c r="HF55" s="10" t="s">
        <v>57</v>
      </c>
    </row>
    <row r="56">
      <c r="A56" s="7"/>
      <c r="B56" s="8"/>
      <c r="C56" s="7" t="s">
        <v>240</v>
      </c>
      <c r="D56" s="7" t="s">
        <v>165</v>
      </c>
      <c r="E56" s="7" t="s">
        <v>70</v>
      </c>
      <c r="F56" s="9">
        <f t="shared" si="1"/>
        <v>131</v>
      </c>
      <c r="G56" s="7" t="s">
        <v>26</v>
      </c>
      <c r="H56" s="7" t="s">
        <v>35</v>
      </c>
      <c r="I56" s="7" t="s">
        <v>36</v>
      </c>
      <c r="J56" s="7" t="s">
        <v>71</v>
      </c>
      <c r="K56" s="7" t="s">
        <v>55</v>
      </c>
      <c r="L56" s="7"/>
      <c r="M56" s="10">
        <v>100.0</v>
      </c>
      <c r="N56" s="10">
        <v>0.0</v>
      </c>
      <c r="O56" s="10">
        <v>31.0</v>
      </c>
      <c r="P56" s="10" t="s">
        <v>31</v>
      </c>
      <c r="Q56" s="10" t="s">
        <v>31</v>
      </c>
      <c r="R56" s="10" t="s">
        <v>31</v>
      </c>
      <c r="S56" s="11">
        <v>1.0</v>
      </c>
      <c r="T56" s="10">
        <v>1.0</v>
      </c>
      <c r="U56" s="10">
        <v>1.0</v>
      </c>
      <c r="V56" s="10">
        <v>1.0</v>
      </c>
      <c r="W56" s="10">
        <v>1.0</v>
      </c>
      <c r="X56" s="10">
        <v>1.0</v>
      </c>
      <c r="Y56" s="10">
        <v>1.0</v>
      </c>
      <c r="Z56" s="10">
        <v>1.0</v>
      </c>
      <c r="AA56" s="10">
        <v>1.0</v>
      </c>
      <c r="AB56" s="10">
        <v>1.0</v>
      </c>
      <c r="AC56" s="10">
        <v>1.0</v>
      </c>
      <c r="AD56" s="10">
        <v>1.0</v>
      </c>
      <c r="AE56" s="10">
        <v>1.0</v>
      </c>
      <c r="AF56" s="10">
        <v>1.0</v>
      </c>
      <c r="AG56" s="10">
        <v>1.0</v>
      </c>
      <c r="AH56" s="10">
        <v>1.0</v>
      </c>
      <c r="AI56" s="10">
        <v>1.0</v>
      </c>
      <c r="AJ56" s="10">
        <v>1.0</v>
      </c>
      <c r="AK56" s="10">
        <v>1.0</v>
      </c>
      <c r="AL56" s="10">
        <v>1.0</v>
      </c>
      <c r="AM56" s="11">
        <v>1.0</v>
      </c>
      <c r="AN56" s="10">
        <v>1.0</v>
      </c>
      <c r="AO56" s="10" t="s">
        <v>38</v>
      </c>
      <c r="AP56" s="10" t="s">
        <v>38</v>
      </c>
      <c r="AQ56" s="10">
        <v>1.0</v>
      </c>
      <c r="AR56" s="10" t="s">
        <v>38</v>
      </c>
      <c r="AS56" s="10" t="s">
        <v>38</v>
      </c>
      <c r="AT56" s="10" t="s">
        <v>38</v>
      </c>
      <c r="AU56" s="10" t="s">
        <v>38</v>
      </c>
      <c r="AV56" s="10" t="s">
        <v>38</v>
      </c>
      <c r="AW56" s="10" t="s">
        <v>38</v>
      </c>
      <c r="AX56" s="10" t="s">
        <v>38</v>
      </c>
      <c r="AY56" s="10">
        <v>1.0</v>
      </c>
      <c r="AZ56" s="10" t="s">
        <v>38</v>
      </c>
      <c r="BA56" s="10">
        <v>1.0</v>
      </c>
      <c r="BB56" s="10" t="s">
        <v>38</v>
      </c>
      <c r="BC56" s="10" t="s">
        <v>38</v>
      </c>
      <c r="BD56" s="10">
        <v>1.0</v>
      </c>
      <c r="BE56" s="10" t="s">
        <v>38</v>
      </c>
      <c r="BF56" s="10" t="s">
        <v>38</v>
      </c>
      <c r="BG56" s="10" t="s">
        <v>38</v>
      </c>
      <c r="BH56" s="10" t="s">
        <v>38</v>
      </c>
      <c r="BI56" s="10" t="s">
        <v>38</v>
      </c>
      <c r="BJ56" s="10" t="s">
        <v>38</v>
      </c>
      <c r="BK56" s="11">
        <v>1.0</v>
      </c>
      <c r="BL56" s="10" t="s">
        <v>38</v>
      </c>
      <c r="BM56" s="10">
        <v>1.0</v>
      </c>
      <c r="BN56" s="10">
        <v>1.0</v>
      </c>
      <c r="BO56" s="10">
        <v>1.0</v>
      </c>
      <c r="BP56" s="10">
        <v>1.0</v>
      </c>
      <c r="BQ56" s="10">
        <v>1.0</v>
      </c>
      <c r="BR56" s="10">
        <v>1.0</v>
      </c>
      <c r="BS56" s="10">
        <v>1.0</v>
      </c>
      <c r="BT56" s="10">
        <v>1.0</v>
      </c>
      <c r="BU56" s="10">
        <v>1.0</v>
      </c>
      <c r="BV56" s="10">
        <v>1.0</v>
      </c>
      <c r="BW56" s="10">
        <v>1.0</v>
      </c>
      <c r="BX56" s="10" t="s">
        <v>38</v>
      </c>
      <c r="BY56" s="10" t="s">
        <v>38</v>
      </c>
      <c r="BZ56" s="10" t="s">
        <v>38</v>
      </c>
      <c r="CA56" s="10" t="s">
        <v>38</v>
      </c>
      <c r="CB56" s="10" t="s">
        <v>38</v>
      </c>
      <c r="CC56" s="10" t="s">
        <v>38</v>
      </c>
      <c r="CD56" s="10">
        <v>1.0</v>
      </c>
      <c r="CE56" s="10">
        <v>1.0</v>
      </c>
      <c r="CF56" s="10">
        <v>1.0</v>
      </c>
      <c r="CG56" s="10">
        <v>1.0</v>
      </c>
      <c r="CH56" s="10" t="s">
        <v>38</v>
      </c>
      <c r="CI56" s="10" t="s">
        <v>38</v>
      </c>
      <c r="CJ56" s="10" t="s">
        <v>38</v>
      </c>
      <c r="CK56" s="10" t="s">
        <v>38</v>
      </c>
      <c r="CL56" s="10" t="s">
        <v>38</v>
      </c>
      <c r="CM56" s="10" t="s">
        <v>38</v>
      </c>
      <c r="CN56" s="11" t="s">
        <v>31</v>
      </c>
      <c r="CO56" s="10" t="s">
        <v>31</v>
      </c>
      <c r="CP56" s="10" t="s">
        <v>31</v>
      </c>
      <c r="CQ56" s="10" t="s">
        <v>31</v>
      </c>
      <c r="CR56" s="10" t="s">
        <v>31</v>
      </c>
      <c r="CS56" s="10" t="s">
        <v>31</v>
      </c>
      <c r="CT56" s="10" t="s">
        <v>31</v>
      </c>
      <c r="CU56" s="10" t="s">
        <v>31</v>
      </c>
      <c r="CV56" s="10" t="s">
        <v>31</v>
      </c>
      <c r="CW56" s="10" t="s">
        <v>31</v>
      </c>
      <c r="CX56" s="10" t="s">
        <v>31</v>
      </c>
      <c r="CY56" s="10" t="s">
        <v>31</v>
      </c>
      <c r="CZ56" s="10" t="s">
        <v>31</v>
      </c>
      <c r="DA56" s="10" t="s">
        <v>31</v>
      </c>
      <c r="DB56" s="10" t="s">
        <v>31</v>
      </c>
      <c r="DC56" s="10" t="s">
        <v>31</v>
      </c>
      <c r="DD56" s="10" t="s">
        <v>31</v>
      </c>
      <c r="DE56" s="10" t="s">
        <v>31</v>
      </c>
      <c r="DF56" s="10" t="s">
        <v>31</v>
      </c>
      <c r="DG56" s="10" t="s">
        <v>31</v>
      </c>
      <c r="DH56" s="10" t="s">
        <v>31</v>
      </c>
      <c r="DI56" s="10" t="s">
        <v>31</v>
      </c>
      <c r="DJ56" s="10" t="s">
        <v>31</v>
      </c>
      <c r="DK56" s="10" t="s">
        <v>31</v>
      </c>
      <c r="DL56" s="10" t="s">
        <v>31</v>
      </c>
      <c r="DM56" s="10" t="s">
        <v>31</v>
      </c>
      <c r="DN56" s="10" t="s">
        <v>31</v>
      </c>
      <c r="DO56" s="10" t="s">
        <v>31</v>
      </c>
      <c r="DP56" s="10" t="s">
        <v>31</v>
      </c>
      <c r="DQ56" s="10" t="s">
        <v>31</v>
      </c>
      <c r="DR56" s="10" t="s">
        <v>31</v>
      </c>
      <c r="DS56" s="10" t="s">
        <v>31</v>
      </c>
      <c r="DT56" s="10" t="s">
        <v>31</v>
      </c>
      <c r="DU56" s="10" t="s">
        <v>31</v>
      </c>
      <c r="DV56" s="10" t="s">
        <v>31</v>
      </c>
      <c r="DW56" s="10" t="s">
        <v>31</v>
      </c>
      <c r="DX56" s="10" t="s">
        <v>31</v>
      </c>
      <c r="DY56" s="10" t="s">
        <v>31</v>
      </c>
      <c r="DZ56" s="10" t="s">
        <v>31</v>
      </c>
      <c r="EA56" s="10" t="s">
        <v>31</v>
      </c>
      <c r="EB56" s="10" t="s">
        <v>31</v>
      </c>
      <c r="EC56" s="10" t="s">
        <v>31</v>
      </c>
      <c r="ED56" s="10" t="s">
        <v>31</v>
      </c>
      <c r="EE56" s="10" t="s">
        <v>31</v>
      </c>
      <c r="EF56" s="10" t="s">
        <v>31</v>
      </c>
      <c r="EG56" s="10" t="s">
        <v>31</v>
      </c>
      <c r="EH56" s="10" t="s">
        <v>31</v>
      </c>
      <c r="EI56" s="10" t="s">
        <v>31</v>
      </c>
      <c r="EJ56" s="10" t="s">
        <v>31</v>
      </c>
      <c r="EK56" s="10" t="s">
        <v>31</v>
      </c>
      <c r="EL56" s="10" t="s">
        <v>31</v>
      </c>
      <c r="EM56" s="10" t="s">
        <v>31</v>
      </c>
      <c r="EN56" s="10" t="s">
        <v>31</v>
      </c>
      <c r="EO56" s="10" t="s">
        <v>31</v>
      </c>
      <c r="EP56" s="10" t="s">
        <v>31</v>
      </c>
      <c r="EQ56" s="10" t="s">
        <v>31</v>
      </c>
      <c r="ER56" s="10" t="s">
        <v>31</v>
      </c>
      <c r="ES56" s="10" t="s">
        <v>31</v>
      </c>
      <c r="ET56" s="10" t="s">
        <v>31</v>
      </c>
      <c r="EU56" s="10" t="s">
        <v>31</v>
      </c>
      <c r="EV56" s="10" t="s">
        <v>31</v>
      </c>
      <c r="EW56" s="10" t="s">
        <v>31</v>
      </c>
      <c r="EX56" s="10" t="s">
        <v>31</v>
      </c>
      <c r="EY56" s="10" t="s">
        <v>31</v>
      </c>
      <c r="EZ56" s="10" t="s">
        <v>31</v>
      </c>
      <c r="FA56" s="10" t="s">
        <v>31</v>
      </c>
      <c r="FB56" s="10" t="s">
        <v>31</v>
      </c>
      <c r="FC56" s="11" t="s">
        <v>31</v>
      </c>
      <c r="FD56" s="10" t="s">
        <v>31</v>
      </c>
      <c r="FE56" s="10" t="s">
        <v>31</v>
      </c>
      <c r="FF56" s="10" t="s">
        <v>31</v>
      </c>
      <c r="FG56" s="10" t="s">
        <v>31</v>
      </c>
      <c r="FH56" s="10" t="s">
        <v>31</v>
      </c>
      <c r="FI56" s="10" t="s">
        <v>31</v>
      </c>
      <c r="FJ56" s="10" t="s">
        <v>31</v>
      </c>
      <c r="FK56" s="10" t="s">
        <v>31</v>
      </c>
      <c r="FL56" s="10" t="s">
        <v>31</v>
      </c>
      <c r="FM56" s="10" t="s">
        <v>31</v>
      </c>
      <c r="FN56" s="10" t="s">
        <v>31</v>
      </c>
      <c r="FO56" s="10" t="s">
        <v>31</v>
      </c>
      <c r="FP56" s="10" t="s">
        <v>31</v>
      </c>
      <c r="FQ56" s="10" t="s">
        <v>31</v>
      </c>
      <c r="FR56" s="10" t="s">
        <v>31</v>
      </c>
      <c r="FS56" s="10" t="s">
        <v>31</v>
      </c>
      <c r="FT56" s="10" t="s">
        <v>31</v>
      </c>
      <c r="FU56" s="10" t="s">
        <v>31</v>
      </c>
      <c r="FV56" s="10" t="s">
        <v>31</v>
      </c>
      <c r="FW56" s="10" t="s">
        <v>31</v>
      </c>
      <c r="FX56" s="10" t="s">
        <v>31</v>
      </c>
      <c r="FY56" s="10" t="s">
        <v>31</v>
      </c>
      <c r="FZ56" s="10" t="s">
        <v>31</v>
      </c>
      <c r="GA56" s="10" t="s">
        <v>31</v>
      </c>
      <c r="GB56" s="10" t="s">
        <v>31</v>
      </c>
      <c r="GC56" s="10" t="s">
        <v>31</v>
      </c>
      <c r="GD56" s="11" t="s">
        <v>31</v>
      </c>
      <c r="GE56" s="10" t="s">
        <v>31</v>
      </c>
      <c r="GF56" s="10" t="s">
        <v>31</v>
      </c>
      <c r="GG56" s="10" t="s">
        <v>31</v>
      </c>
      <c r="GH56" s="10" t="s">
        <v>31</v>
      </c>
      <c r="GI56" s="10" t="s">
        <v>31</v>
      </c>
      <c r="GJ56" s="10" t="s">
        <v>31</v>
      </c>
      <c r="GK56" s="10" t="s">
        <v>31</v>
      </c>
      <c r="GL56" s="10" t="s">
        <v>31</v>
      </c>
      <c r="GM56" s="10" t="s">
        <v>31</v>
      </c>
      <c r="GN56" s="10" t="s">
        <v>31</v>
      </c>
      <c r="GO56" s="10" t="s">
        <v>31</v>
      </c>
      <c r="GP56" s="10" t="s">
        <v>31</v>
      </c>
      <c r="GQ56" s="10" t="s">
        <v>31</v>
      </c>
      <c r="GR56" s="10" t="s">
        <v>31</v>
      </c>
      <c r="GS56" s="10" t="s">
        <v>31</v>
      </c>
      <c r="GT56" s="10" t="s">
        <v>31</v>
      </c>
      <c r="GU56" s="10" t="s">
        <v>31</v>
      </c>
      <c r="GV56" s="10" t="s">
        <v>31</v>
      </c>
      <c r="GW56" s="10" t="s">
        <v>31</v>
      </c>
      <c r="GX56" s="10" t="s">
        <v>31</v>
      </c>
      <c r="GY56" s="10" t="s">
        <v>31</v>
      </c>
      <c r="GZ56" s="10" t="s">
        <v>31</v>
      </c>
      <c r="HA56" s="10" t="s">
        <v>31</v>
      </c>
      <c r="HB56" s="10" t="s">
        <v>31</v>
      </c>
      <c r="HC56" s="10" t="s">
        <v>31</v>
      </c>
      <c r="HD56" s="10" t="s">
        <v>31</v>
      </c>
      <c r="HE56" s="10" t="s">
        <v>31</v>
      </c>
      <c r="HF56" s="10" t="s">
        <v>31</v>
      </c>
    </row>
    <row r="57">
      <c r="A57" s="7"/>
      <c r="B57" s="8"/>
      <c r="C57" s="7" t="s">
        <v>241</v>
      </c>
      <c r="D57" s="7" t="s">
        <v>242</v>
      </c>
      <c r="E57" s="7" t="s">
        <v>243</v>
      </c>
      <c r="F57" s="9">
        <f t="shared" si="1"/>
        <v>122</v>
      </c>
      <c r="G57" s="7" t="s">
        <v>26</v>
      </c>
      <c r="H57" s="7" t="s">
        <v>35</v>
      </c>
      <c r="I57" s="7" t="s">
        <v>36</v>
      </c>
      <c r="J57" s="7" t="s">
        <v>29</v>
      </c>
      <c r="K57" s="7" t="s">
        <v>30</v>
      </c>
      <c r="L57" s="7" t="s">
        <v>244</v>
      </c>
      <c r="M57" s="10" t="s">
        <v>31</v>
      </c>
      <c r="N57" s="10" t="s">
        <v>31</v>
      </c>
      <c r="O57" s="10" t="s">
        <v>31</v>
      </c>
      <c r="P57" s="10">
        <v>100.0</v>
      </c>
      <c r="Q57" s="10">
        <v>0.0</v>
      </c>
      <c r="R57" s="10">
        <v>22.0</v>
      </c>
      <c r="S57" s="11" t="s">
        <v>31</v>
      </c>
      <c r="T57" s="10" t="s">
        <v>31</v>
      </c>
      <c r="U57" s="10" t="s">
        <v>31</v>
      </c>
      <c r="V57" s="10" t="s">
        <v>31</v>
      </c>
      <c r="W57" s="10" t="s">
        <v>31</v>
      </c>
      <c r="X57" s="10" t="s">
        <v>31</v>
      </c>
      <c r="Y57" s="10" t="s">
        <v>31</v>
      </c>
      <c r="Z57" s="10" t="s">
        <v>31</v>
      </c>
      <c r="AA57" s="10" t="s">
        <v>31</v>
      </c>
      <c r="AB57" s="10" t="s">
        <v>31</v>
      </c>
      <c r="AC57" s="10" t="s">
        <v>31</v>
      </c>
      <c r="AD57" s="10" t="s">
        <v>31</v>
      </c>
      <c r="AE57" s="10" t="s">
        <v>31</v>
      </c>
      <c r="AF57" s="10" t="s">
        <v>31</v>
      </c>
      <c r="AG57" s="10" t="s">
        <v>31</v>
      </c>
      <c r="AH57" s="10" t="s">
        <v>31</v>
      </c>
      <c r="AI57" s="10" t="s">
        <v>31</v>
      </c>
      <c r="AJ57" s="10" t="s">
        <v>31</v>
      </c>
      <c r="AK57" s="10" t="s">
        <v>31</v>
      </c>
      <c r="AL57" s="10" t="s">
        <v>31</v>
      </c>
      <c r="AM57" s="11" t="s">
        <v>31</v>
      </c>
      <c r="AN57" s="10" t="s">
        <v>31</v>
      </c>
      <c r="AO57" s="10" t="s">
        <v>31</v>
      </c>
      <c r="AP57" s="10" t="s">
        <v>31</v>
      </c>
      <c r="AQ57" s="10" t="s">
        <v>31</v>
      </c>
      <c r="AR57" s="10" t="s">
        <v>31</v>
      </c>
      <c r="AS57" s="10" t="s">
        <v>31</v>
      </c>
      <c r="AT57" s="10" t="s">
        <v>31</v>
      </c>
      <c r="AU57" s="10" t="s">
        <v>31</v>
      </c>
      <c r="AV57" s="10" t="s">
        <v>31</v>
      </c>
      <c r="AW57" s="10" t="s">
        <v>31</v>
      </c>
      <c r="AX57" s="10" t="s">
        <v>31</v>
      </c>
      <c r="AY57" s="10" t="s">
        <v>31</v>
      </c>
      <c r="AZ57" s="10" t="s">
        <v>31</v>
      </c>
      <c r="BA57" s="10" t="s">
        <v>31</v>
      </c>
      <c r="BB57" s="10" t="s">
        <v>31</v>
      </c>
      <c r="BC57" s="10" t="s">
        <v>31</v>
      </c>
      <c r="BD57" s="10" t="s">
        <v>31</v>
      </c>
      <c r="BE57" s="10" t="s">
        <v>31</v>
      </c>
      <c r="BF57" s="10" t="s">
        <v>31</v>
      </c>
      <c r="BG57" s="10" t="s">
        <v>31</v>
      </c>
      <c r="BH57" s="10" t="s">
        <v>31</v>
      </c>
      <c r="BI57" s="10" t="s">
        <v>31</v>
      </c>
      <c r="BJ57" s="10" t="s">
        <v>31</v>
      </c>
      <c r="BK57" s="11" t="s">
        <v>31</v>
      </c>
      <c r="BL57" s="10" t="s">
        <v>31</v>
      </c>
      <c r="BM57" s="10" t="s">
        <v>31</v>
      </c>
      <c r="BN57" s="10" t="s">
        <v>31</v>
      </c>
      <c r="BO57" s="10" t="s">
        <v>31</v>
      </c>
      <c r="BP57" s="10" t="s">
        <v>31</v>
      </c>
      <c r="BQ57" s="10" t="s">
        <v>31</v>
      </c>
      <c r="BR57" s="10" t="s">
        <v>31</v>
      </c>
      <c r="BS57" s="10" t="s">
        <v>31</v>
      </c>
      <c r="BT57" s="10" t="s">
        <v>31</v>
      </c>
      <c r="BU57" s="10" t="s">
        <v>31</v>
      </c>
      <c r="BV57" s="10" t="s">
        <v>31</v>
      </c>
      <c r="BW57" s="10" t="s">
        <v>31</v>
      </c>
      <c r="BX57" s="10" t="s">
        <v>31</v>
      </c>
      <c r="BY57" s="10" t="s">
        <v>31</v>
      </c>
      <c r="BZ57" s="10" t="s">
        <v>31</v>
      </c>
      <c r="CA57" s="10" t="s">
        <v>31</v>
      </c>
      <c r="CB57" s="10" t="s">
        <v>31</v>
      </c>
      <c r="CC57" s="10" t="s">
        <v>31</v>
      </c>
      <c r="CD57" s="10" t="s">
        <v>31</v>
      </c>
      <c r="CE57" s="10" t="s">
        <v>31</v>
      </c>
      <c r="CF57" s="10" t="s">
        <v>31</v>
      </c>
      <c r="CG57" s="10" t="s">
        <v>31</v>
      </c>
      <c r="CH57" s="10" t="s">
        <v>31</v>
      </c>
      <c r="CI57" s="10" t="s">
        <v>31</v>
      </c>
      <c r="CJ57" s="10" t="s">
        <v>31</v>
      </c>
      <c r="CK57" s="10" t="s">
        <v>31</v>
      </c>
      <c r="CL57" s="10" t="s">
        <v>31</v>
      </c>
      <c r="CM57" s="10" t="s">
        <v>31</v>
      </c>
      <c r="CN57" s="11">
        <v>1.0</v>
      </c>
      <c r="CO57" s="10">
        <v>1.0</v>
      </c>
      <c r="CP57" s="10">
        <v>1.0</v>
      </c>
      <c r="CQ57" s="10">
        <v>1.0</v>
      </c>
      <c r="CR57" s="10">
        <v>1.0</v>
      </c>
      <c r="CS57" s="10">
        <v>1.0</v>
      </c>
      <c r="CT57" s="10">
        <v>1.0</v>
      </c>
      <c r="CU57" s="10">
        <v>1.0</v>
      </c>
      <c r="CV57" s="10">
        <v>1.0</v>
      </c>
      <c r="CW57" s="10">
        <v>1.0</v>
      </c>
      <c r="CX57" s="10">
        <v>1.0</v>
      </c>
      <c r="CY57" s="10">
        <v>1.0</v>
      </c>
      <c r="CZ57" s="10">
        <v>1.0</v>
      </c>
      <c r="DA57" s="10">
        <v>1.0</v>
      </c>
      <c r="DB57" s="10">
        <v>1.0</v>
      </c>
      <c r="DC57" s="10">
        <v>1.0</v>
      </c>
      <c r="DD57" s="10">
        <v>1.0</v>
      </c>
      <c r="DE57" s="10">
        <v>1.0</v>
      </c>
      <c r="DF57" s="10">
        <v>1.0</v>
      </c>
      <c r="DG57" s="10">
        <v>1.0</v>
      </c>
      <c r="DH57" s="10">
        <v>1.0</v>
      </c>
      <c r="DI57" s="10">
        <v>1.0</v>
      </c>
      <c r="DJ57" s="10">
        <v>1.0</v>
      </c>
      <c r="DK57" s="10">
        <v>1.0</v>
      </c>
      <c r="DL57" s="10">
        <v>1.0</v>
      </c>
      <c r="DM57" s="10">
        <v>1.0</v>
      </c>
      <c r="DN57" s="10">
        <v>1.0</v>
      </c>
      <c r="DO57" s="10">
        <v>1.0</v>
      </c>
      <c r="DP57" s="10">
        <v>1.0</v>
      </c>
      <c r="DQ57" s="10">
        <v>1.0</v>
      </c>
      <c r="DR57" s="10">
        <v>1.0</v>
      </c>
      <c r="DS57" s="10">
        <v>1.0</v>
      </c>
      <c r="DT57" s="10">
        <v>1.0</v>
      </c>
      <c r="DU57" s="10">
        <v>1.0</v>
      </c>
      <c r="DV57" s="10">
        <v>1.0</v>
      </c>
      <c r="DW57" s="10">
        <v>1.0</v>
      </c>
      <c r="DX57" s="10">
        <v>1.0</v>
      </c>
      <c r="DY57" s="10">
        <v>1.0</v>
      </c>
      <c r="DZ57" s="10">
        <v>1.0</v>
      </c>
      <c r="EA57" s="10">
        <v>1.0</v>
      </c>
      <c r="EB57" s="10">
        <v>1.0</v>
      </c>
      <c r="EC57" s="10">
        <v>1.0</v>
      </c>
      <c r="ED57" s="10">
        <v>1.0</v>
      </c>
      <c r="EE57" s="10">
        <v>1.0</v>
      </c>
      <c r="EF57" s="10">
        <v>1.0</v>
      </c>
      <c r="EG57" s="10">
        <v>1.0</v>
      </c>
      <c r="EH57" s="10">
        <v>1.0</v>
      </c>
      <c r="EI57" s="10">
        <v>1.0</v>
      </c>
      <c r="EJ57" s="10">
        <v>1.0</v>
      </c>
      <c r="EK57" s="10">
        <v>1.0</v>
      </c>
      <c r="EL57" s="10">
        <v>1.0</v>
      </c>
      <c r="EM57" s="10">
        <v>1.0</v>
      </c>
      <c r="EN57" s="10">
        <v>1.0</v>
      </c>
      <c r="EO57" s="10">
        <v>1.0</v>
      </c>
      <c r="EP57" s="10">
        <v>1.0</v>
      </c>
      <c r="EQ57" s="10">
        <v>1.0</v>
      </c>
      <c r="ER57" s="10">
        <v>1.0</v>
      </c>
      <c r="ES57" s="10">
        <v>1.0</v>
      </c>
      <c r="ET57" s="10">
        <v>1.0</v>
      </c>
      <c r="EU57" s="10">
        <v>1.0</v>
      </c>
      <c r="EV57" s="10">
        <v>1.0</v>
      </c>
      <c r="EW57" s="10">
        <v>1.0</v>
      </c>
      <c r="EX57" s="10">
        <v>1.0</v>
      </c>
      <c r="EY57" s="10">
        <v>1.0</v>
      </c>
      <c r="EZ57" s="10">
        <v>1.0</v>
      </c>
      <c r="FA57" s="10">
        <v>1.0</v>
      </c>
      <c r="FB57" s="10">
        <v>1.0</v>
      </c>
      <c r="FC57" s="11">
        <v>1.0</v>
      </c>
      <c r="FD57" s="10" t="s">
        <v>38</v>
      </c>
      <c r="FE57" s="10" t="s">
        <v>38</v>
      </c>
      <c r="FF57" s="10" t="s">
        <v>38</v>
      </c>
      <c r="FG57" s="10" t="s">
        <v>38</v>
      </c>
      <c r="FH57" s="10">
        <v>1.0</v>
      </c>
      <c r="FI57" s="10" t="s">
        <v>57</v>
      </c>
      <c r="FJ57" s="10" t="s">
        <v>57</v>
      </c>
      <c r="FK57" s="10" t="s">
        <v>57</v>
      </c>
      <c r="FL57" s="10">
        <v>1.0</v>
      </c>
      <c r="FM57" s="10">
        <v>1.0</v>
      </c>
      <c r="FN57" s="10" t="s">
        <v>38</v>
      </c>
      <c r="FO57" s="10" t="s">
        <v>38</v>
      </c>
      <c r="FP57" s="10" t="s">
        <v>57</v>
      </c>
      <c r="FQ57" s="10" t="s">
        <v>57</v>
      </c>
      <c r="FR57" s="10" t="s">
        <v>38</v>
      </c>
      <c r="FS57" s="10" t="s">
        <v>96</v>
      </c>
      <c r="FT57" s="10" t="s">
        <v>96</v>
      </c>
      <c r="FU57" s="10" t="s">
        <v>96</v>
      </c>
      <c r="FV57" s="10" t="s">
        <v>38</v>
      </c>
      <c r="FW57" s="10" t="s">
        <v>38</v>
      </c>
      <c r="FX57" s="10" t="s">
        <v>38</v>
      </c>
      <c r="FY57" s="10">
        <v>1.0</v>
      </c>
      <c r="FZ57" s="10" t="s">
        <v>96</v>
      </c>
      <c r="GA57" s="10" t="s">
        <v>96</v>
      </c>
      <c r="GB57" s="10">
        <v>1.0</v>
      </c>
      <c r="GC57" s="10">
        <v>1.0</v>
      </c>
      <c r="GD57" s="11">
        <v>1.0</v>
      </c>
      <c r="GE57" s="10" t="s">
        <v>38</v>
      </c>
      <c r="GF57" s="10">
        <v>1.0</v>
      </c>
      <c r="GG57" s="10">
        <v>1.0</v>
      </c>
      <c r="GH57" s="10">
        <v>1.0</v>
      </c>
      <c r="GI57" s="10">
        <v>1.0</v>
      </c>
      <c r="GJ57" s="10">
        <v>1.0</v>
      </c>
      <c r="GK57" s="10" t="s">
        <v>38</v>
      </c>
      <c r="GL57" s="10" t="s">
        <v>38</v>
      </c>
      <c r="GM57" s="10" t="s">
        <v>38</v>
      </c>
      <c r="GN57" s="10" t="s">
        <v>38</v>
      </c>
      <c r="GO57" s="10" t="s">
        <v>38</v>
      </c>
      <c r="GP57" s="10" t="s">
        <v>57</v>
      </c>
      <c r="GQ57" s="10" t="s">
        <v>38</v>
      </c>
      <c r="GR57" s="10" t="s">
        <v>57</v>
      </c>
      <c r="GS57" s="10" t="s">
        <v>38</v>
      </c>
      <c r="GT57" s="10" t="s">
        <v>57</v>
      </c>
      <c r="GU57" s="10" t="s">
        <v>57</v>
      </c>
      <c r="GV57" s="10" t="s">
        <v>57</v>
      </c>
      <c r="GW57" s="10" t="s">
        <v>57</v>
      </c>
      <c r="GX57" s="10" t="s">
        <v>57</v>
      </c>
      <c r="GY57" s="10" t="s">
        <v>57</v>
      </c>
      <c r="GZ57" s="10" t="s">
        <v>57</v>
      </c>
      <c r="HA57" s="10" t="s">
        <v>57</v>
      </c>
      <c r="HB57" s="10" t="s">
        <v>57</v>
      </c>
      <c r="HC57" s="10" t="s">
        <v>57</v>
      </c>
      <c r="HD57" s="10">
        <v>1.0</v>
      </c>
      <c r="HE57" s="10" t="s">
        <v>57</v>
      </c>
      <c r="HF57" s="10" t="s">
        <v>57</v>
      </c>
    </row>
    <row r="58">
      <c r="A58" s="7"/>
      <c r="B58" s="8"/>
      <c r="C58" s="7" t="s">
        <v>245</v>
      </c>
      <c r="D58" s="7" t="s">
        <v>246</v>
      </c>
      <c r="E58" s="7" t="s">
        <v>247</v>
      </c>
      <c r="F58" s="9">
        <f t="shared" si="1"/>
        <v>122</v>
      </c>
      <c r="G58" s="7" t="s">
        <v>26</v>
      </c>
      <c r="H58" s="7" t="s">
        <v>35</v>
      </c>
      <c r="I58" s="7" t="s">
        <v>148</v>
      </c>
      <c r="J58" s="7" t="s">
        <v>29</v>
      </c>
      <c r="K58" s="7" t="s">
        <v>30</v>
      </c>
      <c r="L58" s="7"/>
      <c r="M58" s="10" t="s">
        <v>31</v>
      </c>
      <c r="N58" s="10" t="s">
        <v>31</v>
      </c>
      <c r="O58" s="10" t="s">
        <v>31</v>
      </c>
      <c r="P58" s="10">
        <v>100.0</v>
      </c>
      <c r="Q58" s="10">
        <v>0.0</v>
      </c>
      <c r="R58" s="10">
        <v>22.0</v>
      </c>
      <c r="S58" s="11" t="s">
        <v>31</v>
      </c>
      <c r="T58" s="10" t="s">
        <v>31</v>
      </c>
      <c r="U58" s="10" t="s">
        <v>31</v>
      </c>
      <c r="V58" s="10" t="s">
        <v>31</v>
      </c>
      <c r="W58" s="10" t="s">
        <v>31</v>
      </c>
      <c r="X58" s="10" t="s">
        <v>31</v>
      </c>
      <c r="Y58" s="10" t="s">
        <v>31</v>
      </c>
      <c r="Z58" s="10" t="s">
        <v>31</v>
      </c>
      <c r="AA58" s="10" t="s">
        <v>31</v>
      </c>
      <c r="AB58" s="10" t="s">
        <v>31</v>
      </c>
      <c r="AC58" s="10" t="s">
        <v>31</v>
      </c>
      <c r="AD58" s="10" t="s">
        <v>31</v>
      </c>
      <c r="AE58" s="10" t="s">
        <v>31</v>
      </c>
      <c r="AF58" s="10" t="s">
        <v>31</v>
      </c>
      <c r="AG58" s="10" t="s">
        <v>31</v>
      </c>
      <c r="AH58" s="10" t="s">
        <v>31</v>
      </c>
      <c r="AI58" s="10" t="s">
        <v>31</v>
      </c>
      <c r="AJ58" s="10" t="s">
        <v>31</v>
      </c>
      <c r="AK58" s="10" t="s">
        <v>31</v>
      </c>
      <c r="AL58" s="10" t="s">
        <v>31</v>
      </c>
      <c r="AM58" s="11" t="s">
        <v>31</v>
      </c>
      <c r="AN58" s="10" t="s">
        <v>31</v>
      </c>
      <c r="AO58" s="10" t="s">
        <v>31</v>
      </c>
      <c r="AP58" s="10" t="s">
        <v>31</v>
      </c>
      <c r="AQ58" s="10" t="s">
        <v>31</v>
      </c>
      <c r="AR58" s="10" t="s">
        <v>31</v>
      </c>
      <c r="AS58" s="10" t="s">
        <v>31</v>
      </c>
      <c r="AT58" s="10" t="s">
        <v>31</v>
      </c>
      <c r="AU58" s="10" t="s">
        <v>31</v>
      </c>
      <c r="AV58" s="10" t="s">
        <v>31</v>
      </c>
      <c r="AW58" s="10" t="s">
        <v>31</v>
      </c>
      <c r="AX58" s="10" t="s">
        <v>31</v>
      </c>
      <c r="AY58" s="10" t="s">
        <v>31</v>
      </c>
      <c r="AZ58" s="10" t="s">
        <v>31</v>
      </c>
      <c r="BA58" s="10" t="s">
        <v>31</v>
      </c>
      <c r="BB58" s="10" t="s">
        <v>31</v>
      </c>
      <c r="BC58" s="10" t="s">
        <v>31</v>
      </c>
      <c r="BD58" s="10" t="s">
        <v>31</v>
      </c>
      <c r="BE58" s="10" t="s">
        <v>31</v>
      </c>
      <c r="BF58" s="10" t="s">
        <v>31</v>
      </c>
      <c r="BG58" s="10" t="s">
        <v>31</v>
      </c>
      <c r="BH58" s="10" t="s">
        <v>31</v>
      </c>
      <c r="BI58" s="10" t="s">
        <v>31</v>
      </c>
      <c r="BJ58" s="10" t="s">
        <v>31</v>
      </c>
      <c r="BK58" s="11" t="s">
        <v>31</v>
      </c>
      <c r="BL58" s="10" t="s">
        <v>31</v>
      </c>
      <c r="BM58" s="10" t="s">
        <v>31</v>
      </c>
      <c r="BN58" s="10" t="s">
        <v>31</v>
      </c>
      <c r="BO58" s="10" t="s">
        <v>31</v>
      </c>
      <c r="BP58" s="10" t="s">
        <v>31</v>
      </c>
      <c r="BQ58" s="10" t="s">
        <v>31</v>
      </c>
      <c r="BR58" s="10" t="s">
        <v>31</v>
      </c>
      <c r="BS58" s="10" t="s">
        <v>31</v>
      </c>
      <c r="BT58" s="10" t="s">
        <v>31</v>
      </c>
      <c r="BU58" s="10" t="s">
        <v>31</v>
      </c>
      <c r="BV58" s="10" t="s">
        <v>31</v>
      </c>
      <c r="BW58" s="10" t="s">
        <v>31</v>
      </c>
      <c r="BX58" s="10" t="s">
        <v>31</v>
      </c>
      <c r="BY58" s="10" t="s">
        <v>31</v>
      </c>
      <c r="BZ58" s="10" t="s">
        <v>31</v>
      </c>
      <c r="CA58" s="10" t="s">
        <v>31</v>
      </c>
      <c r="CB58" s="10" t="s">
        <v>31</v>
      </c>
      <c r="CC58" s="10" t="s">
        <v>31</v>
      </c>
      <c r="CD58" s="10" t="s">
        <v>31</v>
      </c>
      <c r="CE58" s="10" t="s">
        <v>31</v>
      </c>
      <c r="CF58" s="10" t="s">
        <v>31</v>
      </c>
      <c r="CG58" s="10" t="s">
        <v>31</v>
      </c>
      <c r="CH58" s="10" t="s">
        <v>31</v>
      </c>
      <c r="CI58" s="10" t="s">
        <v>31</v>
      </c>
      <c r="CJ58" s="10" t="s">
        <v>31</v>
      </c>
      <c r="CK58" s="10" t="s">
        <v>31</v>
      </c>
      <c r="CL58" s="10" t="s">
        <v>31</v>
      </c>
      <c r="CM58" s="10" t="s">
        <v>31</v>
      </c>
      <c r="CN58" s="11">
        <v>1.0</v>
      </c>
      <c r="CO58" s="10">
        <v>1.0</v>
      </c>
      <c r="CP58" s="10">
        <v>1.0</v>
      </c>
      <c r="CQ58" s="10">
        <v>1.0</v>
      </c>
      <c r="CR58" s="10">
        <v>1.0</v>
      </c>
      <c r="CS58" s="10">
        <v>1.0</v>
      </c>
      <c r="CT58" s="10">
        <v>1.0</v>
      </c>
      <c r="CU58" s="10">
        <v>1.0</v>
      </c>
      <c r="CV58" s="10">
        <v>1.0</v>
      </c>
      <c r="CW58" s="10">
        <v>1.0</v>
      </c>
      <c r="CX58" s="10">
        <v>1.0</v>
      </c>
      <c r="CY58" s="10">
        <v>1.0</v>
      </c>
      <c r="CZ58" s="10">
        <v>1.0</v>
      </c>
      <c r="DA58" s="10">
        <v>1.0</v>
      </c>
      <c r="DB58" s="10">
        <v>1.0</v>
      </c>
      <c r="DC58" s="10">
        <v>1.0</v>
      </c>
      <c r="DD58" s="10">
        <v>1.0</v>
      </c>
      <c r="DE58" s="10">
        <v>1.0</v>
      </c>
      <c r="DF58" s="10">
        <v>1.0</v>
      </c>
      <c r="DG58" s="10">
        <v>1.0</v>
      </c>
      <c r="DH58" s="10">
        <v>1.0</v>
      </c>
      <c r="DI58" s="10">
        <v>1.0</v>
      </c>
      <c r="DJ58" s="10">
        <v>1.0</v>
      </c>
      <c r="DK58" s="10">
        <v>1.0</v>
      </c>
      <c r="DL58" s="10">
        <v>1.0</v>
      </c>
      <c r="DM58" s="10">
        <v>1.0</v>
      </c>
      <c r="DN58" s="10">
        <v>1.0</v>
      </c>
      <c r="DO58" s="10">
        <v>1.0</v>
      </c>
      <c r="DP58" s="10">
        <v>1.0</v>
      </c>
      <c r="DQ58" s="10">
        <v>1.0</v>
      </c>
      <c r="DR58" s="10">
        <v>1.0</v>
      </c>
      <c r="DS58" s="10">
        <v>1.0</v>
      </c>
      <c r="DT58" s="10">
        <v>1.0</v>
      </c>
      <c r="DU58" s="10">
        <v>1.0</v>
      </c>
      <c r="DV58" s="10">
        <v>1.0</v>
      </c>
      <c r="DW58" s="10">
        <v>1.0</v>
      </c>
      <c r="DX58" s="10">
        <v>1.0</v>
      </c>
      <c r="DY58" s="10">
        <v>1.0</v>
      </c>
      <c r="DZ58" s="10">
        <v>1.0</v>
      </c>
      <c r="EA58" s="10">
        <v>1.0</v>
      </c>
      <c r="EB58" s="10">
        <v>1.0</v>
      </c>
      <c r="EC58" s="10">
        <v>1.0</v>
      </c>
      <c r="ED58" s="10">
        <v>1.0</v>
      </c>
      <c r="EE58" s="10">
        <v>1.0</v>
      </c>
      <c r="EF58" s="10">
        <v>1.0</v>
      </c>
      <c r="EG58" s="10">
        <v>1.0</v>
      </c>
      <c r="EH58" s="10">
        <v>1.0</v>
      </c>
      <c r="EI58" s="10">
        <v>1.0</v>
      </c>
      <c r="EJ58" s="10">
        <v>1.0</v>
      </c>
      <c r="EK58" s="10">
        <v>1.0</v>
      </c>
      <c r="EL58" s="10">
        <v>1.0</v>
      </c>
      <c r="EM58" s="10">
        <v>1.0</v>
      </c>
      <c r="EN58" s="10">
        <v>1.0</v>
      </c>
      <c r="EO58" s="10">
        <v>1.0</v>
      </c>
      <c r="EP58" s="10">
        <v>1.0</v>
      </c>
      <c r="EQ58" s="10">
        <v>1.0</v>
      </c>
      <c r="ER58" s="10">
        <v>1.0</v>
      </c>
      <c r="ES58" s="10">
        <v>1.0</v>
      </c>
      <c r="ET58" s="10">
        <v>1.0</v>
      </c>
      <c r="EU58" s="10">
        <v>1.0</v>
      </c>
      <c r="EV58" s="10">
        <v>1.0</v>
      </c>
      <c r="EW58" s="10">
        <v>1.0</v>
      </c>
      <c r="EX58" s="10">
        <v>1.0</v>
      </c>
      <c r="EY58" s="10">
        <v>1.0</v>
      </c>
      <c r="EZ58" s="10">
        <v>1.0</v>
      </c>
      <c r="FA58" s="10">
        <v>1.0</v>
      </c>
      <c r="FB58" s="10">
        <v>1.0</v>
      </c>
      <c r="FC58" s="11">
        <v>1.0</v>
      </c>
      <c r="FD58" s="10" t="s">
        <v>38</v>
      </c>
      <c r="FE58" s="10" t="s">
        <v>57</v>
      </c>
      <c r="FF58" s="10" t="s">
        <v>38</v>
      </c>
      <c r="FG58" s="10" t="s">
        <v>38</v>
      </c>
      <c r="FH58" s="10">
        <v>1.0</v>
      </c>
      <c r="FI58" s="10" t="s">
        <v>57</v>
      </c>
      <c r="FJ58" s="10" t="s">
        <v>57</v>
      </c>
      <c r="FK58" s="10" t="s">
        <v>57</v>
      </c>
      <c r="FL58" s="10">
        <v>1.0</v>
      </c>
      <c r="FM58" s="10">
        <v>1.0</v>
      </c>
      <c r="FN58" s="10" t="s">
        <v>57</v>
      </c>
      <c r="FO58" s="10" t="s">
        <v>38</v>
      </c>
      <c r="FP58" s="10" t="s">
        <v>57</v>
      </c>
      <c r="FQ58" s="10" t="s">
        <v>57</v>
      </c>
      <c r="FR58" s="10" t="s">
        <v>57</v>
      </c>
      <c r="FS58" s="10" t="s">
        <v>96</v>
      </c>
      <c r="FT58" s="10" t="s">
        <v>96</v>
      </c>
      <c r="FU58" s="10" t="s">
        <v>96</v>
      </c>
      <c r="FV58" s="10" t="s">
        <v>57</v>
      </c>
      <c r="FW58" s="10" t="s">
        <v>57</v>
      </c>
      <c r="FX58" s="10" t="s">
        <v>57</v>
      </c>
      <c r="FY58" s="10" t="s">
        <v>57</v>
      </c>
      <c r="FZ58" s="10" t="s">
        <v>96</v>
      </c>
      <c r="GA58" s="10" t="s">
        <v>96</v>
      </c>
      <c r="GB58" s="10">
        <v>1.0</v>
      </c>
      <c r="GC58" s="10">
        <v>1.0</v>
      </c>
      <c r="GD58" s="11">
        <v>1.0</v>
      </c>
      <c r="GE58" s="10">
        <v>1.0</v>
      </c>
      <c r="GF58" s="10">
        <v>1.0</v>
      </c>
      <c r="GG58" s="10">
        <v>1.0</v>
      </c>
      <c r="GH58" s="10">
        <v>1.0</v>
      </c>
      <c r="GI58" s="10">
        <v>1.0</v>
      </c>
      <c r="GJ58" s="10">
        <v>1.0</v>
      </c>
      <c r="GK58" s="10" t="s">
        <v>96</v>
      </c>
      <c r="GL58" s="10" t="s">
        <v>96</v>
      </c>
      <c r="GM58" s="10" t="s">
        <v>96</v>
      </c>
      <c r="GN58" s="10" t="s">
        <v>96</v>
      </c>
      <c r="GO58" s="10" t="s">
        <v>96</v>
      </c>
      <c r="GP58" s="10" t="s">
        <v>57</v>
      </c>
      <c r="GQ58" s="10" t="s">
        <v>57</v>
      </c>
      <c r="GR58" s="10" t="s">
        <v>57</v>
      </c>
      <c r="GS58" s="10" t="s">
        <v>57</v>
      </c>
      <c r="GT58" s="10" t="s">
        <v>57</v>
      </c>
      <c r="GU58" s="10" t="s">
        <v>57</v>
      </c>
      <c r="GV58" s="10" t="s">
        <v>57</v>
      </c>
      <c r="GW58" s="10" t="s">
        <v>57</v>
      </c>
      <c r="GX58" s="10" t="s">
        <v>57</v>
      </c>
      <c r="GY58" s="10" t="s">
        <v>57</v>
      </c>
      <c r="GZ58" s="10" t="s">
        <v>57</v>
      </c>
      <c r="HA58" s="10" t="s">
        <v>57</v>
      </c>
      <c r="HB58" s="10" t="s">
        <v>57</v>
      </c>
      <c r="HC58" s="10" t="s">
        <v>57</v>
      </c>
      <c r="HD58" s="10" t="s">
        <v>57</v>
      </c>
      <c r="HE58" s="10" t="s">
        <v>57</v>
      </c>
      <c r="HF58" s="10" t="s">
        <v>57</v>
      </c>
    </row>
    <row r="59">
      <c r="A59" s="7"/>
      <c r="B59" s="8"/>
      <c r="C59" s="7" t="s">
        <v>248</v>
      </c>
      <c r="D59" s="7" t="s">
        <v>154</v>
      </c>
      <c r="E59" s="7" t="s">
        <v>249</v>
      </c>
      <c r="F59" s="9">
        <f t="shared" si="1"/>
        <v>122</v>
      </c>
      <c r="G59" s="7" t="s">
        <v>26</v>
      </c>
      <c r="H59" s="7" t="s">
        <v>27</v>
      </c>
      <c r="I59" s="7" t="s">
        <v>28</v>
      </c>
      <c r="J59" s="7" t="s">
        <v>42</v>
      </c>
      <c r="K59" s="7" t="s">
        <v>30</v>
      </c>
      <c r="L59" s="7"/>
      <c r="M59" s="10" t="s">
        <v>31</v>
      </c>
      <c r="N59" s="10" t="s">
        <v>31</v>
      </c>
      <c r="O59" s="10" t="s">
        <v>31</v>
      </c>
      <c r="P59" s="10">
        <v>37.0</v>
      </c>
      <c r="Q59" s="10">
        <v>63.0</v>
      </c>
      <c r="R59" s="10">
        <v>22.0</v>
      </c>
      <c r="S59" s="11" t="s">
        <v>31</v>
      </c>
      <c r="T59" s="10" t="s">
        <v>31</v>
      </c>
      <c r="U59" s="10" t="s">
        <v>31</v>
      </c>
      <c r="V59" s="10" t="s">
        <v>31</v>
      </c>
      <c r="W59" s="10" t="s">
        <v>31</v>
      </c>
      <c r="X59" s="10" t="s">
        <v>31</v>
      </c>
      <c r="Y59" s="10" t="s">
        <v>31</v>
      </c>
      <c r="Z59" s="10" t="s">
        <v>31</v>
      </c>
      <c r="AA59" s="10" t="s">
        <v>31</v>
      </c>
      <c r="AB59" s="10" t="s">
        <v>31</v>
      </c>
      <c r="AC59" s="10" t="s">
        <v>31</v>
      </c>
      <c r="AD59" s="10" t="s">
        <v>31</v>
      </c>
      <c r="AE59" s="10" t="s">
        <v>31</v>
      </c>
      <c r="AF59" s="10" t="s">
        <v>31</v>
      </c>
      <c r="AG59" s="10" t="s">
        <v>31</v>
      </c>
      <c r="AH59" s="10" t="s">
        <v>31</v>
      </c>
      <c r="AI59" s="10" t="s">
        <v>31</v>
      </c>
      <c r="AJ59" s="10" t="s">
        <v>31</v>
      </c>
      <c r="AK59" s="10" t="s">
        <v>31</v>
      </c>
      <c r="AL59" s="10" t="s">
        <v>31</v>
      </c>
      <c r="AM59" s="11" t="s">
        <v>31</v>
      </c>
      <c r="AN59" s="10" t="s">
        <v>31</v>
      </c>
      <c r="AO59" s="10" t="s">
        <v>31</v>
      </c>
      <c r="AP59" s="10" t="s">
        <v>31</v>
      </c>
      <c r="AQ59" s="10" t="s">
        <v>31</v>
      </c>
      <c r="AR59" s="10" t="s">
        <v>31</v>
      </c>
      <c r="AS59" s="10" t="s">
        <v>31</v>
      </c>
      <c r="AT59" s="10" t="s">
        <v>31</v>
      </c>
      <c r="AU59" s="10" t="s">
        <v>31</v>
      </c>
      <c r="AV59" s="10" t="s">
        <v>31</v>
      </c>
      <c r="AW59" s="10" t="s">
        <v>31</v>
      </c>
      <c r="AX59" s="10" t="s">
        <v>31</v>
      </c>
      <c r="AY59" s="10" t="s">
        <v>31</v>
      </c>
      <c r="AZ59" s="10" t="s">
        <v>31</v>
      </c>
      <c r="BA59" s="10" t="s">
        <v>31</v>
      </c>
      <c r="BB59" s="10" t="s">
        <v>31</v>
      </c>
      <c r="BC59" s="10" t="s">
        <v>31</v>
      </c>
      <c r="BD59" s="10" t="s">
        <v>31</v>
      </c>
      <c r="BE59" s="10" t="s">
        <v>31</v>
      </c>
      <c r="BF59" s="10" t="s">
        <v>31</v>
      </c>
      <c r="BG59" s="10" t="s">
        <v>31</v>
      </c>
      <c r="BH59" s="10" t="s">
        <v>31</v>
      </c>
      <c r="BI59" s="10" t="s">
        <v>31</v>
      </c>
      <c r="BJ59" s="10" t="s">
        <v>31</v>
      </c>
      <c r="BK59" s="11" t="s">
        <v>31</v>
      </c>
      <c r="BL59" s="10" t="s">
        <v>31</v>
      </c>
      <c r="BM59" s="10" t="s">
        <v>31</v>
      </c>
      <c r="BN59" s="10" t="s">
        <v>31</v>
      </c>
      <c r="BO59" s="10" t="s">
        <v>31</v>
      </c>
      <c r="BP59" s="10" t="s">
        <v>31</v>
      </c>
      <c r="BQ59" s="10" t="s">
        <v>31</v>
      </c>
      <c r="BR59" s="10" t="s">
        <v>31</v>
      </c>
      <c r="BS59" s="10" t="s">
        <v>31</v>
      </c>
      <c r="BT59" s="10" t="s">
        <v>31</v>
      </c>
      <c r="BU59" s="10" t="s">
        <v>31</v>
      </c>
      <c r="BV59" s="10" t="s">
        <v>31</v>
      </c>
      <c r="BW59" s="10" t="s">
        <v>31</v>
      </c>
      <c r="BX59" s="10" t="s">
        <v>31</v>
      </c>
      <c r="BY59" s="10" t="s">
        <v>31</v>
      </c>
      <c r="BZ59" s="10" t="s">
        <v>31</v>
      </c>
      <c r="CA59" s="10" t="s">
        <v>31</v>
      </c>
      <c r="CB59" s="10" t="s">
        <v>31</v>
      </c>
      <c r="CC59" s="10" t="s">
        <v>31</v>
      </c>
      <c r="CD59" s="10" t="s">
        <v>31</v>
      </c>
      <c r="CE59" s="10" t="s">
        <v>31</v>
      </c>
      <c r="CF59" s="10" t="s">
        <v>31</v>
      </c>
      <c r="CG59" s="10" t="s">
        <v>31</v>
      </c>
      <c r="CH59" s="10" t="s">
        <v>31</v>
      </c>
      <c r="CI59" s="10" t="s">
        <v>31</v>
      </c>
      <c r="CJ59" s="10" t="s">
        <v>31</v>
      </c>
      <c r="CK59" s="10" t="s">
        <v>31</v>
      </c>
      <c r="CL59" s="10" t="s">
        <v>31</v>
      </c>
      <c r="CM59" s="10" t="s">
        <v>31</v>
      </c>
      <c r="CN59" s="11">
        <v>1.0</v>
      </c>
      <c r="CO59" s="10">
        <v>1.0</v>
      </c>
      <c r="CP59" s="10">
        <v>1.0</v>
      </c>
      <c r="CQ59" s="10">
        <v>1.0</v>
      </c>
      <c r="CR59" s="10">
        <v>1.0</v>
      </c>
      <c r="CS59" s="10">
        <v>1.0</v>
      </c>
      <c r="CT59" s="10">
        <v>1.0</v>
      </c>
      <c r="CU59" s="10">
        <v>1.0</v>
      </c>
      <c r="CV59" s="10">
        <v>1.0</v>
      </c>
      <c r="CW59" s="10">
        <v>1.0</v>
      </c>
      <c r="CX59" s="10">
        <v>1.0</v>
      </c>
      <c r="CY59" s="10">
        <v>1.0</v>
      </c>
      <c r="CZ59" s="10">
        <v>1.0</v>
      </c>
      <c r="DA59" s="10">
        <v>1.0</v>
      </c>
      <c r="DB59" s="10">
        <v>1.0</v>
      </c>
      <c r="DC59" s="10">
        <v>1.0</v>
      </c>
      <c r="DD59" s="10">
        <v>1.0</v>
      </c>
      <c r="DE59" s="10">
        <v>1.0</v>
      </c>
      <c r="DF59" s="10">
        <v>1.0</v>
      </c>
      <c r="DG59" s="10">
        <v>1.0</v>
      </c>
      <c r="DH59" s="10">
        <v>1.0</v>
      </c>
      <c r="DI59" s="10">
        <v>1.0</v>
      </c>
      <c r="DJ59" s="10">
        <v>1.0</v>
      </c>
      <c r="DK59" s="10">
        <v>1.0</v>
      </c>
      <c r="DL59" s="10">
        <v>1.0</v>
      </c>
      <c r="DM59" s="10">
        <v>1.0</v>
      </c>
      <c r="DN59" s="10">
        <v>1.0</v>
      </c>
      <c r="DO59" s="10">
        <v>1.0</v>
      </c>
      <c r="DP59" s="10">
        <v>1.0</v>
      </c>
      <c r="DQ59" s="10">
        <v>1.0</v>
      </c>
      <c r="DR59" s="10">
        <v>1.0</v>
      </c>
      <c r="DS59" s="10">
        <v>1.0</v>
      </c>
      <c r="DT59" s="10">
        <v>1.0</v>
      </c>
      <c r="DU59" s="10">
        <v>1.0</v>
      </c>
      <c r="DV59" s="10">
        <v>1.0</v>
      </c>
      <c r="DW59" s="10">
        <v>1.0</v>
      </c>
      <c r="DX59" s="10">
        <v>1.0</v>
      </c>
      <c r="DY59" s="10">
        <v>1.0</v>
      </c>
      <c r="DZ59" s="10">
        <v>1.0</v>
      </c>
      <c r="EA59" s="10">
        <v>1.0</v>
      </c>
      <c r="EB59" s="10">
        <v>1.0</v>
      </c>
      <c r="EC59" s="10">
        <v>1.0</v>
      </c>
      <c r="ED59" s="10">
        <v>1.0</v>
      </c>
      <c r="EE59" s="10">
        <v>1.0</v>
      </c>
      <c r="EF59" s="10">
        <v>1.0</v>
      </c>
      <c r="EG59" s="10">
        <v>1.0</v>
      </c>
      <c r="EH59" s="10">
        <v>1.0</v>
      </c>
      <c r="EI59" s="10">
        <v>1.0</v>
      </c>
      <c r="EJ59" s="10" t="s">
        <v>57</v>
      </c>
      <c r="EK59" s="10">
        <v>1.0</v>
      </c>
      <c r="EL59" s="10">
        <v>1.0</v>
      </c>
      <c r="EM59" s="10">
        <v>1.0</v>
      </c>
      <c r="EN59" s="10">
        <v>1.0</v>
      </c>
      <c r="EO59" s="10">
        <v>1.0</v>
      </c>
      <c r="EP59" s="10">
        <v>1.0</v>
      </c>
      <c r="EQ59" s="10">
        <v>1.0</v>
      </c>
      <c r="ER59" s="10">
        <v>1.0</v>
      </c>
      <c r="ES59" s="10">
        <v>1.0</v>
      </c>
      <c r="ET59" s="10">
        <v>1.0</v>
      </c>
      <c r="EU59" s="10" t="s">
        <v>57</v>
      </c>
      <c r="EV59" s="10">
        <v>1.0</v>
      </c>
      <c r="EW59" s="10">
        <v>1.0</v>
      </c>
      <c r="EX59" s="10">
        <v>1.0</v>
      </c>
      <c r="EY59" s="10">
        <v>1.0</v>
      </c>
      <c r="EZ59" s="10" t="s">
        <v>57</v>
      </c>
      <c r="FA59" s="10" t="s">
        <v>57</v>
      </c>
      <c r="FB59" s="10" t="s">
        <v>57</v>
      </c>
      <c r="FC59" s="11">
        <v>1.0</v>
      </c>
      <c r="FD59" s="10">
        <v>1.0</v>
      </c>
      <c r="FE59" s="10">
        <v>1.0</v>
      </c>
      <c r="FF59" s="10">
        <v>1.0</v>
      </c>
      <c r="FG59" s="10">
        <v>1.0</v>
      </c>
      <c r="FH59" s="10">
        <v>1.0</v>
      </c>
      <c r="FI59" s="10">
        <v>1.0</v>
      </c>
      <c r="FJ59" s="10">
        <v>1.0</v>
      </c>
      <c r="FK59" s="10">
        <v>1.0</v>
      </c>
      <c r="FL59" s="10">
        <v>1.0</v>
      </c>
      <c r="FM59" s="10">
        <v>1.0</v>
      </c>
      <c r="FN59" s="10">
        <v>1.0</v>
      </c>
      <c r="FO59" s="10">
        <v>1.0</v>
      </c>
      <c r="FP59" s="10">
        <v>1.0</v>
      </c>
      <c r="FQ59" s="10">
        <v>1.0</v>
      </c>
      <c r="FR59" s="10">
        <v>1.0</v>
      </c>
      <c r="FS59" s="10" t="s">
        <v>38</v>
      </c>
      <c r="FT59" s="10" t="s">
        <v>38</v>
      </c>
      <c r="FU59" s="10" t="s">
        <v>38</v>
      </c>
      <c r="FV59" s="10">
        <v>1.0</v>
      </c>
      <c r="FW59" s="10">
        <v>1.0</v>
      </c>
      <c r="FX59" s="10">
        <v>1.0</v>
      </c>
      <c r="FY59" s="10">
        <v>1.0</v>
      </c>
      <c r="FZ59" s="10" t="s">
        <v>38</v>
      </c>
      <c r="GA59" s="10" t="s">
        <v>38</v>
      </c>
      <c r="GB59" s="10">
        <v>1.0</v>
      </c>
      <c r="GC59" s="10">
        <v>1.0</v>
      </c>
      <c r="GD59" s="11">
        <v>1.0</v>
      </c>
      <c r="GE59" s="10">
        <v>1.0</v>
      </c>
      <c r="GF59" s="10">
        <v>1.0</v>
      </c>
      <c r="GG59" s="10">
        <v>1.0</v>
      </c>
      <c r="GH59" s="10">
        <v>1.0</v>
      </c>
      <c r="GI59" s="10">
        <v>1.0</v>
      </c>
      <c r="GJ59" s="10">
        <v>1.0</v>
      </c>
      <c r="GK59" s="10" t="s">
        <v>57</v>
      </c>
      <c r="GL59" s="10" t="s">
        <v>57</v>
      </c>
      <c r="GM59" s="10" t="s">
        <v>57</v>
      </c>
      <c r="GN59" s="10" t="s">
        <v>57</v>
      </c>
      <c r="GO59" s="10" t="s">
        <v>57</v>
      </c>
      <c r="GP59" s="10" t="s">
        <v>57</v>
      </c>
      <c r="GQ59" s="10" t="s">
        <v>57</v>
      </c>
      <c r="GR59" s="10" t="s">
        <v>57</v>
      </c>
      <c r="GS59" s="10" t="s">
        <v>57</v>
      </c>
      <c r="GT59" s="10" t="s">
        <v>57</v>
      </c>
      <c r="GU59" s="10" t="s">
        <v>57</v>
      </c>
      <c r="GV59" s="10" t="s">
        <v>57</v>
      </c>
      <c r="GW59" s="10" t="s">
        <v>57</v>
      </c>
      <c r="GX59" s="10" t="s">
        <v>57</v>
      </c>
      <c r="GY59" s="10" t="s">
        <v>57</v>
      </c>
      <c r="GZ59" s="10" t="s">
        <v>57</v>
      </c>
      <c r="HA59" s="10" t="s">
        <v>57</v>
      </c>
      <c r="HB59" s="10" t="s">
        <v>57</v>
      </c>
      <c r="HC59" s="10" t="s">
        <v>57</v>
      </c>
      <c r="HD59" s="10" t="s">
        <v>57</v>
      </c>
      <c r="HE59" s="10" t="s">
        <v>57</v>
      </c>
      <c r="HF59" s="10" t="s">
        <v>57</v>
      </c>
    </row>
    <row r="60">
      <c r="A60" s="7"/>
      <c r="B60" s="8"/>
      <c r="C60" s="7" t="s">
        <v>250</v>
      </c>
      <c r="D60" s="7" t="s">
        <v>165</v>
      </c>
      <c r="E60" s="7" t="s">
        <v>251</v>
      </c>
      <c r="F60" s="9">
        <f t="shared" si="1"/>
        <v>122</v>
      </c>
      <c r="G60" s="7" t="s">
        <v>26</v>
      </c>
      <c r="H60" s="7" t="s">
        <v>110</v>
      </c>
      <c r="I60" s="7" t="s">
        <v>111</v>
      </c>
      <c r="J60" s="7" t="s">
        <v>29</v>
      </c>
      <c r="K60" s="7" t="s">
        <v>30</v>
      </c>
      <c r="L60" s="7" t="s">
        <v>112</v>
      </c>
      <c r="M60" s="10" t="s">
        <v>31</v>
      </c>
      <c r="N60" s="10" t="s">
        <v>31</v>
      </c>
      <c r="O60" s="10" t="s">
        <v>31</v>
      </c>
      <c r="P60" s="10">
        <v>100.0</v>
      </c>
      <c r="Q60" s="10">
        <v>0.0</v>
      </c>
      <c r="R60" s="10">
        <v>22.0</v>
      </c>
      <c r="S60" s="11" t="s">
        <v>31</v>
      </c>
      <c r="T60" s="10" t="s">
        <v>31</v>
      </c>
      <c r="U60" s="10" t="s">
        <v>31</v>
      </c>
      <c r="V60" s="10" t="s">
        <v>31</v>
      </c>
      <c r="W60" s="10" t="s">
        <v>31</v>
      </c>
      <c r="X60" s="10" t="s">
        <v>31</v>
      </c>
      <c r="Y60" s="10" t="s">
        <v>31</v>
      </c>
      <c r="Z60" s="10" t="s">
        <v>31</v>
      </c>
      <c r="AA60" s="10" t="s">
        <v>31</v>
      </c>
      <c r="AB60" s="10" t="s">
        <v>31</v>
      </c>
      <c r="AC60" s="10" t="s">
        <v>31</v>
      </c>
      <c r="AD60" s="10" t="s">
        <v>31</v>
      </c>
      <c r="AE60" s="10" t="s">
        <v>31</v>
      </c>
      <c r="AF60" s="10" t="s">
        <v>31</v>
      </c>
      <c r="AG60" s="10" t="s">
        <v>31</v>
      </c>
      <c r="AH60" s="10" t="s">
        <v>31</v>
      </c>
      <c r="AI60" s="10" t="s">
        <v>31</v>
      </c>
      <c r="AJ60" s="10" t="s">
        <v>31</v>
      </c>
      <c r="AK60" s="10" t="s">
        <v>31</v>
      </c>
      <c r="AL60" s="10" t="s">
        <v>31</v>
      </c>
      <c r="AM60" s="11" t="s">
        <v>31</v>
      </c>
      <c r="AN60" s="10" t="s">
        <v>31</v>
      </c>
      <c r="AO60" s="10" t="s">
        <v>31</v>
      </c>
      <c r="AP60" s="10" t="s">
        <v>31</v>
      </c>
      <c r="AQ60" s="10" t="s">
        <v>31</v>
      </c>
      <c r="AR60" s="10" t="s">
        <v>31</v>
      </c>
      <c r="AS60" s="10" t="s">
        <v>31</v>
      </c>
      <c r="AT60" s="10" t="s">
        <v>31</v>
      </c>
      <c r="AU60" s="10" t="s">
        <v>31</v>
      </c>
      <c r="AV60" s="10" t="s">
        <v>31</v>
      </c>
      <c r="AW60" s="10" t="s">
        <v>31</v>
      </c>
      <c r="AX60" s="10" t="s">
        <v>31</v>
      </c>
      <c r="AY60" s="10" t="s">
        <v>31</v>
      </c>
      <c r="AZ60" s="10" t="s">
        <v>31</v>
      </c>
      <c r="BA60" s="10" t="s">
        <v>31</v>
      </c>
      <c r="BB60" s="10" t="s">
        <v>31</v>
      </c>
      <c r="BC60" s="10" t="s">
        <v>31</v>
      </c>
      <c r="BD60" s="10" t="s">
        <v>31</v>
      </c>
      <c r="BE60" s="10" t="s">
        <v>31</v>
      </c>
      <c r="BF60" s="10" t="s">
        <v>31</v>
      </c>
      <c r="BG60" s="10" t="s">
        <v>31</v>
      </c>
      <c r="BH60" s="10" t="s">
        <v>31</v>
      </c>
      <c r="BI60" s="10" t="s">
        <v>31</v>
      </c>
      <c r="BJ60" s="10" t="s">
        <v>31</v>
      </c>
      <c r="BK60" s="11" t="s">
        <v>31</v>
      </c>
      <c r="BL60" s="10" t="s">
        <v>31</v>
      </c>
      <c r="BM60" s="10" t="s">
        <v>31</v>
      </c>
      <c r="BN60" s="10" t="s">
        <v>31</v>
      </c>
      <c r="BO60" s="10" t="s">
        <v>31</v>
      </c>
      <c r="BP60" s="10" t="s">
        <v>31</v>
      </c>
      <c r="BQ60" s="10" t="s">
        <v>31</v>
      </c>
      <c r="BR60" s="10" t="s">
        <v>31</v>
      </c>
      <c r="BS60" s="10" t="s">
        <v>31</v>
      </c>
      <c r="BT60" s="10" t="s">
        <v>31</v>
      </c>
      <c r="BU60" s="10" t="s">
        <v>31</v>
      </c>
      <c r="BV60" s="10" t="s">
        <v>31</v>
      </c>
      <c r="BW60" s="10" t="s">
        <v>31</v>
      </c>
      <c r="BX60" s="10" t="s">
        <v>31</v>
      </c>
      <c r="BY60" s="10" t="s">
        <v>31</v>
      </c>
      <c r="BZ60" s="10" t="s">
        <v>31</v>
      </c>
      <c r="CA60" s="10" t="s">
        <v>31</v>
      </c>
      <c r="CB60" s="10" t="s">
        <v>31</v>
      </c>
      <c r="CC60" s="10" t="s">
        <v>31</v>
      </c>
      <c r="CD60" s="10" t="s">
        <v>31</v>
      </c>
      <c r="CE60" s="10" t="s">
        <v>31</v>
      </c>
      <c r="CF60" s="10" t="s">
        <v>31</v>
      </c>
      <c r="CG60" s="10" t="s">
        <v>31</v>
      </c>
      <c r="CH60" s="10" t="s">
        <v>31</v>
      </c>
      <c r="CI60" s="10" t="s">
        <v>31</v>
      </c>
      <c r="CJ60" s="10" t="s">
        <v>31</v>
      </c>
      <c r="CK60" s="10" t="s">
        <v>31</v>
      </c>
      <c r="CL60" s="10" t="s">
        <v>31</v>
      </c>
      <c r="CM60" s="10" t="s">
        <v>31</v>
      </c>
      <c r="CN60" s="11">
        <v>1.0</v>
      </c>
      <c r="CO60" s="10">
        <v>1.0</v>
      </c>
      <c r="CP60" s="10">
        <v>1.0</v>
      </c>
      <c r="CQ60" s="10">
        <v>1.0</v>
      </c>
      <c r="CR60" s="10">
        <v>1.0</v>
      </c>
      <c r="CS60" s="10">
        <v>1.0</v>
      </c>
      <c r="CT60" s="10">
        <v>1.0</v>
      </c>
      <c r="CU60" s="10">
        <v>1.0</v>
      </c>
      <c r="CV60" s="10">
        <v>1.0</v>
      </c>
      <c r="CW60" s="10">
        <v>1.0</v>
      </c>
      <c r="CX60" s="10">
        <v>1.0</v>
      </c>
      <c r="CY60" s="10">
        <v>1.0</v>
      </c>
      <c r="CZ60" s="10">
        <v>1.0</v>
      </c>
      <c r="DA60" s="10">
        <v>1.0</v>
      </c>
      <c r="DB60" s="10">
        <v>1.0</v>
      </c>
      <c r="DC60" s="10">
        <v>1.0</v>
      </c>
      <c r="DD60" s="10">
        <v>1.0</v>
      </c>
      <c r="DE60" s="10">
        <v>1.0</v>
      </c>
      <c r="DF60" s="10">
        <v>1.0</v>
      </c>
      <c r="DG60" s="10">
        <v>1.0</v>
      </c>
      <c r="DH60" s="10">
        <v>1.0</v>
      </c>
      <c r="DI60" s="10">
        <v>1.0</v>
      </c>
      <c r="DJ60" s="10">
        <v>1.0</v>
      </c>
      <c r="DK60" s="10">
        <v>1.0</v>
      </c>
      <c r="DL60" s="10">
        <v>1.0</v>
      </c>
      <c r="DM60" s="10">
        <v>1.0</v>
      </c>
      <c r="DN60" s="10">
        <v>1.0</v>
      </c>
      <c r="DO60" s="10">
        <v>1.0</v>
      </c>
      <c r="DP60" s="10">
        <v>1.0</v>
      </c>
      <c r="DQ60" s="10">
        <v>1.0</v>
      </c>
      <c r="DR60" s="10">
        <v>1.0</v>
      </c>
      <c r="DS60" s="10">
        <v>1.0</v>
      </c>
      <c r="DT60" s="10">
        <v>1.0</v>
      </c>
      <c r="DU60" s="10">
        <v>1.0</v>
      </c>
      <c r="DV60" s="10">
        <v>1.0</v>
      </c>
      <c r="DW60" s="10">
        <v>1.0</v>
      </c>
      <c r="DX60" s="10">
        <v>1.0</v>
      </c>
      <c r="DY60" s="10">
        <v>1.0</v>
      </c>
      <c r="DZ60" s="10">
        <v>1.0</v>
      </c>
      <c r="EA60" s="10">
        <v>1.0</v>
      </c>
      <c r="EB60" s="10">
        <v>1.0</v>
      </c>
      <c r="EC60" s="10">
        <v>1.0</v>
      </c>
      <c r="ED60" s="10">
        <v>1.0</v>
      </c>
      <c r="EE60" s="10">
        <v>1.0</v>
      </c>
      <c r="EF60" s="10">
        <v>1.0</v>
      </c>
      <c r="EG60" s="10">
        <v>1.0</v>
      </c>
      <c r="EH60" s="10">
        <v>1.0</v>
      </c>
      <c r="EI60" s="10">
        <v>1.0</v>
      </c>
      <c r="EJ60" s="10">
        <v>1.0</v>
      </c>
      <c r="EK60" s="10">
        <v>1.0</v>
      </c>
      <c r="EL60" s="10">
        <v>1.0</v>
      </c>
      <c r="EM60" s="10">
        <v>1.0</v>
      </c>
      <c r="EN60" s="10">
        <v>1.0</v>
      </c>
      <c r="EO60" s="10">
        <v>1.0</v>
      </c>
      <c r="EP60" s="10">
        <v>1.0</v>
      </c>
      <c r="EQ60" s="10">
        <v>1.0</v>
      </c>
      <c r="ER60" s="10">
        <v>1.0</v>
      </c>
      <c r="ES60" s="10">
        <v>1.0</v>
      </c>
      <c r="ET60" s="10">
        <v>1.0</v>
      </c>
      <c r="EU60" s="10">
        <v>1.0</v>
      </c>
      <c r="EV60" s="10">
        <v>1.0</v>
      </c>
      <c r="EW60" s="10">
        <v>1.0</v>
      </c>
      <c r="EX60" s="10">
        <v>1.0</v>
      </c>
      <c r="EY60" s="10">
        <v>1.0</v>
      </c>
      <c r="EZ60" s="10">
        <v>1.0</v>
      </c>
      <c r="FA60" s="10">
        <v>1.0</v>
      </c>
      <c r="FB60" s="10">
        <v>1.0</v>
      </c>
      <c r="FC60" s="11">
        <v>1.0</v>
      </c>
      <c r="FD60" s="10">
        <v>1.0</v>
      </c>
      <c r="FE60" s="10" t="s">
        <v>38</v>
      </c>
      <c r="FF60" s="10" t="s">
        <v>38</v>
      </c>
      <c r="FG60" s="10" t="s">
        <v>38</v>
      </c>
      <c r="FH60" s="10" t="s">
        <v>38</v>
      </c>
      <c r="FI60" s="10" t="s">
        <v>38</v>
      </c>
      <c r="FJ60" s="10" t="s">
        <v>38</v>
      </c>
      <c r="FK60" s="10" t="s">
        <v>38</v>
      </c>
      <c r="FL60" s="10">
        <v>1.0</v>
      </c>
      <c r="FM60" s="10" t="s">
        <v>38</v>
      </c>
      <c r="FN60" s="10" t="s">
        <v>38</v>
      </c>
      <c r="FO60" s="10" t="s">
        <v>38</v>
      </c>
      <c r="FP60" s="10" t="s">
        <v>38</v>
      </c>
      <c r="FQ60" s="10" t="s">
        <v>38</v>
      </c>
      <c r="FR60" s="10" t="s">
        <v>38</v>
      </c>
      <c r="FS60" s="10" t="s">
        <v>57</v>
      </c>
      <c r="FT60" s="10" t="s">
        <v>57</v>
      </c>
      <c r="FU60" s="10" t="s">
        <v>57</v>
      </c>
      <c r="FV60" s="10" t="s">
        <v>38</v>
      </c>
      <c r="FW60" s="10" t="s">
        <v>38</v>
      </c>
      <c r="FX60" s="10" t="s">
        <v>38</v>
      </c>
      <c r="FY60" s="10">
        <v>1.0</v>
      </c>
      <c r="FZ60" s="10" t="s">
        <v>57</v>
      </c>
      <c r="GA60" s="10" t="s">
        <v>57</v>
      </c>
      <c r="GB60" s="10">
        <v>1.0</v>
      </c>
      <c r="GC60" s="10" t="s">
        <v>38</v>
      </c>
      <c r="GD60" s="11">
        <v>1.0</v>
      </c>
      <c r="GE60" s="10">
        <v>1.0</v>
      </c>
      <c r="GF60" s="10">
        <v>1.0</v>
      </c>
      <c r="GG60" s="10">
        <v>1.0</v>
      </c>
      <c r="GH60" s="10">
        <v>1.0</v>
      </c>
      <c r="GI60" s="10">
        <v>1.0</v>
      </c>
      <c r="GJ60" s="10">
        <v>1.0</v>
      </c>
      <c r="GK60" s="10" t="s">
        <v>160</v>
      </c>
      <c r="GL60" s="10" t="s">
        <v>160</v>
      </c>
      <c r="GM60" s="10">
        <v>1.0</v>
      </c>
      <c r="GN60" s="10">
        <v>1.0</v>
      </c>
      <c r="GO60" s="10">
        <v>1.0</v>
      </c>
      <c r="GP60" s="10" t="s">
        <v>57</v>
      </c>
      <c r="GQ60" s="10" t="s">
        <v>57</v>
      </c>
      <c r="GR60" s="10" t="s">
        <v>57</v>
      </c>
      <c r="GS60" s="10" t="s">
        <v>57</v>
      </c>
      <c r="GT60" s="10" t="s">
        <v>57</v>
      </c>
      <c r="GU60" s="10" t="s">
        <v>57</v>
      </c>
      <c r="GV60" s="10" t="s">
        <v>57</v>
      </c>
      <c r="GW60" s="10" t="s">
        <v>160</v>
      </c>
      <c r="GX60" s="10" t="s">
        <v>160</v>
      </c>
      <c r="GY60" s="10" t="s">
        <v>57</v>
      </c>
      <c r="GZ60" s="10" t="s">
        <v>57</v>
      </c>
      <c r="HA60" s="10" t="s">
        <v>57</v>
      </c>
      <c r="HB60" s="10" t="s">
        <v>57</v>
      </c>
      <c r="HC60" s="10" t="s">
        <v>57</v>
      </c>
      <c r="HD60" s="10" t="s">
        <v>57</v>
      </c>
      <c r="HE60" s="10" t="s">
        <v>57</v>
      </c>
      <c r="HF60" s="10" t="s">
        <v>57</v>
      </c>
    </row>
    <row r="61">
      <c r="A61" s="7"/>
      <c r="B61" s="8"/>
      <c r="C61" s="7" t="s">
        <v>252</v>
      </c>
      <c r="D61" s="7" t="s">
        <v>146</v>
      </c>
      <c r="E61" s="7" t="s">
        <v>253</v>
      </c>
      <c r="F61" s="9">
        <f t="shared" si="1"/>
        <v>122</v>
      </c>
      <c r="G61" s="7" t="s">
        <v>26</v>
      </c>
      <c r="H61" s="7" t="s">
        <v>35</v>
      </c>
      <c r="I61" s="7" t="s">
        <v>148</v>
      </c>
      <c r="J61" s="7" t="s">
        <v>100</v>
      </c>
      <c r="K61" s="7" t="s">
        <v>30</v>
      </c>
      <c r="L61" s="7" t="s">
        <v>149</v>
      </c>
      <c r="M61" s="10" t="s">
        <v>31</v>
      </c>
      <c r="N61" s="10" t="s">
        <v>31</v>
      </c>
      <c r="O61" s="10" t="s">
        <v>31</v>
      </c>
      <c r="P61" s="10">
        <v>100.0</v>
      </c>
      <c r="Q61" s="10">
        <v>0.0</v>
      </c>
      <c r="R61" s="10">
        <v>22.0</v>
      </c>
      <c r="S61" s="11" t="s">
        <v>31</v>
      </c>
      <c r="T61" s="10" t="s">
        <v>31</v>
      </c>
      <c r="U61" s="10" t="s">
        <v>31</v>
      </c>
      <c r="V61" s="10" t="s">
        <v>31</v>
      </c>
      <c r="W61" s="10" t="s">
        <v>31</v>
      </c>
      <c r="X61" s="10" t="s">
        <v>31</v>
      </c>
      <c r="Y61" s="10" t="s">
        <v>31</v>
      </c>
      <c r="Z61" s="10" t="s">
        <v>31</v>
      </c>
      <c r="AA61" s="10" t="s">
        <v>31</v>
      </c>
      <c r="AB61" s="10" t="s">
        <v>31</v>
      </c>
      <c r="AC61" s="10" t="s">
        <v>31</v>
      </c>
      <c r="AD61" s="10" t="s">
        <v>31</v>
      </c>
      <c r="AE61" s="10" t="s">
        <v>31</v>
      </c>
      <c r="AF61" s="10" t="s">
        <v>31</v>
      </c>
      <c r="AG61" s="10" t="s">
        <v>31</v>
      </c>
      <c r="AH61" s="10" t="s">
        <v>31</v>
      </c>
      <c r="AI61" s="10" t="s">
        <v>31</v>
      </c>
      <c r="AJ61" s="10" t="s">
        <v>31</v>
      </c>
      <c r="AK61" s="10" t="s">
        <v>31</v>
      </c>
      <c r="AL61" s="10" t="s">
        <v>31</v>
      </c>
      <c r="AM61" s="11" t="s">
        <v>31</v>
      </c>
      <c r="AN61" s="10" t="s">
        <v>31</v>
      </c>
      <c r="AO61" s="10" t="s">
        <v>31</v>
      </c>
      <c r="AP61" s="10" t="s">
        <v>31</v>
      </c>
      <c r="AQ61" s="10" t="s">
        <v>31</v>
      </c>
      <c r="AR61" s="10" t="s">
        <v>31</v>
      </c>
      <c r="AS61" s="10" t="s">
        <v>31</v>
      </c>
      <c r="AT61" s="10" t="s">
        <v>31</v>
      </c>
      <c r="AU61" s="10" t="s">
        <v>31</v>
      </c>
      <c r="AV61" s="10" t="s">
        <v>31</v>
      </c>
      <c r="AW61" s="10" t="s">
        <v>31</v>
      </c>
      <c r="AX61" s="10" t="s">
        <v>31</v>
      </c>
      <c r="AY61" s="10" t="s">
        <v>31</v>
      </c>
      <c r="AZ61" s="10" t="s">
        <v>31</v>
      </c>
      <c r="BA61" s="10" t="s">
        <v>31</v>
      </c>
      <c r="BB61" s="10" t="s">
        <v>31</v>
      </c>
      <c r="BC61" s="10" t="s">
        <v>31</v>
      </c>
      <c r="BD61" s="10" t="s">
        <v>31</v>
      </c>
      <c r="BE61" s="10" t="s">
        <v>31</v>
      </c>
      <c r="BF61" s="10" t="s">
        <v>31</v>
      </c>
      <c r="BG61" s="10" t="s">
        <v>31</v>
      </c>
      <c r="BH61" s="10" t="s">
        <v>31</v>
      </c>
      <c r="BI61" s="10" t="s">
        <v>31</v>
      </c>
      <c r="BJ61" s="10" t="s">
        <v>31</v>
      </c>
      <c r="BK61" s="11" t="s">
        <v>31</v>
      </c>
      <c r="BL61" s="10" t="s">
        <v>31</v>
      </c>
      <c r="BM61" s="10" t="s">
        <v>31</v>
      </c>
      <c r="BN61" s="10" t="s">
        <v>31</v>
      </c>
      <c r="BO61" s="10" t="s">
        <v>31</v>
      </c>
      <c r="BP61" s="10" t="s">
        <v>31</v>
      </c>
      <c r="BQ61" s="10" t="s">
        <v>31</v>
      </c>
      <c r="BR61" s="10" t="s">
        <v>31</v>
      </c>
      <c r="BS61" s="10" t="s">
        <v>31</v>
      </c>
      <c r="BT61" s="10" t="s">
        <v>31</v>
      </c>
      <c r="BU61" s="10" t="s">
        <v>31</v>
      </c>
      <c r="BV61" s="10" t="s">
        <v>31</v>
      </c>
      <c r="BW61" s="10" t="s">
        <v>31</v>
      </c>
      <c r="BX61" s="10" t="s">
        <v>31</v>
      </c>
      <c r="BY61" s="10" t="s">
        <v>31</v>
      </c>
      <c r="BZ61" s="10" t="s">
        <v>31</v>
      </c>
      <c r="CA61" s="10" t="s">
        <v>31</v>
      </c>
      <c r="CB61" s="10" t="s">
        <v>31</v>
      </c>
      <c r="CC61" s="10" t="s">
        <v>31</v>
      </c>
      <c r="CD61" s="10" t="s">
        <v>31</v>
      </c>
      <c r="CE61" s="10" t="s">
        <v>31</v>
      </c>
      <c r="CF61" s="10" t="s">
        <v>31</v>
      </c>
      <c r="CG61" s="10" t="s">
        <v>31</v>
      </c>
      <c r="CH61" s="10" t="s">
        <v>31</v>
      </c>
      <c r="CI61" s="10" t="s">
        <v>31</v>
      </c>
      <c r="CJ61" s="10" t="s">
        <v>31</v>
      </c>
      <c r="CK61" s="10" t="s">
        <v>31</v>
      </c>
      <c r="CL61" s="10" t="s">
        <v>31</v>
      </c>
      <c r="CM61" s="10" t="s">
        <v>31</v>
      </c>
      <c r="CN61" s="11">
        <v>1.0</v>
      </c>
      <c r="CO61" s="10">
        <v>1.0</v>
      </c>
      <c r="CP61" s="10">
        <v>1.0</v>
      </c>
      <c r="CQ61" s="10">
        <v>1.0</v>
      </c>
      <c r="CR61" s="10">
        <v>1.0</v>
      </c>
      <c r="CS61" s="10">
        <v>1.0</v>
      </c>
      <c r="CT61" s="10">
        <v>1.0</v>
      </c>
      <c r="CU61" s="10">
        <v>1.0</v>
      </c>
      <c r="CV61" s="10">
        <v>1.0</v>
      </c>
      <c r="CW61" s="10">
        <v>1.0</v>
      </c>
      <c r="CX61" s="10">
        <v>1.0</v>
      </c>
      <c r="CY61" s="10">
        <v>1.0</v>
      </c>
      <c r="CZ61" s="10">
        <v>1.0</v>
      </c>
      <c r="DA61" s="10">
        <v>1.0</v>
      </c>
      <c r="DB61" s="10">
        <v>1.0</v>
      </c>
      <c r="DC61" s="10">
        <v>1.0</v>
      </c>
      <c r="DD61" s="10">
        <v>1.0</v>
      </c>
      <c r="DE61" s="10">
        <v>1.0</v>
      </c>
      <c r="DF61" s="10">
        <v>1.0</v>
      </c>
      <c r="DG61" s="10">
        <v>1.0</v>
      </c>
      <c r="DH61" s="10">
        <v>1.0</v>
      </c>
      <c r="DI61" s="10">
        <v>1.0</v>
      </c>
      <c r="DJ61" s="10">
        <v>1.0</v>
      </c>
      <c r="DK61" s="10">
        <v>1.0</v>
      </c>
      <c r="DL61" s="10">
        <v>1.0</v>
      </c>
      <c r="DM61" s="10">
        <v>1.0</v>
      </c>
      <c r="DN61" s="10">
        <v>1.0</v>
      </c>
      <c r="DO61" s="10">
        <v>1.0</v>
      </c>
      <c r="DP61" s="10">
        <v>1.0</v>
      </c>
      <c r="DQ61" s="10">
        <v>1.0</v>
      </c>
      <c r="DR61" s="10">
        <v>1.0</v>
      </c>
      <c r="DS61" s="10">
        <v>1.0</v>
      </c>
      <c r="DT61" s="10">
        <v>1.0</v>
      </c>
      <c r="DU61" s="10">
        <v>1.0</v>
      </c>
      <c r="DV61" s="10">
        <v>1.0</v>
      </c>
      <c r="DW61" s="10">
        <v>1.0</v>
      </c>
      <c r="DX61" s="10">
        <v>1.0</v>
      </c>
      <c r="DY61" s="10">
        <v>1.0</v>
      </c>
      <c r="DZ61" s="10">
        <v>1.0</v>
      </c>
      <c r="EA61" s="10">
        <v>1.0</v>
      </c>
      <c r="EB61" s="10">
        <v>1.0</v>
      </c>
      <c r="EC61" s="10">
        <v>1.0</v>
      </c>
      <c r="ED61" s="10">
        <v>1.0</v>
      </c>
      <c r="EE61" s="10">
        <v>1.0</v>
      </c>
      <c r="EF61" s="10">
        <v>1.0</v>
      </c>
      <c r="EG61" s="10">
        <v>1.0</v>
      </c>
      <c r="EH61" s="10">
        <v>1.0</v>
      </c>
      <c r="EI61" s="10">
        <v>1.0</v>
      </c>
      <c r="EJ61" s="10">
        <v>1.0</v>
      </c>
      <c r="EK61" s="10">
        <v>1.0</v>
      </c>
      <c r="EL61" s="10">
        <v>1.0</v>
      </c>
      <c r="EM61" s="10">
        <v>1.0</v>
      </c>
      <c r="EN61" s="10">
        <v>1.0</v>
      </c>
      <c r="EO61" s="10">
        <v>1.0</v>
      </c>
      <c r="EP61" s="10">
        <v>1.0</v>
      </c>
      <c r="EQ61" s="10">
        <v>1.0</v>
      </c>
      <c r="ER61" s="10">
        <v>1.0</v>
      </c>
      <c r="ES61" s="10">
        <v>1.0</v>
      </c>
      <c r="ET61" s="10">
        <v>1.0</v>
      </c>
      <c r="EU61" s="10">
        <v>1.0</v>
      </c>
      <c r="EV61" s="10">
        <v>1.0</v>
      </c>
      <c r="EW61" s="10">
        <v>1.0</v>
      </c>
      <c r="EX61" s="10">
        <v>1.0</v>
      </c>
      <c r="EY61" s="10">
        <v>1.0</v>
      </c>
      <c r="EZ61" s="10">
        <v>1.0</v>
      </c>
      <c r="FA61" s="10">
        <v>1.0</v>
      </c>
      <c r="FB61" s="10">
        <v>1.0</v>
      </c>
      <c r="FC61" s="11" t="s">
        <v>38</v>
      </c>
      <c r="FD61" s="10" t="s">
        <v>38</v>
      </c>
      <c r="FE61" s="10" t="s">
        <v>38</v>
      </c>
      <c r="FF61" s="10" t="s">
        <v>38</v>
      </c>
      <c r="FG61" s="10" t="s">
        <v>38</v>
      </c>
      <c r="FH61" s="10" t="s">
        <v>38</v>
      </c>
      <c r="FI61" s="10" t="s">
        <v>38</v>
      </c>
      <c r="FJ61" s="10" t="s">
        <v>38</v>
      </c>
      <c r="FK61" s="10" t="s">
        <v>38</v>
      </c>
      <c r="FL61" s="10">
        <v>1.0</v>
      </c>
      <c r="FM61" s="10" t="s">
        <v>38</v>
      </c>
      <c r="FN61" s="10" t="s">
        <v>57</v>
      </c>
      <c r="FO61" s="10" t="s">
        <v>38</v>
      </c>
      <c r="FP61" s="10" t="s">
        <v>57</v>
      </c>
      <c r="FQ61" s="10" t="s">
        <v>57</v>
      </c>
      <c r="FR61" s="10" t="s">
        <v>57</v>
      </c>
      <c r="FS61" s="10" t="s">
        <v>57</v>
      </c>
      <c r="FT61" s="10" t="s">
        <v>57</v>
      </c>
      <c r="FU61" s="10" t="s">
        <v>57</v>
      </c>
      <c r="FV61" s="10" t="s">
        <v>57</v>
      </c>
      <c r="FW61" s="10" t="s">
        <v>57</v>
      </c>
      <c r="FX61" s="10" t="s">
        <v>57</v>
      </c>
      <c r="FY61" s="10" t="s">
        <v>57</v>
      </c>
      <c r="FZ61" s="10" t="s">
        <v>57</v>
      </c>
      <c r="GA61" s="10" t="s">
        <v>57</v>
      </c>
      <c r="GB61" s="10">
        <v>1.0</v>
      </c>
      <c r="GC61" s="10" t="s">
        <v>38</v>
      </c>
      <c r="GD61" s="11">
        <v>1.0</v>
      </c>
      <c r="GE61" s="10">
        <v>1.0</v>
      </c>
      <c r="GF61" s="10">
        <v>1.0</v>
      </c>
      <c r="GG61" s="10">
        <v>1.0</v>
      </c>
      <c r="GH61" s="10">
        <v>1.0</v>
      </c>
      <c r="GI61" s="10">
        <v>1.0</v>
      </c>
      <c r="GJ61" s="10">
        <v>1.0</v>
      </c>
      <c r="GK61" s="10" t="s">
        <v>38</v>
      </c>
      <c r="GL61" s="10" t="s">
        <v>38</v>
      </c>
      <c r="GM61" s="10" t="s">
        <v>38</v>
      </c>
      <c r="GN61" s="10">
        <v>1.0</v>
      </c>
      <c r="GO61" s="10" t="s">
        <v>57</v>
      </c>
      <c r="GP61" s="10" t="s">
        <v>57</v>
      </c>
      <c r="GQ61" s="10" t="s">
        <v>57</v>
      </c>
      <c r="GR61" s="10" t="s">
        <v>57</v>
      </c>
      <c r="GS61" s="10" t="s">
        <v>57</v>
      </c>
      <c r="GT61" s="10" t="s">
        <v>57</v>
      </c>
      <c r="GU61" s="10" t="s">
        <v>57</v>
      </c>
      <c r="GV61" s="10" t="s">
        <v>57</v>
      </c>
      <c r="GW61" s="10" t="s">
        <v>57</v>
      </c>
      <c r="GX61" s="10" t="s">
        <v>57</v>
      </c>
      <c r="GY61" s="10" t="s">
        <v>57</v>
      </c>
      <c r="GZ61" s="10" t="s">
        <v>57</v>
      </c>
      <c r="HA61" s="10" t="s">
        <v>57</v>
      </c>
      <c r="HB61" s="10" t="s">
        <v>57</v>
      </c>
      <c r="HC61" s="10" t="s">
        <v>57</v>
      </c>
      <c r="HD61" s="10" t="s">
        <v>57</v>
      </c>
      <c r="HE61" s="10" t="s">
        <v>57</v>
      </c>
      <c r="HF61" s="10" t="s">
        <v>57</v>
      </c>
    </row>
    <row r="62">
      <c r="A62" s="7"/>
      <c r="B62" s="8"/>
      <c r="C62" s="7" t="s">
        <v>254</v>
      </c>
      <c r="D62" s="7" t="s">
        <v>89</v>
      </c>
      <c r="E62" s="7" t="s">
        <v>255</v>
      </c>
      <c r="F62" s="9">
        <f t="shared" si="1"/>
        <v>121</v>
      </c>
      <c r="G62" s="7" t="s">
        <v>26</v>
      </c>
      <c r="H62" s="7" t="s">
        <v>256</v>
      </c>
      <c r="I62" s="7" t="s">
        <v>257</v>
      </c>
      <c r="J62" s="7" t="s">
        <v>42</v>
      </c>
      <c r="K62" s="7" t="s">
        <v>55</v>
      </c>
      <c r="L62" s="7"/>
      <c r="M62" s="10">
        <v>100.0</v>
      </c>
      <c r="N62" s="10">
        <v>21.0</v>
      </c>
      <c r="O62" s="10" t="s">
        <v>31</v>
      </c>
      <c r="P62" s="10">
        <v>0.0</v>
      </c>
      <c r="Q62" s="10" t="s">
        <v>31</v>
      </c>
      <c r="R62" s="10" t="s">
        <v>31</v>
      </c>
      <c r="S62" s="11">
        <v>1.0</v>
      </c>
      <c r="T62" s="10">
        <v>1.0</v>
      </c>
      <c r="U62" s="10">
        <v>1.0</v>
      </c>
      <c r="V62" s="10">
        <v>1.0</v>
      </c>
      <c r="W62" s="10">
        <v>1.0</v>
      </c>
      <c r="X62" s="10">
        <v>1.0</v>
      </c>
      <c r="Y62" s="10">
        <v>1.0</v>
      </c>
      <c r="Z62" s="10">
        <v>1.0</v>
      </c>
      <c r="AA62" s="10">
        <v>1.0</v>
      </c>
      <c r="AB62" s="10">
        <v>1.0</v>
      </c>
      <c r="AC62" s="10">
        <v>1.0</v>
      </c>
      <c r="AD62" s="10">
        <v>1.0</v>
      </c>
      <c r="AE62" s="10">
        <v>1.0</v>
      </c>
      <c r="AF62" s="10">
        <v>1.0</v>
      </c>
      <c r="AG62" s="10">
        <v>1.0</v>
      </c>
      <c r="AH62" s="10">
        <v>1.0</v>
      </c>
      <c r="AI62" s="10">
        <v>1.0</v>
      </c>
      <c r="AJ62" s="10">
        <v>1.0</v>
      </c>
      <c r="AK62" s="10">
        <v>1.0</v>
      </c>
      <c r="AL62" s="10">
        <v>1.0</v>
      </c>
      <c r="AM62" s="11">
        <v>1.0</v>
      </c>
      <c r="AN62" s="10">
        <v>1.0</v>
      </c>
      <c r="AO62" s="10">
        <v>1.0</v>
      </c>
      <c r="AP62" s="10">
        <v>1.0</v>
      </c>
      <c r="AQ62" s="10">
        <v>1.0</v>
      </c>
      <c r="AR62" s="10">
        <v>1.0</v>
      </c>
      <c r="AS62" s="10" t="s">
        <v>38</v>
      </c>
      <c r="AT62" s="10" t="s">
        <v>38</v>
      </c>
      <c r="AU62" s="10" t="s">
        <v>38</v>
      </c>
      <c r="AV62" s="10" t="s">
        <v>38</v>
      </c>
      <c r="AW62" s="10" t="s">
        <v>38</v>
      </c>
      <c r="AX62" s="10" t="s">
        <v>38</v>
      </c>
      <c r="AY62" s="10" t="s">
        <v>38</v>
      </c>
      <c r="AZ62" s="10" t="s">
        <v>38</v>
      </c>
      <c r="BA62" s="10" t="s">
        <v>38</v>
      </c>
      <c r="BB62" s="10" t="s">
        <v>38</v>
      </c>
      <c r="BC62" s="10" t="s">
        <v>38</v>
      </c>
      <c r="BD62" s="10" t="s">
        <v>38</v>
      </c>
      <c r="BE62" s="10" t="s">
        <v>38</v>
      </c>
      <c r="BF62" s="10" t="s">
        <v>38</v>
      </c>
      <c r="BG62" s="10" t="s">
        <v>38</v>
      </c>
      <c r="BH62" s="10" t="s">
        <v>38</v>
      </c>
      <c r="BI62" s="10" t="s">
        <v>38</v>
      </c>
      <c r="BJ62" s="10" t="s">
        <v>38</v>
      </c>
      <c r="BK62" s="11" t="s">
        <v>31</v>
      </c>
      <c r="BL62" s="10" t="s">
        <v>31</v>
      </c>
      <c r="BM62" s="10" t="s">
        <v>31</v>
      </c>
      <c r="BN62" s="10" t="s">
        <v>31</v>
      </c>
      <c r="BO62" s="10" t="s">
        <v>31</v>
      </c>
      <c r="BP62" s="10" t="s">
        <v>31</v>
      </c>
      <c r="BQ62" s="10" t="s">
        <v>31</v>
      </c>
      <c r="BR62" s="10" t="s">
        <v>31</v>
      </c>
      <c r="BS62" s="10" t="s">
        <v>31</v>
      </c>
      <c r="BT62" s="10" t="s">
        <v>31</v>
      </c>
      <c r="BU62" s="10" t="s">
        <v>31</v>
      </c>
      <c r="BV62" s="10" t="s">
        <v>31</v>
      </c>
      <c r="BW62" s="10" t="s">
        <v>31</v>
      </c>
      <c r="BX62" s="10" t="s">
        <v>31</v>
      </c>
      <c r="BY62" s="10" t="s">
        <v>31</v>
      </c>
      <c r="BZ62" s="10" t="s">
        <v>31</v>
      </c>
      <c r="CA62" s="10" t="s">
        <v>31</v>
      </c>
      <c r="CB62" s="10" t="s">
        <v>31</v>
      </c>
      <c r="CC62" s="10" t="s">
        <v>31</v>
      </c>
      <c r="CD62" s="10" t="s">
        <v>31</v>
      </c>
      <c r="CE62" s="10" t="s">
        <v>31</v>
      </c>
      <c r="CF62" s="10" t="s">
        <v>31</v>
      </c>
      <c r="CG62" s="10" t="s">
        <v>31</v>
      </c>
      <c r="CH62" s="10" t="s">
        <v>31</v>
      </c>
      <c r="CI62" s="10" t="s">
        <v>31</v>
      </c>
      <c r="CJ62" s="10" t="s">
        <v>31</v>
      </c>
      <c r="CK62" s="10" t="s">
        <v>31</v>
      </c>
      <c r="CL62" s="10" t="s">
        <v>31</v>
      </c>
      <c r="CM62" s="10" t="s">
        <v>31</v>
      </c>
      <c r="CN62" s="11" t="s">
        <v>38</v>
      </c>
      <c r="CO62" s="10" t="s">
        <v>38</v>
      </c>
      <c r="CP62" s="10" t="s">
        <v>38</v>
      </c>
      <c r="CQ62" s="10">
        <v>1.0</v>
      </c>
      <c r="CR62" s="10" t="s">
        <v>38</v>
      </c>
      <c r="CS62" s="10">
        <v>1.0</v>
      </c>
      <c r="CT62" s="10">
        <v>1.0</v>
      </c>
      <c r="CU62" s="10">
        <v>1.0</v>
      </c>
      <c r="CV62" s="10">
        <v>1.0</v>
      </c>
      <c r="CW62" s="10" t="s">
        <v>38</v>
      </c>
      <c r="CX62" s="10" t="s">
        <v>38</v>
      </c>
      <c r="CY62" s="10">
        <v>1.0</v>
      </c>
      <c r="CZ62" s="10">
        <v>1.0</v>
      </c>
      <c r="DA62" s="10">
        <v>1.0</v>
      </c>
      <c r="DB62" s="10">
        <v>1.0</v>
      </c>
      <c r="DC62" s="10" t="s">
        <v>38</v>
      </c>
      <c r="DD62" s="10" t="s">
        <v>38</v>
      </c>
      <c r="DE62" s="10">
        <v>1.0</v>
      </c>
      <c r="DF62" s="10" t="s">
        <v>38</v>
      </c>
      <c r="DG62" s="10">
        <v>1.0</v>
      </c>
      <c r="DH62" s="10">
        <v>1.0</v>
      </c>
      <c r="DI62" s="10" t="s">
        <v>38</v>
      </c>
      <c r="DJ62" s="10">
        <v>1.0</v>
      </c>
      <c r="DK62" s="10" t="s">
        <v>38</v>
      </c>
      <c r="DL62" s="10" t="s">
        <v>38</v>
      </c>
      <c r="DM62" s="10" t="s">
        <v>38</v>
      </c>
      <c r="DN62" s="10" t="s">
        <v>38</v>
      </c>
      <c r="DO62" s="10" t="s">
        <v>38</v>
      </c>
      <c r="DP62" s="10" t="s">
        <v>38</v>
      </c>
      <c r="DQ62" s="10" t="s">
        <v>38</v>
      </c>
      <c r="DR62" s="10" t="s">
        <v>38</v>
      </c>
      <c r="DS62" s="10" t="s">
        <v>38</v>
      </c>
      <c r="DT62" s="10" t="s">
        <v>38</v>
      </c>
      <c r="DU62" s="10">
        <v>1.0</v>
      </c>
      <c r="DV62" s="10" t="s">
        <v>38</v>
      </c>
      <c r="DW62" s="10">
        <v>1.0</v>
      </c>
      <c r="DX62" s="10">
        <v>1.0</v>
      </c>
      <c r="DY62" s="10">
        <v>1.0</v>
      </c>
      <c r="DZ62" s="10" t="s">
        <v>38</v>
      </c>
      <c r="EA62" s="10" t="s">
        <v>38</v>
      </c>
      <c r="EB62" s="10" t="s">
        <v>38</v>
      </c>
      <c r="EC62" s="10" t="s">
        <v>38</v>
      </c>
      <c r="ED62" s="10" t="s">
        <v>38</v>
      </c>
      <c r="EE62" s="10" t="s">
        <v>38</v>
      </c>
      <c r="EF62" s="10" t="s">
        <v>38</v>
      </c>
      <c r="EG62" s="10" t="s">
        <v>38</v>
      </c>
      <c r="EH62" s="10">
        <v>1.0</v>
      </c>
      <c r="EI62" s="10" t="s">
        <v>38</v>
      </c>
      <c r="EJ62" s="10" t="s">
        <v>38</v>
      </c>
      <c r="EK62" s="10">
        <v>1.0</v>
      </c>
      <c r="EL62" s="10" t="s">
        <v>38</v>
      </c>
      <c r="EM62" s="10" t="s">
        <v>38</v>
      </c>
      <c r="EN62" s="10" t="s">
        <v>38</v>
      </c>
      <c r="EO62" s="10" t="s">
        <v>38</v>
      </c>
      <c r="EP62" s="10" t="s">
        <v>38</v>
      </c>
      <c r="EQ62" s="10">
        <v>1.0</v>
      </c>
      <c r="ER62" s="10" t="s">
        <v>38</v>
      </c>
      <c r="ES62" s="10" t="s">
        <v>38</v>
      </c>
      <c r="ET62" s="10">
        <v>1.0</v>
      </c>
      <c r="EU62" s="10" t="s">
        <v>38</v>
      </c>
      <c r="EV62" s="10" t="s">
        <v>38</v>
      </c>
      <c r="EW62" s="10" t="s">
        <v>38</v>
      </c>
      <c r="EX62" s="10" t="s">
        <v>38</v>
      </c>
      <c r="EY62" s="10" t="s">
        <v>38</v>
      </c>
      <c r="EZ62" s="10" t="s">
        <v>57</v>
      </c>
      <c r="FA62" s="10" t="s">
        <v>57</v>
      </c>
      <c r="FB62" s="10" t="s">
        <v>57</v>
      </c>
      <c r="FC62" s="11" t="s">
        <v>31</v>
      </c>
      <c r="FD62" s="10" t="s">
        <v>31</v>
      </c>
      <c r="FE62" s="10" t="s">
        <v>31</v>
      </c>
      <c r="FF62" s="10" t="s">
        <v>31</v>
      </c>
      <c r="FG62" s="10" t="s">
        <v>31</v>
      </c>
      <c r="FH62" s="10" t="s">
        <v>31</v>
      </c>
      <c r="FI62" s="10" t="s">
        <v>31</v>
      </c>
      <c r="FJ62" s="10" t="s">
        <v>31</v>
      </c>
      <c r="FK62" s="10" t="s">
        <v>31</v>
      </c>
      <c r="FL62" s="10" t="s">
        <v>31</v>
      </c>
      <c r="FM62" s="10" t="s">
        <v>31</v>
      </c>
      <c r="FN62" s="10" t="s">
        <v>31</v>
      </c>
      <c r="FO62" s="10" t="s">
        <v>31</v>
      </c>
      <c r="FP62" s="10" t="s">
        <v>31</v>
      </c>
      <c r="FQ62" s="10" t="s">
        <v>31</v>
      </c>
      <c r="FR62" s="10" t="s">
        <v>31</v>
      </c>
      <c r="FS62" s="10" t="s">
        <v>31</v>
      </c>
      <c r="FT62" s="10" t="s">
        <v>31</v>
      </c>
      <c r="FU62" s="10" t="s">
        <v>31</v>
      </c>
      <c r="FV62" s="10" t="s">
        <v>31</v>
      </c>
      <c r="FW62" s="10" t="s">
        <v>31</v>
      </c>
      <c r="FX62" s="10" t="s">
        <v>31</v>
      </c>
      <c r="FY62" s="10" t="s">
        <v>31</v>
      </c>
      <c r="FZ62" s="10" t="s">
        <v>31</v>
      </c>
      <c r="GA62" s="10" t="s">
        <v>31</v>
      </c>
      <c r="GB62" s="10" t="s">
        <v>31</v>
      </c>
      <c r="GC62" s="10" t="s">
        <v>31</v>
      </c>
      <c r="GD62" s="11" t="s">
        <v>31</v>
      </c>
      <c r="GE62" s="10" t="s">
        <v>31</v>
      </c>
      <c r="GF62" s="10" t="s">
        <v>31</v>
      </c>
      <c r="GG62" s="10" t="s">
        <v>31</v>
      </c>
      <c r="GH62" s="10" t="s">
        <v>31</v>
      </c>
      <c r="GI62" s="10" t="s">
        <v>31</v>
      </c>
      <c r="GJ62" s="10" t="s">
        <v>31</v>
      </c>
      <c r="GK62" s="10" t="s">
        <v>31</v>
      </c>
      <c r="GL62" s="10" t="s">
        <v>31</v>
      </c>
      <c r="GM62" s="10" t="s">
        <v>31</v>
      </c>
      <c r="GN62" s="10" t="s">
        <v>31</v>
      </c>
      <c r="GO62" s="10" t="s">
        <v>31</v>
      </c>
      <c r="GP62" s="10" t="s">
        <v>31</v>
      </c>
      <c r="GQ62" s="10" t="s">
        <v>31</v>
      </c>
      <c r="GR62" s="10" t="s">
        <v>31</v>
      </c>
      <c r="GS62" s="10" t="s">
        <v>31</v>
      </c>
      <c r="GT62" s="10" t="s">
        <v>31</v>
      </c>
      <c r="GU62" s="10" t="s">
        <v>31</v>
      </c>
      <c r="GV62" s="10" t="s">
        <v>31</v>
      </c>
      <c r="GW62" s="10" t="s">
        <v>31</v>
      </c>
      <c r="GX62" s="10" t="s">
        <v>31</v>
      </c>
      <c r="GY62" s="10" t="s">
        <v>31</v>
      </c>
      <c r="GZ62" s="10" t="s">
        <v>31</v>
      </c>
      <c r="HA62" s="10" t="s">
        <v>31</v>
      </c>
      <c r="HB62" s="10" t="s">
        <v>31</v>
      </c>
      <c r="HC62" s="10" t="s">
        <v>31</v>
      </c>
      <c r="HD62" s="10" t="s">
        <v>31</v>
      </c>
      <c r="HE62" s="10" t="s">
        <v>31</v>
      </c>
      <c r="HF62" s="10" t="s">
        <v>31</v>
      </c>
    </row>
    <row r="63">
      <c r="A63" s="7"/>
      <c r="B63" s="8"/>
      <c r="C63" s="7" t="s">
        <v>258</v>
      </c>
      <c r="D63" s="7" t="s">
        <v>259</v>
      </c>
      <c r="E63" s="7" t="s">
        <v>260</v>
      </c>
      <c r="F63" s="9">
        <f t="shared" si="1"/>
        <v>120</v>
      </c>
      <c r="G63" s="7" t="s">
        <v>26</v>
      </c>
      <c r="H63" s="7" t="s">
        <v>35</v>
      </c>
      <c r="I63" s="7" t="s">
        <v>36</v>
      </c>
      <c r="J63" s="7" t="s">
        <v>42</v>
      </c>
      <c r="K63" s="7" t="s">
        <v>30</v>
      </c>
      <c r="L63" s="7" t="s">
        <v>47</v>
      </c>
      <c r="M63" s="10" t="s">
        <v>31</v>
      </c>
      <c r="N63" s="10" t="s">
        <v>31</v>
      </c>
      <c r="O63" s="10" t="s">
        <v>31</v>
      </c>
      <c r="P63" s="10">
        <v>100.0</v>
      </c>
      <c r="Q63" s="10">
        <v>20.0</v>
      </c>
      <c r="R63" s="10" t="s">
        <v>31</v>
      </c>
      <c r="S63" s="11" t="s">
        <v>31</v>
      </c>
      <c r="T63" s="10" t="s">
        <v>31</v>
      </c>
      <c r="U63" s="10" t="s">
        <v>31</v>
      </c>
      <c r="V63" s="10" t="s">
        <v>31</v>
      </c>
      <c r="W63" s="10" t="s">
        <v>31</v>
      </c>
      <c r="X63" s="10" t="s">
        <v>31</v>
      </c>
      <c r="Y63" s="10" t="s">
        <v>31</v>
      </c>
      <c r="Z63" s="10" t="s">
        <v>31</v>
      </c>
      <c r="AA63" s="10" t="s">
        <v>31</v>
      </c>
      <c r="AB63" s="10" t="s">
        <v>31</v>
      </c>
      <c r="AC63" s="10" t="s">
        <v>31</v>
      </c>
      <c r="AD63" s="10" t="s">
        <v>31</v>
      </c>
      <c r="AE63" s="10" t="s">
        <v>31</v>
      </c>
      <c r="AF63" s="10" t="s">
        <v>31</v>
      </c>
      <c r="AG63" s="10" t="s">
        <v>31</v>
      </c>
      <c r="AH63" s="10" t="s">
        <v>31</v>
      </c>
      <c r="AI63" s="10" t="s">
        <v>31</v>
      </c>
      <c r="AJ63" s="10" t="s">
        <v>31</v>
      </c>
      <c r="AK63" s="10" t="s">
        <v>31</v>
      </c>
      <c r="AL63" s="10" t="s">
        <v>31</v>
      </c>
      <c r="AM63" s="11" t="s">
        <v>31</v>
      </c>
      <c r="AN63" s="10" t="s">
        <v>31</v>
      </c>
      <c r="AO63" s="10" t="s">
        <v>31</v>
      </c>
      <c r="AP63" s="10" t="s">
        <v>31</v>
      </c>
      <c r="AQ63" s="10" t="s">
        <v>31</v>
      </c>
      <c r="AR63" s="10" t="s">
        <v>31</v>
      </c>
      <c r="AS63" s="10" t="s">
        <v>31</v>
      </c>
      <c r="AT63" s="10" t="s">
        <v>31</v>
      </c>
      <c r="AU63" s="10" t="s">
        <v>31</v>
      </c>
      <c r="AV63" s="10" t="s">
        <v>31</v>
      </c>
      <c r="AW63" s="10" t="s">
        <v>31</v>
      </c>
      <c r="AX63" s="10" t="s">
        <v>31</v>
      </c>
      <c r="AY63" s="10" t="s">
        <v>31</v>
      </c>
      <c r="AZ63" s="10" t="s">
        <v>31</v>
      </c>
      <c r="BA63" s="10" t="s">
        <v>31</v>
      </c>
      <c r="BB63" s="10" t="s">
        <v>31</v>
      </c>
      <c r="BC63" s="10" t="s">
        <v>31</v>
      </c>
      <c r="BD63" s="10" t="s">
        <v>31</v>
      </c>
      <c r="BE63" s="10" t="s">
        <v>31</v>
      </c>
      <c r="BF63" s="10" t="s">
        <v>31</v>
      </c>
      <c r="BG63" s="10" t="s">
        <v>31</v>
      </c>
      <c r="BH63" s="10" t="s">
        <v>31</v>
      </c>
      <c r="BI63" s="10" t="s">
        <v>31</v>
      </c>
      <c r="BJ63" s="10" t="s">
        <v>31</v>
      </c>
      <c r="BK63" s="11" t="s">
        <v>31</v>
      </c>
      <c r="BL63" s="10" t="s">
        <v>31</v>
      </c>
      <c r="BM63" s="10" t="s">
        <v>31</v>
      </c>
      <c r="BN63" s="10" t="s">
        <v>31</v>
      </c>
      <c r="BO63" s="10" t="s">
        <v>31</v>
      </c>
      <c r="BP63" s="10" t="s">
        <v>31</v>
      </c>
      <c r="BQ63" s="10" t="s">
        <v>31</v>
      </c>
      <c r="BR63" s="10" t="s">
        <v>31</v>
      </c>
      <c r="BS63" s="10" t="s">
        <v>31</v>
      </c>
      <c r="BT63" s="10" t="s">
        <v>31</v>
      </c>
      <c r="BU63" s="10" t="s">
        <v>31</v>
      </c>
      <c r="BV63" s="10" t="s">
        <v>31</v>
      </c>
      <c r="BW63" s="10" t="s">
        <v>31</v>
      </c>
      <c r="BX63" s="10" t="s">
        <v>31</v>
      </c>
      <c r="BY63" s="10" t="s">
        <v>31</v>
      </c>
      <c r="BZ63" s="10" t="s">
        <v>31</v>
      </c>
      <c r="CA63" s="10" t="s">
        <v>31</v>
      </c>
      <c r="CB63" s="10" t="s">
        <v>31</v>
      </c>
      <c r="CC63" s="10" t="s">
        <v>31</v>
      </c>
      <c r="CD63" s="10" t="s">
        <v>31</v>
      </c>
      <c r="CE63" s="10" t="s">
        <v>31</v>
      </c>
      <c r="CF63" s="10" t="s">
        <v>31</v>
      </c>
      <c r="CG63" s="10" t="s">
        <v>31</v>
      </c>
      <c r="CH63" s="10" t="s">
        <v>31</v>
      </c>
      <c r="CI63" s="10" t="s">
        <v>31</v>
      </c>
      <c r="CJ63" s="10" t="s">
        <v>31</v>
      </c>
      <c r="CK63" s="10" t="s">
        <v>31</v>
      </c>
      <c r="CL63" s="10" t="s">
        <v>31</v>
      </c>
      <c r="CM63" s="10" t="s">
        <v>31</v>
      </c>
      <c r="CN63" s="11">
        <v>1.0</v>
      </c>
      <c r="CO63" s="10">
        <v>1.0</v>
      </c>
      <c r="CP63" s="10">
        <v>1.0</v>
      </c>
      <c r="CQ63" s="10">
        <v>1.0</v>
      </c>
      <c r="CR63" s="10">
        <v>1.0</v>
      </c>
      <c r="CS63" s="10">
        <v>1.0</v>
      </c>
      <c r="CT63" s="10">
        <v>1.0</v>
      </c>
      <c r="CU63" s="10">
        <v>1.0</v>
      </c>
      <c r="CV63" s="10">
        <v>1.0</v>
      </c>
      <c r="CW63" s="10">
        <v>1.0</v>
      </c>
      <c r="CX63" s="10">
        <v>1.0</v>
      </c>
      <c r="CY63" s="10">
        <v>1.0</v>
      </c>
      <c r="CZ63" s="10">
        <v>1.0</v>
      </c>
      <c r="DA63" s="10">
        <v>1.0</v>
      </c>
      <c r="DB63" s="10">
        <v>1.0</v>
      </c>
      <c r="DC63" s="10">
        <v>1.0</v>
      </c>
      <c r="DD63" s="10">
        <v>1.0</v>
      </c>
      <c r="DE63" s="10">
        <v>1.0</v>
      </c>
      <c r="DF63" s="10">
        <v>1.0</v>
      </c>
      <c r="DG63" s="10">
        <v>1.0</v>
      </c>
      <c r="DH63" s="10">
        <v>1.0</v>
      </c>
      <c r="DI63" s="10">
        <v>1.0</v>
      </c>
      <c r="DJ63" s="10">
        <v>1.0</v>
      </c>
      <c r="DK63" s="10">
        <v>1.0</v>
      </c>
      <c r="DL63" s="10">
        <v>1.0</v>
      </c>
      <c r="DM63" s="10">
        <v>1.0</v>
      </c>
      <c r="DN63" s="10">
        <v>1.0</v>
      </c>
      <c r="DO63" s="10">
        <v>1.0</v>
      </c>
      <c r="DP63" s="10">
        <v>1.0</v>
      </c>
      <c r="DQ63" s="10">
        <v>1.0</v>
      </c>
      <c r="DR63" s="10">
        <v>1.0</v>
      </c>
      <c r="DS63" s="10">
        <v>1.0</v>
      </c>
      <c r="DT63" s="10">
        <v>1.0</v>
      </c>
      <c r="DU63" s="10">
        <v>1.0</v>
      </c>
      <c r="DV63" s="10">
        <v>1.0</v>
      </c>
      <c r="DW63" s="10">
        <v>1.0</v>
      </c>
      <c r="DX63" s="10">
        <v>1.0</v>
      </c>
      <c r="DY63" s="10">
        <v>1.0</v>
      </c>
      <c r="DZ63" s="10">
        <v>1.0</v>
      </c>
      <c r="EA63" s="10">
        <v>1.0</v>
      </c>
      <c r="EB63" s="10">
        <v>1.0</v>
      </c>
      <c r="EC63" s="10">
        <v>1.0</v>
      </c>
      <c r="ED63" s="10">
        <v>1.0</v>
      </c>
      <c r="EE63" s="10">
        <v>1.0</v>
      </c>
      <c r="EF63" s="10">
        <v>1.0</v>
      </c>
      <c r="EG63" s="10">
        <v>1.0</v>
      </c>
      <c r="EH63" s="10">
        <v>1.0</v>
      </c>
      <c r="EI63" s="10">
        <v>1.0</v>
      </c>
      <c r="EJ63" s="10">
        <v>1.0</v>
      </c>
      <c r="EK63" s="10">
        <v>1.0</v>
      </c>
      <c r="EL63" s="10">
        <v>1.0</v>
      </c>
      <c r="EM63" s="10">
        <v>1.0</v>
      </c>
      <c r="EN63" s="10">
        <v>1.0</v>
      </c>
      <c r="EO63" s="10">
        <v>1.0</v>
      </c>
      <c r="EP63" s="10">
        <v>1.0</v>
      </c>
      <c r="EQ63" s="10">
        <v>1.0</v>
      </c>
      <c r="ER63" s="10">
        <v>1.0</v>
      </c>
      <c r="ES63" s="10">
        <v>1.0</v>
      </c>
      <c r="ET63" s="10">
        <v>1.0</v>
      </c>
      <c r="EU63" s="10">
        <v>1.0</v>
      </c>
      <c r="EV63" s="10">
        <v>1.0</v>
      </c>
      <c r="EW63" s="10">
        <v>1.0</v>
      </c>
      <c r="EX63" s="10">
        <v>1.0</v>
      </c>
      <c r="EY63" s="10">
        <v>1.0</v>
      </c>
      <c r="EZ63" s="10">
        <v>1.0</v>
      </c>
      <c r="FA63" s="10">
        <v>1.0</v>
      </c>
      <c r="FB63" s="10">
        <v>1.0</v>
      </c>
      <c r="FC63" s="11">
        <v>1.0</v>
      </c>
      <c r="FD63" s="10">
        <v>1.0</v>
      </c>
      <c r="FE63" s="10" t="s">
        <v>38</v>
      </c>
      <c r="FF63" s="10" t="s">
        <v>38</v>
      </c>
      <c r="FG63" s="10" t="s">
        <v>38</v>
      </c>
      <c r="FH63" s="10">
        <v>1.0</v>
      </c>
      <c r="FI63" s="10">
        <v>1.0</v>
      </c>
      <c r="FJ63" s="10">
        <v>1.0</v>
      </c>
      <c r="FK63" s="10">
        <v>1.0</v>
      </c>
      <c r="FL63" s="10">
        <v>1.0</v>
      </c>
      <c r="FM63" s="10" t="s">
        <v>38</v>
      </c>
      <c r="FN63" s="10" t="s">
        <v>38</v>
      </c>
      <c r="FO63" s="10" t="s">
        <v>38</v>
      </c>
      <c r="FP63" s="10" t="s">
        <v>38</v>
      </c>
      <c r="FQ63" s="10">
        <v>1.0</v>
      </c>
      <c r="FR63" s="10">
        <v>1.0</v>
      </c>
      <c r="FS63" s="10">
        <v>1.0</v>
      </c>
      <c r="FT63" s="10" t="s">
        <v>38</v>
      </c>
      <c r="FU63" s="10">
        <v>1.0</v>
      </c>
      <c r="FV63" s="10">
        <v>1.0</v>
      </c>
      <c r="FW63" s="10" t="s">
        <v>38</v>
      </c>
      <c r="FX63" s="10" t="s">
        <v>38</v>
      </c>
      <c r="FY63" s="10">
        <v>1.0</v>
      </c>
      <c r="FZ63" s="10">
        <v>1.0</v>
      </c>
      <c r="GA63" s="10">
        <v>1.0</v>
      </c>
      <c r="GB63" s="10">
        <v>1.0</v>
      </c>
      <c r="GC63" s="10" t="s">
        <v>38</v>
      </c>
      <c r="GD63" s="11" t="s">
        <v>31</v>
      </c>
      <c r="GE63" s="10" t="s">
        <v>31</v>
      </c>
      <c r="GF63" s="10" t="s">
        <v>31</v>
      </c>
      <c r="GG63" s="10" t="s">
        <v>31</v>
      </c>
      <c r="GH63" s="10" t="s">
        <v>31</v>
      </c>
      <c r="GI63" s="10" t="s">
        <v>31</v>
      </c>
      <c r="GJ63" s="10" t="s">
        <v>31</v>
      </c>
      <c r="GK63" s="10" t="s">
        <v>31</v>
      </c>
      <c r="GL63" s="10" t="s">
        <v>31</v>
      </c>
      <c r="GM63" s="10" t="s">
        <v>31</v>
      </c>
      <c r="GN63" s="10" t="s">
        <v>31</v>
      </c>
      <c r="GO63" s="10" t="s">
        <v>31</v>
      </c>
      <c r="GP63" s="10" t="s">
        <v>31</v>
      </c>
      <c r="GQ63" s="10" t="s">
        <v>31</v>
      </c>
      <c r="GR63" s="10" t="s">
        <v>31</v>
      </c>
      <c r="GS63" s="10" t="s">
        <v>31</v>
      </c>
      <c r="GT63" s="10" t="s">
        <v>31</v>
      </c>
      <c r="GU63" s="10" t="s">
        <v>31</v>
      </c>
      <c r="GV63" s="10" t="s">
        <v>31</v>
      </c>
      <c r="GW63" s="10" t="s">
        <v>31</v>
      </c>
      <c r="GX63" s="10" t="s">
        <v>31</v>
      </c>
      <c r="GY63" s="10" t="s">
        <v>31</v>
      </c>
      <c r="GZ63" s="10" t="s">
        <v>31</v>
      </c>
      <c r="HA63" s="10" t="s">
        <v>31</v>
      </c>
      <c r="HB63" s="10" t="s">
        <v>31</v>
      </c>
      <c r="HC63" s="10" t="s">
        <v>31</v>
      </c>
      <c r="HD63" s="10" t="s">
        <v>31</v>
      </c>
      <c r="HE63" s="10" t="s">
        <v>31</v>
      </c>
      <c r="HF63" s="10" t="s">
        <v>31</v>
      </c>
    </row>
    <row r="64">
      <c r="A64" s="7"/>
      <c r="B64" s="8"/>
      <c r="C64" s="7" t="s">
        <v>261</v>
      </c>
      <c r="D64" s="7" t="s">
        <v>69</v>
      </c>
      <c r="E64" s="7" t="s">
        <v>192</v>
      </c>
      <c r="F64" s="9">
        <f t="shared" si="1"/>
        <v>120</v>
      </c>
      <c r="G64" s="7" t="s">
        <v>26</v>
      </c>
      <c r="H64" s="7" t="s">
        <v>35</v>
      </c>
      <c r="I64" s="7" t="s">
        <v>36</v>
      </c>
      <c r="J64" s="7" t="s">
        <v>100</v>
      </c>
      <c r="K64" s="7" t="s">
        <v>30</v>
      </c>
      <c r="L64" s="7" t="s">
        <v>262</v>
      </c>
      <c r="M64" s="10" t="s">
        <v>31</v>
      </c>
      <c r="N64" s="10" t="s">
        <v>31</v>
      </c>
      <c r="O64" s="10" t="s">
        <v>31</v>
      </c>
      <c r="P64" s="10">
        <v>100.0</v>
      </c>
      <c r="Q64" s="10">
        <v>20.0</v>
      </c>
      <c r="R64" s="10" t="s">
        <v>31</v>
      </c>
      <c r="S64" s="11" t="s">
        <v>31</v>
      </c>
      <c r="T64" s="10" t="s">
        <v>31</v>
      </c>
      <c r="U64" s="10" t="s">
        <v>31</v>
      </c>
      <c r="V64" s="10" t="s">
        <v>31</v>
      </c>
      <c r="W64" s="10" t="s">
        <v>31</v>
      </c>
      <c r="X64" s="10" t="s">
        <v>31</v>
      </c>
      <c r="Y64" s="10" t="s">
        <v>31</v>
      </c>
      <c r="Z64" s="10" t="s">
        <v>31</v>
      </c>
      <c r="AA64" s="10" t="s">
        <v>31</v>
      </c>
      <c r="AB64" s="10" t="s">
        <v>31</v>
      </c>
      <c r="AC64" s="10" t="s">
        <v>31</v>
      </c>
      <c r="AD64" s="10" t="s">
        <v>31</v>
      </c>
      <c r="AE64" s="10" t="s">
        <v>31</v>
      </c>
      <c r="AF64" s="10" t="s">
        <v>31</v>
      </c>
      <c r="AG64" s="10" t="s">
        <v>31</v>
      </c>
      <c r="AH64" s="10" t="s">
        <v>31</v>
      </c>
      <c r="AI64" s="10" t="s">
        <v>31</v>
      </c>
      <c r="AJ64" s="10" t="s">
        <v>31</v>
      </c>
      <c r="AK64" s="10" t="s">
        <v>31</v>
      </c>
      <c r="AL64" s="10" t="s">
        <v>31</v>
      </c>
      <c r="AM64" s="11" t="s">
        <v>31</v>
      </c>
      <c r="AN64" s="10" t="s">
        <v>31</v>
      </c>
      <c r="AO64" s="10" t="s">
        <v>31</v>
      </c>
      <c r="AP64" s="10" t="s">
        <v>31</v>
      </c>
      <c r="AQ64" s="10" t="s">
        <v>31</v>
      </c>
      <c r="AR64" s="10" t="s">
        <v>31</v>
      </c>
      <c r="AS64" s="10" t="s">
        <v>31</v>
      </c>
      <c r="AT64" s="10" t="s">
        <v>31</v>
      </c>
      <c r="AU64" s="10" t="s">
        <v>31</v>
      </c>
      <c r="AV64" s="10" t="s">
        <v>31</v>
      </c>
      <c r="AW64" s="10" t="s">
        <v>31</v>
      </c>
      <c r="AX64" s="10" t="s">
        <v>31</v>
      </c>
      <c r="AY64" s="10" t="s">
        <v>31</v>
      </c>
      <c r="AZ64" s="10" t="s">
        <v>31</v>
      </c>
      <c r="BA64" s="10" t="s">
        <v>31</v>
      </c>
      <c r="BB64" s="10" t="s">
        <v>31</v>
      </c>
      <c r="BC64" s="10" t="s">
        <v>31</v>
      </c>
      <c r="BD64" s="10" t="s">
        <v>31</v>
      </c>
      <c r="BE64" s="10" t="s">
        <v>31</v>
      </c>
      <c r="BF64" s="10" t="s">
        <v>31</v>
      </c>
      <c r="BG64" s="10" t="s">
        <v>31</v>
      </c>
      <c r="BH64" s="10" t="s">
        <v>31</v>
      </c>
      <c r="BI64" s="10" t="s">
        <v>31</v>
      </c>
      <c r="BJ64" s="10" t="s">
        <v>31</v>
      </c>
      <c r="BK64" s="11" t="s">
        <v>31</v>
      </c>
      <c r="BL64" s="10" t="s">
        <v>31</v>
      </c>
      <c r="BM64" s="10" t="s">
        <v>31</v>
      </c>
      <c r="BN64" s="10" t="s">
        <v>31</v>
      </c>
      <c r="BO64" s="10" t="s">
        <v>31</v>
      </c>
      <c r="BP64" s="10" t="s">
        <v>31</v>
      </c>
      <c r="BQ64" s="10" t="s">
        <v>31</v>
      </c>
      <c r="BR64" s="10" t="s">
        <v>31</v>
      </c>
      <c r="BS64" s="10" t="s">
        <v>31</v>
      </c>
      <c r="BT64" s="10" t="s">
        <v>31</v>
      </c>
      <c r="BU64" s="10" t="s">
        <v>31</v>
      </c>
      <c r="BV64" s="10" t="s">
        <v>31</v>
      </c>
      <c r="BW64" s="10" t="s">
        <v>31</v>
      </c>
      <c r="BX64" s="10" t="s">
        <v>31</v>
      </c>
      <c r="BY64" s="10" t="s">
        <v>31</v>
      </c>
      <c r="BZ64" s="10" t="s">
        <v>31</v>
      </c>
      <c r="CA64" s="10" t="s">
        <v>31</v>
      </c>
      <c r="CB64" s="10" t="s">
        <v>31</v>
      </c>
      <c r="CC64" s="10" t="s">
        <v>31</v>
      </c>
      <c r="CD64" s="10" t="s">
        <v>31</v>
      </c>
      <c r="CE64" s="10" t="s">
        <v>31</v>
      </c>
      <c r="CF64" s="10" t="s">
        <v>31</v>
      </c>
      <c r="CG64" s="10" t="s">
        <v>31</v>
      </c>
      <c r="CH64" s="10" t="s">
        <v>31</v>
      </c>
      <c r="CI64" s="10" t="s">
        <v>31</v>
      </c>
      <c r="CJ64" s="10" t="s">
        <v>31</v>
      </c>
      <c r="CK64" s="10" t="s">
        <v>31</v>
      </c>
      <c r="CL64" s="10" t="s">
        <v>31</v>
      </c>
      <c r="CM64" s="10" t="s">
        <v>31</v>
      </c>
      <c r="CN64" s="11">
        <v>1.0</v>
      </c>
      <c r="CO64" s="10">
        <v>1.0</v>
      </c>
      <c r="CP64" s="10">
        <v>1.0</v>
      </c>
      <c r="CQ64" s="10">
        <v>1.0</v>
      </c>
      <c r="CR64" s="10">
        <v>1.0</v>
      </c>
      <c r="CS64" s="10">
        <v>1.0</v>
      </c>
      <c r="CT64" s="10">
        <v>1.0</v>
      </c>
      <c r="CU64" s="10">
        <v>1.0</v>
      </c>
      <c r="CV64" s="10">
        <v>1.0</v>
      </c>
      <c r="CW64" s="10">
        <v>1.0</v>
      </c>
      <c r="CX64" s="10">
        <v>1.0</v>
      </c>
      <c r="CY64" s="10">
        <v>1.0</v>
      </c>
      <c r="CZ64" s="10">
        <v>1.0</v>
      </c>
      <c r="DA64" s="10">
        <v>1.0</v>
      </c>
      <c r="DB64" s="10">
        <v>1.0</v>
      </c>
      <c r="DC64" s="10">
        <v>1.0</v>
      </c>
      <c r="DD64" s="10">
        <v>1.0</v>
      </c>
      <c r="DE64" s="10">
        <v>1.0</v>
      </c>
      <c r="DF64" s="10">
        <v>1.0</v>
      </c>
      <c r="DG64" s="10">
        <v>1.0</v>
      </c>
      <c r="DH64" s="10">
        <v>1.0</v>
      </c>
      <c r="DI64" s="10">
        <v>1.0</v>
      </c>
      <c r="DJ64" s="10">
        <v>1.0</v>
      </c>
      <c r="DK64" s="10">
        <v>1.0</v>
      </c>
      <c r="DL64" s="10">
        <v>1.0</v>
      </c>
      <c r="DM64" s="10">
        <v>1.0</v>
      </c>
      <c r="DN64" s="10">
        <v>1.0</v>
      </c>
      <c r="DO64" s="10">
        <v>1.0</v>
      </c>
      <c r="DP64" s="10">
        <v>1.0</v>
      </c>
      <c r="DQ64" s="10">
        <v>1.0</v>
      </c>
      <c r="DR64" s="10">
        <v>1.0</v>
      </c>
      <c r="DS64" s="10">
        <v>1.0</v>
      </c>
      <c r="DT64" s="10">
        <v>1.0</v>
      </c>
      <c r="DU64" s="10">
        <v>1.0</v>
      </c>
      <c r="DV64" s="10">
        <v>1.0</v>
      </c>
      <c r="DW64" s="10">
        <v>1.0</v>
      </c>
      <c r="DX64" s="10">
        <v>1.0</v>
      </c>
      <c r="DY64" s="10">
        <v>1.0</v>
      </c>
      <c r="DZ64" s="10">
        <v>1.0</v>
      </c>
      <c r="EA64" s="10">
        <v>1.0</v>
      </c>
      <c r="EB64" s="10">
        <v>1.0</v>
      </c>
      <c r="EC64" s="10">
        <v>1.0</v>
      </c>
      <c r="ED64" s="10">
        <v>1.0</v>
      </c>
      <c r="EE64" s="10">
        <v>1.0</v>
      </c>
      <c r="EF64" s="10">
        <v>1.0</v>
      </c>
      <c r="EG64" s="10">
        <v>1.0</v>
      </c>
      <c r="EH64" s="10">
        <v>1.0</v>
      </c>
      <c r="EI64" s="10">
        <v>1.0</v>
      </c>
      <c r="EJ64" s="10">
        <v>1.0</v>
      </c>
      <c r="EK64" s="10">
        <v>1.0</v>
      </c>
      <c r="EL64" s="10">
        <v>1.0</v>
      </c>
      <c r="EM64" s="10">
        <v>1.0</v>
      </c>
      <c r="EN64" s="10">
        <v>1.0</v>
      </c>
      <c r="EO64" s="10">
        <v>1.0</v>
      </c>
      <c r="EP64" s="10">
        <v>1.0</v>
      </c>
      <c r="EQ64" s="10">
        <v>1.0</v>
      </c>
      <c r="ER64" s="10">
        <v>1.0</v>
      </c>
      <c r="ES64" s="10">
        <v>1.0</v>
      </c>
      <c r="ET64" s="10">
        <v>1.0</v>
      </c>
      <c r="EU64" s="10">
        <v>1.0</v>
      </c>
      <c r="EV64" s="10">
        <v>1.0</v>
      </c>
      <c r="EW64" s="10">
        <v>1.0</v>
      </c>
      <c r="EX64" s="10">
        <v>1.0</v>
      </c>
      <c r="EY64" s="10">
        <v>1.0</v>
      </c>
      <c r="EZ64" s="10">
        <v>1.0</v>
      </c>
      <c r="FA64" s="10">
        <v>1.0</v>
      </c>
      <c r="FB64" s="10">
        <v>1.0</v>
      </c>
      <c r="FC64" s="11">
        <v>1.0</v>
      </c>
      <c r="FD64" s="10">
        <v>1.0</v>
      </c>
      <c r="FE64" s="10">
        <v>1.0</v>
      </c>
      <c r="FF64" s="10" t="s">
        <v>38</v>
      </c>
      <c r="FG64" s="10" t="s">
        <v>38</v>
      </c>
      <c r="FH64" s="10" t="s">
        <v>38</v>
      </c>
      <c r="FI64" s="10">
        <v>1.0</v>
      </c>
      <c r="FJ64" s="10">
        <v>1.0</v>
      </c>
      <c r="FK64" s="10">
        <v>1.0</v>
      </c>
      <c r="FL64" s="10">
        <v>1.0</v>
      </c>
      <c r="FM64" s="10">
        <v>1.0</v>
      </c>
      <c r="FN64" s="10" t="s">
        <v>38</v>
      </c>
      <c r="FO64" s="10" t="s">
        <v>38</v>
      </c>
      <c r="FP64" s="10" t="s">
        <v>38</v>
      </c>
      <c r="FQ64" s="10" t="s">
        <v>38</v>
      </c>
      <c r="FR64" s="10">
        <v>1.0</v>
      </c>
      <c r="FS64" s="10" t="s">
        <v>38</v>
      </c>
      <c r="FT64" s="10" t="s">
        <v>38</v>
      </c>
      <c r="FU64" s="10" t="s">
        <v>38</v>
      </c>
      <c r="FV64" s="10">
        <v>1.0</v>
      </c>
      <c r="FW64" s="10" t="s">
        <v>38</v>
      </c>
      <c r="FX64" s="10" t="s">
        <v>38</v>
      </c>
      <c r="FY64" s="10">
        <v>1.0</v>
      </c>
      <c r="FZ64" s="10" t="s">
        <v>38</v>
      </c>
      <c r="GA64" s="10">
        <v>1.0</v>
      </c>
      <c r="GB64" s="10">
        <v>1.0</v>
      </c>
      <c r="GC64" s="10">
        <v>1.0</v>
      </c>
      <c r="GD64" s="11" t="s">
        <v>31</v>
      </c>
      <c r="GE64" s="10" t="s">
        <v>31</v>
      </c>
      <c r="GF64" s="10" t="s">
        <v>31</v>
      </c>
      <c r="GG64" s="10" t="s">
        <v>31</v>
      </c>
      <c r="GH64" s="10" t="s">
        <v>31</v>
      </c>
      <c r="GI64" s="10" t="s">
        <v>31</v>
      </c>
      <c r="GJ64" s="10" t="s">
        <v>31</v>
      </c>
      <c r="GK64" s="10" t="s">
        <v>31</v>
      </c>
      <c r="GL64" s="10" t="s">
        <v>31</v>
      </c>
      <c r="GM64" s="10" t="s">
        <v>31</v>
      </c>
      <c r="GN64" s="10" t="s">
        <v>31</v>
      </c>
      <c r="GO64" s="10" t="s">
        <v>31</v>
      </c>
      <c r="GP64" s="10" t="s">
        <v>31</v>
      </c>
      <c r="GQ64" s="10" t="s">
        <v>31</v>
      </c>
      <c r="GR64" s="10" t="s">
        <v>31</v>
      </c>
      <c r="GS64" s="10" t="s">
        <v>31</v>
      </c>
      <c r="GT64" s="10" t="s">
        <v>31</v>
      </c>
      <c r="GU64" s="10" t="s">
        <v>31</v>
      </c>
      <c r="GV64" s="10" t="s">
        <v>31</v>
      </c>
      <c r="GW64" s="10" t="s">
        <v>31</v>
      </c>
      <c r="GX64" s="10" t="s">
        <v>31</v>
      </c>
      <c r="GY64" s="10" t="s">
        <v>31</v>
      </c>
      <c r="GZ64" s="10" t="s">
        <v>31</v>
      </c>
      <c r="HA64" s="10" t="s">
        <v>31</v>
      </c>
      <c r="HB64" s="10" t="s">
        <v>31</v>
      </c>
      <c r="HC64" s="10" t="s">
        <v>31</v>
      </c>
      <c r="HD64" s="10" t="s">
        <v>31</v>
      </c>
      <c r="HE64" s="10" t="s">
        <v>31</v>
      </c>
      <c r="HF64" s="10" t="s">
        <v>31</v>
      </c>
    </row>
    <row r="65">
      <c r="A65" s="7"/>
      <c r="B65" s="8"/>
      <c r="C65" s="7" t="s">
        <v>263</v>
      </c>
      <c r="D65" s="7" t="s">
        <v>63</v>
      </c>
      <c r="E65" s="7" t="s">
        <v>249</v>
      </c>
      <c r="F65" s="9">
        <f t="shared" si="1"/>
        <v>120</v>
      </c>
      <c r="G65" s="7" t="s">
        <v>26</v>
      </c>
      <c r="H65" s="7" t="s">
        <v>116</v>
      </c>
      <c r="I65" s="7" t="s">
        <v>117</v>
      </c>
      <c r="J65" s="7" t="s">
        <v>100</v>
      </c>
      <c r="K65" s="7" t="s">
        <v>30</v>
      </c>
      <c r="L65" s="7" t="s">
        <v>264</v>
      </c>
      <c r="M65" s="10" t="s">
        <v>31</v>
      </c>
      <c r="N65" s="10" t="s">
        <v>31</v>
      </c>
      <c r="O65" s="10" t="s">
        <v>31</v>
      </c>
      <c r="P65" s="10">
        <v>100.0</v>
      </c>
      <c r="Q65" s="10">
        <v>20.0</v>
      </c>
      <c r="R65" s="10">
        <v>0.0</v>
      </c>
      <c r="S65" s="11" t="s">
        <v>31</v>
      </c>
      <c r="T65" s="10" t="s">
        <v>31</v>
      </c>
      <c r="U65" s="10" t="s">
        <v>31</v>
      </c>
      <c r="V65" s="10" t="s">
        <v>31</v>
      </c>
      <c r="W65" s="10" t="s">
        <v>31</v>
      </c>
      <c r="X65" s="10" t="s">
        <v>31</v>
      </c>
      <c r="Y65" s="10" t="s">
        <v>31</v>
      </c>
      <c r="Z65" s="10" t="s">
        <v>31</v>
      </c>
      <c r="AA65" s="10" t="s">
        <v>31</v>
      </c>
      <c r="AB65" s="10" t="s">
        <v>31</v>
      </c>
      <c r="AC65" s="10" t="s">
        <v>31</v>
      </c>
      <c r="AD65" s="10" t="s">
        <v>31</v>
      </c>
      <c r="AE65" s="10" t="s">
        <v>31</v>
      </c>
      <c r="AF65" s="10" t="s">
        <v>31</v>
      </c>
      <c r="AG65" s="10" t="s">
        <v>31</v>
      </c>
      <c r="AH65" s="10" t="s">
        <v>31</v>
      </c>
      <c r="AI65" s="10" t="s">
        <v>31</v>
      </c>
      <c r="AJ65" s="10" t="s">
        <v>31</v>
      </c>
      <c r="AK65" s="10" t="s">
        <v>31</v>
      </c>
      <c r="AL65" s="10" t="s">
        <v>31</v>
      </c>
      <c r="AM65" s="11" t="s">
        <v>31</v>
      </c>
      <c r="AN65" s="10" t="s">
        <v>31</v>
      </c>
      <c r="AO65" s="10" t="s">
        <v>31</v>
      </c>
      <c r="AP65" s="10" t="s">
        <v>31</v>
      </c>
      <c r="AQ65" s="10" t="s">
        <v>31</v>
      </c>
      <c r="AR65" s="10" t="s">
        <v>31</v>
      </c>
      <c r="AS65" s="10" t="s">
        <v>31</v>
      </c>
      <c r="AT65" s="10" t="s">
        <v>31</v>
      </c>
      <c r="AU65" s="10" t="s">
        <v>31</v>
      </c>
      <c r="AV65" s="10" t="s">
        <v>31</v>
      </c>
      <c r="AW65" s="10" t="s">
        <v>31</v>
      </c>
      <c r="AX65" s="10" t="s">
        <v>31</v>
      </c>
      <c r="AY65" s="10" t="s">
        <v>31</v>
      </c>
      <c r="AZ65" s="10" t="s">
        <v>31</v>
      </c>
      <c r="BA65" s="10" t="s">
        <v>31</v>
      </c>
      <c r="BB65" s="10" t="s">
        <v>31</v>
      </c>
      <c r="BC65" s="10" t="s">
        <v>31</v>
      </c>
      <c r="BD65" s="10" t="s">
        <v>31</v>
      </c>
      <c r="BE65" s="10" t="s">
        <v>31</v>
      </c>
      <c r="BF65" s="10" t="s">
        <v>31</v>
      </c>
      <c r="BG65" s="10" t="s">
        <v>31</v>
      </c>
      <c r="BH65" s="10" t="s">
        <v>31</v>
      </c>
      <c r="BI65" s="10" t="s">
        <v>31</v>
      </c>
      <c r="BJ65" s="10" t="s">
        <v>31</v>
      </c>
      <c r="BK65" s="11" t="s">
        <v>31</v>
      </c>
      <c r="BL65" s="10" t="s">
        <v>31</v>
      </c>
      <c r="BM65" s="10" t="s">
        <v>31</v>
      </c>
      <c r="BN65" s="10" t="s">
        <v>31</v>
      </c>
      <c r="BO65" s="10" t="s">
        <v>31</v>
      </c>
      <c r="BP65" s="10" t="s">
        <v>31</v>
      </c>
      <c r="BQ65" s="10" t="s">
        <v>31</v>
      </c>
      <c r="BR65" s="10" t="s">
        <v>31</v>
      </c>
      <c r="BS65" s="10" t="s">
        <v>31</v>
      </c>
      <c r="BT65" s="10" t="s">
        <v>31</v>
      </c>
      <c r="BU65" s="10" t="s">
        <v>31</v>
      </c>
      <c r="BV65" s="10" t="s">
        <v>31</v>
      </c>
      <c r="BW65" s="10" t="s">
        <v>31</v>
      </c>
      <c r="BX65" s="10" t="s">
        <v>31</v>
      </c>
      <c r="BY65" s="10" t="s">
        <v>31</v>
      </c>
      <c r="BZ65" s="10" t="s">
        <v>31</v>
      </c>
      <c r="CA65" s="10" t="s">
        <v>31</v>
      </c>
      <c r="CB65" s="10" t="s">
        <v>31</v>
      </c>
      <c r="CC65" s="10" t="s">
        <v>31</v>
      </c>
      <c r="CD65" s="10" t="s">
        <v>31</v>
      </c>
      <c r="CE65" s="10" t="s">
        <v>31</v>
      </c>
      <c r="CF65" s="10" t="s">
        <v>31</v>
      </c>
      <c r="CG65" s="10" t="s">
        <v>31</v>
      </c>
      <c r="CH65" s="10" t="s">
        <v>31</v>
      </c>
      <c r="CI65" s="10" t="s">
        <v>31</v>
      </c>
      <c r="CJ65" s="10" t="s">
        <v>31</v>
      </c>
      <c r="CK65" s="10" t="s">
        <v>31</v>
      </c>
      <c r="CL65" s="10" t="s">
        <v>31</v>
      </c>
      <c r="CM65" s="10" t="s">
        <v>31</v>
      </c>
      <c r="CN65" s="11">
        <v>1.0</v>
      </c>
      <c r="CO65" s="10">
        <v>1.0</v>
      </c>
      <c r="CP65" s="10">
        <v>1.0</v>
      </c>
      <c r="CQ65" s="10">
        <v>1.0</v>
      </c>
      <c r="CR65" s="10">
        <v>1.0</v>
      </c>
      <c r="CS65" s="10">
        <v>1.0</v>
      </c>
      <c r="CT65" s="10">
        <v>1.0</v>
      </c>
      <c r="CU65" s="10">
        <v>1.0</v>
      </c>
      <c r="CV65" s="10">
        <v>1.0</v>
      </c>
      <c r="CW65" s="10">
        <v>1.0</v>
      </c>
      <c r="CX65" s="10">
        <v>1.0</v>
      </c>
      <c r="CY65" s="10">
        <v>1.0</v>
      </c>
      <c r="CZ65" s="10">
        <v>1.0</v>
      </c>
      <c r="DA65" s="10">
        <v>1.0</v>
      </c>
      <c r="DB65" s="10">
        <v>1.0</v>
      </c>
      <c r="DC65" s="10">
        <v>1.0</v>
      </c>
      <c r="DD65" s="10">
        <v>1.0</v>
      </c>
      <c r="DE65" s="10">
        <v>1.0</v>
      </c>
      <c r="DF65" s="10">
        <v>1.0</v>
      </c>
      <c r="DG65" s="10">
        <v>1.0</v>
      </c>
      <c r="DH65" s="10">
        <v>1.0</v>
      </c>
      <c r="DI65" s="10">
        <v>1.0</v>
      </c>
      <c r="DJ65" s="10">
        <v>1.0</v>
      </c>
      <c r="DK65" s="10">
        <v>1.0</v>
      </c>
      <c r="DL65" s="10">
        <v>1.0</v>
      </c>
      <c r="DM65" s="10">
        <v>1.0</v>
      </c>
      <c r="DN65" s="10">
        <v>1.0</v>
      </c>
      <c r="DO65" s="10">
        <v>1.0</v>
      </c>
      <c r="DP65" s="10">
        <v>1.0</v>
      </c>
      <c r="DQ65" s="10">
        <v>1.0</v>
      </c>
      <c r="DR65" s="10">
        <v>1.0</v>
      </c>
      <c r="DS65" s="10">
        <v>1.0</v>
      </c>
      <c r="DT65" s="10">
        <v>1.0</v>
      </c>
      <c r="DU65" s="10">
        <v>1.0</v>
      </c>
      <c r="DV65" s="10">
        <v>1.0</v>
      </c>
      <c r="DW65" s="10">
        <v>1.0</v>
      </c>
      <c r="DX65" s="10">
        <v>1.0</v>
      </c>
      <c r="DY65" s="10">
        <v>1.0</v>
      </c>
      <c r="DZ65" s="10">
        <v>1.0</v>
      </c>
      <c r="EA65" s="10">
        <v>1.0</v>
      </c>
      <c r="EB65" s="10">
        <v>1.0</v>
      </c>
      <c r="EC65" s="10">
        <v>1.0</v>
      </c>
      <c r="ED65" s="10">
        <v>1.0</v>
      </c>
      <c r="EE65" s="10">
        <v>1.0</v>
      </c>
      <c r="EF65" s="10">
        <v>1.0</v>
      </c>
      <c r="EG65" s="10">
        <v>1.0</v>
      </c>
      <c r="EH65" s="10">
        <v>1.0</v>
      </c>
      <c r="EI65" s="10">
        <v>1.0</v>
      </c>
      <c r="EJ65" s="10">
        <v>1.0</v>
      </c>
      <c r="EK65" s="10">
        <v>1.0</v>
      </c>
      <c r="EL65" s="10">
        <v>1.0</v>
      </c>
      <c r="EM65" s="10">
        <v>1.0</v>
      </c>
      <c r="EN65" s="10">
        <v>1.0</v>
      </c>
      <c r="EO65" s="10">
        <v>1.0</v>
      </c>
      <c r="EP65" s="10">
        <v>1.0</v>
      </c>
      <c r="EQ65" s="10">
        <v>1.0</v>
      </c>
      <c r="ER65" s="10">
        <v>1.0</v>
      </c>
      <c r="ES65" s="10">
        <v>1.0</v>
      </c>
      <c r="ET65" s="10">
        <v>1.0</v>
      </c>
      <c r="EU65" s="10">
        <v>1.0</v>
      </c>
      <c r="EV65" s="10">
        <v>1.0</v>
      </c>
      <c r="EW65" s="10">
        <v>1.0</v>
      </c>
      <c r="EX65" s="10">
        <v>1.0</v>
      </c>
      <c r="EY65" s="10">
        <v>1.0</v>
      </c>
      <c r="EZ65" s="10">
        <v>1.0</v>
      </c>
      <c r="FA65" s="10">
        <v>1.0</v>
      </c>
      <c r="FB65" s="10">
        <v>1.0</v>
      </c>
      <c r="FC65" s="11">
        <v>1.0</v>
      </c>
      <c r="FD65" s="10">
        <v>1.0</v>
      </c>
      <c r="FE65" s="10">
        <v>1.0</v>
      </c>
      <c r="FF65" s="10" t="s">
        <v>38</v>
      </c>
      <c r="FG65" s="10" t="s">
        <v>38</v>
      </c>
      <c r="FH65" s="10" t="s">
        <v>38</v>
      </c>
      <c r="FI65" s="10">
        <v>1.0</v>
      </c>
      <c r="FJ65" s="10">
        <v>1.0</v>
      </c>
      <c r="FK65" s="10">
        <v>1.0</v>
      </c>
      <c r="FL65" s="10">
        <v>1.0</v>
      </c>
      <c r="FM65" s="10">
        <v>1.0</v>
      </c>
      <c r="FN65" s="10" t="s">
        <v>38</v>
      </c>
      <c r="FO65" s="10" t="s">
        <v>38</v>
      </c>
      <c r="FP65" s="10" t="s">
        <v>38</v>
      </c>
      <c r="FQ65" s="10" t="s">
        <v>38</v>
      </c>
      <c r="FR65" s="10">
        <v>1.0</v>
      </c>
      <c r="FS65" s="10" t="s">
        <v>160</v>
      </c>
      <c r="FT65" s="10" t="s">
        <v>160</v>
      </c>
      <c r="FU65" s="10" t="s">
        <v>160</v>
      </c>
      <c r="FV65" s="10" t="s">
        <v>160</v>
      </c>
      <c r="FW65" s="10" t="s">
        <v>160</v>
      </c>
      <c r="FX65" s="10" t="s">
        <v>160</v>
      </c>
      <c r="FY65" s="10" t="s">
        <v>160</v>
      </c>
      <c r="FZ65" s="10" t="s">
        <v>160</v>
      </c>
      <c r="GA65" s="10" t="s">
        <v>160</v>
      </c>
      <c r="GB65" s="10">
        <v>1.0</v>
      </c>
      <c r="GC65" s="10">
        <v>1.0</v>
      </c>
      <c r="GD65" s="11" t="s">
        <v>38</v>
      </c>
      <c r="GE65" s="10">
        <v>1.0</v>
      </c>
      <c r="GF65" s="10" t="s">
        <v>57</v>
      </c>
      <c r="GG65" s="10">
        <v>1.0</v>
      </c>
      <c r="GH65" s="10" t="s">
        <v>57</v>
      </c>
      <c r="GI65" s="10" t="s">
        <v>57</v>
      </c>
      <c r="GJ65" s="10" t="s">
        <v>38</v>
      </c>
      <c r="GK65" s="10" t="s">
        <v>57</v>
      </c>
      <c r="GL65" s="10">
        <v>1.0</v>
      </c>
      <c r="GM65" s="10" t="s">
        <v>57</v>
      </c>
      <c r="GN65" s="10" t="s">
        <v>57</v>
      </c>
      <c r="GO65" s="10" t="s">
        <v>38</v>
      </c>
      <c r="GP65" s="10" t="s">
        <v>57</v>
      </c>
      <c r="GQ65" s="10" t="s">
        <v>57</v>
      </c>
      <c r="GR65" s="10" t="s">
        <v>57</v>
      </c>
      <c r="GS65" s="10" t="s">
        <v>57</v>
      </c>
      <c r="GT65" s="10" t="s">
        <v>57</v>
      </c>
      <c r="GU65" s="10" t="s">
        <v>38</v>
      </c>
      <c r="GV65" s="10" t="s">
        <v>38</v>
      </c>
      <c r="GW65" s="10" t="s">
        <v>38</v>
      </c>
      <c r="GX65" s="10" t="s">
        <v>38</v>
      </c>
      <c r="GY65" s="10" t="s">
        <v>38</v>
      </c>
      <c r="GZ65" s="10" t="s">
        <v>38</v>
      </c>
      <c r="HA65" s="10" t="s">
        <v>57</v>
      </c>
      <c r="HB65" s="10" t="s">
        <v>57</v>
      </c>
      <c r="HC65" s="10" t="s">
        <v>57</v>
      </c>
      <c r="HD65" s="10" t="s">
        <v>57</v>
      </c>
      <c r="HE65" s="10" t="s">
        <v>38</v>
      </c>
      <c r="HF65" s="10" t="s">
        <v>38</v>
      </c>
    </row>
    <row r="66">
      <c r="A66" s="7"/>
      <c r="B66" s="8"/>
      <c r="C66" s="7" t="s">
        <v>265</v>
      </c>
      <c r="D66" s="7" t="s">
        <v>146</v>
      </c>
      <c r="E66" s="7" t="s">
        <v>266</v>
      </c>
      <c r="F66" s="9">
        <f t="shared" si="1"/>
        <v>120</v>
      </c>
      <c r="G66" s="7" t="s">
        <v>26</v>
      </c>
      <c r="H66" s="7" t="s">
        <v>35</v>
      </c>
      <c r="I66" s="7" t="s">
        <v>36</v>
      </c>
      <c r="J66" s="7" t="s">
        <v>42</v>
      </c>
      <c r="K66" s="7" t="s">
        <v>30</v>
      </c>
      <c r="L66" s="7" t="s">
        <v>47</v>
      </c>
      <c r="M66" s="10" t="s">
        <v>31</v>
      </c>
      <c r="N66" s="10" t="s">
        <v>31</v>
      </c>
      <c r="O66" s="10" t="s">
        <v>31</v>
      </c>
      <c r="P66" s="10">
        <v>61.0</v>
      </c>
      <c r="Q66" s="10">
        <v>20.0</v>
      </c>
      <c r="R66" s="10">
        <v>39.0</v>
      </c>
      <c r="S66" s="11" t="s">
        <v>31</v>
      </c>
      <c r="T66" s="10" t="s">
        <v>31</v>
      </c>
      <c r="U66" s="10" t="s">
        <v>31</v>
      </c>
      <c r="V66" s="10" t="s">
        <v>31</v>
      </c>
      <c r="W66" s="10" t="s">
        <v>31</v>
      </c>
      <c r="X66" s="10" t="s">
        <v>31</v>
      </c>
      <c r="Y66" s="10" t="s">
        <v>31</v>
      </c>
      <c r="Z66" s="10" t="s">
        <v>31</v>
      </c>
      <c r="AA66" s="10" t="s">
        <v>31</v>
      </c>
      <c r="AB66" s="10" t="s">
        <v>31</v>
      </c>
      <c r="AC66" s="10" t="s">
        <v>31</v>
      </c>
      <c r="AD66" s="10" t="s">
        <v>31</v>
      </c>
      <c r="AE66" s="10" t="s">
        <v>31</v>
      </c>
      <c r="AF66" s="10" t="s">
        <v>31</v>
      </c>
      <c r="AG66" s="10" t="s">
        <v>31</v>
      </c>
      <c r="AH66" s="10" t="s">
        <v>31</v>
      </c>
      <c r="AI66" s="10" t="s">
        <v>31</v>
      </c>
      <c r="AJ66" s="10" t="s">
        <v>31</v>
      </c>
      <c r="AK66" s="10" t="s">
        <v>31</v>
      </c>
      <c r="AL66" s="10" t="s">
        <v>31</v>
      </c>
      <c r="AM66" s="11" t="s">
        <v>31</v>
      </c>
      <c r="AN66" s="10" t="s">
        <v>31</v>
      </c>
      <c r="AO66" s="10" t="s">
        <v>31</v>
      </c>
      <c r="AP66" s="10" t="s">
        <v>31</v>
      </c>
      <c r="AQ66" s="10" t="s">
        <v>31</v>
      </c>
      <c r="AR66" s="10" t="s">
        <v>31</v>
      </c>
      <c r="AS66" s="10" t="s">
        <v>31</v>
      </c>
      <c r="AT66" s="10" t="s">
        <v>31</v>
      </c>
      <c r="AU66" s="10" t="s">
        <v>31</v>
      </c>
      <c r="AV66" s="10" t="s">
        <v>31</v>
      </c>
      <c r="AW66" s="10" t="s">
        <v>31</v>
      </c>
      <c r="AX66" s="10" t="s">
        <v>31</v>
      </c>
      <c r="AY66" s="10" t="s">
        <v>31</v>
      </c>
      <c r="AZ66" s="10" t="s">
        <v>31</v>
      </c>
      <c r="BA66" s="10" t="s">
        <v>31</v>
      </c>
      <c r="BB66" s="10" t="s">
        <v>31</v>
      </c>
      <c r="BC66" s="10" t="s">
        <v>31</v>
      </c>
      <c r="BD66" s="10" t="s">
        <v>31</v>
      </c>
      <c r="BE66" s="10" t="s">
        <v>31</v>
      </c>
      <c r="BF66" s="10" t="s">
        <v>31</v>
      </c>
      <c r="BG66" s="10" t="s">
        <v>31</v>
      </c>
      <c r="BH66" s="10" t="s">
        <v>31</v>
      </c>
      <c r="BI66" s="10" t="s">
        <v>31</v>
      </c>
      <c r="BJ66" s="10" t="s">
        <v>31</v>
      </c>
      <c r="BK66" s="11" t="s">
        <v>31</v>
      </c>
      <c r="BL66" s="10" t="s">
        <v>31</v>
      </c>
      <c r="BM66" s="10" t="s">
        <v>31</v>
      </c>
      <c r="BN66" s="10" t="s">
        <v>31</v>
      </c>
      <c r="BO66" s="10" t="s">
        <v>31</v>
      </c>
      <c r="BP66" s="10" t="s">
        <v>31</v>
      </c>
      <c r="BQ66" s="10" t="s">
        <v>31</v>
      </c>
      <c r="BR66" s="10" t="s">
        <v>31</v>
      </c>
      <c r="BS66" s="10" t="s">
        <v>31</v>
      </c>
      <c r="BT66" s="10" t="s">
        <v>31</v>
      </c>
      <c r="BU66" s="10" t="s">
        <v>31</v>
      </c>
      <c r="BV66" s="10" t="s">
        <v>31</v>
      </c>
      <c r="BW66" s="10" t="s">
        <v>31</v>
      </c>
      <c r="BX66" s="10" t="s">
        <v>31</v>
      </c>
      <c r="BY66" s="10" t="s">
        <v>31</v>
      </c>
      <c r="BZ66" s="10" t="s">
        <v>31</v>
      </c>
      <c r="CA66" s="10" t="s">
        <v>31</v>
      </c>
      <c r="CB66" s="10" t="s">
        <v>31</v>
      </c>
      <c r="CC66" s="10" t="s">
        <v>31</v>
      </c>
      <c r="CD66" s="10" t="s">
        <v>31</v>
      </c>
      <c r="CE66" s="10" t="s">
        <v>31</v>
      </c>
      <c r="CF66" s="10" t="s">
        <v>31</v>
      </c>
      <c r="CG66" s="10" t="s">
        <v>31</v>
      </c>
      <c r="CH66" s="10" t="s">
        <v>31</v>
      </c>
      <c r="CI66" s="10" t="s">
        <v>31</v>
      </c>
      <c r="CJ66" s="10" t="s">
        <v>31</v>
      </c>
      <c r="CK66" s="10" t="s">
        <v>31</v>
      </c>
      <c r="CL66" s="10" t="s">
        <v>31</v>
      </c>
      <c r="CM66" s="10" t="s">
        <v>31</v>
      </c>
      <c r="CN66" s="11">
        <v>1.0</v>
      </c>
      <c r="CO66" s="10">
        <v>1.0</v>
      </c>
      <c r="CP66" s="10">
        <v>1.0</v>
      </c>
      <c r="CQ66" s="10">
        <v>1.0</v>
      </c>
      <c r="CR66" s="10">
        <v>1.0</v>
      </c>
      <c r="CS66" s="10">
        <v>1.0</v>
      </c>
      <c r="CT66" s="10">
        <v>1.0</v>
      </c>
      <c r="CU66" s="10">
        <v>1.0</v>
      </c>
      <c r="CV66" s="10">
        <v>1.0</v>
      </c>
      <c r="CW66" s="10">
        <v>1.0</v>
      </c>
      <c r="CX66" s="10">
        <v>1.0</v>
      </c>
      <c r="CY66" s="10">
        <v>1.0</v>
      </c>
      <c r="CZ66" s="10">
        <v>1.0</v>
      </c>
      <c r="DA66" s="10">
        <v>1.0</v>
      </c>
      <c r="DB66" s="10">
        <v>1.0</v>
      </c>
      <c r="DC66" s="10">
        <v>1.0</v>
      </c>
      <c r="DD66" s="10">
        <v>1.0</v>
      </c>
      <c r="DE66" s="10">
        <v>1.0</v>
      </c>
      <c r="DF66" s="10">
        <v>1.0</v>
      </c>
      <c r="DG66" s="10">
        <v>1.0</v>
      </c>
      <c r="DH66" s="10">
        <v>1.0</v>
      </c>
      <c r="DI66" s="10">
        <v>1.0</v>
      </c>
      <c r="DJ66" s="10">
        <v>1.0</v>
      </c>
      <c r="DK66" s="10">
        <v>1.0</v>
      </c>
      <c r="DL66" s="10">
        <v>1.0</v>
      </c>
      <c r="DM66" s="10">
        <v>1.0</v>
      </c>
      <c r="DN66" s="10">
        <v>1.0</v>
      </c>
      <c r="DO66" s="10">
        <v>1.0</v>
      </c>
      <c r="DP66" s="10">
        <v>1.0</v>
      </c>
      <c r="DQ66" s="10">
        <v>1.0</v>
      </c>
      <c r="DR66" s="10">
        <v>1.0</v>
      </c>
      <c r="DS66" s="10">
        <v>1.0</v>
      </c>
      <c r="DT66" s="10">
        <v>1.0</v>
      </c>
      <c r="DU66" s="10">
        <v>1.0</v>
      </c>
      <c r="DV66" s="10">
        <v>1.0</v>
      </c>
      <c r="DW66" s="10">
        <v>1.0</v>
      </c>
      <c r="DX66" s="10">
        <v>1.0</v>
      </c>
      <c r="DY66" s="10">
        <v>1.0</v>
      </c>
      <c r="DZ66" s="10">
        <v>1.0</v>
      </c>
      <c r="EA66" s="10">
        <v>1.0</v>
      </c>
      <c r="EB66" s="10">
        <v>1.0</v>
      </c>
      <c r="EC66" s="10">
        <v>1.0</v>
      </c>
      <c r="ED66" s="10">
        <v>1.0</v>
      </c>
      <c r="EE66" s="10">
        <v>1.0</v>
      </c>
      <c r="EF66" s="10">
        <v>1.0</v>
      </c>
      <c r="EG66" s="10">
        <v>1.0</v>
      </c>
      <c r="EH66" s="10">
        <v>1.0</v>
      </c>
      <c r="EI66" s="10">
        <v>1.0</v>
      </c>
      <c r="EJ66" s="10">
        <v>1.0</v>
      </c>
      <c r="EK66" s="10">
        <v>1.0</v>
      </c>
      <c r="EL66" s="10">
        <v>1.0</v>
      </c>
      <c r="EM66" s="10">
        <v>1.0</v>
      </c>
      <c r="EN66" s="10">
        <v>1.0</v>
      </c>
      <c r="EO66" s="10">
        <v>1.0</v>
      </c>
      <c r="EP66" s="10">
        <v>1.0</v>
      </c>
      <c r="EQ66" s="10">
        <v>1.0</v>
      </c>
      <c r="ER66" s="10">
        <v>1.0</v>
      </c>
      <c r="ES66" s="10">
        <v>1.0</v>
      </c>
      <c r="ET66" s="10">
        <v>1.0</v>
      </c>
      <c r="EU66" s="10" t="s">
        <v>38</v>
      </c>
      <c r="EV66" s="10">
        <v>1.0</v>
      </c>
      <c r="EW66" s="10" t="s">
        <v>38</v>
      </c>
      <c r="EX66" s="10" t="s">
        <v>38</v>
      </c>
      <c r="EY66" s="10" t="s">
        <v>38</v>
      </c>
      <c r="EZ66" s="10">
        <v>1.0</v>
      </c>
      <c r="FA66" s="10" t="s">
        <v>38</v>
      </c>
      <c r="FB66" s="10">
        <v>1.0</v>
      </c>
      <c r="FC66" s="11">
        <v>1.0</v>
      </c>
      <c r="FD66" s="10">
        <v>1.0</v>
      </c>
      <c r="FE66" s="10">
        <v>1.0</v>
      </c>
      <c r="FF66" s="10" t="s">
        <v>38</v>
      </c>
      <c r="FG66" s="10" t="s">
        <v>38</v>
      </c>
      <c r="FH66" s="10">
        <v>1.0</v>
      </c>
      <c r="FI66" s="10">
        <v>1.0</v>
      </c>
      <c r="FJ66" s="10">
        <v>1.0</v>
      </c>
      <c r="FK66" s="10">
        <v>1.0</v>
      </c>
      <c r="FL66" s="10">
        <v>1.0</v>
      </c>
      <c r="FM66" s="10">
        <v>1.0</v>
      </c>
      <c r="FN66" s="10" t="s">
        <v>38</v>
      </c>
      <c r="FO66" s="10" t="s">
        <v>38</v>
      </c>
      <c r="FP66" s="10" t="s">
        <v>38</v>
      </c>
      <c r="FQ66" s="10">
        <v>1.0</v>
      </c>
      <c r="FR66" s="10" t="s">
        <v>38</v>
      </c>
      <c r="FS66" s="10" t="s">
        <v>57</v>
      </c>
      <c r="FT66" s="10" t="s">
        <v>57</v>
      </c>
      <c r="FU66" s="10" t="s">
        <v>57</v>
      </c>
      <c r="FV66" s="10" t="s">
        <v>38</v>
      </c>
      <c r="FW66" s="10" t="s">
        <v>38</v>
      </c>
      <c r="FX66" s="10" t="s">
        <v>38</v>
      </c>
      <c r="FY66" s="10">
        <v>1.0</v>
      </c>
      <c r="FZ66" s="10" t="s">
        <v>57</v>
      </c>
      <c r="GA66" s="10" t="s">
        <v>57</v>
      </c>
      <c r="GB66" s="10">
        <v>1.0</v>
      </c>
      <c r="GC66" s="10">
        <v>1.0</v>
      </c>
      <c r="GD66" s="11">
        <v>1.0</v>
      </c>
      <c r="GE66" s="10">
        <v>1.0</v>
      </c>
      <c r="GF66" s="10">
        <v>1.0</v>
      </c>
      <c r="GG66" s="10">
        <v>1.0</v>
      </c>
      <c r="GH66" s="10">
        <v>1.0</v>
      </c>
      <c r="GI66" s="10">
        <v>1.0</v>
      </c>
      <c r="GJ66" s="10">
        <v>1.0</v>
      </c>
      <c r="GK66" s="10">
        <v>1.0</v>
      </c>
      <c r="GL66" s="10">
        <v>1.0</v>
      </c>
      <c r="GM66" s="10">
        <v>1.0</v>
      </c>
      <c r="GN66" s="10">
        <v>1.0</v>
      </c>
      <c r="GO66" s="10">
        <v>1.0</v>
      </c>
      <c r="GP66" s="10" t="s">
        <v>57</v>
      </c>
      <c r="GQ66" s="10" t="s">
        <v>57</v>
      </c>
      <c r="GR66" s="10" t="s">
        <v>57</v>
      </c>
      <c r="GS66" s="10" t="s">
        <v>57</v>
      </c>
      <c r="GT66" s="10" t="s">
        <v>57</v>
      </c>
      <c r="GU66" s="10" t="s">
        <v>57</v>
      </c>
      <c r="GV66" s="10" t="s">
        <v>57</v>
      </c>
      <c r="GW66" s="10" t="s">
        <v>57</v>
      </c>
      <c r="GX66" s="10" t="s">
        <v>57</v>
      </c>
      <c r="GY66" s="10" t="s">
        <v>57</v>
      </c>
      <c r="GZ66" s="10" t="s">
        <v>57</v>
      </c>
      <c r="HA66" s="10" t="s">
        <v>57</v>
      </c>
      <c r="HB66" s="10" t="s">
        <v>57</v>
      </c>
      <c r="HC66" s="10" t="s">
        <v>57</v>
      </c>
      <c r="HD66" s="10" t="s">
        <v>57</v>
      </c>
      <c r="HE66" s="10" t="s">
        <v>57</v>
      </c>
      <c r="HF66" s="10" t="s">
        <v>57</v>
      </c>
    </row>
    <row r="67">
      <c r="A67" s="7"/>
      <c r="B67" s="8"/>
      <c r="C67" s="7" t="s">
        <v>267</v>
      </c>
      <c r="D67" s="7" t="s">
        <v>146</v>
      </c>
      <c r="E67" s="7" t="s">
        <v>268</v>
      </c>
      <c r="F67" s="9">
        <f t="shared" si="1"/>
        <v>115</v>
      </c>
      <c r="G67" s="7" t="s">
        <v>26</v>
      </c>
      <c r="H67" s="7" t="s">
        <v>256</v>
      </c>
      <c r="I67" s="7" t="s">
        <v>257</v>
      </c>
      <c r="J67" s="7" t="s">
        <v>29</v>
      </c>
      <c r="K67" s="7" t="s">
        <v>55</v>
      </c>
      <c r="L67" s="7"/>
      <c r="M67" s="10">
        <v>15.0</v>
      </c>
      <c r="N67" s="10">
        <v>100.0</v>
      </c>
      <c r="O67" s="10">
        <v>0.0</v>
      </c>
      <c r="P67" s="10" t="s">
        <v>31</v>
      </c>
      <c r="Q67" s="10" t="s">
        <v>31</v>
      </c>
      <c r="R67" s="10" t="s">
        <v>31</v>
      </c>
      <c r="S67" s="11">
        <v>1.0</v>
      </c>
      <c r="T67" s="10">
        <v>1.0</v>
      </c>
      <c r="U67" s="10">
        <v>1.0</v>
      </c>
      <c r="V67" s="10">
        <v>1.0</v>
      </c>
      <c r="W67" s="10">
        <v>1.0</v>
      </c>
      <c r="X67" s="10">
        <v>1.0</v>
      </c>
      <c r="Y67" s="10" t="s">
        <v>38</v>
      </c>
      <c r="Z67" s="10" t="s">
        <v>38</v>
      </c>
      <c r="AA67" s="10" t="s">
        <v>38</v>
      </c>
      <c r="AB67" s="10" t="s">
        <v>38</v>
      </c>
      <c r="AC67" s="10" t="s">
        <v>38</v>
      </c>
      <c r="AD67" s="10" t="s">
        <v>38</v>
      </c>
      <c r="AE67" s="10" t="s">
        <v>96</v>
      </c>
      <c r="AF67" s="10" t="s">
        <v>38</v>
      </c>
      <c r="AG67" s="10" t="s">
        <v>38</v>
      </c>
      <c r="AH67" s="10" t="s">
        <v>38</v>
      </c>
      <c r="AI67" s="10" t="s">
        <v>38</v>
      </c>
      <c r="AJ67" s="10" t="s">
        <v>38</v>
      </c>
      <c r="AK67" s="10" t="s">
        <v>38</v>
      </c>
      <c r="AL67" s="10" t="s">
        <v>38</v>
      </c>
      <c r="AM67" s="11">
        <v>1.0</v>
      </c>
      <c r="AN67" s="10">
        <v>1.0</v>
      </c>
      <c r="AO67" s="10">
        <v>1.0</v>
      </c>
      <c r="AP67" s="10">
        <v>1.0</v>
      </c>
      <c r="AQ67" s="10">
        <v>1.0</v>
      </c>
      <c r="AR67" s="10">
        <v>1.0</v>
      </c>
      <c r="AS67" s="10">
        <v>1.0</v>
      </c>
      <c r="AT67" s="10">
        <v>1.0</v>
      </c>
      <c r="AU67" s="10">
        <v>1.0</v>
      </c>
      <c r="AV67" s="10">
        <v>1.0</v>
      </c>
      <c r="AW67" s="10">
        <v>1.0</v>
      </c>
      <c r="AX67" s="10">
        <v>1.0</v>
      </c>
      <c r="AY67" s="10">
        <v>1.0</v>
      </c>
      <c r="AZ67" s="10">
        <v>1.0</v>
      </c>
      <c r="BA67" s="10">
        <v>1.0</v>
      </c>
      <c r="BB67" s="10">
        <v>1.0</v>
      </c>
      <c r="BC67" s="10">
        <v>1.0</v>
      </c>
      <c r="BD67" s="10">
        <v>1.0</v>
      </c>
      <c r="BE67" s="10">
        <v>1.0</v>
      </c>
      <c r="BF67" s="10">
        <v>1.0</v>
      </c>
      <c r="BG67" s="10">
        <v>1.0</v>
      </c>
      <c r="BH67" s="10">
        <v>1.0</v>
      </c>
      <c r="BI67" s="10">
        <v>1.0</v>
      </c>
      <c r="BJ67" s="10">
        <v>1.0</v>
      </c>
      <c r="BK67" s="11">
        <v>1.0</v>
      </c>
      <c r="BL67" s="10">
        <v>1.0</v>
      </c>
      <c r="BM67" s="10" t="s">
        <v>38</v>
      </c>
      <c r="BN67" s="10" t="s">
        <v>38</v>
      </c>
      <c r="BO67" s="10" t="s">
        <v>38</v>
      </c>
      <c r="BP67" s="10" t="s">
        <v>38</v>
      </c>
      <c r="BQ67" s="10" t="s">
        <v>38</v>
      </c>
      <c r="BR67" s="10" t="s">
        <v>38</v>
      </c>
      <c r="BS67" s="10" t="s">
        <v>38</v>
      </c>
      <c r="BT67" s="10" t="s">
        <v>38</v>
      </c>
      <c r="BU67" s="10" t="s">
        <v>38</v>
      </c>
      <c r="BV67" s="10" t="s">
        <v>38</v>
      </c>
      <c r="BW67" s="10" t="s">
        <v>38</v>
      </c>
      <c r="BX67" s="10" t="s">
        <v>38</v>
      </c>
      <c r="BY67" s="10">
        <v>1.0</v>
      </c>
      <c r="BZ67" s="10" t="s">
        <v>38</v>
      </c>
      <c r="CA67" s="10" t="s">
        <v>38</v>
      </c>
      <c r="CB67" s="10" t="s">
        <v>38</v>
      </c>
      <c r="CC67" s="10" t="s">
        <v>38</v>
      </c>
      <c r="CD67" s="10" t="s">
        <v>38</v>
      </c>
      <c r="CE67" s="10" t="s">
        <v>38</v>
      </c>
      <c r="CF67" s="10" t="s">
        <v>38</v>
      </c>
      <c r="CG67" s="10" t="s">
        <v>38</v>
      </c>
      <c r="CH67" s="10" t="s">
        <v>38</v>
      </c>
      <c r="CI67" s="10" t="s">
        <v>38</v>
      </c>
      <c r="CJ67" s="10" t="s">
        <v>38</v>
      </c>
      <c r="CK67" s="10" t="s">
        <v>38</v>
      </c>
      <c r="CL67" s="10" t="s">
        <v>38</v>
      </c>
      <c r="CM67" s="10" t="s">
        <v>38</v>
      </c>
      <c r="CN67" s="11" t="s">
        <v>31</v>
      </c>
      <c r="CO67" s="10" t="s">
        <v>31</v>
      </c>
      <c r="CP67" s="10" t="s">
        <v>31</v>
      </c>
      <c r="CQ67" s="10" t="s">
        <v>31</v>
      </c>
      <c r="CR67" s="10" t="s">
        <v>31</v>
      </c>
      <c r="CS67" s="10" t="s">
        <v>31</v>
      </c>
      <c r="CT67" s="10" t="s">
        <v>31</v>
      </c>
      <c r="CU67" s="10" t="s">
        <v>31</v>
      </c>
      <c r="CV67" s="10" t="s">
        <v>31</v>
      </c>
      <c r="CW67" s="10" t="s">
        <v>31</v>
      </c>
      <c r="CX67" s="10" t="s">
        <v>31</v>
      </c>
      <c r="CY67" s="10" t="s">
        <v>31</v>
      </c>
      <c r="CZ67" s="10" t="s">
        <v>31</v>
      </c>
      <c r="DA67" s="10" t="s">
        <v>31</v>
      </c>
      <c r="DB67" s="10" t="s">
        <v>31</v>
      </c>
      <c r="DC67" s="10" t="s">
        <v>31</v>
      </c>
      <c r="DD67" s="10" t="s">
        <v>31</v>
      </c>
      <c r="DE67" s="10" t="s">
        <v>31</v>
      </c>
      <c r="DF67" s="10" t="s">
        <v>31</v>
      </c>
      <c r="DG67" s="10" t="s">
        <v>31</v>
      </c>
      <c r="DH67" s="10" t="s">
        <v>31</v>
      </c>
      <c r="DI67" s="10" t="s">
        <v>31</v>
      </c>
      <c r="DJ67" s="10" t="s">
        <v>31</v>
      </c>
      <c r="DK67" s="10" t="s">
        <v>31</v>
      </c>
      <c r="DL67" s="10" t="s">
        <v>31</v>
      </c>
      <c r="DM67" s="10" t="s">
        <v>31</v>
      </c>
      <c r="DN67" s="10" t="s">
        <v>31</v>
      </c>
      <c r="DO67" s="10" t="s">
        <v>31</v>
      </c>
      <c r="DP67" s="10" t="s">
        <v>31</v>
      </c>
      <c r="DQ67" s="10" t="s">
        <v>31</v>
      </c>
      <c r="DR67" s="10" t="s">
        <v>31</v>
      </c>
      <c r="DS67" s="10" t="s">
        <v>31</v>
      </c>
      <c r="DT67" s="10" t="s">
        <v>31</v>
      </c>
      <c r="DU67" s="10" t="s">
        <v>31</v>
      </c>
      <c r="DV67" s="10" t="s">
        <v>31</v>
      </c>
      <c r="DW67" s="10" t="s">
        <v>31</v>
      </c>
      <c r="DX67" s="10" t="s">
        <v>31</v>
      </c>
      <c r="DY67" s="10" t="s">
        <v>31</v>
      </c>
      <c r="DZ67" s="10" t="s">
        <v>31</v>
      </c>
      <c r="EA67" s="10" t="s">
        <v>31</v>
      </c>
      <c r="EB67" s="10" t="s">
        <v>31</v>
      </c>
      <c r="EC67" s="10" t="s">
        <v>31</v>
      </c>
      <c r="ED67" s="10" t="s">
        <v>31</v>
      </c>
      <c r="EE67" s="10" t="s">
        <v>31</v>
      </c>
      <c r="EF67" s="10" t="s">
        <v>31</v>
      </c>
      <c r="EG67" s="10" t="s">
        <v>31</v>
      </c>
      <c r="EH67" s="10" t="s">
        <v>31</v>
      </c>
      <c r="EI67" s="10" t="s">
        <v>31</v>
      </c>
      <c r="EJ67" s="10" t="s">
        <v>31</v>
      </c>
      <c r="EK67" s="10" t="s">
        <v>31</v>
      </c>
      <c r="EL67" s="10" t="s">
        <v>31</v>
      </c>
      <c r="EM67" s="10" t="s">
        <v>31</v>
      </c>
      <c r="EN67" s="10" t="s">
        <v>31</v>
      </c>
      <c r="EO67" s="10" t="s">
        <v>31</v>
      </c>
      <c r="EP67" s="10" t="s">
        <v>31</v>
      </c>
      <c r="EQ67" s="10" t="s">
        <v>31</v>
      </c>
      <c r="ER67" s="10" t="s">
        <v>31</v>
      </c>
      <c r="ES67" s="10" t="s">
        <v>31</v>
      </c>
      <c r="ET67" s="10" t="s">
        <v>31</v>
      </c>
      <c r="EU67" s="10" t="s">
        <v>31</v>
      </c>
      <c r="EV67" s="10" t="s">
        <v>31</v>
      </c>
      <c r="EW67" s="10" t="s">
        <v>31</v>
      </c>
      <c r="EX67" s="10" t="s">
        <v>31</v>
      </c>
      <c r="EY67" s="10" t="s">
        <v>31</v>
      </c>
      <c r="EZ67" s="10" t="s">
        <v>31</v>
      </c>
      <c r="FA67" s="10" t="s">
        <v>31</v>
      </c>
      <c r="FB67" s="10" t="s">
        <v>31</v>
      </c>
      <c r="FC67" s="11" t="s">
        <v>31</v>
      </c>
      <c r="FD67" s="10" t="s">
        <v>31</v>
      </c>
      <c r="FE67" s="10" t="s">
        <v>31</v>
      </c>
      <c r="FF67" s="10" t="s">
        <v>31</v>
      </c>
      <c r="FG67" s="10" t="s">
        <v>31</v>
      </c>
      <c r="FH67" s="10" t="s">
        <v>31</v>
      </c>
      <c r="FI67" s="10" t="s">
        <v>31</v>
      </c>
      <c r="FJ67" s="10" t="s">
        <v>31</v>
      </c>
      <c r="FK67" s="10" t="s">
        <v>31</v>
      </c>
      <c r="FL67" s="10" t="s">
        <v>31</v>
      </c>
      <c r="FM67" s="10" t="s">
        <v>31</v>
      </c>
      <c r="FN67" s="10" t="s">
        <v>31</v>
      </c>
      <c r="FO67" s="10" t="s">
        <v>31</v>
      </c>
      <c r="FP67" s="10" t="s">
        <v>31</v>
      </c>
      <c r="FQ67" s="10" t="s">
        <v>31</v>
      </c>
      <c r="FR67" s="10" t="s">
        <v>31</v>
      </c>
      <c r="FS67" s="10" t="s">
        <v>31</v>
      </c>
      <c r="FT67" s="10" t="s">
        <v>31</v>
      </c>
      <c r="FU67" s="10" t="s">
        <v>31</v>
      </c>
      <c r="FV67" s="10" t="s">
        <v>31</v>
      </c>
      <c r="FW67" s="10" t="s">
        <v>31</v>
      </c>
      <c r="FX67" s="10" t="s">
        <v>31</v>
      </c>
      <c r="FY67" s="10" t="s">
        <v>31</v>
      </c>
      <c r="FZ67" s="10" t="s">
        <v>31</v>
      </c>
      <c r="GA67" s="10" t="s">
        <v>31</v>
      </c>
      <c r="GB67" s="10" t="s">
        <v>31</v>
      </c>
      <c r="GC67" s="10" t="s">
        <v>31</v>
      </c>
      <c r="GD67" s="11" t="s">
        <v>31</v>
      </c>
      <c r="GE67" s="10" t="s">
        <v>31</v>
      </c>
      <c r="GF67" s="10" t="s">
        <v>31</v>
      </c>
      <c r="GG67" s="10" t="s">
        <v>31</v>
      </c>
      <c r="GH67" s="10" t="s">
        <v>31</v>
      </c>
      <c r="GI67" s="10" t="s">
        <v>31</v>
      </c>
      <c r="GJ67" s="10" t="s">
        <v>31</v>
      </c>
      <c r="GK67" s="10" t="s">
        <v>31</v>
      </c>
      <c r="GL67" s="10" t="s">
        <v>31</v>
      </c>
      <c r="GM67" s="10" t="s">
        <v>31</v>
      </c>
      <c r="GN67" s="10" t="s">
        <v>31</v>
      </c>
      <c r="GO67" s="10" t="s">
        <v>31</v>
      </c>
      <c r="GP67" s="10" t="s">
        <v>31</v>
      </c>
      <c r="GQ67" s="10" t="s">
        <v>31</v>
      </c>
      <c r="GR67" s="10" t="s">
        <v>31</v>
      </c>
      <c r="GS67" s="10" t="s">
        <v>31</v>
      </c>
      <c r="GT67" s="10" t="s">
        <v>31</v>
      </c>
      <c r="GU67" s="10" t="s">
        <v>31</v>
      </c>
      <c r="GV67" s="10" t="s">
        <v>31</v>
      </c>
      <c r="GW67" s="10" t="s">
        <v>31</v>
      </c>
      <c r="GX67" s="10" t="s">
        <v>31</v>
      </c>
      <c r="GY67" s="10" t="s">
        <v>31</v>
      </c>
      <c r="GZ67" s="10" t="s">
        <v>31</v>
      </c>
      <c r="HA67" s="10" t="s">
        <v>31</v>
      </c>
      <c r="HB67" s="10" t="s">
        <v>31</v>
      </c>
      <c r="HC67" s="10" t="s">
        <v>31</v>
      </c>
      <c r="HD67" s="10" t="s">
        <v>31</v>
      </c>
      <c r="HE67" s="10" t="s">
        <v>31</v>
      </c>
      <c r="HF67" s="10" t="s">
        <v>31</v>
      </c>
    </row>
    <row r="68">
      <c r="A68" s="7"/>
      <c r="B68" s="8"/>
      <c r="C68" s="7" t="s">
        <v>269</v>
      </c>
      <c r="D68" s="7" t="s">
        <v>269</v>
      </c>
      <c r="E68" s="7" t="s">
        <v>270</v>
      </c>
      <c r="F68" s="9">
        <f t="shared" si="1"/>
        <v>100</v>
      </c>
      <c r="G68" s="7" t="s">
        <v>26</v>
      </c>
      <c r="H68" s="7" t="s">
        <v>271</v>
      </c>
      <c r="I68" s="7" t="s">
        <v>272</v>
      </c>
      <c r="J68" s="7" t="s">
        <v>29</v>
      </c>
      <c r="K68" s="7" t="s">
        <v>30</v>
      </c>
      <c r="L68" s="7" t="s">
        <v>273</v>
      </c>
      <c r="M68" s="10" t="s">
        <v>31</v>
      </c>
      <c r="N68" s="10" t="s">
        <v>31</v>
      </c>
      <c r="O68" s="10" t="s">
        <v>31</v>
      </c>
      <c r="P68" s="10">
        <v>100.0</v>
      </c>
      <c r="Q68" s="10" t="s">
        <v>31</v>
      </c>
      <c r="R68" s="10">
        <v>0.0</v>
      </c>
      <c r="S68" s="11" t="s">
        <v>31</v>
      </c>
      <c r="T68" s="10" t="s">
        <v>31</v>
      </c>
      <c r="U68" s="10" t="s">
        <v>31</v>
      </c>
      <c r="V68" s="10" t="s">
        <v>31</v>
      </c>
      <c r="W68" s="10" t="s">
        <v>31</v>
      </c>
      <c r="X68" s="10" t="s">
        <v>31</v>
      </c>
      <c r="Y68" s="10" t="s">
        <v>31</v>
      </c>
      <c r="Z68" s="10" t="s">
        <v>31</v>
      </c>
      <c r="AA68" s="10" t="s">
        <v>31</v>
      </c>
      <c r="AB68" s="10" t="s">
        <v>31</v>
      </c>
      <c r="AC68" s="10" t="s">
        <v>31</v>
      </c>
      <c r="AD68" s="10" t="s">
        <v>31</v>
      </c>
      <c r="AE68" s="10" t="s">
        <v>31</v>
      </c>
      <c r="AF68" s="10" t="s">
        <v>31</v>
      </c>
      <c r="AG68" s="10" t="s">
        <v>31</v>
      </c>
      <c r="AH68" s="10" t="s">
        <v>31</v>
      </c>
      <c r="AI68" s="10" t="s">
        <v>31</v>
      </c>
      <c r="AJ68" s="10" t="s">
        <v>31</v>
      </c>
      <c r="AK68" s="10" t="s">
        <v>31</v>
      </c>
      <c r="AL68" s="10" t="s">
        <v>31</v>
      </c>
      <c r="AM68" s="11" t="s">
        <v>31</v>
      </c>
      <c r="AN68" s="10" t="s">
        <v>31</v>
      </c>
      <c r="AO68" s="10" t="s">
        <v>31</v>
      </c>
      <c r="AP68" s="10" t="s">
        <v>31</v>
      </c>
      <c r="AQ68" s="10" t="s">
        <v>31</v>
      </c>
      <c r="AR68" s="10" t="s">
        <v>31</v>
      </c>
      <c r="AS68" s="10" t="s">
        <v>31</v>
      </c>
      <c r="AT68" s="10" t="s">
        <v>31</v>
      </c>
      <c r="AU68" s="10" t="s">
        <v>31</v>
      </c>
      <c r="AV68" s="10" t="s">
        <v>31</v>
      </c>
      <c r="AW68" s="10" t="s">
        <v>31</v>
      </c>
      <c r="AX68" s="10" t="s">
        <v>31</v>
      </c>
      <c r="AY68" s="10" t="s">
        <v>31</v>
      </c>
      <c r="AZ68" s="10" t="s">
        <v>31</v>
      </c>
      <c r="BA68" s="10" t="s">
        <v>31</v>
      </c>
      <c r="BB68" s="10" t="s">
        <v>31</v>
      </c>
      <c r="BC68" s="10" t="s">
        <v>31</v>
      </c>
      <c r="BD68" s="10" t="s">
        <v>31</v>
      </c>
      <c r="BE68" s="10" t="s">
        <v>31</v>
      </c>
      <c r="BF68" s="10" t="s">
        <v>31</v>
      </c>
      <c r="BG68" s="10" t="s">
        <v>31</v>
      </c>
      <c r="BH68" s="10" t="s">
        <v>31</v>
      </c>
      <c r="BI68" s="10" t="s">
        <v>31</v>
      </c>
      <c r="BJ68" s="10" t="s">
        <v>31</v>
      </c>
      <c r="BK68" s="11" t="s">
        <v>31</v>
      </c>
      <c r="BL68" s="10" t="s">
        <v>31</v>
      </c>
      <c r="BM68" s="10" t="s">
        <v>31</v>
      </c>
      <c r="BN68" s="10" t="s">
        <v>31</v>
      </c>
      <c r="BO68" s="10" t="s">
        <v>31</v>
      </c>
      <c r="BP68" s="10" t="s">
        <v>31</v>
      </c>
      <c r="BQ68" s="10" t="s">
        <v>31</v>
      </c>
      <c r="BR68" s="10" t="s">
        <v>31</v>
      </c>
      <c r="BS68" s="10" t="s">
        <v>31</v>
      </c>
      <c r="BT68" s="10" t="s">
        <v>31</v>
      </c>
      <c r="BU68" s="10" t="s">
        <v>31</v>
      </c>
      <c r="BV68" s="10" t="s">
        <v>31</v>
      </c>
      <c r="BW68" s="10" t="s">
        <v>31</v>
      </c>
      <c r="BX68" s="10" t="s">
        <v>31</v>
      </c>
      <c r="BY68" s="10" t="s">
        <v>31</v>
      </c>
      <c r="BZ68" s="10" t="s">
        <v>31</v>
      </c>
      <c r="CA68" s="10" t="s">
        <v>31</v>
      </c>
      <c r="CB68" s="10" t="s">
        <v>31</v>
      </c>
      <c r="CC68" s="10" t="s">
        <v>31</v>
      </c>
      <c r="CD68" s="10" t="s">
        <v>31</v>
      </c>
      <c r="CE68" s="10" t="s">
        <v>31</v>
      </c>
      <c r="CF68" s="10" t="s">
        <v>31</v>
      </c>
      <c r="CG68" s="10" t="s">
        <v>31</v>
      </c>
      <c r="CH68" s="10" t="s">
        <v>31</v>
      </c>
      <c r="CI68" s="10" t="s">
        <v>31</v>
      </c>
      <c r="CJ68" s="10" t="s">
        <v>31</v>
      </c>
      <c r="CK68" s="10" t="s">
        <v>31</v>
      </c>
      <c r="CL68" s="10" t="s">
        <v>31</v>
      </c>
      <c r="CM68" s="10" t="s">
        <v>31</v>
      </c>
      <c r="CN68" s="11">
        <v>1.0</v>
      </c>
      <c r="CO68" s="10">
        <v>1.0</v>
      </c>
      <c r="CP68" s="10">
        <v>1.0</v>
      </c>
      <c r="CQ68" s="10">
        <v>1.0</v>
      </c>
      <c r="CR68" s="10">
        <v>1.0</v>
      </c>
      <c r="CS68" s="10">
        <v>1.0</v>
      </c>
      <c r="CT68" s="10">
        <v>1.0</v>
      </c>
      <c r="CU68" s="10">
        <v>1.0</v>
      </c>
      <c r="CV68" s="10">
        <v>1.0</v>
      </c>
      <c r="CW68" s="10">
        <v>1.0</v>
      </c>
      <c r="CX68" s="10">
        <v>1.0</v>
      </c>
      <c r="CY68" s="10">
        <v>1.0</v>
      </c>
      <c r="CZ68" s="10">
        <v>1.0</v>
      </c>
      <c r="DA68" s="10">
        <v>1.0</v>
      </c>
      <c r="DB68" s="10">
        <v>1.0</v>
      </c>
      <c r="DC68" s="10">
        <v>1.0</v>
      </c>
      <c r="DD68" s="10">
        <v>1.0</v>
      </c>
      <c r="DE68" s="10">
        <v>1.0</v>
      </c>
      <c r="DF68" s="10">
        <v>1.0</v>
      </c>
      <c r="DG68" s="10">
        <v>1.0</v>
      </c>
      <c r="DH68" s="10">
        <v>1.0</v>
      </c>
      <c r="DI68" s="10">
        <v>1.0</v>
      </c>
      <c r="DJ68" s="10">
        <v>1.0</v>
      </c>
      <c r="DK68" s="10">
        <v>1.0</v>
      </c>
      <c r="DL68" s="10">
        <v>1.0</v>
      </c>
      <c r="DM68" s="10">
        <v>1.0</v>
      </c>
      <c r="DN68" s="10">
        <v>1.0</v>
      </c>
      <c r="DO68" s="10">
        <v>1.0</v>
      </c>
      <c r="DP68" s="10">
        <v>1.0</v>
      </c>
      <c r="DQ68" s="10">
        <v>1.0</v>
      </c>
      <c r="DR68" s="10">
        <v>1.0</v>
      </c>
      <c r="DS68" s="10">
        <v>1.0</v>
      </c>
      <c r="DT68" s="10">
        <v>1.0</v>
      </c>
      <c r="DU68" s="10">
        <v>1.0</v>
      </c>
      <c r="DV68" s="10">
        <v>1.0</v>
      </c>
      <c r="DW68" s="10">
        <v>1.0</v>
      </c>
      <c r="DX68" s="10">
        <v>1.0</v>
      </c>
      <c r="DY68" s="10">
        <v>1.0</v>
      </c>
      <c r="DZ68" s="10">
        <v>1.0</v>
      </c>
      <c r="EA68" s="10">
        <v>1.0</v>
      </c>
      <c r="EB68" s="10">
        <v>1.0</v>
      </c>
      <c r="EC68" s="10">
        <v>1.0</v>
      </c>
      <c r="ED68" s="10">
        <v>1.0</v>
      </c>
      <c r="EE68" s="10">
        <v>1.0</v>
      </c>
      <c r="EF68" s="10">
        <v>1.0</v>
      </c>
      <c r="EG68" s="10">
        <v>1.0</v>
      </c>
      <c r="EH68" s="10">
        <v>1.0</v>
      </c>
      <c r="EI68" s="10">
        <v>1.0</v>
      </c>
      <c r="EJ68" s="10">
        <v>1.0</v>
      </c>
      <c r="EK68" s="10">
        <v>1.0</v>
      </c>
      <c r="EL68" s="10">
        <v>1.0</v>
      </c>
      <c r="EM68" s="10">
        <v>1.0</v>
      </c>
      <c r="EN68" s="10">
        <v>1.0</v>
      </c>
      <c r="EO68" s="10">
        <v>1.0</v>
      </c>
      <c r="EP68" s="10">
        <v>1.0</v>
      </c>
      <c r="EQ68" s="10">
        <v>1.0</v>
      </c>
      <c r="ER68" s="10">
        <v>1.0</v>
      </c>
      <c r="ES68" s="10">
        <v>1.0</v>
      </c>
      <c r="ET68" s="10">
        <v>1.0</v>
      </c>
      <c r="EU68" s="10">
        <v>1.0</v>
      </c>
      <c r="EV68" s="10">
        <v>1.0</v>
      </c>
      <c r="EW68" s="10">
        <v>1.0</v>
      </c>
      <c r="EX68" s="10">
        <v>1.0</v>
      </c>
      <c r="EY68" s="10">
        <v>1.0</v>
      </c>
      <c r="EZ68" s="10">
        <v>1.0</v>
      </c>
      <c r="FA68" s="10">
        <v>1.0</v>
      </c>
      <c r="FB68" s="10">
        <v>1.0</v>
      </c>
      <c r="FC68" s="11" t="s">
        <v>31</v>
      </c>
      <c r="FD68" s="10" t="s">
        <v>31</v>
      </c>
      <c r="FE68" s="10" t="s">
        <v>31</v>
      </c>
      <c r="FF68" s="10" t="s">
        <v>31</v>
      </c>
      <c r="FG68" s="10" t="s">
        <v>31</v>
      </c>
      <c r="FH68" s="10" t="s">
        <v>31</v>
      </c>
      <c r="FI68" s="10" t="s">
        <v>31</v>
      </c>
      <c r="FJ68" s="10" t="s">
        <v>31</v>
      </c>
      <c r="FK68" s="10" t="s">
        <v>31</v>
      </c>
      <c r="FL68" s="10" t="s">
        <v>31</v>
      </c>
      <c r="FM68" s="10" t="s">
        <v>31</v>
      </c>
      <c r="FN68" s="10" t="s">
        <v>31</v>
      </c>
      <c r="FO68" s="10" t="s">
        <v>31</v>
      </c>
      <c r="FP68" s="10" t="s">
        <v>31</v>
      </c>
      <c r="FQ68" s="10" t="s">
        <v>31</v>
      </c>
      <c r="FR68" s="10" t="s">
        <v>31</v>
      </c>
      <c r="FS68" s="10" t="s">
        <v>31</v>
      </c>
      <c r="FT68" s="10" t="s">
        <v>31</v>
      </c>
      <c r="FU68" s="10" t="s">
        <v>31</v>
      </c>
      <c r="FV68" s="10" t="s">
        <v>31</v>
      </c>
      <c r="FW68" s="10" t="s">
        <v>31</v>
      </c>
      <c r="FX68" s="10" t="s">
        <v>31</v>
      </c>
      <c r="FY68" s="10" t="s">
        <v>31</v>
      </c>
      <c r="FZ68" s="10" t="s">
        <v>31</v>
      </c>
      <c r="GA68" s="10" t="s">
        <v>31</v>
      </c>
      <c r="GB68" s="10" t="s">
        <v>31</v>
      </c>
      <c r="GC68" s="10" t="s">
        <v>31</v>
      </c>
      <c r="GD68" s="11" t="s">
        <v>38</v>
      </c>
      <c r="GE68" s="10" t="s">
        <v>57</v>
      </c>
      <c r="GF68" s="10" t="s">
        <v>57</v>
      </c>
      <c r="GG68" s="10" t="s">
        <v>57</v>
      </c>
      <c r="GH68" s="10" t="s">
        <v>57</v>
      </c>
      <c r="GI68" s="10" t="s">
        <v>57</v>
      </c>
      <c r="GJ68" s="10" t="s">
        <v>57</v>
      </c>
      <c r="GK68" s="10" t="s">
        <v>57</v>
      </c>
      <c r="GL68" s="10" t="s">
        <v>38</v>
      </c>
      <c r="GM68" s="10" t="s">
        <v>57</v>
      </c>
      <c r="GN68" s="10" t="s">
        <v>57</v>
      </c>
      <c r="GO68" s="10" t="s">
        <v>57</v>
      </c>
      <c r="GP68" s="10" t="s">
        <v>57</v>
      </c>
      <c r="GQ68" s="10" t="s">
        <v>57</v>
      </c>
      <c r="GR68" s="10" t="s">
        <v>57</v>
      </c>
      <c r="GS68" s="10" t="s">
        <v>57</v>
      </c>
      <c r="GT68" s="10" t="s">
        <v>57</v>
      </c>
      <c r="GU68" s="10" t="s">
        <v>57</v>
      </c>
      <c r="GV68" s="10" t="s">
        <v>38</v>
      </c>
      <c r="GW68" s="10" t="s">
        <v>38</v>
      </c>
      <c r="GX68" s="10" t="s">
        <v>38</v>
      </c>
      <c r="GY68" s="10" t="s">
        <v>38</v>
      </c>
      <c r="GZ68" s="10" t="s">
        <v>38</v>
      </c>
      <c r="HA68" s="10" t="s">
        <v>57</v>
      </c>
      <c r="HB68" s="10" t="s">
        <v>57</v>
      </c>
      <c r="HC68" s="10" t="s">
        <v>57</v>
      </c>
      <c r="HD68" s="10" t="s">
        <v>57</v>
      </c>
      <c r="HE68" s="10" t="s">
        <v>38</v>
      </c>
      <c r="HF68" s="10" t="s">
        <v>57</v>
      </c>
    </row>
    <row r="69">
      <c r="A69" s="7"/>
      <c r="B69" s="8"/>
      <c r="C69" s="7" t="s">
        <v>274</v>
      </c>
      <c r="D69" s="7" t="s">
        <v>275</v>
      </c>
      <c r="E69" s="7" t="s">
        <v>276</v>
      </c>
      <c r="F69" s="9">
        <f t="shared" si="1"/>
        <v>100</v>
      </c>
      <c r="G69" s="7" t="s">
        <v>26</v>
      </c>
      <c r="H69" s="7" t="s">
        <v>116</v>
      </c>
      <c r="I69" s="7" t="s">
        <v>117</v>
      </c>
      <c r="J69" s="7" t="s">
        <v>29</v>
      </c>
      <c r="K69" s="7" t="s">
        <v>30</v>
      </c>
      <c r="L69" s="7" t="s">
        <v>159</v>
      </c>
      <c r="M69" s="10" t="s">
        <v>31</v>
      </c>
      <c r="N69" s="10" t="s">
        <v>31</v>
      </c>
      <c r="O69" s="10" t="s">
        <v>31</v>
      </c>
      <c r="P69" s="10">
        <v>100.0</v>
      </c>
      <c r="Q69" s="10">
        <v>0.0</v>
      </c>
      <c r="R69" s="10" t="s">
        <v>31</v>
      </c>
      <c r="S69" s="11" t="s">
        <v>31</v>
      </c>
      <c r="T69" s="10" t="s">
        <v>31</v>
      </c>
      <c r="U69" s="10" t="s">
        <v>31</v>
      </c>
      <c r="V69" s="10" t="s">
        <v>31</v>
      </c>
      <c r="W69" s="10" t="s">
        <v>31</v>
      </c>
      <c r="X69" s="10" t="s">
        <v>31</v>
      </c>
      <c r="Y69" s="10" t="s">
        <v>31</v>
      </c>
      <c r="Z69" s="10" t="s">
        <v>31</v>
      </c>
      <c r="AA69" s="10" t="s">
        <v>31</v>
      </c>
      <c r="AB69" s="10" t="s">
        <v>31</v>
      </c>
      <c r="AC69" s="10" t="s">
        <v>31</v>
      </c>
      <c r="AD69" s="10" t="s">
        <v>31</v>
      </c>
      <c r="AE69" s="10" t="s">
        <v>31</v>
      </c>
      <c r="AF69" s="10" t="s">
        <v>31</v>
      </c>
      <c r="AG69" s="10" t="s">
        <v>31</v>
      </c>
      <c r="AH69" s="10" t="s">
        <v>31</v>
      </c>
      <c r="AI69" s="10" t="s">
        <v>31</v>
      </c>
      <c r="AJ69" s="10" t="s">
        <v>31</v>
      </c>
      <c r="AK69" s="10" t="s">
        <v>31</v>
      </c>
      <c r="AL69" s="10" t="s">
        <v>31</v>
      </c>
      <c r="AM69" s="11" t="s">
        <v>31</v>
      </c>
      <c r="AN69" s="10" t="s">
        <v>31</v>
      </c>
      <c r="AO69" s="10" t="s">
        <v>31</v>
      </c>
      <c r="AP69" s="10" t="s">
        <v>31</v>
      </c>
      <c r="AQ69" s="10" t="s">
        <v>31</v>
      </c>
      <c r="AR69" s="10" t="s">
        <v>31</v>
      </c>
      <c r="AS69" s="10" t="s">
        <v>31</v>
      </c>
      <c r="AT69" s="10" t="s">
        <v>31</v>
      </c>
      <c r="AU69" s="10" t="s">
        <v>31</v>
      </c>
      <c r="AV69" s="10" t="s">
        <v>31</v>
      </c>
      <c r="AW69" s="10" t="s">
        <v>31</v>
      </c>
      <c r="AX69" s="10" t="s">
        <v>31</v>
      </c>
      <c r="AY69" s="10" t="s">
        <v>31</v>
      </c>
      <c r="AZ69" s="10" t="s">
        <v>31</v>
      </c>
      <c r="BA69" s="10" t="s">
        <v>31</v>
      </c>
      <c r="BB69" s="10" t="s">
        <v>31</v>
      </c>
      <c r="BC69" s="10" t="s">
        <v>31</v>
      </c>
      <c r="BD69" s="10" t="s">
        <v>31</v>
      </c>
      <c r="BE69" s="10" t="s">
        <v>31</v>
      </c>
      <c r="BF69" s="10" t="s">
        <v>31</v>
      </c>
      <c r="BG69" s="10" t="s">
        <v>31</v>
      </c>
      <c r="BH69" s="10" t="s">
        <v>31</v>
      </c>
      <c r="BI69" s="10" t="s">
        <v>31</v>
      </c>
      <c r="BJ69" s="10" t="s">
        <v>31</v>
      </c>
      <c r="BK69" s="11" t="s">
        <v>31</v>
      </c>
      <c r="BL69" s="10" t="s">
        <v>31</v>
      </c>
      <c r="BM69" s="10" t="s">
        <v>31</v>
      </c>
      <c r="BN69" s="10" t="s">
        <v>31</v>
      </c>
      <c r="BO69" s="10" t="s">
        <v>31</v>
      </c>
      <c r="BP69" s="10" t="s">
        <v>31</v>
      </c>
      <c r="BQ69" s="10" t="s">
        <v>31</v>
      </c>
      <c r="BR69" s="10" t="s">
        <v>31</v>
      </c>
      <c r="BS69" s="10" t="s">
        <v>31</v>
      </c>
      <c r="BT69" s="10" t="s">
        <v>31</v>
      </c>
      <c r="BU69" s="10" t="s">
        <v>31</v>
      </c>
      <c r="BV69" s="10" t="s">
        <v>31</v>
      </c>
      <c r="BW69" s="10" t="s">
        <v>31</v>
      </c>
      <c r="BX69" s="10" t="s">
        <v>31</v>
      </c>
      <c r="BY69" s="10" t="s">
        <v>31</v>
      </c>
      <c r="BZ69" s="10" t="s">
        <v>31</v>
      </c>
      <c r="CA69" s="10" t="s">
        <v>31</v>
      </c>
      <c r="CB69" s="10" t="s">
        <v>31</v>
      </c>
      <c r="CC69" s="10" t="s">
        <v>31</v>
      </c>
      <c r="CD69" s="10" t="s">
        <v>31</v>
      </c>
      <c r="CE69" s="10" t="s">
        <v>31</v>
      </c>
      <c r="CF69" s="10" t="s">
        <v>31</v>
      </c>
      <c r="CG69" s="10" t="s">
        <v>31</v>
      </c>
      <c r="CH69" s="10" t="s">
        <v>31</v>
      </c>
      <c r="CI69" s="10" t="s">
        <v>31</v>
      </c>
      <c r="CJ69" s="10" t="s">
        <v>31</v>
      </c>
      <c r="CK69" s="10" t="s">
        <v>31</v>
      </c>
      <c r="CL69" s="10" t="s">
        <v>31</v>
      </c>
      <c r="CM69" s="10" t="s">
        <v>31</v>
      </c>
      <c r="CN69" s="11">
        <v>1.0</v>
      </c>
      <c r="CO69" s="10">
        <v>1.0</v>
      </c>
      <c r="CP69" s="10">
        <v>1.0</v>
      </c>
      <c r="CQ69" s="10">
        <v>1.0</v>
      </c>
      <c r="CR69" s="10">
        <v>1.0</v>
      </c>
      <c r="CS69" s="10">
        <v>1.0</v>
      </c>
      <c r="CT69" s="10">
        <v>1.0</v>
      </c>
      <c r="CU69" s="10">
        <v>1.0</v>
      </c>
      <c r="CV69" s="10">
        <v>1.0</v>
      </c>
      <c r="CW69" s="10">
        <v>1.0</v>
      </c>
      <c r="CX69" s="10">
        <v>1.0</v>
      </c>
      <c r="CY69" s="10">
        <v>1.0</v>
      </c>
      <c r="CZ69" s="10">
        <v>1.0</v>
      </c>
      <c r="DA69" s="10">
        <v>1.0</v>
      </c>
      <c r="DB69" s="10">
        <v>1.0</v>
      </c>
      <c r="DC69" s="10">
        <v>1.0</v>
      </c>
      <c r="DD69" s="10">
        <v>1.0</v>
      </c>
      <c r="DE69" s="10">
        <v>1.0</v>
      </c>
      <c r="DF69" s="10">
        <v>1.0</v>
      </c>
      <c r="DG69" s="10">
        <v>1.0</v>
      </c>
      <c r="DH69" s="10">
        <v>1.0</v>
      </c>
      <c r="DI69" s="10">
        <v>1.0</v>
      </c>
      <c r="DJ69" s="10">
        <v>1.0</v>
      </c>
      <c r="DK69" s="10">
        <v>1.0</v>
      </c>
      <c r="DL69" s="10">
        <v>1.0</v>
      </c>
      <c r="DM69" s="10">
        <v>1.0</v>
      </c>
      <c r="DN69" s="10">
        <v>1.0</v>
      </c>
      <c r="DO69" s="10">
        <v>1.0</v>
      </c>
      <c r="DP69" s="10">
        <v>1.0</v>
      </c>
      <c r="DQ69" s="10">
        <v>1.0</v>
      </c>
      <c r="DR69" s="10">
        <v>1.0</v>
      </c>
      <c r="DS69" s="10">
        <v>1.0</v>
      </c>
      <c r="DT69" s="10">
        <v>1.0</v>
      </c>
      <c r="DU69" s="10">
        <v>1.0</v>
      </c>
      <c r="DV69" s="10">
        <v>1.0</v>
      </c>
      <c r="DW69" s="10">
        <v>1.0</v>
      </c>
      <c r="DX69" s="10">
        <v>1.0</v>
      </c>
      <c r="DY69" s="10">
        <v>1.0</v>
      </c>
      <c r="DZ69" s="10">
        <v>1.0</v>
      </c>
      <c r="EA69" s="10">
        <v>1.0</v>
      </c>
      <c r="EB69" s="10">
        <v>1.0</v>
      </c>
      <c r="EC69" s="10">
        <v>1.0</v>
      </c>
      <c r="ED69" s="10">
        <v>1.0</v>
      </c>
      <c r="EE69" s="10">
        <v>1.0</v>
      </c>
      <c r="EF69" s="10">
        <v>1.0</v>
      </c>
      <c r="EG69" s="10">
        <v>1.0</v>
      </c>
      <c r="EH69" s="10">
        <v>1.0</v>
      </c>
      <c r="EI69" s="10">
        <v>1.0</v>
      </c>
      <c r="EJ69" s="10">
        <v>1.0</v>
      </c>
      <c r="EK69" s="10">
        <v>1.0</v>
      </c>
      <c r="EL69" s="10">
        <v>1.0</v>
      </c>
      <c r="EM69" s="10">
        <v>1.0</v>
      </c>
      <c r="EN69" s="10">
        <v>1.0</v>
      </c>
      <c r="EO69" s="10">
        <v>1.0</v>
      </c>
      <c r="EP69" s="10">
        <v>1.0</v>
      </c>
      <c r="EQ69" s="10">
        <v>1.0</v>
      </c>
      <c r="ER69" s="10">
        <v>1.0</v>
      </c>
      <c r="ES69" s="10">
        <v>1.0</v>
      </c>
      <c r="ET69" s="10">
        <v>1.0</v>
      </c>
      <c r="EU69" s="10">
        <v>1.0</v>
      </c>
      <c r="EV69" s="10">
        <v>1.0</v>
      </c>
      <c r="EW69" s="10">
        <v>1.0</v>
      </c>
      <c r="EX69" s="10">
        <v>1.0</v>
      </c>
      <c r="EY69" s="10">
        <v>1.0</v>
      </c>
      <c r="EZ69" s="10">
        <v>1.0</v>
      </c>
      <c r="FA69" s="10">
        <v>1.0</v>
      </c>
      <c r="FB69" s="10">
        <v>1.0</v>
      </c>
      <c r="FC69" s="11" t="s">
        <v>189</v>
      </c>
      <c r="FD69" s="10" t="s">
        <v>189</v>
      </c>
      <c r="FE69" s="10" t="s">
        <v>189</v>
      </c>
      <c r="FF69" s="10" t="s">
        <v>189</v>
      </c>
      <c r="FG69" s="10" t="s">
        <v>189</v>
      </c>
      <c r="FH69" s="10" t="s">
        <v>189</v>
      </c>
      <c r="FI69" s="10" t="s">
        <v>189</v>
      </c>
      <c r="FJ69" s="10" t="s">
        <v>189</v>
      </c>
      <c r="FK69" s="10" t="s">
        <v>189</v>
      </c>
      <c r="FL69" s="10" t="s">
        <v>189</v>
      </c>
      <c r="FM69" s="10" t="s">
        <v>189</v>
      </c>
      <c r="FN69" s="10" t="s">
        <v>189</v>
      </c>
      <c r="FO69" s="10" t="s">
        <v>189</v>
      </c>
      <c r="FP69" s="10" t="s">
        <v>189</v>
      </c>
      <c r="FQ69" s="10" t="s">
        <v>189</v>
      </c>
      <c r="FR69" s="10" t="s">
        <v>189</v>
      </c>
      <c r="FS69" s="10" t="s">
        <v>189</v>
      </c>
      <c r="FT69" s="10" t="s">
        <v>189</v>
      </c>
      <c r="FU69" s="10" t="s">
        <v>189</v>
      </c>
      <c r="FV69" s="10" t="s">
        <v>189</v>
      </c>
      <c r="FW69" s="10" t="s">
        <v>189</v>
      </c>
      <c r="FX69" s="10" t="s">
        <v>189</v>
      </c>
      <c r="FY69" s="10" t="s">
        <v>189</v>
      </c>
      <c r="FZ69" s="10" t="s">
        <v>189</v>
      </c>
      <c r="GA69" s="10" t="s">
        <v>189</v>
      </c>
      <c r="GB69" s="10" t="s">
        <v>189</v>
      </c>
      <c r="GC69" s="10" t="s">
        <v>189</v>
      </c>
      <c r="GD69" s="11" t="s">
        <v>31</v>
      </c>
      <c r="GE69" s="10" t="s">
        <v>31</v>
      </c>
      <c r="GF69" s="10" t="s">
        <v>31</v>
      </c>
      <c r="GG69" s="10" t="s">
        <v>31</v>
      </c>
      <c r="GH69" s="10" t="s">
        <v>31</v>
      </c>
      <c r="GI69" s="10" t="s">
        <v>31</v>
      </c>
      <c r="GJ69" s="10" t="s">
        <v>31</v>
      </c>
      <c r="GK69" s="10" t="s">
        <v>31</v>
      </c>
      <c r="GL69" s="10" t="s">
        <v>31</v>
      </c>
      <c r="GM69" s="10" t="s">
        <v>31</v>
      </c>
      <c r="GN69" s="10" t="s">
        <v>31</v>
      </c>
      <c r="GO69" s="10" t="s">
        <v>31</v>
      </c>
      <c r="GP69" s="10" t="s">
        <v>31</v>
      </c>
      <c r="GQ69" s="10" t="s">
        <v>31</v>
      </c>
      <c r="GR69" s="10" t="s">
        <v>31</v>
      </c>
      <c r="GS69" s="10" t="s">
        <v>31</v>
      </c>
      <c r="GT69" s="10" t="s">
        <v>31</v>
      </c>
      <c r="GU69" s="10" t="s">
        <v>31</v>
      </c>
      <c r="GV69" s="10" t="s">
        <v>31</v>
      </c>
      <c r="GW69" s="10" t="s">
        <v>31</v>
      </c>
      <c r="GX69" s="10" t="s">
        <v>31</v>
      </c>
      <c r="GY69" s="10" t="s">
        <v>31</v>
      </c>
      <c r="GZ69" s="10" t="s">
        <v>31</v>
      </c>
      <c r="HA69" s="10" t="s">
        <v>31</v>
      </c>
      <c r="HB69" s="10" t="s">
        <v>31</v>
      </c>
      <c r="HC69" s="10" t="s">
        <v>31</v>
      </c>
      <c r="HD69" s="10" t="s">
        <v>31</v>
      </c>
      <c r="HE69" s="10" t="s">
        <v>31</v>
      </c>
      <c r="HF69" s="10" t="s">
        <v>31</v>
      </c>
    </row>
    <row r="70">
      <c r="A70" s="7"/>
      <c r="B70" s="8"/>
      <c r="C70" s="7" t="s">
        <v>277</v>
      </c>
      <c r="D70" s="7" t="s">
        <v>278</v>
      </c>
      <c r="E70" s="7" t="s">
        <v>279</v>
      </c>
      <c r="F70" s="9">
        <f t="shared" si="1"/>
        <v>100</v>
      </c>
      <c r="G70" s="7" t="s">
        <v>26</v>
      </c>
      <c r="H70" s="7" t="s">
        <v>27</v>
      </c>
      <c r="I70" s="7" t="s">
        <v>28</v>
      </c>
      <c r="J70" s="7" t="s">
        <v>42</v>
      </c>
      <c r="K70" s="7" t="s">
        <v>30</v>
      </c>
      <c r="L70" s="7"/>
      <c r="M70" s="10" t="s">
        <v>31</v>
      </c>
      <c r="N70" s="10" t="s">
        <v>31</v>
      </c>
      <c r="O70" s="10" t="s">
        <v>31</v>
      </c>
      <c r="P70" s="10">
        <v>100.0</v>
      </c>
      <c r="Q70" s="10" t="s">
        <v>31</v>
      </c>
      <c r="R70" s="10">
        <v>0.0</v>
      </c>
      <c r="S70" s="11" t="s">
        <v>31</v>
      </c>
      <c r="T70" s="10" t="s">
        <v>31</v>
      </c>
      <c r="U70" s="10" t="s">
        <v>31</v>
      </c>
      <c r="V70" s="10" t="s">
        <v>31</v>
      </c>
      <c r="W70" s="10" t="s">
        <v>31</v>
      </c>
      <c r="X70" s="10" t="s">
        <v>31</v>
      </c>
      <c r="Y70" s="10" t="s">
        <v>31</v>
      </c>
      <c r="Z70" s="10" t="s">
        <v>31</v>
      </c>
      <c r="AA70" s="10" t="s">
        <v>31</v>
      </c>
      <c r="AB70" s="10" t="s">
        <v>31</v>
      </c>
      <c r="AC70" s="10" t="s">
        <v>31</v>
      </c>
      <c r="AD70" s="10" t="s">
        <v>31</v>
      </c>
      <c r="AE70" s="10" t="s">
        <v>31</v>
      </c>
      <c r="AF70" s="10" t="s">
        <v>31</v>
      </c>
      <c r="AG70" s="10" t="s">
        <v>31</v>
      </c>
      <c r="AH70" s="10" t="s">
        <v>31</v>
      </c>
      <c r="AI70" s="10" t="s">
        <v>31</v>
      </c>
      <c r="AJ70" s="10" t="s">
        <v>31</v>
      </c>
      <c r="AK70" s="10" t="s">
        <v>31</v>
      </c>
      <c r="AL70" s="10" t="s">
        <v>31</v>
      </c>
      <c r="AM70" s="11" t="s">
        <v>31</v>
      </c>
      <c r="AN70" s="10" t="s">
        <v>31</v>
      </c>
      <c r="AO70" s="10" t="s">
        <v>31</v>
      </c>
      <c r="AP70" s="10" t="s">
        <v>31</v>
      </c>
      <c r="AQ70" s="10" t="s">
        <v>31</v>
      </c>
      <c r="AR70" s="10" t="s">
        <v>31</v>
      </c>
      <c r="AS70" s="10" t="s">
        <v>31</v>
      </c>
      <c r="AT70" s="10" t="s">
        <v>31</v>
      </c>
      <c r="AU70" s="10" t="s">
        <v>31</v>
      </c>
      <c r="AV70" s="10" t="s">
        <v>31</v>
      </c>
      <c r="AW70" s="10" t="s">
        <v>31</v>
      </c>
      <c r="AX70" s="10" t="s">
        <v>31</v>
      </c>
      <c r="AY70" s="10" t="s">
        <v>31</v>
      </c>
      <c r="AZ70" s="10" t="s">
        <v>31</v>
      </c>
      <c r="BA70" s="10" t="s">
        <v>31</v>
      </c>
      <c r="BB70" s="10" t="s">
        <v>31</v>
      </c>
      <c r="BC70" s="10" t="s">
        <v>31</v>
      </c>
      <c r="BD70" s="10" t="s">
        <v>31</v>
      </c>
      <c r="BE70" s="10" t="s">
        <v>31</v>
      </c>
      <c r="BF70" s="10" t="s">
        <v>31</v>
      </c>
      <c r="BG70" s="10" t="s">
        <v>31</v>
      </c>
      <c r="BH70" s="10" t="s">
        <v>31</v>
      </c>
      <c r="BI70" s="10" t="s">
        <v>31</v>
      </c>
      <c r="BJ70" s="10" t="s">
        <v>31</v>
      </c>
      <c r="BK70" s="11" t="s">
        <v>31</v>
      </c>
      <c r="BL70" s="10" t="s">
        <v>31</v>
      </c>
      <c r="BM70" s="10" t="s">
        <v>31</v>
      </c>
      <c r="BN70" s="10" t="s">
        <v>31</v>
      </c>
      <c r="BO70" s="10" t="s">
        <v>31</v>
      </c>
      <c r="BP70" s="10" t="s">
        <v>31</v>
      </c>
      <c r="BQ70" s="10" t="s">
        <v>31</v>
      </c>
      <c r="BR70" s="10" t="s">
        <v>31</v>
      </c>
      <c r="BS70" s="10" t="s">
        <v>31</v>
      </c>
      <c r="BT70" s="10" t="s">
        <v>31</v>
      </c>
      <c r="BU70" s="10" t="s">
        <v>31</v>
      </c>
      <c r="BV70" s="10" t="s">
        <v>31</v>
      </c>
      <c r="BW70" s="10" t="s">
        <v>31</v>
      </c>
      <c r="BX70" s="10" t="s">
        <v>31</v>
      </c>
      <c r="BY70" s="10" t="s">
        <v>31</v>
      </c>
      <c r="BZ70" s="10" t="s">
        <v>31</v>
      </c>
      <c r="CA70" s="10" t="s">
        <v>31</v>
      </c>
      <c r="CB70" s="10" t="s">
        <v>31</v>
      </c>
      <c r="CC70" s="10" t="s">
        <v>31</v>
      </c>
      <c r="CD70" s="10" t="s">
        <v>31</v>
      </c>
      <c r="CE70" s="10" t="s">
        <v>31</v>
      </c>
      <c r="CF70" s="10" t="s">
        <v>31</v>
      </c>
      <c r="CG70" s="10" t="s">
        <v>31</v>
      </c>
      <c r="CH70" s="10" t="s">
        <v>31</v>
      </c>
      <c r="CI70" s="10" t="s">
        <v>31</v>
      </c>
      <c r="CJ70" s="10" t="s">
        <v>31</v>
      </c>
      <c r="CK70" s="10" t="s">
        <v>31</v>
      </c>
      <c r="CL70" s="10" t="s">
        <v>31</v>
      </c>
      <c r="CM70" s="10" t="s">
        <v>31</v>
      </c>
      <c r="CN70" s="11">
        <v>1.0</v>
      </c>
      <c r="CO70" s="10">
        <v>1.0</v>
      </c>
      <c r="CP70" s="10">
        <v>1.0</v>
      </c>
      <c r="CQ70" s="10">
        <v>1.0</v>
      </c>
      <c r="CR70" s="10">
        <v>1.0</v>
      </c>
      <c r="CS70" s="10">
        <v>1.0</v>
      </c>
      <c r="CT70" s="10">
        <v>1.0</v>
      </c>
      <c r="CU70" s="10">
        <v>1.0</v>
      </c>
      <c r="CV70" s="10">
        <v>1.0</v>
      </c>
      <c r="CW70" s="10">
        <v>1.0</v>
      </c>
      <c r="CX70" s="10">
        <v>1.0</v>
      </c>
      <c r="CY70" s="10">
        <v>1.0</v>
      </c>
      <c r="CZ70" s="10">
        <v>1.0</v>
      </c>
      <c r="DA70" s="10">
        <v>1.0</v>
      </c>
      <c r="DB70" s="10">
        <v>1.0</v>
      </c>
      <c r="DC70" s="10">
        <v>1.0</v>
      </c>
      <c r="DD70" s="10">
        <v>1.0</v>
      </c>
      <c r="DE70" s="10">
        <v>1.0</v>
      </c>
      <c r="DF70" s="10">
        <v>1.0</v>
      </c>
      <c r="DG70" s="10">
        <v>1.0</v>
      </c>
      <c r="DH70" s="10">
        <v>1.0</v>
      </c>
      <c r="DI70" s="10">
        <v>1.0</v>
      </c>
      <c r="DJ70" s="10">
        <v>1.0</v>
      </c>
      <c r="DK70" s="10">
        <v>1.0</v>
      </c>
      <c r="DL70" s="10">
        <v>1.0</v>
      </c>
      <c r="DM70" s="10">
        <v>1.0</v>
      </c>
      <c r="DN70" s="10">
        <v>1.0</v>
      </c>
      <c r="DO70" s="10">
        <v>1.0</v>
      </c>
      <c r="DP70" s="10">
        <v>1.0</v>
      </c>
      <c r="DQ70" s="10">
        <v>1.0</v>
      </c>
      <c r="DR70" s="10">
        <v>1.0</v>
      </c>
      <c r="DS70" s="10">
        <v>1.0</v>
      </c>
      <c r="DT70" s="10">
        <v>1.0</v>
      </c>
      <c r="DU70" s="10">
        <v>1.0</v>
      </c>
      <c r="DV70" s="10">
        <v>1.0</v>
      </c>
      <c r="DW70" s="10">
        <v>1.0</v>
      </c>
      <c r="DX70" s="10">
        <v>1.0</v>
      </c>
      <c r="DY70" s="10">
        <v>1.0</v>
      </c>
      <c r="DZ70" s="10">
        <v>1.0</v>
      </c>
      <c r="EA70" s="10">
        <v>1.0</v>
      </c>
      <c r="EB70" s="10">
        <v>1.0</v>
      </c>
      <c r="EC70" s="10">
        <v>1.0</v>
      </c>
      <c r="ED70" s="10">
        <v>1.0</v>
      </c>
      <c r="EE70" s="10">
        <v>1.0</v>
      </c>
      <c r="EF70" s="10">
        <v>1.0</v>
      </c>
      <c r="EG70" s="10">
        <v>1.0</v>
      </c>
      <c r="EH70" s="10">
        <v>1.0</v>
      </c>
      <c r="EI70" s="10">
        <v>1.0</v>
      </c>
      <c r="EJ70" s="10">
        <v>1.0</v>
      </c>
      <c r="EK70" s="10">
        <v>1.0</v>
      </c>
      <c r="EL70" s="10">
        <v>1.0</v>
      </c>
      <c r="EM70" s="10">
        <v>1.0</v>
      </c>
      <c r="EN70" s="10">
        <v>1.0</v>
      </c>
      <c r="EO70" s="10">
        <v>1.0</v>
      </c>
      <c r="EP70" s="10">
        <v>1.0</v>
      </c>
      <c r="EQ70" s="10">
        <v>1.0</v>
      </c>
      <c r="ER70" s="10">
        <v>1.0</v>
      </c>
      <c r="ES70" s="10">
        <v>1.0</v>
      </c>
      <c r="ET70" s="10">
        <v>1.0</v>
      </c>
      <c r="EU70" s="10">
        <v>1.0</v>
      </c>
      <c r="EV70" s="10">
        <v>1.0</v>
      </c>
      <c r="EW70" s="10">
        <v>1.0</v>
      </c>
      <c r="EX70" s="10">
        <v>1.0</v>
      </c>
      <c r="EY70" s="10">
        <v>1.0</v>
      </c>
      <c r="EZ70" s="10">
        <v>1.0</v>
      </c>
      <c r="FA70" s="10">
        <v>1.0</v>
      </c>
      <c r="FB70" s="10">
        <v>1.0</v>
      </c>
      <c r="FC70" s="11" t="s">
        <v>31</v>
      </c>
      <c r="FD70" s="10" t="s">
        <v>31</v>
      </c>
      <c r="FE70" s="10" t="s">
        <v>31</v>
      </c>
      <c r="FF70" s="10" t="s">
        <v>31</v>
      </c>
      <c r="FG70" s="10" t="s">
        <v>31</v>
      </c>
      <c r="FH70" s="10" t="s">
        <v>31</v>
      </c>
      <c r="FI70" s="10" t="s">
        <v>31</v>
      </c>
      <c r="FJ70" s="10" t="s">
        <v>31</v>
      </c>
      <c r="FK70" s="10" t="s">
        <v>31</v>
      </c>
      <c r="FL70" s="10" t="s">
        <v>31</v>
      </c>
      <c r="FM70" s="10" t="s">
        <v>31</v>
      </c>
      <c r="FN70" s="10" t="s">
        <v>31</v>
      </c>
      <c r="FO70" s="10" t="s">
        <v>31</v>
      </c>
      <c r="FP70" s="10" t="s">
        <v>31</v>
      </c>
      <c r="FQ70" s="10" t="s">
        <v>31</v>
      </c>
      <c r="FR70" s="10" t="s">
        <v>31</v>
      </c>
      <c r="FS70" s="10" t="s">
        <v>31</v>
      </c>
      <c r="FT70" s="10" t="s">
        <v>31</v>
      </c>
      <c r="FU70" s="10" t="s">
        <v>31</v>
      </c>
      <c r="FV70" s="10" t="s">
        <v>31</v>
      </c>
      <c r="FW70" s="10" t="s">
        <v>31</v>
      </c>
      <c r="FX70" s="10" t="s">
        <v>31</v>
      </c>
      <c r="FY70" s="10" t="s">
        <v>31</v>
      </c>
      <c r="FZ70" s="10" t="s">
        <v>31</v>
      </c>
      <c r="GA70" s="10" t="s">
        <v>31</v>
      </c>
      <c r="GB70" s="10" t="s">
        <v>31</v>
      </c>
      <c r="GC70" s="10" t="s">
        <v>31</v>
      </c>
      <c r="GD70" s="11" t="s">
        <v>96</v>
      </c>
      <c r="GE70" s="10" t="s">
        <v>38</v>
      </c>
      <c r="GF70" s="10" t="s">
        <v>57</v>
      </c>
      <c r="GG70" s="10" t="s">
        <v>38</v>
      </c>
      <c r="GH70" s="10" t="s">
        <v>57</v>
      </c>
      <c r="GI70" s="10" t="s">
        <v>57</v>
      </c>
      <c r="GJ70" s="10" t="s">
        <v>57</v>
      </c>
      <c r="GK70" s="10" t="s">
        <v>57</v>
      </c>
      <c r="GL70" s="10" t="s">
        <v>96</v>
      </c>
      <c r="GM70" s="10" t="s">
        <v>57</v>
      </c>
      <c r="GN70" s="10" t="s">
        <v>57</v>
      </c>
      <c r="GO70" s="10" t="s">
        <v>57</v>
      </c>
      <c r="GP70" s="10" t="s">
        <v>57</v>
      </c>
      <c r="GQ70" s="10" t="s">
        <v>57</v>
      </c>
      <c r="GR70" s="10" t="s">
        <v>57</v>
      </c>
      <c r="GS70" s="10" t="s">
        <v>57</v>
      </c>
      <c r="GT70" s="10" t="s">
        <v>57</v>
      </c>
      <c r="GU70" s="10" t="s">
        <v>57</v>
      </c>
      <c r="GV70" s="10" t="s">
        <v>96</v>
      </c>
      <c r="GW70" s="10" t="s">
        <v>96</v>
      </c>
      <c r="GX70" s="10" t="s">
        <v>96</v>
      </c>
      <c r="GY70" s="10" t="s">
        <v>96</v>
      </c>
      <c r="GZ70" s="10" t="s">
        <v>57</v>
      </c>
      <c r="HA70" s="10" t="s">
        <v>57</v>
      </c>
      <c r="HB70" s="10" t="s">
        <v>57</v>
      </c>
      <c r="HC70" s="10" t="s">
        <v>57</v>
      </c>
      <c r="HD70" s="10" t="s">
        <v>57</v>
      </c>
      <c r="HE70" s="10" t="s">
        <v>57</v>
      </c>
      <c r="HF70" s="10" t="s">
        <v>57</v>
      </c>
    </row>
    <row r="71">
      <c r="A71" s="7"/>
      <c r="B71" s="8"/>
      <c r="C71" s="7" t="s">
        <v>280</v>
      </c>
      <c r="D71" s="7" t="s">
        <v>49</v>
      </c>
      <c r="E71" s="7" t="s">
        <v>281</v>
      </c>
      <c r="F71" s="9">
        <f t="shared" si="1"/>
        <v>100</v>
      </c>
      <c r="G71" s="7" t="s">
        <v>26</v>
      </c>
      <c r="H71" s="7" t="s">
        <v>35</v>
      </c>
      <c r="I71" s="7" t="s">
        <v>148</v>
      </c>
      <c r="J71" s="7" t="s">
        <v>71</v>
      </c>
      <c r="K71" s="7" t="s">
        <v>55</v>
      </c>
      <c r="L71" s="7" t="s">
        <v>149</v>
      </c>
      <c r="M71" s="10">
        <v>100.0</v>
      </c>
      <c r="N71" s="10">
        <v>0.0</v>
      </c>
      <c r="O71" s="10" t="s">
        <v>31</v>
      </c>
      <c r="P71" s="10" t="s">
        <v>31</v>
      </c>
      <c r="Q71" s="10" t="s">
        <v>31</v>
      </c>
      <c r="R71" s="10" t="s">
        <v>31</v>
      </c>
      <c r="S71" s="11">
        <v>1.0</v>
      </c>
      <c r="T71" s="10">
        <v>1.0</v>
      </c>
      <c r="U71" s="10">
        <v>1.0</v>
      </c>
      <c r="V71" s="10">
        <v>1.0</v>
      </c>
      <c r="W71" s="10">
        <v>1.0</v>
      </c>
      <c r="X71" s="10">
        <v>1.0</v>
      </c>
      <c r="Y71" s="10">
        <v>1.0</v>
      </c>
      <c r="Z71" s="10">
        <v>1.0</v>
      </c>
      <c r="AA71" s="10">
        <v>1.0</v>
      </c>
      <c r="AB71" s="10">
        <v>1.0</v>
      </c>
      <c r="AC71" s="10">
        <v>1.0</v>
      </c>
      <c r="AD71" s="10">
        <v>1.0</v>
      </c>
      <c r="AE71" s="10">
        <v>1.0</v>
      </c>
      <c r="AF71" s="10">
        <v>1.0</v>
      </c>
      <c r="AG71" s="10">
        <v>1.0</v>
      </c>
      <c r="AH71" s="10">
        <v>1.0</v>
      </c>
      <c r="AI71" s="10">
        <v>1.0</v>
      </c>
      <c r="AJ71" s="10">
        <v>1.0</v>
      </c>
      <c r="AK71" s="10">
        <v>1.0</v>
      </c>
      <c r="AL71" s="10">
        <v>1.0</v>
      </c>
      <c r="AM71" s="11" t="s">
        <v>38</v>
      </c>
      <c r="AN71" s="10" t="s">
        <v>38</v>
      </c>
      <c r="AO71" s="10">
        <v>1.0</v>
      </c>
      <c r="AP71" s="10" t="s">
        <v>38</v>
      </c>
      <c r="AQ71" s="10" t="s">
        <v>38</v>
      </c>
      <c r="AR71" s="10">
        <v>1.0</v>
      </c>
      <c r="AS71" s="10" t="s">
        <v>38</v>
      </c>
      <c r="AT71" s="10" t="s">
        <v>38</v>
      </c>
      <c r="AU71" s="10" t="s">
        <v>38</v>
      </c>
      <c r="AV71" s="10" t="s">
        <v>38</v>
      </c>
      <c r="AW71" s="10" t="s">
        <v>38</v>
      </c>
      <c r="AX71" s="10" t="s">
        <v>38</v>
      </c>
      <c r="AY71" s="10" t="s">
        <v>38</v>
      </c>
      <c r="AZ71" s="10" t="s">
        <v>38</v>
      </c>
      <c r="BA71" s="10" t="s">
        <v>38</v>
      </c>
      <c r="BB71" s="10" t="s">
        <v>38</v>
      </c>
      <c r="BC71" s="10" t="s">
        <v>38</v>
      </c>
      <c r="BD71" s="10" t="s">
        <v>38</v>
      </c>
      <c r="BE71" s="10" t="s">
        <v>38</v>
      </c>
      <c r="BF71" s="10" t="s">
        <v>38</v>
      </c>
      <c r="BG71" s="10" t="s">
        <v>38</v>
      </c>
      <c r="BH71" s="10" t="s">
        <v>38</v>
      </c>
      <c r="BI71" s="10" t="s">
        <v>38</v>
      </c>
      <c r="BJ71" s="10" t="s">
        <v>38</v>
      </c>
      <c r="BK71" s="11" t="s">
        <v>31</v>
      </c>
      <c r="BL71" s="10" t="s">
        <v>31</v>
      </c>
      <c r="BM71" s="10" t="s">
        <v>31</v>
      </c>
      <c r="BN71" s="10" t="s">
        <v>31</v>
      </c>
      <c r="BO71" s="10" t="s">
        <v>31</v>
      </c>
      <c r="BP71" s="10" t="s">
        <v>31</v>
      </c>
      <c r="BQ71" s="10" t="s">
        <v>31</v>
      </c>
      <c r="BR71" s="10" t="s">
        <v>31</v>
      </c>
      <c r="BS71" s="10" t="s">
        <v>31</v>
      </c>
      <c r="BT71" s="10" t="s">
        <v>31</v>
      </c>
      <c r="BU71" s="10" t="s">
        <v>31</v>
      </c>
      <c r="BV71" s="10" t="s">
        <v>31</v>
      </c>
      <c r="BW71" s="10" t="s">
        <v>31</v>
      </c>
      <c r="BX71" s="10" t="s">
        <v>31</v>
      </c>
      <c r="BY71" s="10" t="s">
        <v>31</v>
      </c>
      <c r="BZ71" s="10" t="s">
        <v>31</v>
      </c>
      <c r="CA71" s="10" t="s">
        <v>31</v>
      </c>
      <c r="CB71" s="10" t="s">
        <v>31</v>
      </c>
      <c r="CC71" s="10" t="s">
        <v>31</v>
      </c>
      <c r="CD71" s="10" t="s">
        <v>31</v>
      </c>
      <c r="CE71" s="10" t="s">
        <v>31</v>
      </c>
      <c r="CF71" s="10" t="s">
        <v>31</v>
      </c>
      <c r="CG71" s="10" t="s">
        <v>31</v>
      </c>
      <c r="CH71" s="10" t="s">
        <v>31</v>
      </c>
      <c r="CI71" s="10" t="s">
        <v>31</v>
      </c>
      <c r="CJ71" s="10" t="s">
        <v>31</v>
      </c>
      <c r="CK71" s="10" t="s">
        <v>31</v>
      </c>
      <c r="CL71" s="10" t="s">
        <v>31</v>
      </c>
      <c r="CM71" s="10" t="s">
        <v>31</v>
      </c>
      <c r="CN71" s="11" t="s">
        <v>31</v>
      </c>
      <c r="CO71" s="10" t="s">
        <v>31</v>
      </c>
      <c r="CP71" s="10" t="s">
        <v>31</v>
      </c>
      <c r="CQ71" s="10" t="s">
        <v>31</v>
      </c>
      <c r="CR71" s="10" t="s">
        <v>31</v>
      </c>
      <c r="CS71" s="10" t="s">
        <v>31</v>
      </c>
      <c r="CT71" s="10" t="s">
        <v>31</v>
      </c>
      <c r="CU71" s="10" t="s">
        <v>31</v>
      </c>
      <c r="CV71" s="10" t="s">
        <v>31</v>
      </c>
      <c r="CW71" s="10" t="s">
        <v>31</v>
      </c>
      <c r="CX71" s="10" t="s">
        <v>31</v>
      </c>
      <c r="CY71" s="10" t="s">
        <v>31</v>
      </c>
      <c r="CZ71" s="10" t="s">
        <v>31</v>
      </c>
      <c r="DA71" s="10" t="s">
        <v>31</v>
      </c>
      <c r="DB71" s="10" t="s">
        <v>31</v>
      </c>
      <c r="DC71" s="10" t="s">
        <v>31</v>
      </c>
      <c r="DD71" s="10" t="s">
        <v>31</v>
      </c>
      <c r="DE71" s="10" t="s">
        <v>31</v>
      </c>
      <c r="DF71" s="10" t="s">
        <v>31</v>
      </c>
      <c r="DG71" s="10" t="s">
        <v>31</v>
      </c>
      <c r="DH71" s="10" t="s">
        <v>31</v>
      </c>
      <c r="DI71" s="10" t="s">
        <v>31</v>
      </c>
      <c r="DJ71" s="10" t="s">
        <v>31</v>
      </c>
      <c r="DK71" s="10" t="s">
        <v>31</v>
      </c>
      <c r="DL71" s="10" t="s">
        <v>31</v>
      </c>
      <c r="DM71" s="10" t="s">
        <v>31</v>
      </c>
      <c r="DN71" s="10" t="s">
        <v>31</v>
      </c>
      <c r="DO71" s="10" t="s">
        <v>31</v>
      </c>
      <c r="DP71" s="10" t="s">
        <v>31</v>
      </c>
      <c r="DQ71" s="10" t="s">
        <v>31</v>
      </c>
      <c r="DR71" s="10" t="s">
        <v>31</v>
      </c>
      <c r="DS71" s="10" t="s">
        <v>31</v>
      </c>
      <c r="DT71" s="10" t="s">
        <v>31</v>
      </c>
      <c r="DU71" s="10" t="s">
        <v>31</v>
      </c>
      <c r="DV71" s="10" t="s">
        <v>31</v>
      </c>
      <c r="DW71" s="10" t="s">
        <v>31</v>
      </c>
      <c r="DX71" s="10" t="s">
        <v>31</v>
      </c>
      <c r="DY71" s="10" t="s">
        <v>31</v>
      </c>
      <c r="DZ71" s="10" t="s">
        <v>31</v>
      </c>
      <c r="EA71" s="10" t="s">
        <v>31</v>
      </c>
      <c r="EB71" s="10" t="s">
        <v>31</v>
      </c>
      <c r="EC71" s="10" t="s">
        <v>31</v>
      </c>
      <c r="ED71" s="10" t="s">
        <v>31</v>
      </c>
      <c r="EE71" s="10" t="s">
        <v>31</v>
      </c>
      <c r="EF71" s="10" t="s">
        <v>31</v>
      </c>
      <c r="EG71" s="10" t="s">
        <v>31</v>
      </c>
      <c r="EH71" s="10" t="s">
        <v>31</v>
      </c>
      <c r="EI71" s="10" t="s">
        <v>31</v>
      </c>
      <c r="EJ71" s="10" t="s">
        <v>31</v>
      </c>
      <c r="EK71" s="10" t="s">
        <v>31</v>
      </c>
      <c r="EL71" s="10" t="s">
        <v>31</v>
      </c>
      <c r="EM71" s="10" t="s">
        <v>31</v>
      </c>
      <c r="EN71" s="10" t="s">
        <v>31</v>
      </c>
      <c r="EO71" s="10" t="s">
        <v>31</v>
      </c>
      <c r="EP71" s="10" t="s">
        <v>31</v>
      </c>
      <c r="EQ71" s="10" t="s">
        <v>31</v>
      </c>
      <c r="ER71" s="10" t="s">
        <v>31</v>
      </c>
      <c r="ES71" s="10" t="s">
        <v>31</v>
      </c>
      <c r="ET71" s="10" t="s">
        <v>31</v>
      </c>
      <c r="EU71" s="10" t="s">
        <v>31</v>
      </c>
      <c r="EV71" s="10" t="s">
        <v>31</v>
      </c>
      <c r="EW71" s="10" t="s">
        <v>31</v>
      </c>
      <c r="EX71" s="10" t="s">
        <v>31</v>
      </c>
      <c r="EY71" s="10" t="s">
        <v>31</v>
      </c>
      <c r="EZ71" s="10" t="s">
        <v>31</v>
      </c>
      <c r="FA71" s="10" t="s">
        <v>31</v>
      </c>
      <c r="FB71" s="10" t="s">
        <v>31</v>
      </c>
      <c r="FC71" s="11" t="s">
        <v>31</v>
      </c>
      <c r="FD71" s="10" t="s">
        <v>31</v>
      </c>
      <c r="FE71" s="10" t="s">
        <v>31</v>
      </c>
      <c r="FF71" s="10" t="s">
        <v>31</v>
      </c>
      <c r="FG71" s="10" t="s">
        <v>31</v>
      </c>
      <c r="FH71" s="10" t="s">
        <v>31</v>
      </c>
      <c r="FI71" s="10" t="s">
        <v>31</v>
      </c>
      <c r="FJ71" s="10" t="s">
        <v>31</v>
      </c>
      <c r="FK71" s="10" t="s">
        <v>31</v>
      </c>
      <c r="FL71" s="10" t="s">
        <v>31</v>
      </c>
      <c r="FM71" s="10" t="s">
        <v>31</v>
      </c>
      <c r="FN71" s="10" t="s">
        <v>31</v>
      </c>
      <c r="FO71" s="10" t="s">
        <v>31</v>
      </c>
      <c r="FP71" s="10" t="s">
        <v>31</v>
      </c>
      <c r="FQ71" s="10" t="s">
        <v>31</v>
      </c>
      <c r="FR71" s="10" t="s">
        <v>31</v>
      </c>
      <c r="FS71" s="10" t="s">
        <v>31</v>
      </c>
      <c r="FT71" s="10" t="s">
        <v>31</v>
      </c>
      <c r="FU71" s="10" t="s">
        <v>31</v>
      </c>
      <c r="FV71" s="10" t="s">
        <v>31</v>
      </c>
      <c r="FW71" s="10" t="s">
        <v>31</v>
      </c>
      <c r="FX71" s="10" t="s">
        <v>31</v>
      </c>
      <c r="FY71" s="10" t="s">
        <v>31</v>
      </c>
      <c r="FZ71" s="10" t="s">
        <v>31</v>
      </c>
      <c r="GA71" s="10" t="s">
        <v>31</v>
      </c>
      <c r="GB71" s="10" t="s">
        <v>31</v>
      </c>
      <c r="GC71" s="10" t="s">
        <v>31</v>
      </c>
      <c r="GD71" s="11" t="s">
        <v>31</v>
      </c>
      <c r="GE71" s="10" t="s">
        <v>31</v>
      </c>
      <c r="GF71" s="10" t="s">
        <v>31</v>
      </c>
      <c r="GG71" s="10" t="s">
        <v>31</v>
      </c>
      <c r="GH71" s="10" t="s">
        <v>31</v>
      </c>
      <c r="GI71" s="10" t="s">
        <v>31</v>
      </c>
      <c r="GJ71" s="10" t="s">
        <v>31</v>
      </c>
      <c r="GK71" s="10" t="s">
        <v>31</v>
      </c>
      <c r="GL71" s="10" t="s">
        <v>31</v>
      </c>
      <c r="GM71" s="10" t="s">
        <v>31</v>
      </c>
      <c r="GN71" s="10" t="s">
        <v>31</v>
      </c>
      <c r="GO71" s="10" t="s">
        <v>31</v>
      </c>
      <c r="GP71" s="10" t="s">
        <v>31</v>
      </c>
      <c r="GQ71" s="10" t="s">
        <v>31</v>
      </c>
      <c r="GR71" s="10" t="s">
        <v>31</v>
      </c>
      <c r="GS71" s="10" t="s">
        <v>31</v>
      </c>
      <c r="GT71" s="10" t="s">
        <v>31</v>
      </c>
      <c r="GU71" s="10" t="s">
        <v>31</v>
      </c>
      <c r="GV71" s="10" t="s">
        <v>31</v>
      </c>
      <c r="GW71" s="10" t="s">
        <v>31</v>
      </c>
      <c r="GX71" s="10" t="s">
        <v>31</v>
      </c>
      <c r="GY71" s="10" t="s">
        <v>31</v>
      </c>
      <c r="GZ71" s="10" t="s">
        <v>31</v>
      </c>
      <c r="HA71" s="10" t="s">
        <v>31</v>
      </c>
      <c r="HB71" s="10" t="s">
        <v>31</v>
      </c>
      <c r="HC71" s="10" t="s">
        <v>31</v>
      </c>
      <c r="HD71" s="10" t="s">
        <v>31</v>
      </c>
      <c r="HE71" s="10" t="s">
        <v>31</v>
      </c>
      <c r="HF71" s="10" t="s">
        <v>31</v>
      </c>
    </row>
    <row r="72">
      <c r="A72" s="7"/>
      <c r="B72" s="8"/>
      <c r="C72" s="7" t="s">
        <v>282</v>
      </c>
      <c r="D72" s="7" t="s">
        <v>203</v>
      </c>
      <c r="E72" s="7" t="s">
        <v>283</v>
      </c>
      <c r="F72" s="9">
        <f t="shared" si="1"/>
        <v>100</v>
      </c>
      <c r="G72" s="7" t="s">
        <v>26</v>
      </c>
      <c r="H72" s="7" t="s">
        <v>35</v>
      </c>
      <c r="I72" s="7" t="s">
        <v>148</v>
      </c>
      <c r="J72" s="7" t="s">
        <v>71</v>
      </c>
      <c r="K72" s="7" t="s">
        <v>55</v>
      </c>
      <c r="L72" s="7" t="s">
        <v>149</v>
      </c>
      <c r="M72" s="10">
        <v>100.0</v>
      </c>
      <c r="N72" s="10" t="s">
        <v>31</v>
      </c>
      <c r="O72" s="10">
        <v>0.0</v>
      </c>
      <c r="P72" s="10" t="s">
        <v>31</v>
      </c>
      <c r="Q72" s="10" t="s">
        <v>31</v>
      </c>
      <c r="R72" s="10" t="s">
        <v>31</v>
      </c>
      <c r="S72" s="11">
        <v>1.0</v>
      </c>
      <c r="T72" s="10">
        <v>1.0</v>
      </c>
      <c r="U72" s="10">
        <v>1.0</v>
      </c>
      <c r="V72" s="10">
        <v>1.0</v>
      </c>
      <c r="W72" s="10">
        <v>1.0</v>
      </c>
      <c r="X72" s="10">
        <v>1.0</v>
      </c>
      <c r="Y72" s="10">
        <v>1.0</v>
      </c>
      <c r="Z72" s="10">
        <v>1.0</v>
      </c>
      <c r="AA72" s="10">
        <v>1.0</v>
      </c>
      <c r="AB72" s="10">
        <v>1.0</v>
      </c>
      <c r="AC72" s="10">
        <v>1.0</v>
      </c>
      <c r="AD72" s="10">
        <v>1.0</v>
      </c>
      <c r="AE72" s="10">
        <v>1.0</v>
      </c>
      <c r="AF72" s="10">
        <v>1.0</v>
      </c>
      <c r="AG72" s="10">
        <v>1.0</v>
      </c>
      <c r="AH72" s="10">
        <v>1.0</v>
      </c>
      <c r="AI72" s="10">
        <v>1.0</v>
      </c>
      <c r="AJ72" s="10">
        <v>1.0</v>
      </c>
      <c r="AK72" s="10">
        <v>1.0</v>
      </c>
      <c r="AL72" s="10">
        <v>1.0</v>
      </c>
      <c r="AM72" s="11" t="s">
        <v>31</v>
      </c>
      <c r="AN72" s="10" t="s">
        <v>31</v>
      </c>
      <c r="AO72" s="10" t="s">
        <v>31</v>
      </c>
      <c r="AP72" s="10" t="s">
        <v>31</v>
      </c>
      <c r="AQ72" s="10" t="s">
        <v>31</v>
      </c>
      <c r="AR72" s="10" t="s">
        <v>31</v>
      </c>
      <c r="AS72" s="10" t="s">
        <v>31</v>
      </c>
      <c r="AT72" s="10" t="s">
        <v>31</v>
      </c>
      <c r="AU72" s="10" t="s">
        <v>31</v>
      </c>
      <c r="AV72" s="10" t="s">
        <v>31</v>
      </c>
      <c r="AW72" s="10" t="s">
        <v>31</v>
      </c>
      <c r="AX72" s="10" t="s">
        <v>31</v>
      </c>
      <c r="AY72" s="10" t="s">
        <v>31</v>
      </c>
      <c r="AZ72" s="10" t="s">
        <v>31</v>
      </c>
      <c r="BA72" s="10" t="s">
        <v>31</v>
      </c>
      <c r="BB72" s="10" t="s">
        <v>31</v>
      </c>
      <c r="BC72" s="10" t="s">
        <v>31</v>
      </c>
      <c r="BD72" s="10" t="s">
        <v>31</v>
      </c>
      <c r="BE72" s="10" t="s">
        <v>31</v>
      </c>
      <c r="BF72" s="10" t="s">
        <v>31</v>
      </c>
      <c r="BG72" s="10" t="s">
        <v>31</v>
      </c>
      <c r="BH72" s="10" t="s">
        <v>31</v>
      </c>
      <c r="BI72" s="10" t="s">
        <v>31</v>
      </c>
      <c r="BJ72" s="10" t="s">
        <v>31</v>
      </c>
      <c r="BK72" s="11">
        <v>1.0</v>
      </c>
      <c r="BL72" s="10">
        <v>1.0</v>
      </c>
      <c r="BM72" s="10" t="s">
        <v>160</v>
      </c>
      <c r="BN72" s="10" t="s">
        <v>57</v>
      </c>
      <c r="BO72" s="10" t="s">
        <v>160</v>
      </c>
      <c r="BP72" s="10" t="s">
        <v>160</v>
      </c>
      <c r="BQ72" s="10" t="s">
        <v>160</v>
      </c>
      <c r="BR72" s="10" t="s">
        <v>160</v>
      </c>
      <c r="BS72" s="10" t="s">
        <v>160</v>
      </c>
      <c r="BT72" s="10" t="s">
        <v>160</v>
      </c>
      <c r="BU72" s="10" t="s">
        <v>160</v>
      </c>
      <c r="BV72" s="10" t="s">
        <v>160</v>
      </c>
      <c r="BW72" s="10" t="s">
        <v>160</v>
      </c>
      <c r="BX72" s="10" t="s">
        <v>160</v>
      </c>
      <c r="BY72" s="10" t="s">
        <v>160</v>
      </c>
      <c r="BZ72" s="10" t="s">
        <v>160</v>
      </c>
      <c r="CA72" s="10" t="s">
        <v>160</v>
      </c>
      <c r="CB72" s="10" t="s">
        <v>160</v>
      </c>
      <c r="CC72" s="10" t="s">
        <v>160</v>
      </c>
      <c r="CD72" s="10" t="s">
        <v>160</v>
      </c>
      <c r="CE72" s="10" t="s">
        <v>160</v>
      </c>
      <c r="CF72" s="10" t="s">
        <v>160</v>
      </c>
      <c r="CG72" s="10" t="s">
        <v>160</v>
      </c>
      <c r="CH72" s="10" t="s">
        <v>160</v>
      </c>
      <c r="CI72" s="10" t="s">
        <v>160</v>
      </c>
      <c r="CJ72" s="10" t="s">
        <v>160</v>
      </c>
      <c r="CK72" s="10" t="s">
        <v>160</v>
      </c>
      <c r="CL72" s="10" t="s">
        <v>160</v>
      </c>
      <c r="CM72" s="10" t="s">
        <v>160</v>
      </c>
      <c r="CN72" s="11" t="s">
        <v>31</v>
      </c>
      <c r="CO72" s="10" t="s">
        <v>31</v>
      </c>
      <c r="CP72" s="10" t="s">
        <v>31</v>
      </c>
      <c r="CQ72" s="10" t="s">
        <v>31</v>
      </c>
      <c r="CR72" s="10" t="s">
        <v>31</v>
      </c>
      <c r="CS72" s="10" t="s">
        <v>31</v>
      </c>
      <c r="CT72" s="10" t="s">
        <v>31</v>
      </c>
      <c r="CU72" s="10" t="s">
        <v>31</v>
      </c>
      <c r="CV72" s="10" t="s">
        <v>31</v>
      </c>
      <c r="CW72" s="10" t="s">
        <v>31</v>
      </c>
      <c r="CX72" s="10" t="s">
        <v>31</v>
      </c>
      <c r="CY72" s="10" t="s">
        <v>31</v>
      </c>
      <c r="CZ72" s="10" t="s">
        <v>31</v>
      </c>
      <c r="DA72" s="10" t="s">
        <v>31</v>
      </c>
      <c r="DB72" s="10" t="s">
        <v>31</v>
      </c>
      <c r="DC72" s="10" t="s">
        <v>31</v>
      </c>
      <c r="DD72" s="10" t="s">
        <v>31</v>
      </c>
      <c r="DE72" s="10" t="s">
        <v>31</v>
      </c>
      <c r="DF72" s="10" t="s">
        <v>31</v>
      </c>
      <c r="DG72" s="10" t="s">
        <v>31</v>
      </c>
      <c r="DH72" s="10" t="s">
        <v>31</v>
      </c>
      <c r="DI72" s="10" t="s">
        <v>31</v>
      </c>
      <c r="DJ72" s="10" t="s">
        <v>31</v>
      </c>
      <c r="DK72" s="10" t="s">
        <v>31</v>
      </c>
      <c r="DL72" s="10" t="s">
        <v>31</v>
      </c>
      <c r="DM72" s="10" t="s">
        <v>31</v>
      </c>
      <c r="DN72" s="10" t="s">
        <v>31</v>
      </c>
      <c r="DO72" s="10" t="s">
        <v>31</v>
      </c>
      <c r="DP72" s="10" t="s">
        <v>31</v>
      </c>
      <c r="DQ72" s="10" t="s">
        <v>31</v>
      </c>
      <c r="DR72" s="10" t="s">
        <v>31</v>
      </c>
      <c r="DS72" s="10" t="s">
        <v>31</v>
      </c>
      <c r="DT72" s="10" t="s">
        <v>31</v>
      </c>
      <c r="DU72" s="10" t="s">
        <v>31</v>
      </c>
      <c r="DV72" s="10" t="s">
        <v>31</v>
      </c>
      <c r="DW72" s="10" t="s">
        <v>31</v>
      </c>
      <c r="DX72" s="10" t="s">
        <v>31</v>
      </c>
      <c r="DY72" s="10" t="s">
        <v>31</v>
      </c>
      <c r="DZ72" s="10" t="s">
        <v>31</v>
      </c>
      <c r="EA72" s="10" t="s">
        <v>31</v>
      </c>
      <c r="EB72" s="10" t="s">
        <v>31</v>
      </c>
      <c r="EC72" s="10" t="s">
        <v>31</v>
      </c>
      <c r="ED72" s="10" t="s">
        <v>31</v>
      </c>
      <c r="EE72" s="10" t="s">
        <v>31</v>
      </c>
      <c r="EF72" s="10" t="s">
        <v>31</v>
      </c>
      <c r="EG72" s="10" t="s">
        <v>31</v>
      </c>
      <c r="EH72" s="10" t="s">
        <v>31</v>
      </c>
      <c r="EI72" s="10" t="s">
        <v>31</v>
      </c>
      <c r="EJ72" s="10" t="s">
        <v>31</v>
      </c>
      <c r="EK72" s="10" t="s">
        <v>31</v>
      </c>
      <c r="EL72" s="10" t="s">
        <v>31</v>
      </c>
      <c r="EM72" s="10" t="s">
        <v>31</v>
      </c>
      <c r="EN72" s="10" t="s">
        <v>31</v>
      </c>
      <c r="EO72" s="10" t="s">
        <v>31</v>
      </c>
      <c r="EP72" s="10" t="s">
        <v>31</v>
      </c>
      <c r="EQ72" s="10" t="s">
        <v>31</v>
      </c>
      <c r="ER72" s="10" t="s">
        <v>31</v>
      </c>
      <c r="ES72" s="10" t="s">
        <v>31</v>
      </c>
      <c r="ET72" s="10" t="s">
        <v>31</v>
      </c>
      <c r="EU72" s="10" t="s">
        <v>31</v>
      </c>
      <c r="EV72" s="10" t="s">
        <v>31</v>
      </c>
      <c r="EW72" s="10" t="s">
        <v>31</v>
      </c>
      <c r="EX72" s="10" t="s">
        <v>31</v>
      </c>
      <c r="EY72" s="10" t="s">
        <v>31</v>
      </c>
      <c r="EZ72" s="10" t="s">
        <v>31</v>
      </c>
      <c r="FA72" s="10" t="s">
        <v>31</v>
      </c>
      <c r="FB72" s="10" t="s">
        <v>31</v>
      </c>
      <c r="FC72" s="11" t="s">
        <v>31</v>
      </c>
      <c r="FD72" s="10" t="s">
        <v>31</v>
      </c>
      <c r="FE72" s="10" t="s">
        <v>31</v>
      </c>
      <c r="FF72" s="10" t="s">
        <v>31</v>
      </c>
      <c r="FG72" s="10" t="s">
        <v>31</v>
      </c>
      <c r="FH72" s="10" t="s">
        <v>31</v>
      </c>
      <c r="FI72" s="10" t="s">
        <v>31</v>
      </c>
      <c r="FJ72" s="10" t="s">
        <v>31</v>
      </c>
      <c r="FK72" s="10" t="s">
        <v>31</v>
      </c>
      <c r="FL72" s="10" t="s">
        <v>31</v>
      </c>
      <c r="FM72" s="10" t="s">
        <v>31</v>
      </c>
      <c r="FN72" s="10" t="s">
        <v>31</v>
      </c>
      <c r="FO72" s="10" t="s">
        <v>31</v>
      </c>
      <c r="FP72" s="10" t="s">
        <v>31</v>
      </c>
      <c r="FQ72" s="10" t="s">
        <v>31</v>
      </c>
      <c r="FR72" s="10" t="s">
        <v>31</v>
      </c>
      <c r="FS72" s="10" t="s">
        <v>31</v>
      </c>
      <c r="FT72" s="10" t="s">
        <v>31</v>
      </c>
      <c r="FU72" s="10" t="s">
        <v>31</v>
      </c>
      <c r="FV72" s="10" t="s">
        <v>31</v>
      </c>
      <c r="FW72" s="10" t="s">
        <v>31</v>
      </c>
      <c r="FX72" s="10" t="s">
        <v>31</v>
      </c>
      <c r="FY72" s="10" t="s">
        <v>31</v>
      </c>
      <c r="FZ72" s="10" t="s">
        <v>31</v>
      </c>
      <c r="GA72" s="10" t="s">
        <v>31</v>
      </c>
      <c r="GB72" s="10" t="s">
        <v>31</v>
      </c>
      <c r="GC72" s="10" t="s">
        <v>31</v>
      </c>
      <c r="GD72" s="11" t="s">
        <v>31</v>
      </c>
      <c r="GE72" s="10" t="s">
        <v>31</v>
      </c>
      <c r="GF72" s="10" t="s">
        <v>31</v>
      </c>
      <c r="GG72" s="10" t="s">
        <v>31</v>
      </c>
      <c r="GH72" s="10" t="s">
        <v>31</v>
      </c>
      <c r="GI72" s="10" t="s">
        <v>31</v>
      </c>
      <c r="GJ72" s="10" t="s">
        <v>31</v>
      </c>
      <c r="GK72" s="10" t="s">
        <v>31</v>
      </c>
      <c r="GL72" s="10" t="s">
        <v>31</v>
      </c>
      <c r="GM72" s="10" t="s">
        <v>31</v>
      </c>
      <c r="GN72" s="10" t="s">
        <v>31</v>
      </c>
      <c r="GO72" s="10" t="s">
        <v>31</v>
      </c>
      <c r="GP72" s="10" t="s">
        <v>31</v>
      </c>
      <c r="GQ72" s="10" t="s">
        <v>31</v>
      </c>
      <c r="GR72" s="10" t="s">
        <v>31</v>
      </c>
      <c r="GS72" s="10" t="s">
        <v>31</v>
      </c>
      <c r="GT72" s="10" t="s">
        <v>31</v>
      </c>
      <c r="GU72" s="10" t="s">
        <v>31</v>
      </c>
      <c r="GV72" s="10" t="s">
        <v>31</v>
      </c>
      <c r="GW72" s="10" t="s">
        <v>31</v>
      </c>
      <c r="GX72" s="10" t="s">
        <v>31</v>
      </c>
      <c r="GY72" s="10" t="s">
        <v>31</v>
      </c>
      <c r="GZ72" s="10" t="s">
        <v>31</v>
      </c>
      <c r="HA72" s="10" t="s">
        <v>31</v>
      </c>
      <c r="HB72" s="10" t="s">
        <v>31</v>
      </c>
      <c r="HC72" s="10" t="s">
        <v>31</v>
      </c>
      <c r="HD72" s="10" t="s">
        <v>31</v>
      </c>
      <c r="HE72" s="10" t="s">
        <v>31</v>
      </c>
      <c r="HF72" s="10" t="s">
        <v>31</v>
      </c>
    </row>
    <row r="73">
      <c r="A73" s="7"/>
      <c r="B73" s="8"/>
      <c r="C73" s="7" t="s">
        <v>284</v>
      </c>
      <c r="D73" s="7" t="s">
        <v>285</v>
      </c>
      <c r="E73" s="7" t="s">
        <v>286</v>
      </c>
      <c r="F73" s="9">
        <f t="shared" si="1"/>
        <v>100</v>
      </c>
      <c r="G73" s="7" t="s">
        <v>26</v>
      </c>
      <c r="H73" s="7" t="s">
        <v>287</v>
      </c>
      <c r="I73" s="7" t="s">
        <v>288</v>
      </c>
      <c r="J73" s="7" t="s">
        <v>100</v>
      </c>
      <c r="K73" s="7" t="s">
        <v>30</v>
      </c>
      <c r="L73" s="7"/>
      <c r="M73" s="10" t="s">
        <v>31</v>
      </c>
      <c r="N73" s="10" t="s">
        <v>31</v>
      </c>
      <c r="O73" s="10" t="s">
        <v>31</v>
      </c>
      <c r="P73" s="10">
        <v>100.0</v>
      </c>
      <c r="Q73" s="10">
        <v>0.0</v>
      </c>
      <c r="R73" s="10" t="s">
        <v>31</v>
      </c>
      <c r="S73" s="11" t="s">
        <v>31</v>
      </c>
      <c r="T73" s="10" t="s">
        <v>31</v>
      </c>
      <c r="U73" s="10" t="s">
        <v>31</v>
      </c>
      <c r="V73" s="10" t="s">
        <v>31</v>
      </c>
      <c r="W73" s="10" t="s">
        <v>31</v>
      </c>
      <c r="X73" s="10" t="s">
        <v>31</v>
      </c>
      <c r="Y73" s="10" t="s">
        <v>31</v>
      </c>
      <c r="Z73" s="10" t="s">
        <v>31</v>
      </c>
      <c r="AA73" s="10" t="s">
        <v>31</v>
      </c>
      <c r="AB73" s="10" t="s">
        <v>31</v>
      </c>
      <c r="AC73" s="10" t="s">
        <v>31</v>
      </c>
      <c r="AD73" s="10" t="s">
        <v>31</v>
      </c>
      <c r="AE73" s="10" t="s">
        <v>31</v>
      </c>
      <c r="AF73" s="10" t="s">
        <v>31</v>
      </c>
      <c r="AG73" s="10" t="s">
        <v>31</v>
      </c>
      <c r="AH73" s="10" t="s">
        <v>31</v>
      </c>
      <c r="AI73" s="10" t="s">
        <v>31</v>
      </c>
      <c r="AJ73" s="10" t="s">
        <v>31</v>
      </c>
      <c r="AK73" s="10" t="s">
        <v>31</v>
      </c>
      <c r="AL73" s="10" t="s">
        <v>31</v>
      </c>
      <c r="AM73" s="11" t="s">
        <v>31</v>
      </c>
      <c r="AN73" s="10" t="s">
        <v>31</v>
      </c>
      <c r="AO73" s="10" t="s">
        <v>31</v>
      </c>
      <c r="AP73" s="10" t="s">
        <v>31</v>
      </c>
      <c r="AQ73" s="10" t="s">
        <v>31</v>
      </c>
      <c r="AR73" s="10" t="s">
        <v>31</v>
      </c>
      <c r="AS73" s="10" t="s">
        <v>31</v>
      </c>
      <c r="AT73" s="10" t="s">
        <v>31</v>
      </c>
      <c r="AU73" s="10" t="s">
        <v>31</v>
      </c>
      <c r="AV73" s="10" t="s">
        <v>31</v>
      </c>
      <c r="AW73" s="10" t="s">
        <v>31</v>
      </c>
      <c r="AX73" s="10" t="s">
        <v>31</v>
      </c>
      <c r="AY73" s="10" t="s">
        <v>31</v>
      </c>
      <c r="AZ73" s="10" t="s">
        <v>31</v>
      </c>
      <c r="BA73" s="10" t="s">
        <v>31</v>
      </c>
      <c r="BB73" s="10" t="s">
        <v>31</v>
      </c>
      <c r="BC73" s="10" t="s">
        <v>31</v>
      </c>
      <c r="BD73" s="10" t="s">
        <v>31</v>
      </c>
      <c r="BE73" s="10" t="s">
        <v>31</v>
      </c>
      <c r="BF73" s="10" t="s">
        <v>31</v>
      </c>
      <c r="BG73" s="10" t="s">
        <v>31</v>
      </c>
      <c r="BH73" s="10" t="s">
        <v>31</v>
      </c>
      <c r="BI73" s="10" t="s">
        <v>31</v>
      </c>
      <c r="BJ73" s="10" t="s">
        <v>31</v>
      </c>
      <c r="BK73" s="11" t="s">
        <v>31</v>
      </c>
      <c r="BL73" s="10" t="s">
        <v>31</v>
      </c>
      <c r="BM73" s="10" t="s">
        <v>31</v>
      </c>
      <c r="BN73" s="10" t="s">
        <v>31</v>
      </c>
      <c r="BO73" s="10" t="s">
        <v>31</v>
      </c>
      <c r="BP73" s="10" t="s">
        <v>31</v>
      </c>
      <c r="BQ73" s="10" t="s">
        <v>31</v>
      </c>
      <c r="BR73" s="10" t="s">
        <v>31</v>
      </c>
      <c r="BS73" s="10" t="s">
        <v>31</v>
      </c>
      <c r="BT73" s="10" t="s">
        <v>31</v>
      </c>
      <c r="BU73" s="10" t="s">
        <v>31</v>
      </c>
      <c r="BV73" s="10" t="s">
        <v>31</v>
      </c>
      <c r="BW73" s="10" t="s">
        <v>31</v>
      </c>
      <c r="BX73" s="10" t="s">
        <v>31</v>
      </c>
      <c r="BY73" s="10" t="s">
        <v>31</v>
      </c>
      <c r="BZ73" s="10" t="s">
        <v>31</v>
      </c>
      <c r="CA73" s="10" t="s">
        <v>31</v>
      </c>
      <c r="CB73" s="10" t="s">
        <v>31</v>
      </c>
      <c r="CC73" s="10" t="s">
        <v>31</v>
      </c>
      <c r="CD73" s="10" t="s">
        <v>31</v>
      </c>
      <c r="CE73" s="10" t="s">
        <v>31</v>
      </c>
      <c r="CF73" s="10" t="s">
        <v>31</v>
      </c>
      <c r="CG73" s="10" t="s">
        <v>31</v>
      </c>
      <c r="CH73" s="10" t="s">
        <v>31</v>
      </c>
      <c r="CI73" s="10" t="s">
        <v>31</v>
      </c>
      <c r="CJ73" s="10" t="s">
        <v>31</v>
      </c>
      <c r="CK73" s="10" t="s">
        <v>31</v>
      </c>
      <c r="CL73" s="10" t="s">
        <v>31</v>
      </c>
      <c r="CM73" s="10" t="s">
        <v>31</v>
      </c>
      <c r="CN73" s="11">
        <v>1.0</v>
      </c>
      <c r="CO73" s="10">
        <v>1.0</v>
      </c>
      <c r="CP73" s="10">
        <v>1.0</v>
      </c>
      <c r="CQ73" s="10">
        <v>1.0</v>
      </c>
      <c r="CR73" s="10">
        <v>1.0</v>
      </c>
      <c r="CS73" s="10">
        <v>1.0</v>
      </c>
      <c r="CT73" s="10">
        <v>1.0</v>
      </c>
      <c r="CU73" s="10">
        <v>1.0</v>
      </c>
      <c r="CV73" s="10">
        <v>1.0</v>
      </c>
      <c r="CW73" s="10">
        <v>1.0</v>
      </c>
      <c r="CX73" s="10">
        <v>1.0</v>
      </c>
      <c r="CY73" s="10">
        <v>1.0</v>
      </c>
      <c r="CZ73" s="10">
        <v>1.0</v>
      </c>
      <c r="DA73" s="10">
        <v>1.0</v>
      </c>
      <c r="DB73" s="10">
        <v>1.0</v>
      </c>
      <c r="DC73" s="10">
        <v>1.0</v>
      </c>
      <c r="DD73" s="10">
        <v>1.0</v>
      </c>
      <c r="DE73" s="10">
        <v>1.0</v>
      </c>
      <c r="DF73" s="10">
        <v>1.0</v>
      </c>
      <c r="DG73" s="10">
        <v>1.0</v>
      </c>
      <c r="DH73" s="10">
        <v>1.0</v>
      </c>
      <c r="DI73" s="10">
        <v>1.0</v>
      </c>
      <c r="DJ73" s="10">
        <v>1.0</v>
      </c>
      <c r="DK73" s="10">
        <v>1.0</v>
      </c>
      <c r="DL73" s="10">
        <v>1.0</v>
      </c>
      <c r="DM73" s="10">
        <v>1.0</v>
      </c>
      <c r="DN73" s="10">
        <v>1.0</v>
      </c>
      <c r="DO73" s="10">
        <v>1.0</v>
      </c>
      <c r="DP73" s="10">
        <v>1.0</v>
      </c>
      <c r="DQ73" s="10">
        <v>1.0</v>
      </c>
      <c r="DR73" s="10">
        <v>1.0</v>
      </c>
      <c r="DS73" s="10">
        <v>1.0</v>
      </c>
      <c r="DT73" s="10">
        <v>1.0</v>
      </c>
      <c r="DU73" s="10">
        <v>1.0</v>
      </c>
      <c r="DV73" s="10">
        <v>1.0</v>
      </c>
      <c r="DW73" s="10">
        <v>1.0</v>
      </c>
      <c r="DX73" s="10">
        <v>1.0</v>
      </c>
      <c r="DY73" s="10">
        <v>1.0</v>
      </c>
      <c r="DZ73" s="10">
        <v>1.0</v>
      </c>
      <c r="EA73" s="10">
        <v>1.0</v>
      </c>
      <c r="EB73" s="10">
        <v>1.0</v>
      </c>
      <c r="EC73" s="10">
        <v>1.0</v>
      </c>
      <c r="ED73" s="10">
        <v>1.0</v>
      </c>
      <c r="EE73" s="10">
        <v>1.0</v>
      </c>
      <c r="EF73" s="10">
        <v>1.0</v>
      </c>
      <c r="EG73" s="10">
        <v>1.0</v>
      </c>
      <c r="EH73" s="10">
        <v>1.0</v>
      </c>
      <c r="EI73" s="10">
        <v>1.0</v>
      </c>
      <c r="EJ73" s="10">
        <v>1.0</v>
      </c>
      <c r="EK73" s="10">
        <v>1.0</v>
      </c>
      <c r="EL73" s="10">
        <v>1.0</v>
      </c>
      <c r="EM73" s="10">
        <v>1.0</v>
      </c>
      <c r="EN73" s="10">
        <v>1.0</v>
      </c>
      <c r="EO73" s="10">
        <v>1.0</v>
      </c>
      <c r="EP73" s="10">
        <v>1.0</v>
      </c>
      <c r="EQ73" s="10">
        <v>1.0</v>
      </c>
      <c r="ER73" s="10">
        <v>1.0</v>
      </c>
      <c r="ES73" s="10">
        <v>1.0</v>
      </c>
      <c r="ET73" s="10">
        <v>1.0</v>
      </c>
      <c r="EU73" s="10">
        <v>1.0</v>
      </c>
      <c r="EV73" s="10">
        <v>1.0</v>
      </c>
      <c r="EW73" s="10">
        <v>1.0</v>
      </c>
      <c r="EX73" s="10">
        <v>1.0</v>
      </c>
      <c r="EY73" s="10">
        <v>1.0</v>
      </c>
      <c r="EZ73" s="10">
        <v>1.0</v>
      </c>
      <c r="FA73" s="10">
        <v>1.0</v>
      </c>
      <c r="FB73" s="10">
        <v>1.0</v>
      </c>
      <c r="FC73" s="11">
        <v>1.0</v>
      </c>
      <c r="FD73" s="10">
        <v>1.0</v>
      </c>
      <c r="FE73" s="10" t="s">
        <v>38</v>
      </c>
      <c r="FF73" s="10" t="s">
        <v>57</v>
      </c>
      <c r="FG73" s="10" t="s">
        <v>38</v>
      </c>
      <c r="FH73" s="10">
        <v>1.0</v>
      </c>
      <c r="FI73" s="10" t="s">
        <v>38</v>
      </c>
      <c r="FJ73" s="10" t="s">
        <v>38</v>
      </c>
      <c r="FK73" s="10" t="s">
        <v>38</v>
      </c>
      <c r="FL73" s="10">
        <v>1.0</v>
      </c>
      <c r="FM73" s="10" t="s">
        <v>38</v>
      </c>
      <c r="FN73" s="10" t="s">
        <v>38</v>
      </c>
      <c r="FO73" s="10" t="s">
        <v>57</v>
      </c>
      <c r="FP73" s="10" t="s">
        <v>38</v>
      </c>
      <c r="FQ73" s="10">
        <v>1.0</v>
      </c>
      <c r="FR73" s="10" t="s">
        <v>57</v>
      </c>
      <c r="FS73" s="10" t="s">
        <v>38</v>
      </c>
      <c r="FT73" s="10" t="s">
        <v>38</v>
      </c>
      <c r="FU73" s="10">
        <v>1.0</v>
      </c>
      <c r="FV73" s="10" t="s">
        <v>57</v>
      </c>
      <c r="FW73" s="10" t="s">
        <v>57</v>
      </c>
      <c r="FX73" s="10" t="s">
        <v>38</v>
      </c>
      <c r="FY73" s="10">
        <v>1.0</v>
      </c>
      <c r="FZ73" s="10" t="s">
        <v>38</v>
      </c>
      <c r="GA73" s="10">
        <v>1.0</v>
      </c>
      <c r="GB73" s="10">
        <v>1.0</v>
      </c>
      <c r="GC73" s="10" t="s">
        <v>38</v>
      </c>
      <c r="GD73" s="11" t="s">
        <v>31</v>
      </c>
      <c r="GE73" s="10" t="s">
        <v>31</v>
      </c>
      <c r="GF73" s="10" t="s">
        <v>31</v>
      </c>
      <c r="GG73" s="10" t="s">
        <v>31</v>
      </c>
      <c r="GH73" s="10" t="s">
        <v>31</v>
      </c>
      <c r="GI73" s="10" t="s">
        <v>31</v>
      </c>
      <c r="GJ73" s="10" t="s">
        <v>31</v>
      </c>
      <c r="GK73" s="10" t="s">
        <v>31</v>
      </c>
      <c r="GL73" s="10" t="s">
        <v>31</v>
      </c>
      <c r="GM73" s="10" t="s">
        <v>31</v>
      </c>
      <c r="GN73" s="10" t="s">
        <v>31</v>
      </c>
      <c r="GO73" s="10" t="s">
        <v>31</v>
      </c>
      <c r="GP73" s="10" t="s">
        <v>31</v>
      </c>
      <c r="GQ73" s="10" t="s">
        <v>31</v>
      </c>
      <c r="GR73" s="10" t="s">
        <v>31</v>
      </c>
      <c r="GS73" s="10" t="s">
        <v>31</v>
      </c>
      <c r="GT73" s="10" t="s">
        <v>31</v>
      </c>
      <c r="GU73" s="10" t="s">
        <v>31</v>
      </c>
      <c r="GV73" s="10" t="s">
        <v>31</v>
      </c>
      <c r="GW73" s="10" t="s">
        <v>31</v>
      </c>
      <c r="GX73" s="10" t="s">
        <v>31</v>
      </c>
      <c r="GY73" s="10" t="s">
        <v>31</v>
      </c>
      <c r="GZ73" s="10" t="s">
        <v>31</v>
      </c>
      <c r="HA73" s="10" t="s">
        <v>31</v>
      </c>
      <c r="HB73" s="10" t="s">
        <v>31</v>
      </c>
      <c r="HC73" s="10" t="s">
        <v>31</v>
      </c>
      <c r="HD73" s="10" t="s">
        <v>31</v>
      </c>
      <c r="HE73" s="10" t="s">
        <v>31</v>
      </c>
      <c r="HF73" s="10" t="s">
        <v>31</v>
      </c>
    </row>
    <row r="74">
      <c r="A74" s="7"/>
      <c r="B74" s="8"/>
      <c r="C74" s="7" t="s">
        <v>289</v>
      </c>
      <c r="D74" s="7" t="s">
        <v>290</v>
      </c>
      <c r="E74" s="7" t="s">
        <v>291</v>
      </c>
      <c r="F74" s="9">
        <f t="shared" si="1"/>
        <v>100</v>
      </c>
      <c r="G74" s="7" t="s">
        <v>26</v>
      </c>
      <c r="H74" s="7" t="s">
        <v>27</v>
      </c>
      <c r="I74" s="7" t="s">
        <v>292</v>
      </c>
      <c r="J74" s="7" t="s">
        <v>42</v>
      </c>
      <c r="K74" s="7" t="s">
        <v>55</v>
      </c>
      <c r="L74" s="7" t="s">
        <v>293</v>
      </c>
      <c r="M74" s="10">
        <v>100.0</v>
      </c>
      <c r="N74" s="10">
        <v>0.0</v>
      </c>
      <c r="O74" s="10">
        <v>0.0</v>
      </c>
      <c r="P74" s="10" t="s">
        <v>31</v>
      </c>
      <c r="Q74" s="10" t="s">
        <v>31</v>
      </c>
      <c r="R74" s="10" t="s">
        <v>31</v>
      </c>
      <c r="S74" s="11">
        <v>1.0</v>
      </c>
      <c r="T74" s="10">
        <v>1.0</v>
      </c>
      <c r="U74" s="10">
        <v>1.0</v>
      </c>
      <c r="V74" s="10">
        <v>1.0</v>
      </c>
      <c r="W74" s="10">
        <v>1.0</v>
      </c>
      <c r="X74" s="10">
        <v>1.0</v>
      </c>
      <c r="Y74" s="10">
        <v>1.0</v>
      </c>
      <c r="Z74" s="10">
        <v>1.0</v>
      </c>
      <c r="AA74" s="10">
        <v>1.0</v>
      </c>
      <c r="AB74" s="10">
        <v>1.0</v>
      </c>
      <c r="AC74" s="10">
        <v>1.0</v>
      </c>
      <c r="AD74" s="10">
        <v>1.0</v>
      </c>
      <c r="AE74" s="10">
        <v>1.0</v>
      </c>
      <c r="AF74" s="10">
        <v>1.0</v>
      </c>
      <c r="AG74" s="10">
        <v>1.0</v>
      </c>
      <c r="AH74" s="10">
        <v>1.0</v>
      </c>
      <c r="AI74" s="10">
        <v>1.0</v>
      </c>
      <c r="AJ74" s="10">
        <v>1.0</v>
      </c>
      <c r="AK74" s="10">
        <v>1.0</v>
      </c>
      <c r="AL74" s="10">
        <v>1.0</v>
      </c>
      <c r="AM74" s="11" t="s">
        <v>38</v>
      </c>
      <c r="AN74" s="10">
        <v>1.0</v>
      </c>
      <c r="AO74" s="10" t="s">
        <v>38</v>
      </c>
      <c r="AP74" s="10" t="s">
        <v>38</v>
      </c>
      <c r="AQ74" s="10">
        <v>1.0</v>
      </c>
      <c r="AR74" s="10" t="s">
        <v>38</v>
      </c>
      <c r="AS74" s="10" t="s">
        <v>38</v>
      </c>
      <c r="AT74" s="10" t="s">
        <v>38</v>
      </c>
      <c r="AU74" s="10" t="s">
        <v>38</v>
      </c>
      <c r="AV74" s="10" t="s">
        <v>38</v>
      </c>
      <c r="AW74" s="10" t="s">
        <v>38</v>
      </c>
      <c r="AX74" s="10" t="s">
        <v>38</v>
      </c>
      <c r="AY74" s="10" t="s">
        <v>38</v>
      </c>
      <c r="AZ74" s="10" t="s">
        <v>38</v>
      </c>
      <c r="BA74" s="10" t="s">
        <v>38</v>
      </c>
      <c r="BB74" s="10" t="s">
        <v>38</v>
      </c>
      <c r="BC74" s="10" t="s">
        <v>38</v>
      </c>
      <c r="BD74" s="10" t="s">
        <v>38</v>
      </c>
      <c r="BE74" s="10" t="s">
        <v>38</v>
      </c>
      <c r="BF74" s="10" t="s">
        <v>38</v>
      </c>
      <c r="BG74" s="10" t="s">
        <v>38</v>
      </c>
      <c r="BH74" s="10" t="s">
        <v>38</v>
      </c>
      <c r="BI74" s="10" t="s">
        <v>38</v>
      </c>
      <c r="BJ74" s="10" t="s">
        <v>38</v>
      </c>
      <c r="BK74" s="11">
        <v>1.0</v>
      </c>
      <c r="BL74" s="10" t="s">
        <v>38</v>
      </c>
      <c r="BM74" s="10" t="s">
        <v>57</v>
      </c>
      <c r="BN74" s="10" t="s">
        <v>57</v>
      </c>
      <c r="BO74" s="10" t="s">
        <v>57</v>
      </c>
      <c r="BP74" s="10" t="s">
        <v>57</v>
      </c>
      <c r="BQ74" s="10" t="s">
        <v>57</v>
      </c>
      <c r="BR74" s="10" t="s">
        <v>57</v>
      </c>
      <c r="BS74" s="10" t="s">
        <v>57</v>
      </c>
      <c r="BT74" s="10" t="s">
        <v>38</v>
      </c>
      <c r="BU74" s="10" t="s">
        <v>38</v>
      </c>
      <c r="BV74" s="10" t="s">
        <v>38</v>
      </c>
      <c r="BW74" s="10" t="s">
        <v>38</v>
      </c>
      <c r="BX74" s="10" t="s">
        <v>38</v>
      </c>
      <c r="BY74" s="10" t="s">
        <v>38</v>
      </c>
      <c r="BZ74" s="10" t="s">
        <v>38</v>
      </c>
      <c r="CA74" s="10" t="s">
        <v>38</v>
      </c>
      <c r="CB74" s="10" t="s">
        <v>38</v>
      </c>
      <c r="CC74" s="10" t="s">
        <v>38</v>
      </c>
      <c r="CD74" s="10" t="s">
        <v>38</v>
      </c>
      <c r="CE74" s="10" t="s">
        <v>38</v>
      </c>
      <c r="CF74" s="10" t="s">
        <v>38</v>
      </c>
      <c r="CG74" s="10" t="s">
        <v>38</v>
      </c>
      <c r="CH74" s="10" t="s">
        <v>38</v>
      </c>
      <c r="CI74" s="10" t="s">
        <v>38</v>
      </c>
      <c r="CJ74" s="10" t="s">
        <v>38</v>
      </c>
      <c r="CK74" s="10" t="s">
        <v>38</v>
      </c>
      <c r="CL74" s="10" t="s">
        <v>38</v>
      </c>
      <c r="CM74" s="10" t="s">
        <v>38</v>
      </c>
      <c r="CN74" s="11" t="s">
        <v>31</v>
      </c>
      <c r="CO74" s="10" t="s">
        <v>31</v>
      </c>
      <c r="CP74" s="10" t="s">
        <v>31</v>
      </c>
      <c r="CQ74" s="10" t="s">
        <v>31</v>
      </c>
      <c r="CR74" s="10" t="s">
        <v>31</v>
      </c>
      <c r="CS74" s="10" t="s">
        <v>31</v>
      </c>
      <c r="CT74" s="10" t="s">
        <v>31</v>
      </c>
      <c r="CU74" s="10" t="s">
        <v>31</v>
      </c>
      <c r="CV74" s="10" t="s">
        <v>31</v>
      </c>
      <c r="CW74" s="10" t="s">
        <v>31</v>
      </c>
      <c r="CX74" s="10" t="s">
        <v>31</v>
      </c>
      <c r="CY74" s="10" t="s">
        <v>31</v>
      </c>
      <c r="CZ74" s="10" t="s">
        <v>31</v>
      </c>
      <c r="DA74" s="10" t="s">
        <v>31</v>
      </c>
      <c r="DB74" s="10" t="s">
        <v>31</v>
      </c>
      <c r="DC74" s="10" t="s">
        <v>31</v>
      </c>
      <c r="DD74" s="10" t="s">
        <v>31</v>
      </c>
      <c r="DE74" s="10" t="s">
        <v>31</v>
      </c>
      <c r="DF74" s="10" t="s">
        <v>31</v>
      </c>
      <c r="DG74" s="10" t="s">
        <v>31</v>
      </c>
      <c r="DH74" s="10" t="s">
        <v>31</v>
      </c>
      <c r="DI74" s="10" t="s">
        <v>31</v>
      </c>
      <c r="DJ74" s="10" t="s">
        <v>31</v>
      </c>
      <c r="DK74" s="10" t="s">
        <v>31</v>
      </c>
      <c r="DL74" s="10" t="s">
        <v>31</v>
      </c>
      <c r="DM74" s="10" t="s">
        <v>31</v>
      </c>
      <c r="DN74" s="10" t="s">
        <v>31</v>
      </c>
      <c r="DO74" s="10" t="s">
        <v>31</v>
      </c>
      <c r="DP74" s="10" t="s">
        <v>31</v>
      </c>
      <c r="DQ74" s="10" t="s">
        <v>31</v>
      </c>
      <c r="DR74" s="10" t="s">
        <v>31</v>
      </c>
      <c r="DS74" s="10" t="s">
        <v>31</v>
      </c>
      <c r="DT74" s="10" t="s">
        <v>31</v>
      </c>
      <c r="DU74" s="10" t="s">
        <v>31</v>
      </c>
      <c r="DV74" s="10" t="s">
        <v>31</v>
      </c>
      <c r="DW74" s="10" t="s">
        <v>31</v>
      </c>
      <c r="DX74" s="10" t="s">
        <v>31</v>
      </c>
      <c r="DY74" s="10" t="s">
        <v>31</v>
      </c>
      <c r="DZ74" s="10" t="s">
        <v>31</v>
      </c>
      <c r="EA74" s="10" t="s">
        <v>31</v>
      </c>
      <c r="EB74" s="10" t="s">
        <v>31</v>
      </c>
      <c r="EC74" s="10" t="s">
        <v>31</v>
      </c>
      <c r="ED74" s="10" t="s">
        <v>31</v>
      </c>
      <c r="EE74" s="10" t="s">
        <v>31</v>
      </c>
      <c r="EF74" s="10" t="s">
        <v>31</v>
      </c>
      <c r="EG74" s="10" t="s">
        <v>31</v>
      </c>
      <c r="EH74" s="10" t="s">
        <v>31</v>
      </c>
      <c r="EI74" s="10" t="s">
        <v>31</v>
      </c>
      <c r="EJ74" s="10" t="s">
        <v>31</v>
      </c>
      <c r="EK74" s="10" t="s">
        <v>31</v>
      </c>
      <c r="EL74" s="10" t="s">
        <v>31</v>
      </c>
      <c r="EM74" s="10" t="s">
        <v>31</v>
      </c>
      <c r="EN74" s="10" t="s">
        <v>31</v>
      </c>
      <c r="EO74" s="10" t="s">
        <v>31</v>
      </c>
      <c r="EP74" s="10" t="s">
        <v>31</v>
      </c>
      <c r="EQ74" s="10" t="s">
        <v>31</v>
      </c>
      <c r="ER74" s="10" t="s">
        <v>31</v>
      </c>
      <c r="ES74" s="10" t="s">
        <v>31</v>
      </c>
      <c r="ET74" s="10" t="s">
        <v>31</v>
      </c>
      <c r="EU74" s="10" t="s">
        <v>31</v>
      </c>
      <c r="EV74" s="10" t="s">
        <v>31</v>
      </c>
      <c r="EW74" s="10" t="s">
        <v>31</v>
      </c>
      <c r="EX74" s="10" t="s">
        <v>31</v>
      </c>
      <c r="EY74" s="10" t="s">
        <v>31</v>
      </c>
      <c r="EZ74" s="10" t="s">
        <v>31</v>
      </c>
      <c r="FA74" s="10" t="s">
        <v>31</v>
      </c>
      <c r="FB74" s="10" t="s">
        <v>31</v>
      </c>
      <c r="FC74" s="11" t="s">
        <v>31</v>
      </c>
      <c r="FD74" s="10" t="s">
        <v>31</v>
      </c>
      <c r="FE74" s="10" t="s">
        <v>31</v>
      </c>
      <c r="FF74" s="10" t="s">
        <v>31</v>
      </c>
      <c r="FG74" s="10" t="s">
        <v>31</v>
      </c>
      <c r="FH74" s="10" t="s">
        <v>31</v>
      </c>
      <c r="FI74" s="10" t="s">
        <v>31</v>
      </c>
      <c r="FJ74" s="10" t="s">
        <v>31</v>
      </c>
      <c r="FK74" s="10" t="s">
        <v>31</v>
      </c>
      <c r="FL74" s="10" t="s">
        <v>31</v>
      </c>
      <c r="FM74" s="10" t="s">
        <v>31</v>
      </c>
      <c r="FN74" s="10" t="s">
        <v>31</v>
      </c>
      <c r="FO74" s="10" t="s">
        <v>31</v>
      </c>
      <c r="FP74" s="10" t="s">
        <v>31</v>
      </c>
      <c r="FQ74" s="10" t="s">
        <v>31</v>
      </c>
      <c r="FR74" s="10" t="s">
        <v>31</v>
      </c>
      <c r="FS74" s="10" t="s">
        <v>31</v>
      </c>
      <c r="FT74" s="10" t="s">
        <v>31</v>
      </c>
      <c r="FU74" s="10" t="s">
        <v>31</v>
      </c>
      <c r="FV74" s="10" t="s">
        <v>31</v>
      </c>
      <c r="FW74" s="10" t="s">
        <v>31</v>
      </c>
      <c r="FX74" s="10" t="s">
        <v>31</v>
      </c>
      <c r="FY74" s="10" t="s">
        <v>31</v>
      </c>
      <c r="FZ74" s="10" t="s">
        <v>31</v>
      </c>
      <c r="GA74" s="10" t="s">
        <v>31</v>
      </c>
      <c r="GB74" s="10" t="s">
        <v>31</v>
      </c>
      <c r="GC74" s="10" t="s">
        <v>31</v>
      </c>
      <c r="GD74" s="11" t="s">
        <v>31</v>
      </c>
      <c r="GE74" s="10" t="s">
        <v>31</v>
      </c>
      <c r="GF74" s="10" t="s">
        <v>31</v>
      </c>
      <c r="GG74" s="10" t="s">
        <v>31</v>
      </c>
      <c r="GH74" s="10" t="s">
        <v>31</v>
      </c>
      <c r="GI74" s="10" t="s">
        <v>31</v>
      </c>
      <c r="GJ74" s="10" t="s">
        <v>31</v>
      </c>
      <c r="GK74" s="10" t="s">
        <v>31</v>
      </c>
      <c r="GL74" s="10" t="s">
        <v>31</v>
      </c>
      <c r="GM74" s="10" t="s">
        <v>31</v>
      </c>
      <c r="GN74" s="10" t="s">
        <v>31</v>
      </c>
      <c r="GO74" s="10" t="s">
        <v>31</v>
      </c>
      <c r="GP74" s="10" t="s">
        <v>31</v>
      </c>
      <c r="GQ74" s="10" t="s">
        <v>31</v>
      </c>
      <c r="GR74" s="10" t="s">
        <v>31</v>
      </c>
      <c r="GS74" s="10" t="s">
        <v>31</v>
      </c>
      <c r="GT74" s="10" t="s">
        <v>31</v>
      </c>
      <c r="GU74" s="10" t="s">
        <v>31</v>
      </c>
      <c r="GV74" s="10" t="s">
        <v>31</v>
      </c>
      <c r="GW74" s="10" t="s">
        <v>31</v>
      </c>
      <c r="GX74" s="10" t="s">
        <v>31</v>
      </c>
      <c r="GY74" s="10" t="s">
        <v>31</v>
      </c>
      <c r="GZ74" s="10" t="s">
        <v>31</v>
      </c>
      <c r="HA74" s="10" t="s">
        <v>31</v>
      </c>
      <c r="HB74" s="10" t="s">
        <v>31</v>
      </c>
      <c r="HC74" s="10" t="s">
        <v>31</v>
      </c>
      <c r="HD74" s="10" t="s">
        <v>31</v>
      </c>
      <c r="HE74" s="10" t="s">
        <v>31</v>
      </c>
      <c r="HF74" s="10" t="s">
        <v>31</v>
      </c>
    </row>
    <row r="75">
      <c r="A75" s="7"/>
      <c r="B75" s="8"/>
      <c r="C75" s="7" t="s">
        <v>294</v>
      </c>
      <c r="D75" s="7" t="s">
        <v>295</v>
      </c>
      <c r="E75" s="7" t="s">
        <v>296</v>
      </c>
      <c r="F75" s="9">
        <f t="shared" si="1"/>
        <v>100</v>
      </c>
      <c r="G75" s="7" t="s">
        <v>26</v>
      </c>
      <c r="H75" s="7" t="s">
        <v>35</v>
      </c>
      <c r="I75" s="7" t="s">
        <v>36</v>
      </c>
      <c r="J75" s="7" t="s">
        <v>71</v>
      </c>
      <c r="K75" s="7" t="s">
        <v>55</v>
      </c>
      <c r="L75" s="7" t="s">
        <v>297</v>
      </c>
      <c r="M75" s="10">
        <v>100.0</v>
      </c>
      <c r="N75" s="10">
        <v>0.0</v>
      </c>
      <c r="O75" s="10">
        <v>0.0</v>
      </c>
      <c r="P75" s="10" t="s">
        <v>31</v>
      </c>
      <c r="Q75" s="10" t="s">
        <v>31</v>
      </c>
      <c r="R75" s="10" t="s">
        <v>31</v>
      </c>
      <c r="S75" s="11">
        <v>1.0</v>
      </c>
      <c r="T75" s="10">
        <v>1.0</v>
      </c>
      <c r="U75" s="10">
        <v>1.0</v>
      </c>
      <c r="V75" s="10">
        <v>1.0</v>
      </c>
      <c r="W75" s="10">
        <v>1.0</v>
      </c>
      <c r="X75" s="10">
        <v>1.0</v>
      </c>
      <c r="Y75" s="10">
        <v>1.0</v>
      </c>
      <c r="Z75" s="10">
        <v>1.0</v>
      </c>
      <c r="AA75" s="10">
        <v>1.0</v>
      </c>
      <c r="AB75" s="10">
        <v>1.0</v>
      </c>
      <c r="AC75" s="10">
        <v>1.0</v>
      </c>
      <c r="AD75" s="10">
        <v>1.0</v>
      </c>
      <c r="AE75" s="10">
        <v>1.0</v>
      </c>
      <c r="AF75" s="10">
        <v>1.0</v>
      </c>
      <c r="AG75" s="10">
        <v>1.0</v>
      </c>
      <c r="AH75" s="10">
        <v>1.0</v>
      </c>
      <c r="AI75" s="10">
        <v>1.0</v>
      </c>
      <c r="AJ75" s="10">
        <v>1.0</v>
      </c>
      <c r="AK75" s="10">
        <v>1.0</v>
      </c>
      <c r="AL75" s="10">
        <v>1.0</v>
      </c>
      <c r="AM75" s="11">
        <v>1.0</v>
      </c>
      <c r="AN75" s="10">
        <v>1.0</v>
      </c>
      <c r="AO75" s="10" t="s">
        <v>38</v>
      </c>
      <c r="AP75" s="10" t="s">
        <v>38</v>
      </c>
      <c r="AQ75" s="10">
        <v>1.0</v>
      </c>
      <c r="AR75" s="10" t="s">
        <v>38</v>
      </c>
      <c r="AS75" s="10" t="s">
        <v>57</v>
      </c>
      <c r="AT75" s="10" t="s">
        <v>57</v>
      </c>
      <c r="AU75" s="10" t="s">
        <v>38</v>
      </c>
      <c r="AV75" s="10" t="s">
        <v>57</v>
      </c>
      <c r="AW75" s="10" t="s">
        <v>57</v>
      </c>
      <c r="AX75" s="10">
        <v>1.0</v>
      </c>
      <c r="AY75" s="10" t="s">
        <v>38</v>
      </c>
      <c r="AZ75" s="10" t="s">
        <v>57</v>
      </c>
      <c r="BA75" s="10" t="s">
        <v>38</v>
      </c>
      <c r="BB75" s="10" t="s">
        <v>57</v>
      </c>
      <c r="BC75" s="10" t="s">
        <v>57</v>
      </c>
      <c r="BD75" s="10" t="s">
        <v>38</v>
      </c>
      <c r="BE75" s="10" t="s">
        <v>38</v>
      </c>
      <c r="BF75" s="10">
        <v>1.0</v>
      </c>
      <c r="BG75" s="10" t="s">
        <v>57</v>
      </c>
      <c r="BH75" s="10" t="s">
        <v>57</v>
      </c>
      <c r="BI75" s="10" t="s">
        <v>57</v>
      </c>
      <c r="BJ75" s="10" t="s">
        <v>57</v>
      </c>
      <c r="BK75" s="11" t="s">
        <v>96</v>
      </c>
      <c r="BL75" s="10" t="s">
        <v>38</v>
      </c>
      <c r="BM75" s="10" t="s">
        <v>160</v>
      </c>
      <c r="BN75" s="10" t="s">
        <v>160</v>
      </c>
      <c r="BO75" s="10" t="s">
        <v>160</v>
      </c>
      <c r="BP75" s="10" t="s">
        <v>160</v>
      </c>
      <c r="BQ75" s="10" t="s">
        <v>160</v>
      </c>
      <c r="BR75" s="10" t="s">
        <v>160</v>
      </c>
      <c r="BS75" s="10" t="s">
        <v>160</v>
      </c>
      <c r="BT75" s="10">
        <v>1.0</v>
      </c>
      <c r="BU75" s="10">
        <v>1.0</v>
      </c>
      <c r="BV75" s="10">
        <v>1.0</v>
      </c>
      <c r="BW75" s="10" t="s">
        <v>38</v>
      </c>
      <c r="BX75" s="10" t="s">
        <v>38</v>
      </c>
      <c r="BY75" s="10" t="s">
        <v>38</v>
      </c>
      <c r="BZ75" s="10" t="s">
        <v>38</v>
      </c>
      <c r="CA75" s="10" t="s">
        <v>38</v>
      </c>
      <c r="CB75" s="10" t="s">
        <v>38</v>
      </c>
      <c r="CC75" s="10" t="s">
        <v>38</v>
      </c>
      <c r="CD75" s="10">
        <v>1.0</v>
      </c>
      <c r="CE75" s="10">
        <v>1.0</v>
      </c>
      <c r="CF75" s="10">
        <v>1.0</v>
      </c>
      <c r="CG75" s="10" t="s">
        <v>38</v>
      </c>
      <c r="CH75" s="10" t="s">
        <v>38</v>
      </c>
      <c r="CI75" s="10" t="s">
        <v>38</v>
      </c>
      <c r="CJ75" s="10" t="s">
        <v>38</v>
      </c>
      <c r="CK75" s="10" t="s">
        <v>38</v>
      </c>
      <c r="CL75" s="10" t="s">
        <v>38</v>
      </c>
      <c r="CM75" s="10" t="s">
        <v>38</v>
      </c>
      <c r="CN75" s="11" t="s">
        <v>31</v>
      </c>
      <c r="CO75" s="10" t="s">
        <v>31</v>
      </c>
      <c r="CP75" s="10" t="s">
        <v>31</v>
      </c>
      <c r="CQ75" s="10" t="s">
        <v>31</v>
      </c>
      <c r="CR75" s="10" t="s">
        <v>31</v>
      </c>
      <c r="CS75" s="10" t="s">
        <v>31</v>
      </c>
      <c r="CT75" s="10" t="s">
        <v>31</v>
      </c>
      <c r="CU75" s="10" t="s">
        <v>31</v>
      </c>
      <c r="CV75" s="10" t="s">
        <v>31</v>
      </c>
      <c r="CW75" s="10" t="s">
        <v>31</v>
      </c>
      <c r="CX75" s="10" t="s">
        <v>31</v>
      </c>
      <c r="CY75" s="10" t="s">
        <v>31</v>
      </c>
      <c r="CZ75" s="10" t="s">
        <v>31</v>
      </c>
      <c r="DA75" s="10" t="s">
        <v>31</v>
      </c>
      <c r="DB75" s="10" t="s">
        <v>31</v>
      </c>
      <c r="DC75" s="10" t="s">
        <v>31</v>
      </c>
      <c r="DD75" s="10" t="s">
        <v>31</v>
      </c>
      <c r="DE75" s="10" t="s">
        <v>31</v>
      </c>
      <c r="DF75" s="10" t="s">
        <v>31</v>
      </c>
      <c r="DG75" s="10" t="s">
        <v>31</v>
      </c>
      <c r="DH75" s="10" t="s">
        <v>31</v>
      </c>
      <c r="DI75" s="10" t="s">
        <v>31</v>
      </c>
      <c r="DJ75" s="10" t="s">
        <v>31</v>
      </c>
      <c r="DK75" s="10" t="s">
        <v>31</v>
      </c>
      <c r="DL75" s="10" t="s">
        <v>31</v>
      </c>
      <c r="DM75" s="10" t="s">
        <v>31</v>
      </c>
      <c r="DN75" s="10" t="s">
        <v>31</v>
      </c>
      <c r="DO75" s="10" t="s">
        <v>31</v>
      </c>
      <c r="DP75" s="10" t="s">
        <v>31</v>
      </c>
      <c r="DQ75" s="10" t="s">
        <v>31</v>
      </c>
      <c r="DR75" s="10" t="s">
        <v>31</v>
      </c>
      <c r="DS75" s="10" t="s">
        <v>31</v>
      </c>
      <c r="DT75" s="10" t="s">
        <v>31</v>
      </c>
      <c r="DU75" s="10" t="s">
        <v>31</v>
      </c>
      <c r="DV75" s="10" t="s">
        <v>31</v>
      </c>
      <c r="DW75" s="10" t="s">
        <v>31</v>
      </c>
      <c r="DX75" s="10" t="s">
        <v>31</v>
      </c>
      <c r="DY75" s="10" t="s">
        <v>31</v>
      </c>
      <c r="DZ75" s="10" t="s">
        <v>31</v>
      </c>
      <c r="EA75" s="10" t="s">
        <v>31</v>
      </c>
      <c r="EB75" s="10" t="s">
        <v>31</v>
      </c>
      <c r="EC75" s="10" t="s">
        <v>31</v>
      </c>
      <c r="ED75" s="10" t="s">
        <v>31</v>
      </c>
      <c r="EE75" s="10" t="s">
        <v>31</v>
      </c>
      <c r="EF75" s="10" t="s">
        <v>31</v>
      </c>
      <c r="EG75" s="10" t="s">
        <v>31</v>
      </c>
      <c r="EH75" s="10" t="s">
        <v>31</v>
      </c>
      <c r="EI75" s="10" t="s">
        <v>31</v>
      </c>
      <c r="EJ75" s="10" t="s">
        <v>31</v>
      </c>
      <c r="EK75" s="10" t="s">
        <v>31</v>
      </c>
      <c r="EL75" s="10" t="s">
        <v>31</v>
      </c>
      <c r="EM75" s="10" t="s">
        <v>31</v>
      </c>
      <c r="EN75" s="10" t="s">
        <v>31</v>
      </c>
      <c r="EO75" s="10" t="s">
        <v>31</v>
      </c>
      <c r="EP75" s="10" t="s">
        <v>31</v>
      </c>
      <c r="EQ75" s="10" t="s">
        <v>31</v>
      </c>
      <c r="ER75" s="10" t="s">
        <v>31</v>
      </c>
      <c r="ES75" s="10" t="s">
        <v>31</v>
      </c>
      <c r="ET75" s="10" t="s">
        <v>31</v>
      </c>
      <c r="EU75" s="10" t="s">
        <v>31</v>
      </c>
      <c r="EV75" s="10" t="s">
        <v>31</v>
      </c>
      <c r="EW75" s="10" t="s">
        <v>31</v>
      </c>
      <c r="EX75" s="10" t="s">
        <v>31</v>
      </c>
      <c r="EY75" s="10" t="s">
        <v>31</v>
      </c>
      <c r="EZ75" s="10" t="s">
        <v>31</v>
      </c>
      <c r="FA75" s="10" t="s">
        <v>31</v>
      </c>
      <c r="FB75" s="10" t="s">
        <v>31</v>
      </c>
      <c r="FC75" s="11" t="s">
        <v>31</v>
      </c>
      <c r="FD75" s="10" t="s">
        <v>31</v>
      </c>
      <c r="FE75" s="10" t="s">
        <v>31</v>
      </c>
      <c r="FF75" s="10" t="s">
        <v>31</v>
      </c>
      <c r="FG75" s="10" t="s">
        <v>31</v>
      </c>
      <c r="FH75" s="10" t="s">
        <v>31</v>
      </c>
      <c r="FI75" s="10" t="s">
        <v>31</v>
      </c>
      <c r="FJ75" s="10" t="s">
        <v>31</v>
      </c>
      <c r="FK75" s="10" t="s">
        <v>31</v>
      </c>
      <c r="FL75" s="10" t="s">
        <v>31</v>
      </c>
      <c r="FM75" s="10" t="s">
        <v>31</v>
      </c>
      <c r="FN75" s="10" t="s">
        <v>31</v>
      </c>
      <c r="FO75" s="10" t="s">
        <v>31</v>
      </c>
      <c r="FP75" s="10" t="s">
        <v>31</v>
      </c>
      <c r="FQ75" s="10" t="s">
        <v>31</v>
      </c>
      <c r="FR75" s="10" t="s">
        <v>31</v>
      </c>
      <c r="FS75" s="10" t="s">
        <v>31</v>
      </c>
      <c r="FT75" s="10" t="s">
        <v>31</v>
      </c>
      <c r="FU75" s="10" t="s">
        <v>31</v>
      </c>
      <c r="FV75" s="10" t="s">
        <v>31</v>
      </c>
      <c r="FW75" s="10" t="s">
        <v>31</v>
      </c>
      <c r="FX75" s="10" t="s">
        <v>31</v>
      </c>
      <c r="FY75" s="10" t="s">
        <v>31</v>
      </c>
      <c r="FZ75" s="10" t="s">
        <v>31</v>
      </c>
      <c r="GA75" s="10" t="s">
        <v>31</v>
      </c>
      <c r="GB75" s="10" t="s">
        <v>31</v>
      </c>
      <c r="GC75" s="10" t="s">
        <v>31</v>
      </c>
      <c r="GD75" s="11" t="s">
        <v>31</v>
      </c>
      <c r="GE75" s="10" t="s">
        <v>31</v>
      </c>
      <c r="GF75" s="10" t="s">
        <v>31</v>
      </c>
      <c r="GG75" s="10" t="s">
        <v>31</v>
      </c>
      <c r="GH75" s="10" t="s">
        <v>31</v>
      </c>
      <c r="GI75" s="10" t="s">
        <v>31</v>
      </c>
      <c r="GJ75" s="10" t="s">
        <v>31</v>
      </c>
      <c r="GK75" s="10" t="s">
        <v>31</v>
      </c>
      <c r="GL75" s="10" t="s">
        <v>31</v>
      </c>
      <c r="GM75" s="10" t="s">
        <v>31</v>
      </c>
      <c r="GN75" s="10" t="s">
        <v>31</v>
      </c>
      <c r="GO75" s="10" t="s">
        <v>31</v>
      </c>
      <c r="GP75" s="10" t="s">
        <v>31</v>
      </c>
      <c r="GQ75" s="10" t="s">
        <v>31</v>
      </c>
      <c r="GR75" s="10" t="s">
        <v>31</v>
      </c>
      <c r="GS75" s="10" t="s">
        <v>31</v>
      </c>
      <c r="GT75" s="10" t="s">
        <v>31</v>
      </c>
      <c r="GU75" s="10" t="s">
        <v>31</v>
      </c>
      <c r="GV75" s="10" t="s">
        <v>31</v>
      </c>
      <c r="GW75" s="10" t="s">
        <v>31</v>
      </c>
      <c r="GX75" s="10" t="s">
        <v>31</v>
      </c>
      <c r="GY75" s="10" t="s">
        <v>31</v>
      </c>
      <c r="GZ75" s="10" t="s">
        <v>31</v>
      </c>
      <c r="HA75" s="10" t="s">
        <v>31</v>
      </c>
      <c r="HB75" s="10" t="s">
        <v>31</v>
      </c>
      <c r="HC75" s="10" t="s">
        <v>31</v>
      </c>
      <c r="HD75" s="10" t="s">
        <v>31</v>
      </c>
      <c r="HE75" s="10" t="s">
        <v>31</v>
      </c>
      <c r="HF75" s="10" t="s">
        <v>31</v>
      </c>
    </row>
    <row r="76">
      <c r="A76" s="7"/>
      <c r="B76" s="8"/>
      <c r="C76" s="7" t="s">
        <v>298</v>
      </c>
      <c r="D76" s="7" t="s">
        <v>299</v>
      </c>
      <c r="E76" s="7" t="s">
        <v>300</v>
      </c>
      <c r="F76" s="9">
        <f t="shared" si="1"/>
        <v>100</v>
      </c>
      <c r="G76" s="7" t="s">
        <v>26</v>
      </c>
      <c r="H76" s="7" t="s">
        <v>116</v>
      </c>
      <c r="I76" s="7" t="s">
        <v>117</v>
      </c>
      <c r="J76" s="7" t="s">
        <v>71</v>
      </c>
      <c r="K76" s="7" t="s">
        <v>55</v>
      </c>
      <c r="L76" s="7" t="s">
        <v>301</v>
      </c>
      <c r="M76" s="10">
        <v>100.0</v>
      </c>
      <c r="N76" s="10">
        <v>0.0</v>
      </c>
      <c r="O76" s="10">
        <v>0.0</v>
      </c>
      <c r="P76" s="10" t="s">
        <v>31</v>
      </c>
      <c r="Q76" s="10" t="s">
        <v>31</v>
      </c>
      <c r="R76" s="10" t="s">
        <v>31</v>
      </c>
      <c r="S76" s="11">
        <v>1.0</v>
      </c>
      <c r="T76" s="10">
        <v>1.0</v>
      </c>
      <c r="U76" s="10">
        <v>1.0</v>
      </c>
      <c r="V76" s="10">
        <v>1.0</v>
      </c>
      <c r="W76" s="10">
        <v>1.0</v>
      </c>
      <c r="X76" s="10">
        <v>1.0</v>
      </c>
      <c r="Y76" s="10">
        <v>1.0</v>
      </c>
      <c r="Z76" s="10">
        <v>1.0</v>
      </c>
      <c r="AA76" s="10">
        <v>1.0</v>
      </c>
      <c r="AB76" s="10">
        <v>1.0</v>
      </c>
      <c r="AC76" s="10">
        <v>1.0</v>
      </c>
      <c r="AD76" s="10">
        <v>1.0</v>
      </c>
      <c r="AE76" s="10">
        <v>1.0</v>
      </c>
      <c r="AF76" s="10">
        <v>1.0</v>
      </c>
      <c r="AG76" s="10">
        <v>1.0</v>
      </c>
      <c r="AH76" s="10">
        <v>1.0</v>
      </c>
      <c r="AI76" s="10">
        <v>1.0</v>
      </c>
      <c r="AJ76" s="10">
        <v>1.0</v>
      </c>
      <c r="AK76" s="10">
        <v>1.0</v>
      </c>
      <c r="AL76" s="10">
        <v>1.0</v>
      </c>
      <c r="AM76" s="11" t="s">
        <v>38</v>
      </c>
      <c r="AN76" s="10">
        <v>1.0</v>
      </c>
      <c r="AO76" s="10" t="s">
        <v>38</v>
      </c>
      <c r="AP76" s="10" t="s">
        <v>38</v>
      </c>
      <c r="AQ76" s="10">
        <v>1.0</v>
      </c>
      <c r="AR76" s="10" t="s">
        <v>38</v>
      </c>
      <c r="AS76" s="10" t="s">
        <v>38</v>
      </c>
      <c r="AT76" s="10" t="s">
        <v>38</v>
      </c>
      <c r="AU76" s="10" t="s">
        <v>38</v>
      </c>
      <c r="AV76" s="10" t="s">
        <v>38</v>
      </c>
      <c r="AW76" s="10" t="s">
        <v>38</v>
      </c>
      <c r="AX76" s="10" t="s">
        <v>38</v>
      </c>
      <c r="AY76" s="10" t="s">
        <v>38</v>
      </c>
      <c r="AZ76" s="10" t="s">
        <v>38</v>
      </c>
      <c r="BA76" s="10" t="s">
        <v>38</v>
      </c>
      <c r="BB76" s="10" t="s">
        <v>38</v>
      </c>
      <c r="BC76" s="10" t="s">
        <v>38</v>
      </c>
      <c r="BD76" s="10" t="s">
        <v>38</v>
      </c>
      <c r="BE76" s="10" t="s">
        <v>38</v>
      </c>
      <c r="BF76" s="10" t="s">
        <v>38</v>
      </c>
      <c r="BG76" s="10" t="s">
        <v>38</v>
      </c>
      <c r="BH76" s="10" t="s">
        <v>38</v>
      </c>
      <c r="BI76" s="10" t="s">
        <v>38</v>
      </c>
      <c r="BJ76" s="10" t="s">
        <v>38</v>
      </c>
      <c r="BK76" s="11" t="s">
        <v>57</v>
      </c>
      <c r="BL76" s="10" t="s">
        <v>57</v>
      </c>
      <c r="BM76" s="10" t="s">
        <v>57</v>
      </c>
      <c r="BN76" s="10" t="s">
        <v>57</v>
      </c>
      <c r="BO76" s="10" t="s">
        <v>57</v>
      </c>
      <c r="BP76" s="10">
        <v>1.0</v>
      </c>
      <c r="BQ76" s="10">
        <v>1.0</v>
      </c>
      <c r="BR76" s="10" t="s">
        <v>57</v>
      </c>
      <c r="BS76" s="10">
        <v>1.0</v>
      </c>
      <c r="BT76" s="10" t="s">
        <v>57</v>
      </c>
      <c r="BU76" s="10" t="s">
        <v>57</v>
      </c>
      <c r="BV76" s="10" t="s">
        <v>57</v>
      </c>
      <c r="BW76" s="10" t="s">
        <v>57</v>
      </c>
      <c r="BX76" s="10" t="s">
        <v>57</v>
      </c>
      <c r="BY76" s="10" t="s">
        <v>57</v>
      </c>
      <c r="BZ76" s="10" t="s">
        <v>57</v>
      </c>
      <c r="CA76" s="10" t="s">
        <v>57</v>
      </c>
      <c r="CB76" s="10" t="s">
        <v>57</v>
      </c>
      <c r="CC76" s="10" t="s">
        <v>57</v>
      </c>
      <c r="CD76" s="10" t="s">
        <v>57</v>
      </c>
      <c r="CE76" s="10" t="s">
        <v>57</v>
      </c>
      <c r="CF76" s="10" t="s">
        <v>57</v>
      </c>
      <c r="CG76" s="10" t="s">
        <v>57</v>
      </c>
      <c r="CH76" s="10" t="s">
        <v>38</v>
      </c>
      <c r="CI76" s="10" t="s">
        <v>57</v>
      </c>
      <c r="CJ76" s="10" t="s">
        <v>57</v>
      </c>
      <c r="CK76" s="10" t="s">
        <v>57</v>
      </c>
      <c r="CL76" s="10" t="s">
        <v>57</v>
      </c>
      <c r="CM76" s="10" t="s">
        <v>57</v>
      </c>
      <c r="CN76" s="11" t="s">
        <v>31</v>
      </c>
      <c r="CO76" s="10" t="s">
        <v>31</v>
      </c>
      <c r="CP76" s="10" t="s">
        <v>31</v>
      </c>
      <c r="CQ76" s="10" t="s">
        <v>31</v>
      </c>
      <c r="CR76" s="10" t="s">
        <v>31</v>
      </c>
      <c r="CS76" s="10" t="s">
        <v>31</v>
      </c>
      <c r="CT76" s="10" t="s">
        <v>31</v>
      </c>
      <c r="CU76" s="10" t="s">
        <v>31</v>
      </c>
      <c r="CV76" s="10" t="s">
        <v>31</v>
      </c>
      <c r="CW76" s="10" t="s">
        <v>31</v>
      </c>
      <c r="CX76" s="10" t="s">
        <v>31</v>
      </c>
      <c r="CY76" s="10" t="s">
        <v>31</v>
      </c>
      <c r="CZ76" s="10" t="s">
        <v>31</v>
      </c>
      <c r="DA76" s="10" t="s">
        <v>31</v>
      </c>
      <c r="DB76" s="10" t="s">
        <v>31</v>
      </c>
      <c r="DC76" s="10" t="s">
        <v>31</v>
      </c>
      <c r="DD76" s="10" t="s">
        <v>31</v>
      </c>
      <c r="DE76" s="10" t="s">
        <v>31</v>
      </c>
      <c r="DF76" s="10" t="s">
        <v>31</v>
      </c>
      <c r="DG76" s="10" t="s">
        <v>31</v>
      </c>
      <c r="DH76" s="10" t="s">
        <v>31</v>
      </c>
      <c r="DI76" s="10" t="s">
        <v>31</v>
      </c>
      <c r="DJ76" s="10" t="s">
        <v>31</v>
      </c>
      <c r="DK76" s="10" t="s">
        <v>31</v>
      </c>
      <c r="DL76" s="10" t="s">
        <v>31</v>
      </c>
      <c r="DM76" s="10" t="s">
        <v>31</v>
      </c>
      <c r="DN76" s="10" t="s">
        <v>31</v>
      </c>
      <c r="DO76" s="10" t="s">
        <v>31</v>
      </c>
      <c r="DP76" s="10" t="s">
        <v>31</v>
      </c>
      <c r="DQ76" s="10" t="s">
        <v>31</v>
      </c>
      <c r="DR76" s="10" t="s">
        <v>31</v>
      </c>
      <c r="DS76" s="10" t="s">
        <v>31</v>
      </c>
      <c r="DT76" s="10" t="s">
        <v>31</v>
      </c>
      <c r="DU76" s="10" t="s">
        <v>31</v>
      </c>
      <c r="DV76" s="10" t="s">
        <v>31</v>
      </c>
      <c r="DW76" s="10" t="s">
        <v>31</v>
      </c>
      <c r="DX76" s="10" t="s">
        <v>31</v>
      </c>
      <c r="DY76" s="10" t="s">
        <v>31</v>
      </c>
      <c r="DZ76" s="10" t="s">
        <v>31</v>
      </c>
      <c r="EA76" s="10" t="s">
        <v>31</v>
      </c>
      <c r="EB76" s="10" t="s">
        <v>31</v>
      </c>
      <c r="EC76" s="10" t="s">
        <v>31</v>
      </c>
      <c r="ED76" s="10" t="s">
        <v>31</v>
      </c>
      <c r="EE76" s="10" t="s">
        <v>31</v>
      </c>
      <c r="EF76" s="10" t="s">
        <v>31</v>
      </c>
      <c r="EG76" s="10" t="s">
        <v>31</v>
      </c>
      <c r="EH76" s="10" t="s">
        <v>31</v>
      </c>
      <c r="EI76" s="10" t="s">
        <v>31</v>
      </c>
      <c r="EJ76" s="10" t="s">
        <v>31</v>
      </c>
      <c r="EK76" s="10" t="s">
        <v>31</v>
      </c>
      <c r="EL76" s="10" t="s">
        <v>31</v>
      </c>
      <c r="EM76" s="10" t="s">
        <v>31</v>
      </c>
      <c r="EN76" s="10" t="s">
        <v>31</v>
      </c>
      <c r="EO76" s="10" t="s">
        <v>31</v>
      </c>
      <c r="EP76" s="10" t="s">
        <v>31</v>
      </c>
      <c r="EQ76" s="10" t="s">
        <v>31</v>
      </c>
      <c r="ER76" s="10" t="s">
        <v>31</v>
      </c>
      <c r="ES76" s="10" t="s">
        <v>31</v>
      </c>
      <c r="ET76" s="10" t="s">
        <v>31</v>
      </c>
      <c r="EU76" s="10" t="s">
        <v>31</v>
      </c>
      <c r="EV76" s="10" t="s">
        <v>31</v>
      </c>
      <c r="EW76" s="10" t="s">
        <v>31</v>
      </c>
      <c r="EX76" s="10" t="s">
        <v>31</v>
      </c>
      <c r="EY76" s="10" t="s">
        <v>31</v>
      </c>
      <c r="EZ76" s="10" t="s">
        <v>31</v>
      </c>
      <c r="FA76" s="10" t="s">
        <v>31</v>
      </c>
      <c r="FB76" s="10" t="s">
        <v>31</v>
      </c>
      <c r="FC76" s="11" t="s">
        <v>31</v>
      </c>
      <c r="FD76" s="10" t="s">
        <v>31</v>
      </c>
      <c r="FE76" s="10" t="s">
        <v>31</v>
      </c>
      <c r="FF76" s="10" t="s">
        <v>31</v>
      </c>
      <c r="FG76" s="10" t="s">
        <v>31</v>
      </c>
      <c r="FH76" s="10" t="s">
        <v>31</v>
      </c>
      <c r="FI76" s="10" t="s">
        <v>31</v>
      </c>
      <c r="FJ76" s="10" t="s">
        <v>31</v>
      </c>
      <c r="FK76" s="10" t="s">
        <v>31</v>
      </c>
      <c r="FL76" s="10" t="s">
        <v>31</v>
      </c>
      <c r="FM76" s="10" t="s">
        <v>31</v>
      </c>
      <c r="FN76" s="10" t="s">
        <v>31</v>
      </c>
      <c r="FO76" s="10" t="s">
        <v>31</v>
      </c>
      <c r="FP76" s="10" t="s">
        <v>31</v>
      </c>
      <c r="FQ76" s="10" t="s">
        <v>31</v>
      </c>
      <c r="FR76" s="10" t="s">
        <v>31</v>
      </c>
      <c r="FS76" s="10" t="s">
        <v>31</v>
      </c>
      <c r="FT76" s="10" t="s">
        <v>31</v>
      </c>
      <c r="FU76" s="10" t="s">
        <v>31</v>
      </c>
      <c r="FV76" s="10" t="s">
        <v>31</v>
      </c>
      <c r="FW76" s="10" t="s">
        <v>31</v>
      </c>
      <c r="FX76" s="10" t="s">
        <v>31</v>
      </c>
      <c r="FY76" s="10" t="s">
        <v>31</v>
      </c>
      <c r="FZ76" s="10" t="s">
        <v>31</v>
      </c>
      <c r="GA76" s="10" t="s">
        <v>31</v>
      </c>
      <c r="GB76" s="10" t="s">
        <v>31</v>
      </c>
      <c r="GC76" s="10" t="s">
        <v>31</v>
      </c>
      <c r="GD76" s="11" t="s">
        <v>31</v>
      </c>
      <c r="GE76" s="10" t="s">
        <v>31</v>
      </c>
      <c r="GF76" s="10" t="s">
        <v>31</v>
      </c>
      <c r="GG76" s="10" t="s">
        <v>31</v>
      </c>
      <c r="GH76" s="10" t="s">
        <v>31</v>
      </c>
      <c r="GI76" s="10" t="s">
        <v>31</v>
      </c>
      <c r="GJ76" s="10" t="s">
        <v>31</v>
      </c>
      <c r="GK76" s="10" t="s">
        <v>31</v>
      </c>
      <c r="GL76" s="10" t="s">
        <v>31</v>
      </c>
      <c r="GM76" s="10" t="s">
        <v>31</v>
      </c>
      <c r="GN76" s="10" t="s">
        <v>31</v>
      </c>
      <c r="GO76" s="10" t="s">
        <v>31</v>
      </c>
      <c r="GP76" s="10" t="s">
        <v>31</v>
      </c>
      <c r="GQ76" s="10" t="s">
        <v>31</v>
      </c>
      <c r="GR76" s="10" t="s">
        <v>31</v>
      </c>
      <c r="GS76" s="10" t="s">
        <v>31</v>
      </c>
      <c r="GT76" s="10" t="s">
        <v>31</v>
      </c>
      <c r="GU76" s="10" t="s">
        <v>31</v>
      </c>
      <c r="GV76" s="10" t="s">
        <v>31</v>
      </c>
      <c r="GW76" s="10" t="s">
        <v>31</v>
      </c>
      <c r="GX76" s="10" t="s">
        <v>31</v>
      </c>
      <c r="GY76" s="10" t="s">
        <v>31</v>
      </c>
      <c r="GZ76" s="10" t="s">
        <v>31</v>
      </c>
      <c r="HA76" s="10" t="s">
        <v>31</v>
      </c>
      <c r="HB76" s="10" t="s">
        <v>31</v>
      </c>
      <c r="HC76" s="10" t="s">
        <v>31</v>
      </c>
      <c r="HD76" s="10" t="s">
        <v>31</v>
      </c>
      <c r="HE76" s="10" t="s">
        <v>31</v>
      </c>
      <c r="HF76" s="10" t="s">
        <v>31</v>
      </c>
    </row>
    <row r="77">
      <c r="A77" s="7"/>
      <c r="B77" s="8"/>
      <c r="C77" s="7" t="s">
        <v>302</v>
      </c>
      <c r="D77" s="7" t="s">
        <v>89</v>
      </c>
      <c r="E77" s="7" t="s">
        <v>303</v>
      </c>
      <c r="F77" s="9">
        <f t="shared" si="1"/>
        <v>100</v>
      </c>
      <c r="G77" s="7" t="s">
        <v>26</v>
      </c>
      <c r="H77" s="7" t="s">
        <v>116</v>
      </c>
      <c r="I77" s="7" t="s">
        <v>117</v>
      </c>
      <c r="J77" s="7" t="s">
        <v>71</v>
      </c>
      <c r="K77" s="7" t="s">
        <v>55</v>
      </c>
      <c r="L77" s="7" t="s">
        <v>118</v>
      </c>
      <c r="M77" s="10">
        <v>100.0</v>
      </c>
      <c r="N77" s="10">
        <v>0.0</v>
      </c>
      <c r="O77" s="10">
        <v>0.0</v>
      </c>
      <c r="P77" s="10" t="s">
        <v>31</v>
      </c>
      <c r="Q77" s="10" t="s">
        <v>31</v>
      </c>
      <c r="R77" s="10" t="s">
        <v>31</v>
      </c>
      <c r="S77" s="11">
        <v>1.0</v>
      </c>
      <c r="T77" s="10">
        <v>1.0</v>
      </c>
      <c r="U77" s="10">
        <v>1.0</v>
      </c>
      <c r="V77" s="10">
        <v>1.0</v>
      </c>
      <c r="W77" s="10">
        <v>1.0</v>
      </c>
      <c r="X77" s="10">
        <v>1.0</v>
      </c>
      <c r="Y77" s="10">
        <v>1.0</v>
      </c>
      <c r="Z77" s="10">
        <v>1.0</v>
      </c>
      <c r="AA77" s="10">
        <v>1.0</v>
      </c>
      <c r="AB77" s="10">
        <v>1.0</v>
      </c>
      <c r="AC77" s="10">
        <v>1.0</v>
      </c>
      <c r="AD77" s="10">
        <v>1.0</v>
      </c>
      <c r="AE77" s="10">
        <v>1.0</v>
      </c>
      <c r="AF77" s="10">
        <v>1.0</v>
      </c>
      <c r="AG77" s="10">
        <v>1.0</v>
      </c>
      <c r="AH77" s="10">
        <v>1.0</v>
      </c>
      <c r="AI77" s="10">
        <v>1.0</v>
      </c>
      <c r="AJ77" s="10">
        <v>1.0</v>
      </c>
      <c r="AK77" s="10">
        <v>1.0</v>
      </c>
      <c r="AL77" s="10">
        <v>1.0</v>
      </c>
      <c r="AM77" s="11" t="s">
        <v>38</v>
      </c>
      <c r="AN77" s="10" t="s">
        <v>38</v>
      </c>
      <c r="AO77" s="10" t="s">
        <v>38</v>
      </c>
      <c r="AP77" s="10" t="s">
        <v>38</v>
      </c>
      <c r="AQ77" s="10" t="s">
        <v>38</v>
      </c>
      <c r="AR77" s="10" t="s">
        <v>38</v>
      </c>
      <c r="AS77" s="10" t="s">
        <v>38</v>
      </c>
      <c r="AT77" s="10" t="s">
        <v>38</v>
      </c>
      <c r="AU77" s="10" t="s">
        <v>38</v>
      </c>
      <c r="AV77" s="10" t="s">
        <v>38</v>
      </c>
      <c r="AW77" s="10" t="s">
        <v>38</v>
      </c>
      <c r="AX77" s="10">
        <v>1.0</v>
      </c>
      <c r="AY77" s="10" t="s">
        <v>38</v>
      </c>
      <c r="AZ77" s="10" t="s">
        <v>38</v>
      </c>
      <c r="BA77" s="10" t="s">
        <v>38</v>
      </c>
      <c r="BB77" s="10" t="s">
        <v>38</v>
      </c>
      <c r="BC77" s="10" t="s">
        <v>38</v>
      </c>
      <c r="BD77" s="10">
        <v>1.0</v>
      </c>
      <c r="BE77" s="10" t="s">
        <v>38</v>
      </c>
      <c r="BF77" s="10" t="s">
        <v>38</v>
      </c>
      <c r="BG77" s="10" t="s">
        <v>38</v>
      </c>
      <c r="BH77" s="10" t="s">
        <v>38</v>
      </c>
      <c r="BI77" s="10" t="s">
        <v>38</v>
      </c>
      <c r="BJ77" s="10" t="s">
        <v>38</v>
      </c>
      <c r="BK77" s="11">
        <v>1.0</v>
      </c>
      <c r="BL77" s="10" t="s">
        <v>38</v>
      </c>
      <c r="BM77" s="10" t="s">
        <v>160</v>
      </c>
      <c r="BN77" s="10" t="s">
        <v>160</v>
      </c>
      <c r="BO77" s="10" t="s">
        <v>160</v>
      </c>
      <c r="BP77" s="10" t="s">
        <v>160</v>
      </c>
      <c r="BQ77" s="10" t="s">
        <v>160</v>
      </c>
      <c r="BR77" s="10" t="s">
        <v>160</v>
      </c>
      <c r="BS77" s="10" t="s">
        <v>160</v>
      </c>
      <c r="BT77" s="10" t="s">
        <v>38</v>
      </c>
      <c r="BU77" s="10" t="s">
        <v>38</v>
      </c>
      <c r="BV77" s="10" t="s">
        <v>38</v>
      </c>
      <c r="BW77" s="10" t="s">
        <v>38</v>
      </c>
      <c r="BX77" s="10" t="s">
        <v>38</v>
      </c>
      <c r="BY77" s="10" t="s">
        <v>38</v>
      </c>
      <c r="BZ77" s="10" t="s">
        <v>38</v>
      </c>
      <c r="CA77" s="10" t="s">
        <v>38</v>
      </c>
      <c r="CB77" s="10" t="s">
        <v>38</v>
      </c>
      <c r="CC77" s="10" t="s">
        <v>38</v>
      </c>
      <c r="CD77" s="10" t="s">
        <v>160</v>
      </c>
      <c r="CE77" s="10" t="s">
        <v>160</v>
      </c>
      <c r="CF77" s="10" t="s">
        <v>160</v>
      </c>
      <c r="CG77" s="10" t="s">
        <v>160</v>
      </c>
      <c r="CH77" s="10" t="s">
        <v>160</v>
      </c>
      <c r="CI77" s="10" t="s">
        <v>160</v>
      </c>
      <c r="CJ77" s="10" t="s">
        <v>160</v>
      </c>
      <c r="CK77" s="10" t="s">
        <v>160</v>
      </c>
      <c r="CL77" s="10" t="s">
        <v>160</v>
      </c>
      <c r="CM77" s="10" t="s">
        <v>160</v>
      </c>
      <c r="CN77" s="11" t="s">
        <v>31</v>
      </c>
      <c r="CO77" s="10" t="s">
        <v>31</v>
      </c>
      <c r="CP77" s="10" t="s">
        <v>31</v>
      </c>
      <c r="CQ77" s="10" t="s">
        <v>31</v>
      </c>
      <c r="CR77" s="10" t="s">
        <v>31</v>
      </c>
      <c r="CS77" s="10" t="s">
        <v>31</v>
      </c>
      <c r="CT77" s="10" t="s">
        <v>31</v>
      </c>
      <c r="CU77" s="10" t="s">
        <v>31</v>
      </c>
      <c r="CV77" s="10" t="s">
        <v>31</v>
      </c>
      <c r="CW77" s="10" t="s">
        <v>31</v>
      </c>
      <c r="CX77" s="10" t="s">
        <v>31</v>
      </c>
      <c r="CY77" s="10" t="s">
        <v>31</v>
      </c>
      <c r="CZ77" s="10" t="s">
        <v>31</v>
      </c>
      <c r="DA77" s="10" t="s">
        <v>31</v>
      </c>
      <c r="DB77" s="10" t="s">
        <v>31</v>
      </c>
      <c r="DC77" s="10" t="s">
        <v>31</v>
      </c>
      <c r="DD77" s="10" t="s">
        <v>31</v>
      </c>
      <c r="DE77" s="10" t="s">
        <v>31</v>
      </c>
      <c r="DF77" s="10" t="s">
        <v>31</v>
      </c>
      <c r="DG77" s="10" t="s">
        <v>31</v>
      </c>
      <c r="DH77" s="10" t="s">
        <v>31</v>
      </c>
      <c r="DI77" s="10" t="s">
        <v>31</v>
      </c>
      <c r="DJ77" s="10" t="s">
        <v>31</v>
      </c>
      <c r="DK77" s="10" t="s">
        <v>31</v>
      </c>
      <c r="DL77" s="10" t="s">
        <v>31</v>
      </c>
      <c r="DM77" s="10" t="s">
        <v>31</v>
      </c>
      <c r="DN77" s="10" t="s">
        <v>31</v>
      </c>
      <c r="DO77" s="10" t="s">
        <v>31</v>
      </c>
      <c r="DP77" s="10" t="s">
        <v>31</v>
      </c>
      <c r="DQ77" s="10" t="s">
        <v>31</v>
      </c>
      <c r="DR77" s="10" t="s">
        <v>31</v>
      </c>
      <c r="DS77" s="10" t="s">
        <v>31</v>
      </c>
      <c r="DT77" s="10" t="s">
        <v>31</v>
      </c>
      <c r="DU77" s="10" t="s">
        <v>31</v>
      </c>
      <c r="DV77" s="10" t="s">
        <v>31</v>
      </c>
      <c r="DW77" s="10" t="s">
        <v>31</v>
      </c>
      <c r="DX77" s="10" t="s">
        <v>31</v>
      </c>
      <c r="DY77" s="10" t="s">
        <v>31</v>
      </c>
      <c r="DZ77" s="10" t="s">
        <v>31</v>
      </c>
      <c r="EA77" s="10" t="s">
        <v>31</v>
      </c>
      <c r="EB77" s="10" t="s">
        <v>31</v>
      </c>
      <c r="EC77" s="10" t="s">
        <v>31</v>
      </c>
      <c r="ED77" s="10" t="s">
        <v>31</v>
      </c>
      <c r="EE77" s="10" t="s">
        <v>31</v>
      </c>
      <c r="EF77" s="10" t="s">
        <v>31</v>
      </c>
      <c r="EG77" s="10" t="s">
        <v>31</v>
      </c>
      <c r="EH77" s="10" t="s">
        <v>31</v>
      </c>
      <c r="EI77" s="10" t="s">
        <v>31</v>
      </c>
      <c r="EJ77" s="10" t="s">
        <v>31</v>
      </c>
      <c r="EK77" s="10" t="s">
        <v>31</v>
      </c>
      <c r="EL77" s="10" t="s">
        <v>31</v>
      </c>
      <c r="EM77" s="10" t="s">
        <v>31</v>
      </c>
      <c r="EN77" s="10" t="s">
        <v>31</v>
      </c>
      <c r="EO77" s="10" t="s">
        <v>31</v>
      </c>
      <c r="EP77" s="10" t="s">
        <v>31</v>
      </c>
      <c r="EQ77" s="10" t="s">
        <v>31</v>
      </c>
      <c r="ER77" s="10" t="s">
        <v>31</v>
      </c>
      <c r="ES77" s="10" t="s">
        <v>31</v>
      </c>
      <c r="ET77" s="10" t="s">
        <v>31</v>
      </c>
      <c r="EU77" s="10" t="s">
        <v>31</v>
      </c>
      <c r="EV77" s="10" t="s">
        <v>31</v>
      </c>
      <c r="EW77" s="10" t="s">
        <v>31</v>
      </c>
      <c r="EX77" s="10" t="s">
        <v>31</v>
      </c>
      <c r="EY77" s="10" t="s">
        <v>31</v>
      </c>
      <c r="EZ77" s="10" t="s">
        <v>31</v>
      </c>
      <c r="FA77" s="10" t="s">
        <v>31</v>
      </c>
      <c r="FB77" s="10" t="s">
        <v>31</v>
      </c>
      <c r="FC77" s="11" t="s">
        <v>31</v>
      </c>
      <c r="FD77" s="10" t="s">
        <v>31</v>
      </c>
      <c r="FE77" s="10" t="s">
        <v>31</v>
      </c>
      <c r="FF77" s="10" t="s">
        <v>31</v>
      </c>
      <c r="FG77" s="10" t="s">
        <v>31</v>
      </c>
      <c r="FH77" s="10" t="s">
        <v>31</v>
      </c>
      <c r="FI77" s="10" t="s">
        <v>31</v>
      </c>
      <c r="FJ77" s="10" t="s">
        <v>31</v>
      </c>
      <c r="FK77" s="10" t="s">
        <v>31</v>
      </c>
      <c r="FL77" s="10" t="s">
        <v>31</v>
      </c>
      <c r="FM77" s="10" t="s">
        <v>31</v>
      </c>
      <c r="FN77" s="10" t="s">
        <v>31</v>
      </c>
      <c r="FO77" s="10" t="s">
        <v>31</v>
      </c>
      <c r="FP77" s="10" t="s">
        <v>31</v>
      </c>
      <c r="FQ77" s="10" t="s">
        <v>31</v>
      </c>
      <c r="FR77" s="10" t="s">
        <v>31</v>
      </c>
      <c r="FS77" s="10" t="s">
        <v>31</v>
      </c>
      <c r="FT77" s="10" t="s">
        <v>31</v>
      </c>
      <c r="FU77" s="10" t="s">
        <v>31</v>
      </c>
      <c r="FV77" s="10" t="s">
        <v>31</v>
      </c>
      <c r="FW77" s="10" t="s">
        <v>31</v>
      </c>
      <c r="FX77" s="10" t="s">
        <v>31</v>
      </c>
      <c r="FY77" s="10" t="s">
        <v>31</v>
      </c>
      <c r="FZ77" s="10" t="s">
        <v>31</v>
      </c>
      <c r="GA77" s="10" t="s">
        <v>31</v>
      </c>
      <c r="GB77" s="10" t="s">
        <v>31</v>
      </c>
      <c r="GC77" s="10" t="s">
        <v>31</v>
      </c>
      <c r="GD77" s="11" t="s">
        <v>31</v>
      </c>
      <c r="GE77" s="10" t="s">
        <v>31</v>
      </c>
      <c r="GF77" s="10" t="s">
        <v>31</v>
      </c>
      <c r="GG77" s="10" t="s">
        <v>31</v>
      </c>
      <c r="GH77" s="10" t="s">
        <v>31</v>
      </c>
      <c r="GI77" s="10" t="s">
        <v>31</v>
      </c>
      <c r="GJ77" s="10" t="s">
        <v>31</v>
      </c>
      <c r="GK77" s="10" t="s">
        <v>31</v>
      </c>
      <c r="GL77" s="10" t="s">
        <v>31</v>
      </c>
      <c r="GM77" s="10" t="s">
        <v>31</v>
      </c>
      <c r="GN77" s="10" t="s">
        <v>31</v>
      </c>
      <c r="GO77" s="10" t="s">
        <v>31</v>
      </c>
      <c r="GP77" s="10" t="s">
        <v>31</v>
      </c>
      <c r="GQ77" s="10" t="s">
        <v>31</v>
      </c>
      <c r="GR77" s="10" t="s">
        <v>31</v>
      </c>
      <c r="GS77" s="10" t="s">
        <v>31</v>
      </c>
      <c r="GT77" s="10" t="s">
        <v>31</v>
      </c>
      <c r="GU77" s="10" t="s">
        <v>31</v>
      </c>
      <c r="GV77" s="10" t="s">
        <v>31</v>
      </c>
      <c r="GW77" s="10" t="s">
        <v>31</v>
      </c>
      <c r="GX77" s="10" t="s">
        <v>31</v>
      </c>
      <c r="GY77" s="10" t="s">
        <v>31</v>
      </c>
      <c r="GZ77" s="10" t="s">
        <v>31</v>
      </c>
      <c r="HA77" s="10" t="s">
        <v>31</v>
      </c>
      <c r="HB77" s="10" t="s">
        <v>31</v>
      </c>
      <c r="HC77" s="10" t="s">
        <v>31</v>
      </c>
      <c r="HD77" s="10" t="s">
        <v>31</v>
      </c>
      <c r="HE77" s="10" t="s">
        <v>31</v>
      </c>
      <c r="HF77" s="10" t="s">
        <v>31</v>
      </c>
    </row>
    <row r="78">
      <c r="A78" s="7"/>
      <c r="B78" s="8"/>
      <c r="C78" s="7" t="s">
        <v>304</v>
      </c>
      <c r="D78" s="7" t="s">
        <v>305</v>
      </c>
      <c r="E78" s="7" t="s">
        <v>306</v>
      </c>
      <c r="F78" s="9">
        <f t="shared" si="1"/>
        <v>99</v>
      </c>
      <c r="G78" s="7" t="s">
        <v>26</v>
      </c>
      <c r="H78" s="7" t="s">
        <v>35</v>
      </c>
      <c r="I78" s="7" t="s">
        <v>36</v>
      </c>
      <c r="J78" s="7" t="s">
        <v>29</v>
      </c>
      <c r="K78" s="7" t="s">
        <v>30</v>
      </c>
      <c r="L78" s="7" t="s">
        <v>95</v>
      </c>
      <c r="M78" s="10" t="s">
        <v>31</v>
      </c>
      <c r="N78" s="10" t="s">
        <v>31</v>
      </c>
      <c r="O78" s="10" t="s">
        <v>31</v>
      </c>
      <c r="P78" s="10">
        <v>79.0</v>
      </c>
      <c r="Q78" s="10">
        <v>20.0</v>
      </c>
      <c r="R78" s="10" t="s">
        <v>31</v>
      </c>
      <c r="S78" s="11" t="s">
        <v>31</v>
      </c>
      <c r="T78" s="10" t="s">
        <v>31</v>
      </c>
      <c r="U78" s="10" t="s">
        <v>31</v>
      </c>
      <c r="V78" s="10" t="s">
        <v>31</v>
      </c>
      <c r="W78" s="10" t="s">
        <v>31</v>
      </c>
      <c r="X78" s="10" t="s">
        <v>31</v>
      </c>
      <c r="Y78" s="10" t="s">
        <v>31</v>
      </c>
      <c r="Z78" s="10" t="s">
        <v>31</v>
      </c>
      <c r="AA78" s="10" t="s">
        <v>31</v>
      </c>
      <c r="AB78" s="10" t="s">
        <v>31</v>
      </c>
      <c r="AC78" s="10" t="s">
        <v>31</v>
      </c>
      <c r="AD78" s="10" t="s">
        <v>31</v>
      </c>
      <c r="AE78" s="10" t="s">
        <v>31</v>
      </c>
      <c r="AF78" s="10" t="s">
        <v>31</v>
      </c>
      <c r="AG78" s="10" t="s">
        <v>31</v>
      </c>
      <c r="AH78" s="10" t="s">
        <v>31</v>
      </c>
      <c r="AI78" s="10" t="s">
        <v>31</v>
      </c>
      <c r="AJ78" s="10" t="s">
        <v>31</v>
      </c>
      <c r="AK78" s="10" t="s">
        <v>31</v>
      </c>
      <c r="AL78" s="10" t="s">
        <v>31</v>
      </c>
      <c r="AM78" s="11" t="s">
        <v>31</v>
      </c>
      <c r="AN78" s="10" t="s">
        <v>31</v>
      </c>
      <c r="AO78" s="10" t="s">
        <v>31</v>
      </c>
      <c r="AP78" s="10" t="s">
        <v>31</v>
      </c>
      <c r="AQ78" s="10" t="s">
        <v>31</v>
      </c>
      <c r="AR78" s="10" t="s">
        <v>31</v>
      </c>
      <c r="AS78" s="10" t="s">
        <v>31</v>
      </c>
      <c r="AT78" s="10" t="s">
        <v>31</v>
      </c>
      <c r="AU78" s="10" t="s">
        <v>31</v>
      </c>
      <c r="AV78" s="10" t="s">
        <v>31</v>
      </c>
      <c r="AW78" s="10" t="s">
        <v>31</v>
      </c>
      <c r="AX78" s="10" t="s">
        <v>31</v>
      </c>
      <c r="AY78" s="10" t="s">
        <v>31</v>
      </c>
      <c r="AZ78" s="10" t="s">
        <v>31</v>
      </c>
      <c r="BA78" s="10" t="s">
        <v>31</v>
      </c>
      <c r="BB78" s="10" t="s">
        <v>31</v>
      </c>
      <c r="BC78" s="10" t="s">
        <v>31</v>
      </c>
      <c r="BD78" s="10" t="s">
        <v>31</v>
      </c>
      <c r="BE78" s="10" t="s">
        <v>31</v>
      </c>
      <c r="BF78" s="10" t="s">
        <v>31</v>
      </c>
      <c r="BG78" s="10" t="s">
        <v>31</v>
      </c>
      <c r="BH78" s="10" t="s">
        <v>31</v>
      </c>
      <c r="BI78" s="10" t="s">
        <v>31</v>
      </c>
      <c r="BJ78" s="10" t="s">
        <v>31</v>
      </c>
      <c r="BK78" s="11" t="s">
        <v>31</v>
      </c>
      <c r="BL78" s="10" t="s">
        <v>31</v>
      </c>
      <c r="BM78" s="10" t="s">
        <v>31</v>
      </c>
      <c r="BN78" s="10" t="s">
        <v>31</v>
      </c>
      <c r="BO78" s="10" t="s">
        <v>31</v>
      </c>
      <c r="BP78" s="10" t="s">
        <v>31</v>
      </c>
      <c r="BQ78" s="10" t="s">
        <v>31</v>
      </c>
      <c r="BR78" s="10" t="s">
        <v>31</v>
      </c>
      <c r="BS78" s="10" t="s">
        <v>31</v>
      </c>
      <c r="BT78" s="10" t="s">
        <v>31</v>
      </c>
      <c r="BU78" s="10" t="s">
        <v>31</v>
      </c>
      <c r="BV78" s="10" t="s">
        <v>31</v>
      </c>
      <c r="BW78" s="10" t="s">
        <v>31</v>
      </c>
      <c r="BX78" s="10" t="s">
        <v>31</v>
      </c>
      <c r="BY78" s="10" t="s">
        <v>31</v>
      </c>
      <c r="BZ78" s="10" t="s">
        <v>31</v>
      </c>
      <c r="CA78" s="10" t="s">
        <v>31</v>
      </c>
      <c r="CB78" s="10" t="s">
        <v>31</v>
      </c>
      <c r="CC78" s="10" t="s">
        <v>31</v>
      </c>
      <c r="CD78" s="10" t="s">
        <v>31</v>
      </c>
      <c r="CE78" s="10" t="s">
        <v>31</v>
      </c>
      <c r="CF78" s="10" t="s">
        <v>31</v>
      </c>
      <c r="CG78" s="10" t="s">
        <v>31</v>
      </c>
      <c r="CH78" s="10" t="s">
        <v>31</v>
      </c>
      <c r="CI78" s="10" t="s">
        <v>31</v>
      </c>
      <c r="CJ78" s="10" t="s">
        <v>31</v>
      </c>
      <c r="CK78" s="10" t="s">
        <v>31</v>
      </c>
      <c r="CL78" s="10" t="s">
        <v>31</v>
      </c>
      <c r="CM78" s="10" t="s">
        <v>31</v>
      </c>
      <c r="CN78" s="11">
        <v>1.0</v>
      </c>
      <c r="CO78" s="10">
        <v>1.0</v>
      </c>
      <c r="CP78" s="10">
        <v>1.0</v>
      </c>
      <c r="CQ78" s="10">
        <v>1.0</v>
      </c>
      <c r="CR78" s="10">
        <v>1.0</v>
      </c>
      <c r="CS78" s="10">
        <v>1.0</v>
      </c>
      <c r="CT78" s="10">
        <v>1.0</v>
      </c>
      <c r="CU78" s="10">
        <v>1.0</v>
      </c>
      <c r="CV78" s="10">
        <v>1.0</v>
      </c>
      <c r="CW78" s="10">
        <v>1.0</v>
      </c>
      <c r="CX78" s="10">
        <v>1.0</v>
      </c>
      <c r="CY78" s="10">
        <v>1.0</v>
      </c>
      <c r="CZ78" s="10">
        <v>1.0</v>
      </c>
      <c r="DA78" s="10">
        <v>1.0</v>
      </c>
      <c r="DB78" s="10">
        <v>1.0</v>
      </c>
      <c r="DC78" s="10">
        <v>1.0</v>
      </c>
      <c r="DD78" s="10">
        <v>1.0</v>
      </c>
      <c r="DE78" s="10">
        <v>1.0</v>
      </c>
      <c r="DF78" s="10">
        <v>1.0</v>
      </c>
      <c r="DG78" s="10">
        <v>1.0</v>
      </c>
      <c r="DH78" s="10">
        <v>1.0</v>
      </c>
      <c r="DI78" s="10">
        <v>1.0</v>
      </c>
      <c r="DJ78" s="10">
        <v>1.0</v>
      </c>
      <c r="DK78" s="10">
        <v>1.0</v>
      </c>
      <c r="DL78" s="10">
        <v>1.0</v>
      </c>
      <c r="DM78" s="10">
        <v>1.0</v>
      </c>
      <c r="DN78" s="10">
        <v>1.0</v>
      </c>
      <c r="DO78" s="10">
        <v>1.0</v>
      </c>
      <c r="DP78" s="10">
        <v>1.0</v>
      </c>
      <c r="DQ78" s="10">
        <v>1.0</v>
      </c>
      <c r="DR78" s="10">
        <v>1.0</v>
      </c>
      <c r="DS78" s="10">
        <v>1.0</v>
      </c>
      <c r="DT78" s="10">
        <v>1.0</v>
      </c>
      <c r="DU78" s="10">
        <v>1.0</v>
      </c>
      <c r="DV78" s="10">
        <v>1.0</v>
      </c>
      <c r="DW78" s="10">
        <v>1.0</v>
      </c>
      <c r="DX78" s="10">
        <v>1.0</v>
      </c>
      <c r="DY78" s="10">
        <v>1.0</v>
      </c>
      <c r="DZ78" s="10">
        <v>1.0</v>
      </c>
      <c r="EA78" s="10">
        <v>1.0</v>
      </c>
      <c r="EB78" s="10">
        <v>1.0</v>
      </c>
      <c r="EC78" s="10">
        <v>1.0</v>
      </c>
      <c r="ED78" s="10">
        <v>1.0</v>
      </c>
      <c r="EE78" s="10">
        <v>1.0</v>
      </c>
      <c r="EF78" s="10">
        <v>1.0</v>
      </c>
      <c r="EG78" s="10">
        <v>1.0</v>
      </c>
      <c r="EH78" s="10">
        <v>1.0</v>
      </c>
      <c r="EI78" s="10">
        <v>1.0</v>
      </c>
      <c r="EJ78" s="10">
        <v>1.0</v>
      </c>
      <c r="EK78" s="10">
        <v>1.0</v>
      </c>
      <c r="EL78" s="10">
        <v>1.0</v>
      </c>
      <c r="EM78" s="10">
        <v>1.0</v>
      </c>
      <c r="EN78" s="10">
        <v>1.0</v>
      </c>
      <c r="EO78" s="10">
        <v>1.0</v>
      </c>
      <c r="EP78" s="10">
        <v>1.0</v>
      </c>
      <c r="EQ78" s="10">
        <v>1.0</v>
      </c>
      <c r="ER78" s="10">
        <v>1.0</v>
      </c>
      <c r="ES78" s="10">
        <v>1.0</v>
      </c>
      <c r="ET78" s="10">
        <v>1.0</v>
      </c>
      <c r="EU78" s="10">
        <v>1.0</v>
      </c>
      <c r="EV78" s="10">
        <v>1.0</v>
      </c>
      <c r="EW78" s="10">
        <v>1.0</v>
      </c>
      <c r="EX78" s="10">
        <v>1.0</v>
      </c>
      <c r="EY78" s="10">
        <v>1.0</v>
      </c>
      <c r="EZ78" s="10">
        <v>1.0</v>
      </c>
      <c r="FA78" s="10">
        <v>1.0</v>
      </c>
      <c r="FB78" s="10" t="s">
        <v>57</v>
      </c>
      <c r="FC78" s="11">
        <v>1.0</v>
      </c>
      <c r="FD78" s="10">
        <v>1.0</v>
      </c>
      <c r="FE78" s="10">
        <v>1.0</v>
      </c>
      <c r="FF78" s="10" t="s">
        <v>38</v>
      </c>
      <c r="FG78" s="10" t="s">
        <v>38</v>
      </c>
      <c r="FH78" s="10">
        <v>1.0</v>
      </c>
      <c r="FI78" s="10">
        <v>1.0</v>
      </c>
      <c r="FJ78" s="10">
        <v>1.0</v>
      </c>
      <c r="FK78" s="10">
        <v>1.0</v>
      </c>
      <c r="FL78" s="10">
        <v>1.0</v>
      </c>
      <c r="FM78" s="10">
        <v>1.0</v>
      </c>
      <c r="FN78" s="10" t="s">
        <v>38</v>
      </c>
      <c r="FO78" s="10" t="s">
        <v>38</v>
      </c>
      <c r="FP78" s="10" t="s">
        <v>57</v>
      </c>
      <c r="FQ78" s="10" t="s">
        <v>57</v>
      </c>
      <c r="FR78" s="10" t="s">
        <v>38</v>
      </c>
      <c r="FS78" s="10" t="s">
        <v>57</v>
      </c>
      <c r="FT78" s="10" t="s">
        <v>57</v>
      </c>
      <c r="FU78" s="10" t="s">
        <v>57</v>
      </c>
      <c r="FV78" s="10" t="s">
        <v>38</v>
      </c>
      <c r="FW78" s="10" t="s">
        <v>38</v>
      </c>
      <c r="FX78" s="10" t="s">
        <v>38</v>
      </c>
      <c r="FY78" s="10" t="s">
        <v>38</v>
      </c>
      <c r="FZ78" s="10" t="s">
        <v>57</v>
      </c>
      <c r="GA78" s="10" t="s">
        <v>57</v>
      </c>
      <c r="GB78" s="10">
        <v>1.0</v>
      </c>
      <c r="GC78" s="10">
        <v>1.0</v>
      </c>
      <c r="GD78" s="11" t="s">
        <v>31</v>
      </c>
      <c r="GE78" s="10" t="s">
        <v>31</v>
      </c>
      <c r="GF78" s="10" t="s">
        <v>31</v>
      </c>
      <c r="GG78" s="10" t="s">
        <v>31</v>
      </c>
      <c r="GH78" s="10" t="s">
        <v>31</v>
      </c>
      <c r="GI78" s="10" t="s">
        <v>31</v>
      </c>
      <c r="GJ78" s="10" t="s">
        <v>31</v>
      </c>
      <c r="GK78" s="10" t="s">
        <v>31</v>
      </c>
      <c r="GL78" s="10" t="s">
        <v>31</v>
      </c>
      <c r="GM78" s="10" t="s">
        <v>31</v>
      </c>
      <c r="GN78" s="10" t="s">
        <v>31</v>
      </c>
      <c r="GO78" s="10" t="s">
        <v>31</v>
      </c>
      <c r="GP78" s="10" t="s">
        <v>31</v>
      </c>
      <c r="GQ78" s="10" t="s">
        <v>31</v>
      </c>
      <c r="GR78" s="10" t="s">
        <v>31</v>
      </c>
      <c r="GS78" s="10" t="s">
        <v>31</v>
      </c>
      <c r="GT78" s="10" t="s">
        <v>31</v>
      </c>
      <c r="GU78" s="10" t="s">
        <v>31</v>
      </c>
      <c r="GV78" s="10" t="s">
        <v>31</v>
      </c>
      <c r="GW78" s="10" t="s">
        <v>31</v>
      </c>
      <c r="GX78" s="10" t="s">
        <v>31</v>
      </c>
      <c r="GY78" s="10" t="s">
        <v>31</v>
      </c>
      <c r="GZ78" s="10" t="s">
        <v>31</v>
      </c>
      <c r="HA78" s="10" t="s">
        <v>31</v>
      </c>
      <c r="HB78" s="10" t="s">
        <v>31</v>
      </c>
      <c r="HC78" s="10" t="s">
        <v>31</v>
      </c>
      <c r="HD78" s="10" t="s">
        <v>31</v>
      </c>
      <c r="HE78" s="10" t="s">
        <v>31</v>
      </c>
      <c r="HF78" s="10" t="s">
        <v>31</v>
      </c>
    </row>
    <row r="79">
      <c r="A79" s="7"/>
      <c r="B79" s="8"/>
      <c r="C79" s="7" t="s">
        <v>307</v>
      </c>
      <c r="D79" s="7" t="s">
        <v>308</v>
      </c>
      <c r="E79" s="7" t="s">
        <v>309</v>
      </c>
      <c r="F79" s="9">
        <f t="shared" si="1"/>
        <v>91</v>
      </c>
      <c r="G79" s="7" t="s">
        <v>26</v>
      </c>
      <c r="H79" s="7" t="s">
        <v>75</v>
      </c>
      <c r="I79" s="7" t="s">
        <v>76</v>
      </c>
      <c r="J79" s="7" t="s">
        <v>138</v>
      </c>
      <c r="K79" s="7" t="s">
        <v>55</v>
      </c>
      <c r="L79" s="7" t="s">
        <v>81</v>
      </c>
      <c r="M79" s="10">
        <v>48.0</v>
      </c>
      <c r="N79" s="10">
        <v>43.0</v>
      </c>
      <c r="O79" s="10">
        <v>0.0</v>
      </c>
      <c r="P79" s="10" t="s">
        <v>31</v>
      </c>
      <c r="Q79" s="10" t="s">
        <v>31</v>
      </c>
      <c r="R79" s="10" t="s">
        <v>31</v>
      </c>
      <c r="S79" s="11">
        <v>1.0</v>
      </c>
      <c r="T79" s="10">
        <v>1.0</v>
      </c>
      <c r="U79" s="10">
        <v>1.0</v>
      </c>
      <c r="V79" s="10">
        <v>1.0</v>
      </c>
      <c r="W79" s="10">
        <v>1.0</v>
      </c>
      <c r="X79" s="10">
        <v>1.0</v>
      </c>
      <c r="Y79" s="10">
        <v>1.0</v>
      </c>
      <c r="Z79" s="10">
        <v>1.0</v>
      </c>
      <c r="AA79" s="10">
        <v>1.0</v>
      </c>
      <c r="AB79" s="10">
        <v>1.0</v>
      </c>
      <c r="AC79" s="10">
        <v>1.0</v>
      </c>
      <c r="AD79" s="10">
        <v>1.0</v>
      </c>
      <c r="AE79" s="10" t="s">
        <v>38</v>
      </c>
      <c r="AF79" s="10" t="s">
        <v>38</v>
      </c>
      <c r="AG79" s="10" t="s">
        <v>57</v>
      </c>
      <c r="AH79" s="10" t="s">
        <v>57</v>
      </c>
      <c r="AI79" s="10" t="s">
        <v>38</v>
      </c>
      <c r="AJ79" s="10" t="s">
        <v>57</v>
      </c>
      <c r="AK79" s="10" t="s">
        <v>57</v>
      </c>
      <c r="AL79" s="10" t="s">
        <v>57</v>
      </c>
      <c r="AM79" s="11">
        <v>1.0</v>
      </c>
      <c r="AN79" s="10">
        <v>1.0</v>
      </c>
      <c r="AO79" s="10">
        <v>1.0</v>
      </c>
      <c r="AP79" s="10">
        <v>1.0</v>
      </c>
      <c r="AQ79" s="10">
        <v>1.0</v>
      </c>
      <c r="AR79" s="10">
        <v>1.0</v>
      </c>
      <c r="AS79" s="10">
        <v>1.0</v>
      </c>
      <c r="AT79" s="10">
        <v>1.0</v>
      </c>
      <c r="AU79" s="10">
        <v>1.0</v>
      </c>
      <c r="AV79" s="10">
        <v>1.0</v>
      </c>
      <c r="AW79" s="10">
        <v>1.0</v>
      </c>
      <c r="AX79" s="10">
        <v>1.0</v>
      </c>
      <c r="AY79" s="10" t="s">
        <v>38</v>
      </c>
      <c r="AZ79" s="10" t="s">
        <v>38</v>
      </c>
      <c r="BA79" s="10" t="s">
        <v>38</v>
      </c>
      <c r="BB79" s="10" t="s">
        <v>38</v>
      </c>
      <c r="BC79" s="10" t="s">
        <v>38</v>
      </c>
      <c r="BD79" s="10">
        <v>1.0</v>
      </c>
      <c r="BE79" s="10" t="s">
        <v>38</v>
      </c>
      <c r="BF79" s="10" t="s">
        <v>38</v>
      </c>
      <c r="BG79" s="10" t="s">
        <v>38</v>
      </c>
      <c r="BH79" s="10" t="s">
        <v>38</v>
      </c>
      <c r="BI79" s="10" t="s">
        <v>38</v>
      </c>
      <c r="BJ79" s="10" t="s">
        <v>38</v>
      </c>
      <c r="BK79" s="11" t="s">
        <v>38</v>
      </c>
      <c r="BL79" s="10">
        <v>1.0</v>
      </c>
      <c r="BM79" s="10" t="s">
        <v>96</v>
      </c>
      <c r="BN79" s="10" t="s">
        <v>96</v>
      </c>
      <c r="BO79" s="10" t="s">
        <v>96</v>
      </c>
      <c r="BP79" s="10" t="s">
        <v>96</v>
      </c>
      <c r="BQ79" s="10" t="s">
        <v>96</v>
      </c>
      <c r="BR79" s="10" t="s">
        <v>96</v>
      </c>
      <c r="BS79" s="10" t="s">
        <v>96</v>
      </c>
      <c r="BT79" s="10" t="s">
        <v>38</v>
      </c>
      <c r="BU79" s="10" t="s">
        <v>38</v>
      </c>
      <c r="BV79" s="10" t="s">
        <v>38</v>
      </c>
      <c r="BW79" s="10" t="s">
        <v>38</v>
      </c>
      <c r="BX79" s="10" t="s">
        <v>38</v>
      </c>
      <c r="BY79" s="10" t="s">
        <v>38</v>
      </c>
      <c r="BZ79" s="10" t="s">
        <v>38</v>
      </c>
      <c r="CA79" s="10" t="s">
        <v>38</v>
      </c>
      <c r="CB79" s="10" t="s">
        <v>38</v>
      </c>
      <c r="CC79" s="10" t="s">
        <v>38</v>
      </c>
      <c r="CD79" s="10" t="s">
        <v>96</v>
      </c>
      <c r="CE79" s="10" t="s">
        <v>96</v>
      </c>
      <c r="CF79" s="10" t="s">
        <v>96</v>
      </c>
      <c r="CG79" s="10" t="s">
        <v>96</v>
      </c>
      <c r="CH79" s="10" t="s">
        <v>96</v>
      </c>
      <c r="CI79" s="10" t="s">
        <v>96</v>
      </c>
      <c r="CJ79" s="10" t="s">
        <v>96</v>
      </c>
      <c r="CK79" s="10" t="s">
        <v>96</v>
      </c>
      <c r="CL79" s="10" t="s">
        <v>96</v>
      </c>
      <c r="CM79" s="10" t="s">
        <v>96</v>
      </c>
      <c r="CN79" s="11" t="s">
        <v>31</v>
      </c>
      <c r="CO79" s="10" t="s">
        <v>31</v>
      </c>
      <c r="CP79" s="10" t="s">
        <v>31</v>
      </c>
      <c r="CQ79" s="10" t="s">
        <v>31</v>
      </c>
      <c r="CR79" s="10" t="s">
        <v>31</v>
      </c>
      <c r="CS79" s="10" t="s">
        <v>31</v>
      </c>
      <c r="CT79" s="10" t="s">
        <v>31</v>
      </c>
      <c r="CU79" s="10" t="s">
        <v>31</v>
      </c>
      <c r="CV79" s="10" t="s">
        <v>31</v>
      </c>
      <c r="CW79" s="10" t="s">
        <v>31</v>
      </c>
      <c r="CX79" s="10" t="s">
        <v>31</v>
      </c>
      <c r="CY79" s="10" t="s">
        <v>31</v>
      </c>
      <c r="CZ79" s="10" t="s">
        <v>31</v>
      </c>
      <c r="DA79" s="10" t="s">
        <v>31</v>
      </c>
      <c r="DB79" s="10" t="s">
        <v>31</v>
      </c>
      <c r="DC79" s="10" t="s">
        <v>31</v>
      </c>
      <c r="DD79" s="10" t="s">
        <v>31</v>
      </c>
      <c r="DE79" s="10" t="s">
        <v>31</v>
      </c>
      <c r="DF79" s="10" t="s">
        <v>31</v>
      </c>
      <c r="DG79" s="10" t="s">
        <v>31</v>
      </c>
      <c r="DH79" s="10" t="s">
        <v>31</v>
      </c>
      <c r="DI79" s="10" t="s">
        <v>31</v>
      </c>
      <c r="DJ79" s="10" t="s">
        <v>31</v>
      </c>
      <c r="DK79" s="10" t="s">
        <v>31</v>
      </c>
      <c r="DL79" s="10" t="s">
        <v>31</v>
      </c>
      <c r="DM79" s="10" t="s">
        <v>31</v>
      </c>
      <c r="DN79" s="10" t="s">
        <v>31</v>
      </c>
      <c r="DO79" s="10" t="s">
        <v>31</v>
      </c>
      <c r="DP79" s="10" t="s">
        <v>31</v>
      </c>
      <c r="DQ79" s="10" t="s">
        <v>31</v>
      </c>
      <c r="DR79" s="10" t="s">
        <v>31</v>
      </c>
      <c r="DS79" s="10" t="s">
        <v>31</v>
      </c>
      <c r="DT79" s="10" t="s">
        <v>31</v>
      </c>
      <c r="DU79" s="10" t="s">
        <v>31</v>
      </c>
      <c r="DV79" s="10" t="s">
        <v>31</v>
      </c>
      <c r="DW79" s="10" t="s">
        <v>31</v>
      </c>
      <c r="DX79" s="10" t="s">
        <v>31</v>
      </c>
      <c r="DY79" s="10" t="s">
        <v>31</v>
      </c>
      <c r="DZ79" s="10" t="s">
        <v>31</v>
      </c>
      <c r="EA79" s="10" t="s">
        <v>31</v>
      </c>
      <c r="EB79" s="10" t="s">
        <v>31</v>
      </c>
      <c r="EC79" s="10" t="s">
        <v>31</v>
      </c>
      <c r="ED79" s="10" t="s">
        <v>31</v>
      </c>
      <c r="EE79" s="10" t="s">
        <v>31</v>
      </c>
      <c r="EF79" s="10" t="s">
        <v>31</v>
      </c>
      <c r="EG79" s="10" t="s">
        <v>31</v>
      </c>
      <c r="EH79" s="10" t="s">
        <v>31</v>
      </c>
      <c r="EI79" s="10" t="s">
        <v>31</v>
      </c>
      <c r="EJ79" s="10" t="s">
        <v>31</v>
      </c>
      <c r="EK79" s="10" t="s">
        <v>31</v>
      </c>
      <c r="EL79" s="10" t="s">
        <v>31</v>
      </c>
      <c r="EM79" s="10" t="s">
        <v>31</v>
      </c>
      <c r="EN79" s="10" t="s">
        <v>31</v>
      </c>
      <c r="EO79" s="10" t="s">
        <v>31</v>
      </c>
      <c r="EP79" s="10" t="s">
        <v>31</v>
      </c>
      <c r="EQ79" s="10" t="s">
        <v>31</v>
      </c>
      <c r="ER79" s="10" t="s">
        <v>31</v>
      </c>
      <c r="ES79" s="10" t="s">
        <v>31</v>
      </c>
      <c r="ET79" s="10" t="s">
        <v>31</v>
      </c>
      <c r="EU79" s="10" t="s">
        <v>31</v>
      </c>
      <c r="EV79" s="10" t="s">
        <v>31</v>
      </c>
      <c r="EW79" s="10" t="s">
        <v>31</v>
      </c>
      <c r="EX79" s="10" t="s">
        <v>31</v>
      </c>
      <c r="EY79" s="10" t="s">
        <v>31</v>
      </c>
      <c r="EZ79" s="10" t="s">
        <v>31</v>
      </c>
      <c r="FA79" s="10" t="s">
        <v>31</v>
      </c>
      <c r="FB79" s="10" t="s">
        <v>31</v>
      </c>
      <c r="FC79" s="11" t="s">
        <v>31</v>
      </c>
      <c r="FD79" s="10" t="s">
        <v>31</v>
      </c>
      <c r="FE79" s="10" t="s">
        <v>31</v>
      </c>
      <c r="FF79" s="10" t="s">
        <v>31</v>
      </c>
      <c r="FG79" s="10" t="s">
        <v>31</v>
      </c>
      <c r="FH79" s="10" t="s">
        <v>31</v>
      </c>
      <c r="FI79" s="10" t="s">
        <v>31</v>
      </c>
      <c r="FJ79" s="10" t="s">
        <v>31</v>
      </c>
      <c r="FK79" s="10" t="s">
        <v>31</v>
      </c>
      <c r="FL79" s="10" t="s">
        <v>31</v>
      </c>
      <c r="FM79" s="10" t="s">
        <v>31</v>
      </c>
      <c r="FN79" s="10" t="s">
        <v>31</v>
      </c>
      <c r="FO79" s="10" t="s">
        <v>31</v>
      </c>
      <c r="FP79" s="10" t="s">
        <v>31</v>
      </c>
      <c r="FQ79" s="10" t="s">
        <v>31</v>
      </c>
      <c r="FR79" s="10" t="s">
        <v>31</v>
      </c>
      <c r="FS79" s="10" t="s">
        <v>31</v>
      </c>
      <c r="FT79" s="10" t="s">
        <v>31</v>
      </c>
      <c r="FU79" s="10" t="s">
        <v>31</v>
      </c>
      <c r="FV79" s="10" t="s">
        <v>31</v>
      </c>
      <c r="FW79" s="10" t="s">
        <v>31</v>
      </c>
      <c r="FX79" s="10" t="s">
        <v>31</v>
      </c>
      <c r="FY79" s="10" t="s">
        <v>31</v>
      </c>
      <c r="FZ79" s="10" t="s">
        <v>31</v>
      </c>
      <c r="GA79" s="10" t="s">
        <v>31</v>
      </c>
      <c r="GB79" s="10" t="s">
        <v>31</v>
      </c>
      <c r="GC79" s="10" t="s">
        <v>31</v>
      </c>
      <c r="GD79" s="11" t="s">
        <v>31</v>
      </c>
      <c r="GE79" s="10" t="s">
        <v>31</v>
      </c>
      <c r="GF79" s="10" t="s">
        <v>31</v>
      </c>
      <c r="GG79" s="10" t="s">
        <v>31</v>
      </c>
      <c r="GH79" s="10" t="s">
        <v>31</v>
      </c>
      <c r="GI79" s="10" t="s">
        <v>31</v>
      </c>
      <c r="GJ79" s="10" t="s">
        <v>31</v>
      </c>
      <c r="GK79" s="10" t="s">
        <v>31</v>
      </c>
      <c r="GL79" s="10" t="s">
        <v>31</v>
      </c>
      <c r="GM79" s="10" t="s">
        <v>31</v>
      </c>
      <c r="GN79" s="10" t="s">
        <v>31</v>
      </c>
      <c r="GO79" s="10" t="s">
        <v>31</v>
      </c>
      <c r="GP79" s="10" t="s">
        <v>31</v>
      </c>
      <c r="GQ79" s="10" t="s">
        <v>31</v>
      </c>
      <c r="GR79" s="10" t="s">
        <v>31</v>
      </c>
      <c r="GS79" s="10" t="s">
        <v>31</v>
      </c>
      <c r="GT79" s="10" t="s">
        <v>31</v>
      </c>
      <c r="GU79" s="10" t="s">
        <v>31</v>
      </c>
      <c r="GV79" s="10" t="s">
        <v>31</v>
      </c>
      <c r="GW79" s="10" t="s">
        <v>31</v>
      </c>
      <c r="GX79" s="10" t="s">
        <v>31</v>
      </c>
      <c r="GY79" s="10" t="s">
        <v>31</v>
      </c>
      <c r="GZ79" s="10" t="s">
        <v>31</v>
      </c>
      <c r="HA79" s="10" t="s">
        <v>31</v>
      </c>
      <c r="HB79" s="10" t="s">
        <v>31</v>
      </c>
      <c r="HC79" s="10" t="s">
        <v>31</v>
      </c>
      <c r="HD79" s="10" t="s">
        <v>31</v>
      </c>
      <c r="HE79" s="10" t="s">
        <v>31</v>
      </c>
      <c r="HF79" s="10" t="s">
        <v>31</v>
      </c>
    </row>
    <row r="80">
      <c r="A80" s="7"/>
      <c r="B80" s="8"/>
      <c r="C80" s="7" t="s">
        <v>310</v>
      </c>
      <c r="D80" s="7" t="s">
        <v>69</v>
      </c>
      <c r="E80" s="7" t="s">
        <v>311</v>
      </c>
      <c r="F80" s="9">
        <f t="shared" si="1"/>
        <v>91</v>
      </c>
      <c r="G80" s="7" t="s">
        <v>26</v>
      </c>
      <c r="H80" s="7" t="s">
        <v>35</v>
      </c>
      <c r="I80" s="7" t="s">
        <v>36</v>
      </c>
      <c r="J80" s="7" t="s">
        <v>138</v>
      </c>
      <c r="K80" s="7" t="s">
        <v>55</v>
      </c>
      <c r="L80" s="7" t="s">
        <v>312</v>
      </c>
      <c r="M80" s="10">
        <v>48.0</v>
      </c>
      <c r="N80" s="10">
        <v>43.0</v>
      </c>
      <c r="O80" s="10">
        <v>0.0</v>
      </c>
      <c r="P80" s="10" t="s">
        <v>31</v>
      </c>
      <c r="Q80" s="10" t="s">
        <v>31</v>
      </c>
      <c r="R80" s="10" t="s">
        <v>31</v>
      </c>
      <c r="S80" s="11">
        <v>1.0</v>
      </c>
      <c r="T80" s="10">
        <v>1.0</v>
      </c>
      <c r="U80" s="10">
        <v>1.0</v>
      </c>
      <c r="V80" s="10">
        <v>1.0</v>
      </c>
      <c r="W80" s="10">
        <v>1.0</v>
      </c>
      <c r="X80" s="10">
        <v>1.0</v>
      </c>
      <c r="Y80" s="10">
        <v>1.0</v>
      </c>
      <c r="Z80" s="10">
        <v>1.0</v>
      </c>
      <c r="AA80" s="10">
        <v>1.0</v>
      </c>
      <c r="AB80" s="10">
        <v>1.0</v>
      </c>
      <c r="AC80" s="10">
        <v>1.0</v>
      </c>
      <c r="AD80" s="10">
        <v>1.0</v>
      </c>
      <c r="AE80" s="10" t="s">
        <v>38</v>
      </c>
      <c r="AF80" s="10" t="s">
        <v>38</v>
      </c>
      <c r="AG80" s="10" t="s">
        <v>38</v>
      </c>
      <c r="AH80" s="10" t="s">
        <v>38</v>
      </c>
      <c r="AI80" s="10" t="s">
        <v>38</v>
      </c>
      <c r="AJ80" s="10" t="s">
        <v>38</v>
      </c>
      <c r="AK80" s="10" t="s">
        <v>38</v>
      </c>
      <c r="AL80" s="10" t="s">
        <v>38</v>
      </c>
      <c r="AM80" s="11" t="s">
        <v>38</v>
      </c>
      <c r="AN80" s="10">
        <v>1.0</v>
      </c>
      <c r="AO80" s="10">
        <v>1.0</v>
      </c>
      <c r="AP80" s="10">
        <v>1.0</v>
      </c>
      <c r="AQ80" s="10">
        <v>1.0</v>
      </c>
      <c r="AR80" s="10">
        <v>1.0</v>
      </c>
      <c r="AS80" s="10">
        <v>1.0</v>
      </c>
      <c r="AT80" s="10">
        <v>1.0</v>
      </c>
      <c r="AU80" s="10">
        <v>1.0</v>
      </c>
      <c r="AV80" s="10">
        <v>1.0</v>
      </c>
      <c r="AW80" s="10">
        <v>1.0</v>
      </c>
      <c r="AX80" s="10">
        <v>1.0</v>
      </c>
      <c r="AY80" s="10" t="s">
        <v>38</v>
      </c>
      <c r="AZ80" s="10" t="s">
        <v>38</v>
      </c>
      <c r="BA80" s="10" t="s">
        <v>38</v>
      </c>
      <c r="BB80" s="10" t="s">
        <v>38</v>
      </c>
      <c r="BC80" s="10" t="s">
        <v>38</v>
      </c>
      <c r="BD80" s="10" t="s">
        <v>38</v>
      </c>
      <c r="BE80" s="10" t="s">
        <v>38</v>
      </c>
      <c r="BF80" s="10" t="s">
        <v>38</v>
      </c>
      <c r="BG80" s="10" t="s">
        <v>38</v>
      </c>
      <c r="BH80" s="10" t="s">
        <v>38</v>
      </c>
      <c r="BI80" s="10" t="s">
        <v>38</v>
      </c>
      <c r="BJ80" s="10" t="s">
        <v>38</v>
      </c>
      <c r="BK80" s="11" t="s">
        <v>57</v>
      </c>
      <c r="BL80" s="10" t="s">
        <v>57</v>
      </c>
      <c r="BM80" s="10" t="s">
        <v>57</v>
      </c>
      <c r="BN80" s="10" t="s">
        <v>57</v>
      </c>
      <c r="BO80" s="10" t="s">
        <v>57</v>
      </c>
      <c r="BP80" s="10" t="s">
        <v>57</v>
      </c>
      <c r="BQ80" s="10" t="s">
        <v>57</v>
      </c>
      <c r="BR80" s="10" t="s">
        <v>57</v>
      </c>
      <c r="BS80" s="10" t="s">
        <v>57</v>
      </c>
      <c r="BT80" s="10" t="s">
        <v>38</v>
      </c>
      <c r="BU80" s="10" t="s">
        <v>38</v>
      </c>
      <c r="BV80" s="10" t="s">
        <v>38</v>
      </c>
      <c r="BW80" s="10" t="s">
        <v>38</v>
      </c>
      <c r="BX80" s="10" t="s">
        <v>57</v>
      </c>
      <c r="BY80" s="10" t="s">
        <v>38</v>
      </c>
      <c r="BZ80" s="10" t="s">
        <v>38</v>
      </c>
      <c r="CA80" s="10" t="s">
        <v>38</v>
      </c>
      <c r="CB80" s="10" t="s">
        <v>38</v>
      </c>
      <c r="CC80" s="10" t="s">
        <v>38</v>
      </c>
      <c r="CD80" s="10" t="s">
        <v>57</v>
      </c>
      <c r="CE80" s="10" t="s">
        <v>57</v>
      </c>
      <c r="CF80" s="10" t="s">
        <v>57</v>
      </c>
      <c r="CG80" s="10" t="s">
        <v>57</v>
      </c>
      <c r="CH80" s="10" t="s">
        <v>57</v>
      </c>
      <c r="CI80" s="10" t="s">
        <v>57</v>
      </c>
      <c r="CJ80" s="10" t="s">
        <v>57</v>
      </c>
      <c r="CK80" s="10" t="s">
        <v>57</v>
      </c>
      <c r="CL80" s="10" t="s">
        <v>57</v>
      </c>
      <c r="CM80" s="10" t="s">
        <v>57</v>
      </c>
      <c r="CN80" s="11" t="s">
        <v>31</v>
      </c>
      <c r="CO80" s="10" t="s">
        <v>31</v>
      </c>
      <c r="CP80" s="10" t="s">
        <v>31</v>
      </c>
      <c r="CQ80" s="10" t="s">
        <v>31</v>
      </c>
      <c r="CR80" s="10" t="s">
        <v>31</v>
      </c>
      <c r="CS80" s="10" t="s">
        <v>31</v>
      </c>
      <c r="CT80" s="10" t="s">
        <v>31</v>
      </c>
      <c r="CU80" s="10" t="s">
        <v>31</v>
      </c>
      <c r="CV80" s="10" t="s">
        <v>31</v>
      </c>
      <c r="CW80" s="10" t="s">
        <v>31</v>
      </c>
      <c r="CX80" s="10" t="s">
        <v>31</v>
      </c>
      <c r="CY80" s="10" t="s">
        <v>31</v>
      </c>
      <c r="CZ80" s="10" t="s">
        <v>31</v>
      </c>
      <c r="DA80" s="10" t="s">
        <v>31</v>
      </c>
      <c r="DB80" s="10" t="s">
        <v>31</v>
      </c>
      <c r="DC80" s="10" t="s">
        <v>31</v>
      </c>
      <c r="DD80" s="10" t="s">
        <v>31</v>
      </c>
      <c r="DE80" s="10" t="s">
        <v>31</v>
      </c>
      <c r="DF80" s="10" t="s">
        <v>31</v>
      </c>
      <c r="DG80" s="10" t="s">
        <v>31</v>
      </c>
      <c r="DH80" s="10" t="s">
        <v>31</v>
      </c>
      <c r="DI80" s="10" t="s">
        <v>31</v>
      </c>
      <c r="DJ80" s="10" t="s">
        <v>31</v>
      </c>
      <c r="DK80" s="10" t="s">
        <v>31</v>
      </c>
      <c r="DL80" s="10" t="s">
        <v>31</v>
      </c>
      <c r="DM80" s="10" t="s">
        <v>31</v>
      </c>
      <c r="DN80" s="10" t="s">
        <v>31</v>
      </c>
      <c r="DO80" s="10" t="s">
        <v>31</v>
      </c>
      <c r="DP80" s="10" t="s">
        <v>31</v>
      </c>
      <c r="DQ80" s="10" t="s">
        <v>31</v>
      </c>
      <c r="DR80" s="10" t="s">
        <v>31</v>
      </c>
      <c r="DS80" s="10" t="s">
        <v>31</v>
      </c>
      <c r="DT80" s="10" t="s">
        <v>31</v>
      </c>
      <c r="DU80" s="10" t="s">
        <v>31</v>
      </c>
      <c r="DV80" s="10" t="s">
        <v>31</v>
      </c>
      <c r="DW80" s="10" t="s">
        <v>31</v>
      </c>
      <c r="DX80" s="10" t="s">
        <v>31</v>
      </c>
      <c r="DY80" s="10" t="s">
        <v>31</v>
      </c>
      <c r="DZ80" s="10" t="s">
        <v>31</v>
      </c>
      <c r="EA80" s="10" t="s">
        <v>31</v>
      </c>
      <c r="EB80" s="10" t="s">
        <v>31</v>
      </c>
      <c r="EC80" s="10" t="s">
        <v>31</v>
      </c>
      <c r="ED80" s="10" t="s">
        <v>31</v>
      </c>
      <c r="EE80" s="10" t="s">
        <v>31</v>
      </c>
      <c r="EF80" s="10" t="s">
        <v>31</v>
      </c>
      <c r="EG80" s="10" t="s">
        <v>31</v>
      </c>
      <c r="EH80" s="10" t="s">
        <v>31</v>
      </c>
      <c r="EI80" s="10" t="s">
        <v>31</v>
      </c>
      <c r="EJ80" s="10" t="s">
        <v>31</v>
      </c>
      <c r="EK80" s="10" t="s">
        <v>31</v>
      </c>
      <c r="EL80" s="10" t="s">
        <v>31</v>
      </c>
      <c r="EM80" s="10" t="s">
        <v>31</v>
      </c>
      <c r="EN80" s="10" t="s">
        <v>31</v>
      </c>
      <c r="EO80" s="10" t="s">
        <v>31</v>
      </c>
      <c r="EP80" s="10" t="s">
        <v>31</v>
      </c>
      <c r="EQ80" s="10" t="s">
        <v>31</v>
      </c>
      <c r="ER80" s="10" t="s">
        <v>31</v>
      </c>
      <c r="ES80" s="10" t="s">
        <v>31</v>
      </c>
      <c r="ET80" s="10" t="s">
        <v>31</v>
      </c>
      <c r="EU80" s="10" t="s">
        <v>31</v>
      </c>
      <c r="EV80" s="10" t="s">
        <v>31</v>
      </c>
      <c r="EW80" s="10" t="s">
        <v>31</v>
      </c>
      <c r="EX80" s="10" t="s">
        <v>31</v>
      </c>
      <c r="EY80" s="10" t="s">
        <v>31</v>
      </c>
      <c r="EZ80" s="10" t="s">
        <v>31</v>
      </c>
      <c r="FA80" s="10" t="s">
        <v>31</v>
      </c>
      <c r="FB80" s="10" t="s">
        <v>31</v>
      </c>
      <c r="FC80" s="11" t="s">
        <v>31</v>
      </c>
      <c r="FD80" s="10" t="s">
        <v>31</v>
      </c>
      <c r="FE80" s="10" t="s">
        <v>31</v>
      </c>
      <c r="FF80" s="10" t="s">
        <v>31</v>
      </c>
      <c r="FG80" s="10" t="s">
        <v>31</v>
      </c>
      <c r="FH80" s="10" t="s">
        <v>31</v>
      </c>
      <c r="FI80" s="10" t="s">
        <v>31</v>
      </c>
      <c r="FJ80" s="10" t="s">
        <v>31</v>
      </c>
      <c r="FK80" s="10" t="s">
        <v>31</v>
      </c>
      <c r="FL80" s="10" t="s">
        <v>31</v>
      </c>
      <c r="FM80" s="10" t="s">
        <v>31</v>
      </c>
      <c r="FN80" s="10" t="s">
        <v>31</v>
      </c>
      <c r="FO80" s="10" t="s">
        <v>31</v>
      </c>
      <c r="FP80" s="10" t="s">
        <v>31</v>
      </c>
      <c r="FQ80" s="10" t="s">
        <v>31</v>
      </c>
      <c r="FR80" s="10" t="s">
        <v>31</v>
      </c>
      <c r="FS80" s="10" t="s">
        <v>31</v>
      </c>
      <c r="FT80" s="10" t="s">
        <v>31</v>
      </c>
      <c r="FU80" s="10" t="s">
        <v>31</v>
      </c>
      <c r="FV80" s="10" t="s">
        <v>31</v>
      </c>
      <c r="FW80" s="10" t="s">
        <v>31</v>
      </c>
      <c r="FX80" s="10" t="s">
        <v>31</v>
      </c>
      <c r="FY80" s="10" t="s">
        <v>31</v>
      </c>
      <c r="FZ80" s="10" t="s">
        <v>31</v>
      </c>
      <c r="GA80" s="10" t="s">
        <v>31</v>
      </c>
      <c r="GB80" s="10" t="s">
        <v>31</v>
      </c>
      <c r="GC80" s="10" t="s">
        <v>31</v>
      </c>
      <c r="GD80" s="11" t="s">
        <v>31</v>
      </c>
      <c r="GE80" s="10" t="s">
        <v>31</v>
      </c>
      <c r="GF80" s="10" t="s">
        <v>31</v>
      </c>
      <c r="GG80" s="10" t="s">
        <v>31</v>
      </c>
      <c r="GH80" s="10" t="s">
        <v>31</v>
      </c>
      <c r="GI80" s="10" t="s">
        <v>31</v>
      </c>
      <c r="GJ80" s="10" t="s">
        <v>31</v>
      </c>
      <c r="GK80" s="10" t="s">
        <v>31</v>
      </c>
      <c r="GL80" s="10" t="s">
        <v>31</v>
      </c>
      <c r="GM80" s="10" t="s">
        <v>31</v>
      </c>
      <c r="GN80" s="10" t="s">
        <v>31</v>
      </c>
      <c r="GO80" s="10" t="s">
        <v>31</v>
      </c>
      <c r="GP80" s="10" t="s">
        <v>31</v>
      </c>
      <c r="GQ80" s="10" t="s">
        <v>31</v>
      </c>
      <c r="GR80" s="10" t="s">
        <v>31</v>
      </c>
      <c r="GS80" s="10" t="s">
        <v>31</v>
      </c>
      <c r="GT80" s="10" t="s">
        <v>31</v>
      </c>
      <c r="GU80" s="10" t="s">
        <v>31</v>
      </c>
      <c r="GV80" s="10" t="s">
        <v>31</v>
      </c>
      <c r="GW80" s="10" t="s">
        <v>31</v>
      </c>
      <c r="GX80" s="10" t="s">
        <v>31</v>
      </c>
      <c r="GY80" s="10" t="s">
        <v>31</v>
      </c>
      <c r="GZ80" s="10" t="s">
        <v>31</v>
      </c>
      <c r="HA80" s="10" t="s">
        <v>31</v>
      </c>
      <c r="HB80" s="10" t="s">
        <v>31</v>
      </c>
      <c r="HC80" s="10" t="s">
        <v>31</v>
      </c>
      <c r="HD80" s="10" t="s">
        <v>31</v>
      </c>
      <c r="HE80" s="10" t="s">
        <v>31</v>
      </c>
      <c r="HF80" s="10" t="s">
        <v>31</v>
      </c>
    </row>
    <row r="81">
      <c r="A81" s="7"/>
      <c r="B81" s="8"/>
      <c r="C81" s="7" t="s">
        <v>313</v>
      </c>
      <c r="D81" s="7" t="s">
        <v>40</v>
      </c>
      <c r="E81" s="7" t="s">
        <v>314</v>
      </c>
      <c r="F81" s="9">
        <f t="shared" si="1"/>
        <v>91</v>
      </c>
      <c r="G81" s="7" t="s">
        <v>26</v>
      </c>
      <c r="H81" s="7" t="s">
        <v>35</v>
      </c>
      <c r="I81" s="7" t="s">
        <v>205</v>
      </c>
      <c r="J81" s="7" t="s">
        <v>42</v>
      </c>
      <c r="K81" s="7" t="s">
        <v>55</v>
      </c>
      <c r="L81" s="7" t="s">
        <v>206</v>
      </c>
      <c r="M81" s="10">
        <v>48.0</v>
      </c>
      <c r="N81" s="10">
        <v>43.0</v>
      </c>
      <c r="O81" s="10">
        <v>0.0</v>
      </c>
      <c r="P81" s="10" t="s">
        <v>31</v>
      </c>
      <c r="Q81" s="10" t="s">
        <v>31</v>
      </c>
      <c r="R81" s="10" t="s">
        <v>31</v>
      </c>
      <c r="S81" s="11">
        <v>1.0</v>
      </c>
      <c r="T81" s="10">
        <v>1.0</v>
      </c>
      <c r="U81" s="10">
        <v>1.0</v>
      </c>
      <c r="V81" s="10">
        <v>1.0</v>
      </c>
      <c r="W81" s="10">
        <v>1.0</v>
      </c>
      <c r="X81" s="10">
        <v>1.0</v>
      </c>
      <c r="Y81" s="10">
        <v>1.0</v>
      </c>
      <c r="Z81" s="10">
        <v>1.0</v>
      </c>
      <c r="AA81" s="10">
        <v>1.0</v>
      </c>
      <c r="AB81" s="10">
        <v>1.0</v>
      </c>
      <c r="AC81" s="10">
        <v>1.0</v>
      </c>
      <c r="AD81" s="10">
        <v>1.0</v>
      </c>
      <c r="AE81" s="10" t="s">
        <v>57</v>
      </c>
      <c r="AF81" s="10" t="s">
        <v>57</v>
      </c>
      <c r="AG81" s="10" t="s">
        <v>57</v>
      </c>
      <c r="AH81" s="10" t="s">
        <v>57</v>
      </c>
      <c r="AI81" s="10" t="s">
        <v>57</v>
      </c>
      <c r="AJ81" s="10" t="s">
        <v>57</v>
      </c>
      <c r="AK81" s="10" t="s">
        <v>57</v>
      </c>
      <c r="AL81" s="10" t="s">
        <v>57</v>
      </c>
      <c r="AM81" s="11">
        <v>1.0</v>
      </c>
      <c r="AN81" s="10">
        <v>1.0</v>
      </c>
      <c r="AO81" s="10">
        <v>1.0</v>
      </c>
      <c r="AP81" s="10">
        <v>1.0</v>
      </c>
      <c r="AQ81" s="10">
        <v>1.0</v>
      </c>
      <c r="AR81" s="10">
        <v>1.0</v>
      </c>
      <c r="AS81" s="10">
        <v>1.0</v>
      </c>
      <c r="AT81" s="10">
        <v>1.0</v>
      </c>
      <c r="AU81" s="10">
        <v>1.0</v>
      </c>
      <c r="AV81" s="10">
        <v>1.0</v>
      </c>
      <c r="AW81" s="10">
        <v>1.0</v>
      </c>
      <c r="AX81" s="10">
        <v>1.0</v>
      </c>
      <c r="AY81" s="10" t="s">
        <v>57</v>
      </c>
      <c r="AZ81" s="10" t="s">
        <v>57</v>
      </c>
      <c r="BA81" s="10">
        <v>1.0</v>
      </c>
      <c r="BB81" s="10" t="s">
        <v>57</v>
      </c>
      <c r="BC81" s="10" t="s">
        <v>57</v>
      </c>
      <c r="BD81" s="10">
        <v>1.0</v>
      </c>
      <c r="BE81" s="10">
        <v>1.0</v>
      </c>
      <c r="BF81" s="10" t="s">
        <v>57</v>
      </c>
      <c r="BG81" s="10" t="s">
        <v>57</v>
      </c>
      <c r="BH81" s="10" t="s">
        <v>57</v>
      </c>
      <c r="BI81" s="10" t="s">
        <v>57</v>
      </c>
      <c r="BJ81" s="10" t="s">
        <v>57</v>
      </c>
      <c r="BK81" s="11" t="s">
        <v>38</v>
      </c>
      <c r="BL81" s="10" t="s">
        <v>38</v>
      </c>
      <c r="BM81" s="10" t="s">
        <v>38</v>
      </c>
      <c r="BN81" s="10" t="s">
        <v>38</v>
      </c>
      <c r="BO81" s="10" t="s">
        <v>38</v>
      </c>
      <c r="BP81" s="10" t="s">
        <v>38</v>
      </c>
      <c r="BQ81" s="10" t="s">
        <v>38</v>
      </c>
      <c r="BR81" s="10" t="s">
        <v>38</v>
      </c>
      <c r="BS81" s="10" t="s">
        <v>38</v>
      </c>
      <c r="BT81" s="10">
        <v>1.0</v>
      </c>
      <c r="BU81" s="10">
        <v>1.0</v>
      </c>
      <c r="BV81" s="10">
        <v>1.0</v>
      </c>
      <c r="BW81" s="10" t="s">
        <v>38</v>
      </c>
      <c r="BX81" s="10" t="s">
        <v>38</v>
      </c>
      <c r="BY81" s="10" t="s">
        <v>38</v>
      </c>
      <c r="BZ81" s="10" t="s">
        <v>38</v>
      </c>
      <c r="CA81" s="10" t="s">
        <v>38</v>
      </c>
      <c r="CB81" s="10" t="s">
        <v>38</v>
      </c>
      <c r="CC81" s="10" t="s">
        <v>38</v>
      </c>
      <c r="CD81" s="10">
        <v>1.0</v>
      </c>
      <c r="CE81" s="10">
        <v>1.0</v>
      </c>
      <c r="CF81" s="10">
        <v>1.0</v>
      </c>
      <c r="CG81" s="10" t="s">
        <v>38</v>
      </c>
      <c r="CH81" s="10" t="s">
        <v>38</v>
      </c>
      <c r="CI81" s="10" t="s">
        <v>38</v>
      </c>
      <c r="CJ81" s="10" t="s">
        <v>38</v>
      </c>
      <c r="CK81" s="10" t="s">
        <v>38</v>
      </c>
      <c r="CL81" s="10" t="s">
        <v>38</v>
      </c>
      <c r="CM81" s="10" t="s">
        <v>38</v>
      </c>
      <c r="CN81" s="11" t="s">
        <v>31</v>
      </c>
      <c r="CO81" s="10" t="s">
        <v>31</v>
      </c>
      <c r="CP81" s="10" t="s">
        <v>31</v>
      </c>
      <c r="CQ81" s="10" t="s">
        <v>31</v>
      </c>
      <c r="CR81" s="10" t="s">
        <v>31</v>
      </c>
      <c r="CS81" s="10" t="s">
        <v>31</v>
      </c>
      <c r="CT81" s="10" t="s">
        <v>31</v>
      </c>
      <c r="CU81" s="10" t="s">
        <v>31</v>
      </c>
      <c r="CV81" s="10" t="s">
        <v>31</v>
      </c>
      <c r="CW81" s="10" t="s">
        <v>31</v>
      </c>
      <c r="CX81" s="10" t="s">
        <v>31</v>
      </c>
      <c r="CY81" s="10" t="s">
        <v>31</v>
      </c>
      <c r="CZ81" s="10" t="s">
        <v>31</v>
      </c>
      <c r="DA81" s="10" t="s">
        <v>31</v>
      </c>
      <c r="DB81" s="10" t="s">
        <v>31</v>
      </c>
      <c r="DC81" s="10" t="s">
        <v>31</v>
      </c>
      <c r="DD81" s="10" t="s">
        <v>31</v>
      </c>
      <c r="DE81" s="10" t="s">
        <v>31</v>
      </c>
      <c r="DF81" s="10" t="s">
        <v>31</v>
      </c>
      <c r="DG81" s="10" t="s">
        <v>31</v>
      </c>
      <c r="DH81" s="10" t="s">
        <v>31</v>
      </c>
      <c r="DI81" s="10" t="s">
        <v>31</v>
      </c>
      <c r="DJ81" s="10" t="s">
        <v>31</v>
      </c>
      <c r="DK81" s="10" t="s">
        <v>31</v>
      </c>
      <c r="DL81" s="10" t="s">
        <v>31</v>
      </c>
      <c r="DM81" s="10" t="s">
        <v>31</v>
      </c>
      <c r="DN81" s="10" t="s">
        <v>31</v>
      </c>
      <c r="DO81" s="10" t="s">
        <v>31</v>
      </c>
      <c r="DP81" s="10" t="s">
        <v>31</v>
      </c>
      <c r="DQ81" s="10" t="s">
        <v>31</v>
      </c>
      <c r="DR81" s="10" t="s">
        <v>31</v>
      </c>
      <c r="DS81" s="10" t="s">
        <v>31</v>
      </c>
      <c r="DT81" s="10" t="s">
        <v>31</v>
      </c>
      <c r="DU81" s="10" t="s">
        <v>31</v>
      </c>
      <c r="DV81" s="10" t="s">
        <v>31</v>
      </c>
      <c r="DW81" s="10" t="s">
        <v>31</v>
      </c>
      <c r="DX81" s="10" t="s">
        <v>31</v>
      </c>
      <c r="DY81" s="10" t="s">
        <v>31</v>
      </c>
      <c r="DZ81" s="10" t="s">
        <v>31</v>
      </c>
      <c r="EA81" s="10" t="s">
        <v>31</v>
      </c>
      <c r="EB81" s="10" t="s">
        <v>31</v>
      </c>
      <c r="EC81" s="10" t="s">
        <v>31</v>
      </c>
      <c r="ED81" s="10" t="s">
        <v>31</v>
      </c>
      <c r="EE81" s="10" t="s">
        <v>31</v>
      </c>
      <c r="EF81" s="10" t="s">
        <v>31</v>
      </c>
      <c r="EG81" s="10" t="s">
        <v>31</v>
      </c>
      <c r="EH81" s="10" t="s">
        <v>31</v>
      </c>
      <c r="EI81" s="10" t="s">
        <v>31</v>
      </c>
      <c r="EJ81" s="10" t="s">
        <v>31</v>
      </c>
      <c r="EK81" s="10" t="s">
        <v>31</v>
      </c>
      <c r="EL81" s="10" t="s">
        <v>31</v>
      </c>
      <c r="EM81" s="10" t="s">
        <v>31</v>
      </c>
      <c r="EN81" s="10" t="s">
        <v>31</v>
      </c>
      <c r="EO81" s="10" t="s">
        <v>31</v>
      </c>
      <c r="EP81" s="10" t="s">
        <v>31</v>
      </c>
      <c r="EQ81" s="10" t="s">
        <v>31</v>
      </c>
      <c r="ER81" s="10" t="s">
        <v>31</v>
      </c>
      <c r="ES81" s="10" t="s">
        <v>31</v>
      </c>
      <c r="ET81" s="10" t="s">
        <v>31</v>
      </c>
      <c r="EU81" s="10" t="s">
        <v>31</v>
      </c>
      <c r="EV81" s="10" t="s">
        <v>31</v>
      </c>
      <c r="EW81" s="10" t="s">
        <v>31</v>
      </c>
      <c r="EX81" s="10" t="s">
        <v>31</v>
      </c>
      <c r="EY81" s="10" t="s">
        <v>31</v>
      </c>
      <c r="EZ81" s="10" t="s">
        <v>31</v>
      </c>
      <c r="FA81" s="10" t="s">
        <v>31</v>
      </c>
      <c r="FB81" s="10" t="s">
        <v>31</v>
      </c>
      <c r="FC81" s="11" t="s">
        <v>31</v>
      </c>
      <c r="FD81" s="10" t="s">
        <v>31</v>
      </c>
      <c r="FE81" s="10" t="s">
        <v>31</v>
      </c>
      <c r="FF81" s="10" t="s">
        <v>31</v>
      </c>
      <c r="FG81" s="10" t="s">
        <v>31</v>
      </c>
      <c r="FH81" s="10" t="s">
        <v>31</v>
      </c>
      <c r="FI81" s="10" t="s">
        <v>31</v>
      </c>
      <c r="FJ81" s="10" t="s">
        <v>31</v>
      </c>
      <c r="FK81" s="10" t="s">
        <v>31</v>
      </c>
      <c r="FL81" s="10" t="s">
        <v>31</v>
      </c>
      <c r="FM81" s="10" t="s">
        <v>31</v>
      </c>
      <c r="FN81" s="10" t="s">
        <v>31</v>
      </c>
      <c r="FO81" s="10" t="s">
        <v>31</v>
      </c>
      <c r="FP81" s="10" t="s">
        <v>31</v>
      </c>
      <c r="FQ81" s="10" t="s">
        <v>31</v>
      </c>
      <c r="FR81" s="10" t="s">
        <v>31</v>
      </c>
      <c r="FS81" s="10" t="s">
        <v>31</v>
      </c>
      <c r="FT81" s="10" t="s">
        <v>31</v>
      </c>
      <c r="FU81" s="10" t="s">
        <v>31</v>
      </c>
      <c r="FV81" s="10" t="s">
        <v>31</v>
      </c>
      <c r="FW81" s="10" t="s">
        <v>31</v>
      </c>
      <c r="FX81" s="10" t="s">
        <v>31</v>
      </c>
      <c r="FY81" s="10" t="s">
        <v>31</v>
      </c>
      <c r="FZ81" s="10" t="s">
        <v>31</v>
      </c>
      <c r="GA81" s="10" t="s">
        <v>31</v>
      </c>
      <c r="GB81" s="10" t="s">
        <v>31</v>
      </c>
      <c r="GC81" s="10" t="s">
        <v>31</v>
      </c>
      <c r="GD81" s="11" t="s">
        <v>31</v>
      </c>
      <c r="GE81" s="10" t="s">
        <v>31</v>
      </c>
      <c r="GF81" s="10" t="s">
        <v>31</v>
      </c>
      <c r="GG81" s="10" t="s">
        <v>31</v>
      </c>
      <c r="GH81" s="10" t="s">
        <v>31</v>
      </c>
      <c r="GI81" s="10" t="s">
        <v>31</v>
      </c>
      <c r="GJ81" s="10" t="s">
        <v>31</v>
      </c>
      <c r="GK81" s="10" t="s">
        <v>31</v>
      </c>
      <c r="GL81" s="10" t="s">
        <v>31</v>
      </c>
      <c r="GM81" s="10" t="s">
        <v>31</v>
      </c>
      <c r="GN81" s="10" t="s">
        <v>31</v>
      </c>
      <c r="GO81" s="10" t="s">
        <v>31</v>
      </c>
      <c r="GP81" s="10" t="s">
        <v>31</v>
      </c>
      <c r="GQ81" s="10" t="s">
        <v>31</v>
      </c>
      <c r="GR81" s="10" t="s">
        <v>31</v>
      </c>
      <c r="GS81" s="10" t="s">
        <v>31</v>
      </c>
      <c r="GT81" s="10" t="s">
        <v>31</v>
      </c>
      <c r="GU81" s="10" t="s">
        <v>31</v>
      </c>
      <c r="GV81" s="10" t="s">
        <v>31</v>
      </c>
      <c r="GW81" s="10" t="s">
        <v>31</v>
      </c>
      <c r="GX81" s="10" t="s">
        <v>31</v>
      </c>
      <c r="GY81" s="10" t="s">
        <v>31</v>
      </c>
      <c r="GZ81" s="10" t="s">
        <v>31</v>
      </c>
      <c r="HA81" s="10" t="s">
        <v>31</v>
      </c>
      <c r="HB81" s="10" t="s">
        <v>31</v>
      </c>
      <c r="HC81" s="10" t="s">
        <v>31</v>
      </c>
      <c r="HD81" s="10" t="s">
        <v>31</v>
      </c>
      <c r="HE81" s="10" t="s">
        <v>31</v>
      </c>
      <c r="HF81" s="10" t="s">
        <v>31</v>
      </c>
    </row>
    <row r="82">
      <c r="A82" s="7"/>
      <c r="B82" s="8"/>
      <c r="C82" s="7" t="s">
        <v>315</v>
      </c>
      <c r="D82" s="7" t="s">
        <v>174</v>
      </c>
      <c r="E82" s="7" t="s">
        <v>316</v>
      </c>
      <c r="F82" s="9">
        <f t="shared" si="1"/>
        <v>91</v>
      </c>
      <c r="G82" s="7" t="s">
        <v>26</v>
      </c>
      <c r="H82" s="7" t="s">
        <v>176</v>
      </c>
      <c r="I82" s="7" t="s">
        <v>177</v>
      </c>
      <c r="J82" s="7" t="s">
        <v>100</v>
      </c>
      <c r="K82" s="7" t="s">
        <v>55</v>
      </c>
      <c r="L82" s="7" t="s">
        <v>178</v>
      </c>
      <c r="M82" s="10">
        <v>48.0</v>
      </c>
      <c r="N82" s="10">
        <v>43.0</v>
      </c>
      <c r="O82" s="10" t="s">
        <v>31</v>
      </c>
      <c r="P82" s="10">
        <v>0.0</v>
      </c>
      <c r="Q82" s="10" t="s">
        <v>31</v>
      </c>
      <c r="R82" s="10" t="s">
        <v>31</v>
      </c>
      <c r="S82" s="11">
        <v>1.0</v>
      </c>
      <c r="T82" s="10">
        <v>1.0</v>
      </c>
      <c r="U82" s="10">
        <v>1.0</v>
      </c>
      <c r="V82" s="10">
        <v>1.0</v>
      </c>
      <c r="W82" s="10">
        <v>1.0</v>
      </c>
      <c r="X82" s="10">
        <v>1.0</v>
      </c>
      <c r="Y82" s="10">
        <v>1.0</v>
      </c>
      <c r="Z82" s="10">
        <v>1.0</v>
      </c>
      <c r="AA82" s="10">
        <v>1.0</v>
      </c>
      <c r="AB82" s="10">
        <v>1.0</v>
      </c>
      <c r="AC82" s="10">
        <v>1.0</v>
      </c>
      <c r="AD82" s="10">
        <v>1.0</v>
      </c>
      <c r="AE82" s="10" t="s">
        <v>57</v>
      </c>
      <c r="AF82" s="10" t="s">
        <v>57</v>
      </c>
      <c r="AG82" s="10" t="s">
        <v>57</v>
      </c>
      <c r="AH82" s="10" t="s">
        <v>57</v>
      </c>
      <c r="AI82" s="10" t="s">
        <v>57</v>
      </c>
      <c r="AJ82" s="10" t="s">
        <v>57</v>
      </c>
      <c r="AK82" s="10" t="s">
        <v>57</v>
      </c>
      <c r="AL82" s="10" t="s">
        <v>57</v>
      </c>
      <c r="AM82" s="11" t="s">
        <v>38</v>
      </c>
      <c r="AN82" s="10">
        <v>1.0</v>
      </c>
      <c r="AO82" s="10">
        <v>1.0</v>
      </c>
      <c r="AP82" s="10">
        <v>1.0</v>
      </c>
      <c r="AQ82" s="10">
        <v>1.0</v>
      </c>
      <c r="AR82" s="10">
        <v>1.0</v>
      </c>
      <c r="AS82" s="10">
        <v>1.0</v>
      </c>
      <c r="AT82" s="10">
        <v>1.0</v>
      </c>
      <c r="AU82" s="10">
        <v>1.0</v>
      </c>
      <c r="AV82" s="10">
        <v>1.0</v>
      </c>
      <c r="AW82" s="10">
        <v>1.0</v>
      </c>
      <c r="AX82" s="10">
        <v>1.0</v>
      </c>
      <c r="AY82" s="10" t="s">
        <v>38</v>
      </c>
      <c r="AZ82" s="10" t="s">
        <v>38</v>
      </c>
      <c r="BA82" s="10" t="s">
        <v>38</v>
      </c>
      <c r="BB82" s="10" t="s">
        <v>38</v>
      </c>
      <c r="BC82" s="10" t="s">
        <v>38</v>
      </c>
      <c r="BD82" s="10">
        <v>1.0</v>
      </c>
      <c r="BE82" s="10" t="s">
        <v>38</v>
      </c>
      <c r="BF82" s="10" t="s">
        <v>38</v>
      </c>
      <c r="BG82" s="10" t="s">
        <v>38</v>
      </c>
      <c r="BH82" s="10" t="s">
        <v>38</v>
      </c>
      <c r="BI82" s="10" t="s">
        <v>38</v>
      </c>
      <c r="BJ82" s="10" t="s">
        <v>38</v>
      </c>
      <c r="BK82" s="11" t="s">
        <v>31</v>
      </c>
      <c r="BL82" s="10" t="s">
        <v>31</v>
      </c>
      <c r="BM82" s="10" t="s">
        <v>31</v>
      </c>
      <c r="BN82" s="10" t="s">
        <v>31</v>
      </c>
      <c r="BO82" s="10" t="s">
        <v>31</v>
      </c>
      <c r="BP82" s="10" t="s">
        <v>31</v>
      </c>
      <c r="BQ82" s="10" t="s">
        <v>31</v>
      </c>
      <c r="BR82" s="10" t="s">
        <v>31</v>
      </c>
      <c r="BS82" s="10" t="s">
        <v>31</v>
      </c>
      <c r="BT82" s="10" t="s">
        <v>31</v>
      </c>
      <c r="BU82" s="10" t="s">
        <v>31</v>
      </c>
      <c r="BV82" s="10" t="s">
        <v>31</v>
      </c>
      <c r="BW82" s="10" t="s">
        <v>31</v>
      </c>
      <c r="BX82" s="10" t="s">
        <v>31</v>
      </c>
      <c r="BY82" s="10" t="s">
        <v>31</v>
      </c>
      <c r="BZ82" s="10" t="s">
        <v>31</v>
      </c>
      <c r="CA82" s="10" t="s">
        <v>31</v>
      </c>
      <c r="CB82" s="10" t="s">
        <v>31</v>
      </c>
      <c r="CC82" s="10" t="s">
        <v>31</v>
      </c>
      <c r="CD82" s="10" t="s">
        <v>31</v>
      </c>
      <c r="CE82" s="10" t="s">
        <v>31</v>
      </c>
      <c r="CF82" s="10" t="s">
        <v>31</v>
      </c>
      <c r="CG82" s="10" t="s">
        <v>31</v>
      </c>
      <c r="CH82" s="10" t="s">
        <v>31</v>
      </c>
      <c r="CI82" s="10" t="s">
        <v>31</v>
      </c>
      <c r="CJ82" s="10" t="s">
        <v>31</v>
      </c>
      <c r="CK82" s="10" t="s">
        <v>31</v>
      </c>
      <c r="CL82" s="10" t="s">
        <v>31</v>
      </c>
      <c r="CM82" s="10" t="s">
        <v>31</v>
      </c>
      <c r="CN82" s="11">
        <v>1.0</v>
      </c>
      <c r="CO82" s="10">
        <v>1.0</v>
      </c>
      <c r="CP82" s="10" t="s">
        <v>38</v>
      </c>
      <c r="CQ82" s="10">
        <v>1.0</v>
      </c>
      <c r="CR82" s="10" t="s">
        <v>38</v>
      </c>
      <c r="CS82" s="10">
        <v>1.0</v>
      </c>
      <c r="CT82" s="10">
        <v>1.0</v>
      </c>
      <c r="CU82" s="10">
        <v>1.0</v>
      </c>
      <c r="CV82" s="10">
        <v>1.0</v>
      </c>
      <c r="CW82" s="10">
        <v>1.0</v>
      </c>
      <c r="CX82" s="10">
        <v>1.0</v>
      </c>
      <c r="CY82" s="10">
        <v>1.0</v>
      </c>
      <c r="CZ82" s="10">
        <v>1.0</v>
      </c>
      <c r="DA82" s="10">
        <v>1.0</v>
      </c>
      <c r="DB82" s="10">
        <v>1.0</v>
      </c>
      <c r="DC82" s="10" t="s">
        <v>38</v>
      </c>
      <c r="DD82" s="10" t="s">
        <v>38</v>
      </c>
      <c r="DE82" s="10">
        <v>1.0</v>
      </c>
      <c r="DF82" s="10" t="s">
        <v>38</v>
      </c>
      <c r="DG82" s="10">
        <v>1.0</v>
      </c>
      <c r="DH82" s="10">
        <v>1.0</v>
      </c>
      <c r="DI82" s="10">
        <v>1.0</v>
      </c>
      <c r="DJ82" s="10">
        <v>1.0</v>
      </c>
      <c r="DK82" s="10" t="s">
        <v>38</v>
      </c>
      <c r="DL82" s="10" t="s">
        <v>38</v>
      </c>
      <c r="DM82" s="10" t="s">
        <v>38</v>
      </c>
      <c r="DN82" s="10" t="s">
        <v>38</v>
      </c>
      <c r="DO82" s="10" t="s">
        <v>38</v>
      </c>
      <c r="DP82" s="10">
        <v>1.0</v>
      </c>
      <c r="DQ82" s="10">
        <v>1.0</v>
      </c>
      <c r="DR82" s="10" t="s">
        <v>38</v>
      </c>
      <c r="DS82" s="10" t="s">
        <v>38</v>
      </c>
      <c r="DT82" s="10" t="s">
        <v>38</v>
      </c>
      <c r="DU82" s="10">
        <v>1.0</v>
      </c>
      <c r="DV82" s="10" t="s">
        <v>38</v>
      </c>
      <c r="DW82" s="10">
        <v>1.0</v>
      </c>
      <c r="DX82" s="10">
        <v>1.0</v>
      </c>
      <c r="DY82" s="10">
        <v>1.0</v>
      </c>
      <c r="DZ82" s="10" t="s">
        <v>38</v>
      </c>
      <c r="EA82" s="10" t="s">
        <v>38</v>
      </c>
      <c r="EB82" s="10" t="s">
        <v>38</v>
      </c>
      <c r="EC82" s="10" t="s">
        <v>38</v>
      </c>
      <c r="ED82" s="10" t="s">
        <v>38</v>
      </c>
      <c r="EE82" s="10" t="s">
        <v>38</v>
      </c>
      <c r="EF82" s="10" t="s">
        <v>38</v>
      </c>
      <c r="EG82" s="10" t="s">
        <v>38</v>
      </c>
      <c r="EH82" s="10">
        <v>1.0</v>
      </c>
      <c r="EI82" s="10">
        <v>1.0</v>
      </c>
      <c r="EJ82" s="10" t="s">
        <v>38</v>
      </c>
      <c r="EK82" s="10">
        <v>1.0</v>
      </c>
      <c r="EL82" s="10" t="s">
        <v>38</v>
      </c>
      <c r="EM82" s="10" t="s">
        <v>38</v>
      </c>
      <c r="EN82" s="10" t="s">
        <v>38</v>
      </c>
      <c r="EO82" s="10">
        <v>1.0</v>
      </c>
      <c r="EP82" s="10">
        <v>1.0</v>
      </c>
      <c r="EQ82" s="10">
        <v>1.0</v>
      </c>
      <c r="ER82" s="10" t="s">
        <v>38</v>
      </c>
      <c r="ES82" s="10" t="s">
        <v>38</v>
      </c>
      <c r="ET82" s="10">
        <v>1.0</v>
      </c>
      <c r="EU82" s="10" t="s">
        <v>38</v>
      </c>
      <c r="EV82" s="10" t="s">
        <v>38</v>
      </c>
      <c r="EW82" s="10" t="s">
        <v>38</v>
      </c>
      <c r="EX82" s="10" t="s">
        <v>38</v>
      </c>
      <c r="EY82" s="10" t="s">
        <v>38</v>
      </c>
      <c r="EZ82" s="10" t="s">
        <v>38</v>
      </c>
      <c r="FA82" s="10" t="s">
        <v>38</v>
      </c>
      <c r="FB82" s="10" t="s">
        <v>38</v>
      </c>
      <c r="FC82" s="11" t="s">
        <v>31</v>
      </c>
      <c r="FD82" s="10" t="s">
        <v>31</v>
      </c>
      <c r="FE82" s="10" t="s">
        <v>31</v>
      </c>
      <c r="FF82" s="10" t="s">
        <v>31</v>
      </c>
      <c r="FG82" s="10" t="s">
        <v>31</v>
      </c>
      <c r="FH82" s="10" t="s">
        <v>31</v>
      </c>
      <c r="FI82" s="10" t="s">
        <v>31</v>
      </c>
      <c r="FJ82" s="10" t="s">
        <v>31</v>
      </c>
      <c r="FK82" s="10" t="s">
        <v>31</v>
      </c>
      <c r="FL82" s="10" t="s">
        <v>31</v>
      </c>
      <c r="FM82" s="10" t="s">
        <v>31</v>
      </c>
      <c r="FN82" s="10" t="s">
        <v>31</v>
      </c>
      <c r="FO82" s="10" t="s">
        <v>31</v>
      </c>
      <c r="FP82" s="10" t="s">
        <v>31</v>
      </c>
      <c r="FQ82" s="10" t="s">
        <v>31</v>
      </c>
      <c r="FR82" s="10" t="s">
        <v>31</v>
      </c>
      <c r="FS82" s="10" t="s">
        <v>31</v>
      </c>
      <c r="FT82" s="10" t="s">
        <v>31</v>
      </c>
      <c r="FU82" s="10" t="s">
        <v>31</v>
      </c>
      <c r="FV82" s="10" t="s">
        <v>31</v>
      </c>
      <c r="FW82" s="10" t="s">
        <v>31</v>
      </c>
      <c r="FX82" s="10" t="s">
        <v>31</v>
      </c>
      <c r="FY82" s="10" t="s">
        <v>31</v>
      </c>
      <c r="FZ82" s="10" t="s">
        <v>31</v>
      </c>
      <c r="GA82" s="10" t="s">
        <v>31</v>
      </c>
      <c r="GB82" s="10" t="s">
        <v>31</v>
      </c>
      <c r="GC82" s="10" t="s">
        <v>31</v>
      </c>
      <c r="GD82" s="11" t="s">
        <v>31</v>
      </c>
      <c r="GE82" s="10" t="s">
        <v>31</v>
      </c>
      <c r="GF82" s="10" t="s">
        <v>31</v>
      </c>
      <c r="GG82" s="10" t="s">
        <v>31</v>
      </c>
      <c r="GH82" s="10" t="s">
        <v>31</v>
      </c>
      <c r="GI82" s="10" t="s">
        <v>31</v>
      </c>
      <c r="GJ82" s="10" t="s">
        <v>31</v>
      </c>
      <c r="GK82" s="10" t="s">
        <v>31</v>
      </c>
      <c r="GL82" s="10" t="s">
        <v>31</v>
      </c>
      <c r="GM82" s="10" t="s">
        <v>31</v>
      </c>
      <c r="GN82" s="10" t="s">
        <v>31</v>
      </c>
      <c r="GO82" s="10" t="s">
        <v>31</v>
      </c>
      <c r="GP82" s="10" t="s">
        <v>31</v>
      </c>
      <c r="GQ82" s="10" t="s">
        <v>31</v>
      </c>
      <c r="GR82" s="10" t="s">
        <v>31</v>
      </c>
      <c r="GS82" s="10" t="s">
        <v>31</v>
      </c>
      <c r="GT82" s="10" t="s">
        <v>31</v>
      </c>
      <c r="GU82" s="10" t="s">
        <v>31</v>
      </c>
      <c r="GV82" s="10" t="s">
        <v>31</v>
      </c>
      <c r="GW82" s="10" t="s">
        <v>31</v>
      </c>
      <c r="GX82" s="10" t="s">
        <v>31</v>
      </c>
      <c r="GY82" s="10" t="s">
        <v>31</v>
      </c>
      <c r="GZ82" s="10" t="s">
        <v>31</v>
      </c>
      <c r="HA82" s="10" t="s">
        <v>31</v>
      </c>
      <c r="HB82" s="10" t="s">
        <v>31</v>
      </c>
      <c r="HC82" s="10" t="s">
        <v>31</v>
      </c>
      <c r="HD82" s="10" t="s">
        <v>31</v>
      </c>
      <c r="HE82" s="10" t="s">
        <v>31</v>
      </c>
      <c r="HF82" s="10" t="s">
        <v>31</v>
      </c>
    </row>
    <row r="83">
      <c r="A83" s="7"/>
      <c r="B83" s="8"/>
      <c r="C83" s="7" t="s">
        <v>317</v>
      </c>
      <c r="D83" s="7" t="s">
        <v>169</v>
      </c>
      <c r="E83" s="7" t="s">
        <v>318</v>
      </c>
      <c r="F83" s="9">
        <f t="shared" si="1"/>
        <v>91</v>
      </c>
      <c r="G83" s="7" t="s">
        <v>26</v>
      </c>
      <c r="H83" s="7" t="s">
        <v>27</v>
      </c>
      <c r="I83" s="7" t="s">
        <v>28</v>
      </c>
      <c r="J83" s="7" t="s">
        <v>71</v>
      </c>
      <c r="K83" s="7" t="s">
        <v>55</v>
      </c>
      <c r="L83" s="7" t="s">
        <v>319</v>
      </c>
      <c r="M83" s="10">
        <v>48.0</v>
      </c>
      <c r="N83" s="10">
        <v>43.0</v>
      </c>
      <c r="O83" s="10">
        <v>0.0</v>
      </c>
      <c r="P83" s="10" t="s">
        <v>31</v>
      </c>
      <c r="Q83" s="10" t="s">
        <v>31</v>
      </c>
      <c r="R83" s="10" t="s">
        <v>31</v>
      </c>
      <c r="S83" s="11">
        <v>1.0</v>
      </c>
      <c r="T83" s="10">
        <v>1.0</v>
      </c>
      <c r="U83" s="10">
        <v>1.0</v>
      </c>
      <c r="V83" s="10">
        <v>1.0</v>
      </c>
      <c r="W83" s="10">
        <v>1.0</v>
      </c>
      <c r="X83" s="10">
        <v>1.0</v>
      </c>
      <c r="Y83" s="10">
        <v>1.0</v>
      </c>
      <c r="Z83" s="10">
        <v>1.0</v>
      </c>
      <c r="AA83" s="10">
        <v>1.0</v>
      </c>
      <c r="AB83" s="10">
        <v>1.0</v>
      </c>
      <c r="AC83" s="10">
        <v>1.0</v>
      </c>
      <c r="AD83" s="10">
        <v>1.0</v>
      </c>
      <c r="AE83" s="10" t="s">
        <v>57</v>
      </c>
      <c r="AF83" s="10" t="s">
        <v>57</v>
      </c>
      <c r="AG83" s="10" t="s">
        <v>57</v>
      </c>
      <c r="AH83" s="10" t="s">
        <v>57</v>
      </c>
      <c r="AI83" s="10" t="s">
        <v>57</v>
      </c>
      <c r="AJ83" s="10" t="s">
        <v>57</v>
      </c>
      <c r="AK83" s="10" t="s">
        <v>57</v>
      </c>
      <c r="AL83" s="10" t="s">
        <v>57</v>
      </c>
      <c r="AM83" s="11">
        <v>1.0</v>
      </c>
      <c r="AN83" s="10">
        <v>1.0</v>
      </c>
      <c r="AO83" s="10">
        <v>1.0</v>
      </c>
      <c r="AP83" s="10">
        <v>1.0</v>
      </c>
      <c r="AQ83" s="10">
        <v>1.0</v>
      </c>
      <c r="AR83" s="10">
        <v>1.0</v>
      </c>
      <c r="AS83" s="10">
        <v>1.0</v>
      </c>
      <c r="AT83" s="10">
        <v>1.0</v>
      </c>
      <c r="AU83" s="10">
        <v>1.0</v>
      </c>
      <c r="AV83" s="10">
        <v>1.0</v>
      </c>
      <c r="AW83" s="10">
        <v>1.0</v>
      </c>
      <c r="AX83" s="10">
        <v>1.0</v>
      </c>
      <c r="AY83" s="10" t="s">
        <v>38</v>
      </c>
      <c r="AZ83" s="10" t="s">
        <v>38</v>
      </c>
      <c r="BA83" s="10">
        <v>1.0</v>
      </c>
      <c r="BB83" s="10" t="s">
        <v>38</v>
      </c>
      <c r="BC83" s="10" t="s">
        <v>38</v>
      </c>
      <c r="BD83" s="10">
        <v>1.0</v>
      </c>
      <c r="BE83" s="10">
        <v>1.0</v>
      </c>
      <c r="BF83" s="10" t="s">
        <v>38</v>
      </c>
      <c r="BG83" s="10" t="s">
        <v>38</v>
      </c>
      <c r="BH83" s="10" t="s">
        <v>38</v>
      </c>
      <c r="BI83" s="10" t="s">
        <v>38</v>
      </c>
      <c r="BJ83" s="10" t="s">
        <v>38</v>
      </c>
      <c r="BK83" s="11" t="s">
        <v>38</v>
      </c>
      <c r="BL83" s="10" t="s">
        <v>38</v>
      </c>
      <c r="BM83" s="10" t="s">
        <v>57</v>
      </c>
      <c r="BN83" s="10" t="s">
        <v>38</v>
      </c>
      <c r="BO83" s="10" t="s">
        <v>38</v>
      </c>
      <c r="BP83" s="10" t="s">
        <v>38</v>
      </c>
      <c r="BQ83" s="10" t="s">
        <v>38</v>
      </c>
      <c r="BR83" s="10" t="s">
        <v>38</v>
      </c>
      <c r="BS83" s="10" t="s">
        <v>38</v>
      </c>
      <c r="BT83" s="10" t="s">
        <v>38</v>
      </c>
      <c r="BU83" s="10" t="s">
        <v>38</v>
      </c>
      <c r="BV83" s="10" t="s">
        <v>38</v>
      </c>
      <c r="BW83" s="10" t="s">
        <v>38</v>
      </c>
      <c r="BX83" s="10" t="s">
        <v>38</v>
      </c>
      <c r="BY83" s="10" t="s">
        <v>38</v>
      </c>
      <c r="BZ83" s="10" t="s">
        <v>38</v>
      </c>
      <c r="CA83" s="10" t="s">
        <v>38</v>
      </c>
      <c r="CB83" s="10" t="s">
        <v>38</v>
      </c>
      <c r="CC83" s="10" t="s">
        <v>38</v>
      </c>
      <c r="CD83" s="10" t="s">
        <v>57</v>
      </c>
      <c r="CE83" s="10" t="s">
        <v>57</v>
      </c>
      <c r="CF83" s="10" t="s">
        <v>57</v>
      </c>
      <c r="CG83" s="10" t="s">
        <v>57</v>
      </c>
      <c r="CH83" s="10" t="s">
        <v>38</v>
      </c>
      <c r="CI83" s="10" t="s">
        <v>38</v>
      </c>
      <c r="CJ83" s="10" t="s">
        <v>38</v>
      </c>
      <c r="CK83" s="10" t="s">
        <v>38</v>
      </c>
      <c r="CL83" s="10" t="s">
        <v>38</v>
      </c>
      <c r="CM83" s="10" t="s">
        <v>38</v>
      </c>
      <c r="CN83" s="11" t="s">
        <v>31</v>
      </c>
      <c r="CO83" s="10" t="s">
        <v>31</v>
      </c>
      <c r="CP83" s="10" t="s">
        <v>31</v>
      </c>
      <c r="CQ83" s="10" t="s">
        <v>31</v>
      </c>
      <c r="CR83" s="10" t="s">
        <v>31</v>
      </c>
      <c r="CS83" s="10" t="s">
        <v>31</v>
      </c>
      <c r="CT83" s="10" t="s">
        <v>31</v>
      </c>
      <c r="CU83" s="10" t="s">
        <v>31</v>
      </c>
      <c r="CV83" s="10" t="s">
        <v>31</v>
      </c>
      <c r="CW83" s="10" t="s">
        <v>31</v>
      </c>
      <c r="CX83" s="10" t="s">
        <v>31</v>
      </c>
      <c r="CY83" s="10" t="s">
        <v>31</v>
      </c>
      <c r="CZ83" s="10" t="s">
        <v>31</v>
      </c>
      <c r="DA83" s="10" t="s">
        <v>31</v>
      </c>
      <c r="DB83" s="10" t="s">
        <v>31</v>
      </c>
      <c r="DC83" s="10" t="s">
        <v>31</v>
      </c>
      <c r="DD83" s="10" t="s">
        <v>31</v>
      </c>
      <c r="DE83" s="10" t="s">
        <v>31</v>
      </c>
      <c r="DF83" s="10" t="s">
        <v>31</v>
      </c>
      <c r="DG83" s="10" t="s">
        <v>31</v>
      </c>
      <c r="DH83" s="10" t="s">
        <v>31</v>
      </c>
      <c r="DI83" s="10" t="s">
        <v>31</v>
      </c>
      <c r="DJ83" s="10" t="s">
        <v>31</v>
      </c>
      <c r="DK83" s="10" t="s">
        <v>31</v>
      </c>
      <c r="DL83" s="10" t="s">
        <v>31</v>
      </c>
      <c r="DM83" s="10" t="s">
        <v>31</v>
      </c>
      <c r="DN83" s="10" t="s">
        <v>31</v>
      </c>
      <c r="DO83" s="10" t="s">
        <v>31</v>
      </c>
      <c r="DP83" s="10" t="s">
        <v>31</v>
      </c>
      <c r="DQ83" s="10" t="s">
        <v>31</v>
      </c>
      <c r="DR83" s="10" t="s">
        <v>31</v>
      </c>
      <c r="DS83" s="10" t="s">
        <v>31</v>
      </c>
      <c r="DT83" s="10" t="s">
        <v>31</v>
      </c>
      <c r="DU83" s="10" t="s">
        <v>31</v>
      </c>
      <c r="DV83" s="10" t="s">
        <v>31</v>
      </c>
      <c r="DW83" s="10" t="s">
        <v>31</v>
      </c>
      <c r="DX83" s="10" t="s">
        <v>31</v>
      </c>
      <c r="DY83" s="10" t="s">
        <v>31</v>
      </c>
      <c r="DZ83" s="10" t="s">
        <v>31</v>
      </c>
      <c r="EA83" s="10" t="s">
        <v>31</v>
      </c>
      <c r="EB83" s="10" t="s">
        <v>31</v>
      </c>
      <c r="EC83" s="10" t="s">
        <v>31</v>
      </c>
      <c r="ED83" s="10" t="s">
        <v>31</v>
      </c>
      <c r="EE83" s="10" t="s">
        <v>31</v>
      </c>
      <c r="EF83" s="10" t="s">
        <v>31</v>
      </c>
      <c r="EG83" s="10" t="s">
        <v>31</v>
      </c>
      <c r="EH83" s="10" t="s">
        <v>31</v>
      </c>
      <c r="EI83" s="10" t="s">
        <v>31</v>
      </c>
      <c r="EJ83" s="10" t="s">
        <v>31</v>
      </c>
      <c r="EK83" s="10" t="s">
        <v>31</v>
      </c>
      <c r="EL83" s="10" t="s">
        <v>31</v>
      </c>
      <c r="EM83" s="10" t="s">
        <v>31</v>
      </c>
      <c r="EN83" s="10" t="s">
        <v>31</v>
      </c>
      <c r="EO83" s="10" t="s">
        <v>31</v>
      </c>
      <c r="EP83" s="10" t="s">
        <v>31</v>
      </c>
      <c r="EQ83" s="10" t="s">
        <v>31</v>
      </c>
      <c r="ER83" s="10" t="s">
        <v>31</v>
      </c>
      <c r="ES83" s="10" t="s">
        <v>31</v>
      </c>
      <c r="ET83" s="10" t="s">
        <v>31</v>
      </c>
      <c r="EU83" s="10" t="s">
        <v>31</v>
      </c>
      <c r="EV83" s="10" t="s">
        <v>31</v>
      </c>
      <c r="EW83" s="10" t="s">
        <v>31</v>
      </c>
      <c r="EX83" s="10" t="s">
        <v>31</v>
      </c>
      <c r="EY83" s="10" t="s">
        <v>31</v>
      </c>
      <c r="EZ83" s="10" t="s">
        <v>31</v>
      </c>
      <c r="FA83" s="10" t="s">
        <v>31</v>
      </c>
      <c r="FB83" s="10" t="s">
        <v>31</v>
      </c>
      <c r="FC83" s="11" t="s">
        <v>31</v>
      </c>
      <c r="FD83" s="10" t="s">
        <v>31</v>
      </c>
      <c r="FE83" s="10" t="s">
        <v>31</v>
      </c>
      <c r="FF83" s="10" t="s">
        <v>31</v>
      </c>
      <c r="FG83" s="10" t="s">
        <v>31</v>
      </c>
      <c r="FH83" s="10" t="s">
        <v>31</v>
      </c>
      <c r="FI83" s="10" t="s">
        <v>31</v>
      </c>
      <c r="FJ83" s="10" t="s">
        <v>31</v>
      </c>
      <c r="FK83" s="10" t="s">
        <v>31</v>
      </c>
      <c r="FL83" s="10" t="s">
        <v>31</v>
      </c>
      <c r="FM83" s="10" t="s">
        <v>31</v>
      </c>
      <c r="FN83" s="10" t="s">
        <v>31</v>
      </c>
      <c r="FO83" s="10" t="s">
        <v>31</v>
      </c>
      <c r="FP83" s="10" t="s">
        <v>31</v>
      </c>
      <c r="FQ83" s="10" t="s">
        <v>31</v>
      </c>
      <c r="FR83" s="10" t="s">
        <v>31</v>
      </c>
      <c r="FS83" s="10" t="s">
        <v>31</v>
      </c>
      <c r="FT83" s="10" t="s">
        <v>31</v>
      </c>
      <c r="FU83" s="10" t="s">
        <v>31</v>
      </c>
      <c r="FV83" s="10" t="s">
        <v>31</v>
      </c>
      <c r="FW83" s="10" t="s">
        <v>31</v>
      </c>
      <c r="FX83" s="10" t="s">
        <v>31</v>
      </c>
      <c r="FY83" s="10" t="s">
        <v>31</v>
      </c>
      <c r="FZ83" s="10" t="s">
        <v>31</v>
      </c>
      <c r="GA83" s="10" t="s">
        <v>31</v>
      </c>
      <c r="GB83" s="10" t="s">
        <v>31</v>
      </c>
      <c r="GC83" s="10" t="s">
        <v>31</v>
      </c>
      <c r="GD83" s="11" t="s">
        <v>31</v>
      </c>
      <c r="GE83" s="10" t="s">
        <v>31</v>
      </c>
      <c r="GF83" s="10" t="s">
        <v>31</v>
      </c>
      <c r="GG83" s="10" t="s">
        <v>31</v>
      </c>
      <c r="GH83" s="10" t="s">
        <v>31</v>
      </c>
      <c r="GI83" s="10" t="s">
        <v>31</v>
      </c>
      <c r="GJ83" s="10" t="s">
        <v>31</v>
      </c>
      <c r="GK83" s="10" t="s">
        <v>31</v>
      </c>
      <c r="GL83" s="10" t="s">
        <v>31</v>
      </c>
      <c r="GM83" s="10" t="s">
        <v>31</v>
      </c>
      <c r="GN83" s="10" t="s">
        <v>31</v>
      </c>
      <c r="GO83" s="10" t="s">
        <v>31</v>
      </c>
      <c r="GP83" s="10" t="s">
        <v>31</v>
      </c>
      <c r="GQ83" s="10" t="s">
        <v>31</v>
      </c>
      <c r="GR83" s="10" t="s">
        <v>31</v>
      </c>
      <c r="GS83" s="10" t="s">
        <v>31</v>
      </c>
      <c r="GT83" s="10" t="s">
        <v>31</v>
      </c>
      <c r="GU83" s="10" t="s">
        <v>31</v>
      </c>
      <c r="GV83" s="10" t="s">
        <v>31</v>
      </c>
      <c r="GW83" s="10" t="s">
        <v>31</v>
      </c>
      <c r="GX83" s="10" t="s">
        <v>31</v>
      </c>
      <c r="GY83" s="10" t="s">
        <v>31</v>
      </c>
      <c r="GZ83" s="10" t="s">
        <v>31</v>
      </c>
      <c r="HA83" s="10" t="s">
        <v>31</v>
      </c>
      <c r="HB83" s="10" t="s">
        <v>31</v>
      </c>
      <c r="HC83" s="10" t="s">
        <v>31</v>
      </c>
      <c r="HD83" s="10" t="s">
        <v>31</v>
      </c>
      <c r="HE83" s="10" t="s">
        <v>31</v>
      </c>
      <c r="HF83" s="10" t="s">
        <v>31</v>
      </c>
    </row>
    <row r="84">
      <c r="A84" s="7"/>
      <c r="B84" s="8"/>
      <c r="C84" s="7" t="s">
        <v>320</v>
      </c>
      <c r="D84" s="7" t="s">
        <v>321</v>
      </c>
      <c r="E84" s="7" t="s">
        <v>322</v>
      </c>
      <c r="F84" s="9">
        <f t="shared" si="1"/>
        <v>91</v>
      </c>
      <c r="G84" s="7" t="s">
        <v>26</v>
      </c>
      <c r="H84" s="7" t="s">
        <v>323</v>
      </c>
      <c r="I84" s="7" t="s">
        <v>324</v>
      </c>
      <c r="J84" s="7" t="s">
        <v>42</v>
      </c>
      <c r="K84" s="7" t="s">
        <v>55</v>
      </c>
      <c r="L84" s="7" t="s">
        <v>325</v>
      </c>
      <c r="M84" s="10">
        <v>48.0</v>
      </c>
      <c r="N84" s="10">
        <v>43.0</v>
      </c>
      <c r="O84" s="10" t="s">
        <v>31</v>
      </c>
      <c r="P84" s="10" t="s">
        <v>31</v>
      </c>
      <c r="Q84" s="10" t="s">
        <v>31</v>
      </c>
      <c r="R84" s="10" t="s">
        <v>31</v>
      </c>
      <c r="S84" s="11">
        <v>1.0</v>
      </c>
      <c r="T84" s="10">
        <v>1.0</v>
      </c>
      <c r="U84" s="10">
        <v>1.0</v>
      </c>
      <c r="V84" s="10">
        <v>1.0</v>
      </c>
      <c r="W84" s="10">
        <v>1.0</v>
      </c>
      <c r="X84" s="10">
        <v>1.0</v>
      </c>
      <c r="Y84" s="10">
        <v>1.0</v>
      </c>
      <c r="Z84" s="10">
        <v>1.0</v>
      </c>
      <c r="AA84" s="10">
        <v>1.0</v>
      </c>
      <c r="AB84" s="10">
        <v>1.0</v>
      </c>
      <c r="AC84" s="10">
        <v>1.0</v>
      </c>
      <c r="AD84" s="10">
        <v>1.0</v>
      </c>
      <c r="AE84" s="10" t="s">
        <v>57</v>
      </c>
      <c r="AF84" s="10" t="s">
        <v>57</v>
      </c>
      <c r="AG84" s="10" t="s">
        <v>57</v>
      </c>
      <c r="AH84" s="10" t="s">
        <v>57</v>
      </c>
      <c r="AI84" s="10" t="s">
        <v>57</v>
      </c>
      <c r="AJ84" s="10" t="s">
        <v>57</v>
      </c>
      <c r="AK84" s="10" t="s">
        <v>57</v>
      </c>
      <c r="AL84" s="10" t="s">
        <v>57</v>
      </c>
      <c r="AM84" s="11">
        <v>1.0</v>
      </c>
      <c r="AN84" s="10">
        <v>1.0</v>
      </c>
      <c r="AO84" s="10">
        <v>1.0</v>
      </c>
      <c r="AP84" s="10">
        <v>1.0</v>
      </c>
      <c r="AQ84" s="10">
        <v>1.0</v>
      </c>
      <c r="AR84" s="10">
        <v>1.0</v>
      </c>
      <c r="AS84" s="10">
        <v>1.0</v>
      </c>
      <c r="AT84" s="10">
        <v>1.0</v>
      </c>
      <c r="AU84" s="10">
        <v>1.0</v>
      </c>
      <c r="AV84" s="10">
        <v>1.0</v>
      </c>
      <c r="AW84" s="10">
        <v>1.0</v>
      </c>
      <c r="AX84" s="10">
        <v>1.0</v>
      </c>
      <c r="AY84" s="10" t="s">
        <v>38</v>
      </c>
      <c r="AZ84" s="10">
        <v>1.0</v>
      </c>
      <c r="BA84" s="10">
        <v>1.0</v>
      </c>
      <c r="BB84" s="10">
        <v>1.0</v>
      </c>
      <c r="BC84" s="10">
        <v>1.0</v>
      </c>
      <c r="BD84" s="10">
        <v>1.0</v>
      </c>
      <c r="BE84" s="10">
        <v>1.0</v>
      </c>
      <c r="BF84" s="10">
        <v>1.0</v>
      </c>
      <c r="BG84" s="10">
        <v>1.0</v>
      </c>
      <c r="BH84" s="10">
        <v>1.0</v>
      </c>
      <c r="BI84" s="10">
        <v>1.0</v>
      </c>
      <c r="BJ84" s="10">
        <v>1.0</v>
      </c>
      <c r="BK84" s="11" t="s">
        <v>31</v>
      </c>
      <c r="BL84" s="10" t="s">
        <v>31</v>
      </c>
      <c r="BM84" s="10" t="s">
        <v>31</v>
      </c>
      <c r="BN84" s="10" t="s">
        <v>31</v>
      </c>
      <c r="BO84" s="10" t="s">
        <v>31</v>
      </c>
      <c r="BP84" s="10" t="s">
        <v>31</v>
      </c>
      <c r="BQ84" s="10" t="s">
        <v>31</v>
      </c>
      <c r="BR84" s="10" t="s">
        <v>31</v>
      </c>
      <c r="BS84" s="10" t="s">
        <v>31</v>
      </c>
      <c r="BT84" s="10" t="s">
        <v>31</v>
      </c>
      <c r="BU84" s="10" t="s">
        <v>31</v>
      </c>
      <c r="BV84" s="10" t="s">
        <v>31</v>
      </c>
      <c r="BW84" s="10" t="s">
        <v>31</v>
      </c>
      <c r="BX84" s="10" t="s">
        <v>31</v>
      </c>
      <c r="BY84" s="10" t="s">
        <v>31</v>
      </c>
      <c r="BZ84" s="10" t="s">
        <v>31</v>
      </c>
      <c r="CA84" s="10" t="s">
        <v>31</v>
      </c>
      <c r="CB84" s="10" t="s">
        <v>31</v>
      </c>
      <c r="CC84" s="10" t="s">
        <v>31</v>
      </c>
      <c r="CD84" s="10" t="s">
        <v>31</v>
      </c>
      <c r="CE84" s="10" t="s">
        <v>31</v>
      </c>
      <c r="CF84" s="10" t="s">
        <v>31</v>
      </c>
      <c r="CG84" s="10" t="s">
        <v>31</v>
      </c>
      <c r="CH84" s="10" t="s">
        <v>31</v>
      </c>
      <c r="CI84" s="10" t="s">
        <v>31</v>
      </c>
      <c r="CJ84" s="10" t="s">
        <v>31</v>
      </c>
      <c r="CK84" s="10" t="s">
        <v>31</v>
      </c>
      <c r="CL84" s="10" t="s">
        <v>31</v>
      </c>
      <c r="CM84" s="10" t="s">
        <v>31</v>
      </c>
      <c r="CN84" s="11" t="s">
        <v>31</v>
      </c>
      <c r="CO84" s="10" t="s">
        <v>31</v>
      </c>
      <c r="CP84" s="10" t="s">
        <v>31</v>
      </c>
      <c r="CQ84" s="10" t="s">
        <v>31</v>
      </c>
      <c r="CR84" s="10" t="s">
        <v>31</v>
      </c>
      <c r="CS84" s="10" t="s">
        <v>31</v>
      </c>
      <c r="CT84" s="10" t="s">
        <v>31</v>
      </c>
      <c r="CU84" s="10" t="s">
        <v>31</v>
      </c>
      <c r="CV84" s="10" t="s">
        <v>31</v>
      </c>
      <c r="CW84" s="10" t="s">
        <v>31</v>
      </c>
      <c r="CX84" s="10" t="s">
        <v>31</v>
      </c>
      <c r="CY84" s="10" t="s">
        <v>31</v>
      </c>
      <c r="CZ84" s="10" t="s">
        <v>31</v>
      </c>
      <c r="DA84" s="10" t="s">
        <v>31</v>
      </c>
      <c r="DB84" s="10" t="s">
        <v>31</v>
      </c>
      <c r="DC84" s="10" t="s">
        <v>31</v>
      </c>
      <c r="DD84" s="10" t="s">
        <v>31</v>
      </c>
      <c r="DE84" s="10" t="s">
        <v>31</v>
      </c>
      <c r="DF84" s="10" t="s">
        <v>31</v>
      </c>
      <c r="DG84" s="10" t="s">
        <v>31</v>
      </c>
      <c r="DH84" s="10" t="s">
        <v>31</v>
      </c>
      <c r="DI84" s="10" t="s">
        <v>31</v>
      </c>
      <c r="DJ84" s="10" t="s">
        <v>31</v>
      </c>
      <c r="DK84" s="10" t="s">
        <v>31</v>
      </c>
      <c r="DL84" s="10" t="s">
        <v>31</v>
      </c>
      <c r="DM84" s="10" t="s">
        <v>31</v>
      </c>
      <c r="DN84" s="10" t="s">
        <v>31</v>
      </c>
      <c r="DO84" s="10" t="s">
        <v>31</v>
      </c>
      <c r="DP84" s="10" t="s">
        <v>31</v>
      </c>
      <c r="DQ84" s="10" t="s">
        <v>31</v>
      </c>
      <c r="DR84" s="10" t="s">
        <v>31</v>
      </c>
      <c r="DS84" s="10" t="s">
        <v>31</v>
      </c>
      <c r="DT84" s="10" t="s">
        <v>31</v>
      </c>
      <c r="DU84" s="10" t="s">
        <v>31</v>
      </c>
      <c r="DV84" s="10" t="s">
        <v>31</v>
      </c>
      <c r="DW84" s="10" t="s">
        <v>31</v>
      </c>
      <c r="DX84" s="10" t="s">
        <v>31</v>
      </c>
      <c r="DY84" s="10" t="s">
        <v>31</v>
      </c>
      <c r="DZ84" s="10" t="s">
        <v>31</v>
      </c>
      <c r="EA84" s="10" t="s">
        <v>31</v>
      </c>
      <c r="EB84" s="10" t="s">
        <v>31</v>
      </c>
      <c r="EC84" s="10" t="s">
        <v>31</v>
      </c>
      <c r="ED84" s="10" t="s">
        <v>31</v>
      </c>
      <c r="EE84" s="10" t="s">
        <v>31</v>
      </c>
      <c r="EF84" s="10" t="s">
        <v>31</v>
      </c>
      <c r="EG84" s="10" t="s">
        <v>31</v>
      </c>
      <c r="EH84" s="10" t="s">
        <v>31</v>
      </c>
      <c r="EI84" s="10" t="s">
        <v>31</v>
      </c>
      <c r="EJ84" s="10" t="s">
        <v>31</v>
      </c>
      <c r="EK84" s="10" t="s">
        <v>31</v>
      </c>
      <c r="EL84" s="10" t="s">
        <v>31</v>
      </c>
      <c r="EM84" s="10" t="s">
        <v>31</v>
      </c>
      <c r="EN84" s="10" t="s">
        <v>31</v>
      </c>
      <c r="EO84" s="10" t="s">
        <v>31</v>
      </c>
      <c r="EP84" s="10" t="s">
        <v>31</v>
      </c>
      <c r="EQ84" s="10" t="s">
        <v>31</v>
      </c>
      <c r="ER84" s="10" t="s">
        <v>31</v>
      </c>
      <c r="ES84" s="10" t="s">
        <v>31</v>
      </c>
      <c r="ET84" s="10" t="s">
        <v>31</v>
      </c>
      <c r="EU84" s="10" t="s">
        <v>31</v>
      </c>
      <c r="EV84" s="10" t="s">
        <v>31</v>
      </c>
      <c r="EW84" s="10" t="s">
        <v>31</v>
      </c>
      <c r="EX84" s="10" t="s">
        <v>31</v>
      </c>
      <c r="EY84" s="10" t="s">
        <v>31</v>
      </c>
      <c r="EZ84" s="10" t="s">
        <v>31</v>
      </c>
      <c r="FA84" s="10" t="s">
        <v>31</v>
      </c>
      <c r="FB84" s="10" t="s">
        <v>31</v>
      </c>
      <c r="FC84" s="11" t="s">
        <v>31</v>
      </c>
      <c r="FD84" s="10" t="s">
        <v>31</v>
      </c>
      <c r="FE84" s="10" t="s">
        <v>31</v>
      </c>
      <c r="FF84" s="10" t="s">
        <v>31</v>
      </c>
      <c r="FG84" s="10" t="s">
        <v>31</v>
      </c>
      <c r="FH84" s="10" t="s">
        <v>31</v>
      </c>
      <c r="FI84" s="10" t="s">
        <v>31</v>
      </c>
      <c r="FJ84" s="10" t="s">
        <v>31</v>
      </c>
      <c r="FK84" s="10" t="s">
        <v>31</v>
      </c>
      <c r="FL84" s="10" t="s">
        <v>31</v>
      </c>
      <c r="FM84" s="10" t="s">
        <v>31</v>
      </c>
      <c r="FN84" s="10" t="s">
        <v>31</v>
      </c>
      <c r="FO84" s="10" t="s">
        <v>31</v>
      </c>
      <c r="FP84" s="10" t="s">
        <v>31</v>
      </c>
      <c r="FQ84" s="10" t="s">
        <v>31</v>
      </c>
      <c r="FR84" s="10" t="s">
        <v>31</v>
      </c>
      <c r="FS84" s="10" t="s">
        <v>31</v>
      </c>
      <c r="FT84" s="10" t="s">
        <v>31</v>
      </c>
      <c r="FU84" s="10" t="s">
        <v>31</v>
      </c>
      <c r="FV84" s="10" t="s">
        <v>31</v>
      </c>
      <c r="FW84" s="10" t="s">
        <v>31</v>
      </c>
      <c r="FX84" s="10" t="s">
        <v>31</v>
      </c>
      <c r="FY84" s="10" t="s">
        <v>31</v>
      </c>
      <c r="FZ84" s="10" t="s">
        <v>31</v>
      </c>
      <c r="GA84" s="10" t="s">
        <v>31</v>
      </c>
      <c r="GB84" s="10" t="s">
        <v>31</v>
      </c>
      <c r="GC84" s="10" t="s">
        <v>31</v>
      </c>
      <c r="GD84" s="11" t="s">
        <v>31</v>
      </c>
      <c r="GE84" s="10" t="s">
        <v>31</v>
      </c>
      <c r="GF84" s="10" t="s">
        <v>31</v>
      </c>
      <c r="GG84" s="10" t="s">
        <v>31</v>
      </c>
      <c r="GH84" s="10" t="s">
        <v>31</v>
      </c>
      <c r="GI84" s="10" t="s">
        <v>31</v>
      </c>
      <c r="GJ84" s="10" t="s">
        <v>31</v>
      </c>
      <c r="GK84" s="10" t="s">
        <v>31</v>
      </c>
      <c r="GL84" s="10" t="s">
        <v>31</v>
      </c>
      <c r="GM84" s="10" t="s">
        <v>31</v>
      </c>
      <c r="GN84" s="10" t="s">
        <v>31</v>
      </c>
      <c r="GO84" s="10" t="s">
        <v>31</v>
      </c>
      <c r="GP84" s="10" t="s">
        <v>31</v>
      </c>
      <c r="GQ84" s="10" t="s">
        <v>31</v>
      </c>
      <c r="GR84" s="10" t="s">
        <v>31</v>
      </c>
      <c r="GS84" s="10" t="s">
        <v>31</v>
      </c>
      <c r="GT84" s="10" t="s">
        <v>31</v>
      </c>
      <c r="GU84" s="10" t="s">
        <v>31</v>
      </c>
      <c r="GV84" s="10" t="s">
        <v>31</v>
      </c>
      <c r="GW84" s="10" t="s">
        <v>31</v>
      </c>
      <c r="GX84" s="10" t="s">
        <v>31</v>
      </c>
      <c r="GY84" s="10" t="s">
        <v>31</v>
      </c>
      <c r="GZ84" s="10" t="s">
        <v>31</v>
      </c>
      <c r="HA84" s="10" t="s">
        <v>31</v>
      </c>
      <c r="HB84" s="10" t="s">
        <v>31</v>
      </c>
      <c r="HC84" s="10" t="s">
        <v>31</v>
      </c>
      <c r="HD84" s="10" t="s">
        <v>31</v>
      </c>
      <c r="HE84" s="10" t="s">
        <v>31</v>
      </c>
      <c r="HF84" s="10" t="s">
        <v>31</v>
      </c>
    </row>
    <row r="85">
      <c r="A85" s="7"/>
      <c r="B85" s="8"/>
      <c r="C85" s="7" t="s">
        <v>326</v>
      </c>
      <c r="D85" s="7" t="s">
        <v>327</v>
      </c>
      <c r="E85" s="7" t="s">
        <v>120</v>
      </c>
      <c r="F85" s="9">
        <f t="shared" si="1"/>
        <v>89</v>
      </c>
      <c r="G85" s="7" t="s">
        <v>26</v>
      </c>
      <c r="H85" s="7" t="s">
        <v>116</v>
      </c>
      <c r="I85" s="7" t="s">
        <v>328</v>
      </c>
      <c r="J85" s="7" t="s">
        <v>42</v>
      </c>
      <c r="K85" s="7" t="s">
        <v>55</v>
      </c>
      <c r="L85" s="7" t="s">
        <v>329</v>
      </c>
      <c r="M85" s="10">
        <v>15.0</v>
      </c>
      <c r="N85" s="10">
        <v>43.0</v>
      </c>
      <c r="O85" s="10">
        <v>31.0</v>
      </c>
      <c r="P85" s="10" t="s">
        <v>31</v>
      </c>
      <c r="Q85" s="10" t="s">
        <v>31</v>
      </c>
      <c r="R85" s="10" t="s">
        <v>31</v>
      </c>
      <c r="S85" s="11">
        <v>1.0</v>
      </c>
      <c r="T85" s="10">
        <v>1.0</v>
      </c>
      <c r="U85" s="10">
        <v>1.0</v>
      </c>
      <c r="V85" s="10">
        <v>1.0</v>
      </c>
      <c r="W85" s="10">
        <v>1.0</v>
      </c>
      <c r="X85" s="10">
        <v>1.0</v>
      </c>
      <c r="Y85" s="10" t="s">
        <v>57</v>
      </c>
      <c r="Z85" s="10" t="s">
        <v>57</v>
      </c>
      <c r="AA85" s="10" t="s">
        <v>57</v>
      </c>
      <c r="AB85" s="10" t="s">
        <v>57</v>
      </c>
      <c r="AC85" s="10" t="s">
        <v>57</v>
      </c>
      <c r="AD85" s="10" t="s">
        <v>57</v>
      </c>
      <c r="AE85" s="10" t="s">
        <v>57</v>
      </c>
      <c r="AF85" s="10" t="s">
        <v>57</v>
      </c>
      <c r="AG85" s="10" t="s">
        <v>57</v>
      </c>
      <c r="AH85" s="10" t="s">
        <v>57</v>
      </c>
      <c r="AI85" s="10" t="s">
        <v>57</v>
      </c>
      <c r="AJ85" s="10" t="s">
        <v>57</v>
      </c>
      <c r="AK85" s="10" t="s">
        <v>57</v>
      </c>
      <c r="AL85" s="10" t="s">
        <v>57</v>
      </c>
      <c r="AM85" s="11">
        <v>1.0</v>
      </c>
      <c r="AN85" s="10">
        <v>1.0</v>
      </c>
      <c r="AO85" s="10">
        <v>1.0</v>
      </c>
      <c r="AP85" s="10">
        <v>1.0</v>
      </c>
      <c r="AQ85" s="10">
        <v>1.0</v>
      </c>
      <c r="AR85" s="10">
        <v>1.0</v>
      </c>
      <c r="AS85" s="10">
        <v>1.0</v>
      </c>
      <c r="AT85" s="10">
        <v>1.0</v>
      </c>
      <c r="AU85" s="10">
        <v>1.0</v>
      </c>
      <c r="AV85" s="10">
        <v>1.0</v>
      </c>
      <c r="AW85" s="10">
        <v>1.0</v>
      </c>
      <c r="AX85" s="10">
        <v>1.0</v>
      </c>
      <c r="AY85" s="10">
        <v>1.0</v>
      </c>
      <c r="AZ85" s="10" t="s">
        <v>38</v>
      </c>
      <c r="BA85" s="10">
        <v>1.0</v>
      </c>
      <c r="BB85" s="10" t="s">
        <v>38</v>
      </c>
      <c r="BC85" s="10" t="s">
        <v>38</v>
      </c>
      <c r="BD85" s="10">
        <v>1.0</v>
      </c>
      <c r="BE85" s="10">
        <v>1.0</v>
      </c>
      <c r="BF85" s="10" t="s">
        <v>38</v>
      </c>
      <c r="BG85" s="10" t="s">
        <v>38</v>
      </c>
      <c r="BH85" s="10" t="s">
        <v>38</v>
      </c>
      <c r="BI85" s="10" t="s">
        <v>38</v>
      </c>
      <c r="BJ85" s="10" t="s">
        <v>38</v>
      </c>
      <c r="BK85" s="11">
        <v>1.0</v>
      </c>
      <c r="BL85" s="10" t="s">
        <v>160</v>
      </c>
      <c r="BM85" s="10">
        <v>1.0</v>
      </c>
      <c r="BN85" s="10">
        <v>1.0</v>
      </c>
      <c r="BO85" s="10">
        <v>1.0</v>
      </c>
      <c r="BP85" s="10">
        <v>1.0</v>
      </c>
      <c r="BQ85" s="10">
        <v>1.0</v>
      </c>
      <c r="BR85" s="10">
        <v>1.0</v>
      </c>
      <c r="BS85" s="10">
        <v>1.0</v>
      </c>
      <c r="BT85" s="10" t="s">
        <v>160</v>
      </c>
      <c r="BU85" s="10" t="s">
        <v>160</v>
      </c>
      <c r="BV85" s="10" t="s">
        <v>160</v>
      </c>
      <c r="BW85" s="10" t="s">
        <v>160</v>
      </c>
      <c r="BX85" s="10" t="s">
        <v>160</v>
      </c>
      <c r="BY85" s="10" t="s">
        <v>160</v>
      </c>
      <c r="BZ85" s="10" t="s">
        <v>160</v>
      </c>
      <c r="CA85" s="10" t="s">
        <v>160</v>
      </c>
      <c r="CB85" s="10" t="s">
        <v>160</v>
      </c>
      <c r="CC85" s="10" t="s">
        <v>160</v>
      </c>
      <c r="CD85" s="10" t="s">
        <v>160</v>
      </c>
      <c r="CE85" s="10" t="s">
        <v>160</v>
      </c>
      <c r="CF85" s="10" t="s">
        <v>160</v>
      </c>
      <c r="CG85" s="10" t="s">
        <v>160</v>
      </c>
      <c r="CH85" s="10" t="s">
        <v>160</v>
      </c>
      <c r="CI85" s="10" t="s">
        <v>160</v>
      </c>
      <c r="CJ85" s="10" t="s">
        <v>160</v>
      </c>
      <c r="CK85" s="10" t="s">
        <v>160</v>
      </c>
      <c r="CL85" s="10" t="s">
        <v>160</v>
      </c>
      <c r="CM85" s="10" t="s">
        <v>160</v>
      </c>
      <c r="CN85" s="11" t="s">
        <v>31</v>
      </c>
      <c r="CO85" s="10" t="s">
        <v>31</v>
      </c>
      <c r="CP85" s="10" t="s">
        <v>31</v>
      </c>
      <c r="CQ85" s="10" t="s">
        <v>31</v>
      </c>
      <c r="CR85" s="10" t="s">
        <v>31</v>
      </c>
      <c r="CS85" s="10" t="s">
        <v>31</v>
      </c>
      <c r="CT85" s="10" t="s">
        <v>31</v>
      </c>
      <c r="CU85" s="10" t="s">
        <v>31</v>
      </c>
      <c r="CV85" s="10" t="s">
        <v>31</v>
      </c>
      <c r="CW85" s="10" t="s">
        <v>31</v>
      </c>
      <c r="CX85" s="10" t="s">
        <v>31</v>
      </c>
      <c r="CY85" s="10" t="s">
        <v>31</v>
      </c>
      <c r="CZ85" s="10" t="s">
        <v>31</v>
      </c>
      <c r="DA85" s="10" t="s">
        <v>31</v>
      </c>
      <c r="DB85" s="10" t="s">
        <v>31</v>
      </c>
      <c r="DC85" s="10" t="s">
        <v>31</v>
      </c>
      <c r="DD85" s="10" t="s">
        <v>31</v>
      </c>
      <c r="DE85" s="10" t="s">
        <v>31</v>
      </c>
      <c r="DF85" s="10" t="s">
        <v>31</v>
      </c>
      <c r="DG85" s="10" t="s">
        <v>31</v>
      </c>
      <c r="DH85" s="10" t="s">
        <v>31</v>
      </c>
      <c r="DI85" s="10" t="s">
        <v>31</v>
      </c>
      <c r="DJ85" s="10" t="s">
        <v>31</v>
      </c>
      <c r="DK85" s="10" t="s">
        <v>31</v>
      </c>
      <c r="DL85" s="10" t="s">
        <v>31</v>
      </c>
      <c r="DM85" s="10" t="s">
        <v>31</v>
      </c>
      <c r="DN85" s="10" t="s">
        <v>31</v>
      </c>
      <c r="DO85" s="10" t="s">
        <v>31</v>
      </c>
      <c r="DP85" s="10" t="s">
        <v>31</v>
      </c>
      <c r="DQ85" s="10" t="s">
        <v>31</v>
      </c>
      <c r="DR85" s="10" t="s">
        <v>31</v>
      </c>
      <c r="DS85" s="10" t="s">
        <v>31</v>
      </c>
      <c r="DT85" s="10" t="s">
        <v>31</v>
      </c>
      <c r="DU85" s="10" t="s">
        <v>31</v>
      </c>
      <c r="DV85" s="10" t="s">
        <v>31</v>
      </c>
      <c r="DW85" s="10" t="s">
        <v>31</v>
      </c>
      <c r="DX85" s="10" t="s">
        <v>31</v>
      </c>
      <c r="DY85" s="10" t="s">
        <v>31</v>
      </c>
      <c r="DZ85" s="10" t="s">
        <v>31</v>
      </c>
      <c r="EA85" s="10" t="s">
        <v>31</v>
      </c>
      <c r="EB85" s="10" t="s">
        <v>31</v>
      </c>
      <c r="EC85" s="10" t="s">
        <v>31</v>
      </c>
      <c r="ED85" s="10" t="s">
        <v>31</v>
      </c>
      <c r="EE85" s="10" t="s">
        <v>31</v>
      </c>
      <c r="EF85" s="10" t="s">
        <v>31</v>
      </c>
      <c r="EG85" s="10" t="s">
        <v>31</v>
      </c>
      <c r="EH85" s="10" t="s">
        <v>31</v>
      </c>
      <c r="EI85" s="10" t="s">
        <v>31</v>
      </c>
      <c r="EJ85" s="10" t="s">
        <v>31</v>
      </c>
      <c r="EK85" s="10" t="s">
        <v>31</v>
      </c>
      <c r="EL85" s="10" t="s">
        <v>31</v>
      </c>
      <c r="EM85" s="10" t="s">
        <v>31</v>
      </c>
      <c r="EN85" s="10" t="s">
        <v>31</v>
      </c>
      <c r="EO85" s="10" t="s">
        <v>31</v>
      </c>
      <c r="EP85" s="10" t="s">
        <v>31</v>
      </c>
      <c r="EQ85" s="10" t="s">
        <v>31</v>
      </c>
      <c r="ER85" s="10" t="s">
        <v>31</v>
      </c>
      <c r="ES85" s="10" t="s">
        <v>31</v>
      </c>
      <c r="ET85" s="10" t="s">
        <v>31</v>
      </c>
      <c r="EU85" s="10" t="s">
        <v>31</v>
      </c>
      <c r="EV85" s="10" t="s">
        <v>31</v>
      </c>
      <c r="EW85" s="10" t="s">
        <v>31</v>
      </c>
      <c r="EX85" s="10" t="s">
        <v>31</v>
      </c>
      <c r="EY85" s="10" t="s">
        <v>31</v>
      </c>
      <c r="EZ85" s="10" t="s">
        <v>31</v>
      </c>
      <c r="FA85" s="10" t="s">
        <v>31</v>
      </c>
      <c r="FB85" s="10" t="s">
        <v>31</v>
      </c>
      <c r="FC85" s="11" t="s">
        <v>31</v>
      </c>
      <c r="FD85" s="10" t="s">
        <v>31</v>
      </c>
      <c r="FE85" s="10" t="s">
        <v>31</v>
      </c>
      <c r="FF85" s="10" t="s">
        <v>31</v>
      </c>
      <c r="FG85" s="10" t="s">
        <v>31</v>
      </c>
      <c r="FH85" s="10" t="s">
        <v>31</v>
      </c>
      <c r="FI85" s="10" t="s">
        <v>31</v>
      </c>
      <c r="FJ85" s="10" t="s">
        <v>31</v>
      </c>
      <c r="FK85" s="10" t="s">
        <v>31</v>
      </c>
      <c r="FL85" s="10" t="s">
        <v>31</v>
      </c>
      <c r="FM85" s="10" t="s">
        <v>31</v>
      </c>
      <c r="FN85" s="10" t="s">
        <v>31</v>
      </c>
      <c r="FO85" s="10" t="s">
        <v>31</v>
      </c>
      <c r="FP85" s="10" t="s">
        <v>31</v>
      </c>
      <c r="FQ85" s="10" t="s">
        <v>31</v>
      </c>
      <c r="FR85" s="10" t="s">
        <v>31</v>
      </c>
      <c r="FS85" s="10" t="s">
        <v>31</v>
      </c>
      <c r="FT85" s="10" t="s">
        <v>31</v>
      </c>
      <c r="FU85" s="10" t="s">
        <v>31</v>
      </c>
      <c r="FV85" s="10" t="s">
        <v>31</v>
      </c>
      <c r="FW85" s="10" t="s">
        <v>31</v>
      </c>
      <c r="FX85" s="10" t="s">
        <v>31</v>
      </c>
      <c r="FY85" s="10" t="s">
        <v>31</v>
      </c>
      <c r="FZ85" s="10" t="s">
        <v>31</v>
      </c>
      <c r="GA85" s="10" t="s">
        <v>31</v>
      </c>
      <c r="GB85" s="10" t="s">
        <v>31</v>
      </c>
      <c r="GC85" s="10" t="s">
        <v>31</v>
      </c>
      <c r="GD85" s="11" t="s">
        <v>31</v>
      </c>
      <c r="GE85" s="10" t="s">
        <v>31</v>
      </c>
      <c r="GF85" s="10" t="s">
        <v>31</v>
      </c>
      <c r="GG85" s="10" t="s">
        <v>31</v>
      </c>
      <c r="GH85" s="10" t="s">
        <v>31</v>
      </c>
      <c r="GI85" s="10" t="s">
        <v>31</v>
      </c>
      <c r="GJ85" s="10" t="s">
        <v>31</v>
      </c>
      <c r="GK85" s="10" t="s">
        <v>31</v>
      </c>
      <c r="GL85" s="10" t="s">
        <v>31</v>
      </c>
      <c r="GM85" s="10" t="s">
        <v>31</v>
      </c>
      <c r="GN85" s="10" t="s">
        <v>31</v>
      </c>
      <c r="GO85" s="10" t="s">
        <v>31</v>
      </c>
      <c r="GP85" s="10" t="s">
        <v>31</v>
      </c>
      <c r="GQ85" s="10" t="s">
        <v>31</v>
      </c>
      <c r="GR85" s="10" t="s">
        <v>31</v>
      </c>
      <c r="GS85" s="10" t="s">
        <v>31</v>
      </c>
      <c r="GT85" s="10" t="s">
        <v>31</v>
      </c>
      <c r="GU85" s="10" t="s">
        <v>31</v>
      </c>
      <c r="GV85" s="10" t="s">
        <v>31</v>
      </c>
      <c r="GW85" s="10" t="s">
        <v>31</v>
      </c>
      <c r="GX85" s="10" t="s">
        <v>31</v>
      </c>
      <c r="GY85" s="10" t="s">
        <v>31</v>
      </c>
      <c r="GZ85" s="10" t="s">
        <v>31</v>
      </c>
      <c r="HA85" s="10" t="s">
        <v>31</v>
      </c>
      <c r="HB85" s="10" t="s">
        <v>31</v>
      </c>
      <c r="HC85" s="10" t="s">
        <v>31</v>
      </c>
      <c r="HD85" s="10" t="s">
        <v>31</v>
      </c>
      <c r="HE85" s="10" t="s">
        <v>31</v>
      </c>
      <c r="HF85" s="10" t="s">
        <v>31</v>
      </c>
    </row>
    <row r="86">
      <c r="A86" s="7"/>
      <c r="B86" s="8"/>
      <c r="C86" s="7" t="s">
        <v>330</v>
      </c>
      <c r="D86" s="7" t="s">
        <v>331</v>
      </c>
      <c r="E86" s="7" t="s">
        <v>332</v>
      </c>
      <c r="F86" s="9">
        <f t="shared" si="1"/>
        <v>85</v>
      </c>
      <c r="G86" s="7" t="s">
        <v>26</v>
      </c>
      <c r="H86" s="7" t="s">
        <v>27</v>
      </c>
      <c r="I86" s="7" t="s">
        <v>28</v>
      </c>
      <c r="J86" s="7" t="s">
        <v>29</v>
      </c>
      <c r="K86" s="7" t="s">
        <v>30</v>
      </c>
      <c r="L86" s="7"/>
      <c r="M86" s="10" t="s">
        <v>31</v>
      </c>
      <c r="N86" s="10" t="s">
        <v>31</v>
      </c>
      <c r="O86" s="10" t="s">
        <v>31</v>
      </c>
      <c r="P86" s="10">
        <v>43.0</v>
      </c>
      <c r="Q86" s="10">
        <v>20.0</v>
      </c>
      <c r="R86" s="10">
        <v>22.0</v>
      </c>
      <c r="S86" s="11" t="s">
        <v>31</v>
      </c>
      <c r="T86" s="10" t="s">
        <v>31</v>
      </c>
      <c r="U86" s="10" t="s">
        <v>31</v>
      </c>
      <c r="V86" s="10" t="s">
        <v>31</v>
      </c>
      <c r="W86" s="10" t="s">
        <v>31</v>
      </c>
      <c r="X86" s="10" t="s">
        <v>31</v>
      </c>
      <c r="Y86" s="10" t="s">
        <v>31</v>
      </c>
      <c r="Z86" s="10" t="s">
        <v>31</v>
      </c>
      <c r="AA86" s="10" t="s">
        <v>31</v>
      </c>
      <c r="AB86" s="10" t="s">
        <v>31</v>
      </c>
      <c r="AC86" s="10" t="s">
        <v>31</v>
      </c>
      <c r="AD86" s="10" t="s">
        <v>31</v>
      </c>
      <c r="AE86" s="10" t="s">
        <v>31</v>
      </c>
      <c r="AF86" s="10" t="s">
        <v>31</v>
      </c>
      <c r="AG86" s="10" t="s">
        <v>31</v>
      </c>
      <c r="AH86" s="10" t="s">
        <v>31</v>
      </c>
      <c r="AI86" s="10" t="s">
        <v>31</v>
      </c>
      <c r="AJ86" s="10" t="s">
        <v>31</v>
      </c>
      <c r="AK86" s="10" t="s">
        <v>31</v>
      </c>
      <c r="AL86" s="10" t="s">
        <v>31</v>
      </c>
      <c r="AM86" s="11" t="s">
        <v>31</v>
      </c>
      <c r="AN86" s="10" t="s">
        <v>31</v>
      </c>
      <c r="AO86" s="10" t="s">
        <v>31</v>
      </c>
      <c r="AP86" s="10" t="s">
        <v>31</v>
      </c>
      <c r="AQ86" s="10" t="s">
        <v>31</v>
      </c>
      <c r="AR86" s="10" t="s">
        <v>31</v>
      </c>
      <c r="AS86" s="10" t="s">
        <v>31</v>
      </c>
      <c r="AT86" s="10" t="s">
        <v>31</v>
      </c>
      <c r="AU86" s="10" t="s">
        <v>31</v>
      </c>
      <c r="AV86" s="10" t="s">
        <v>31</v>
      </c>
      <c r="AW86" s="10" t="s">
        <v>31</v>
      </c>
      <c r="AX86" s="10" t="s">
        <v>31</v>
      </c>
      <c r="AY86" s="10" t="s">
        <v>31</v>
      </c>
      <c r="AZ86" s="10" t="s">
        <v>31</v>
      </c>
      <c r="BA86" s="10" t="s">
        <v>31</v>
      </c>
      <c r="BB86" s="10" t="s">
        <v>31</v>
      </c>
      <c r="BC86" s="10" t="s">
        <v>31</v>
      </c>
      <c r="BD86" s="10" t="s">
        <v>31</v>
      </c>
      <c r="BE86" s="10" t="s">
        <v>31</v>
      </c>
      <c r="BF86" s="10" t="s">
        <v>31</v>
      </c>
      <c r="BG86" s="10" t="s">
        <v>31</v>
      </c>
      <c r="BH86" s="10" t="s">
        <v>31</v>
      </c>
      <c r="BI86" s="10" t="s">
        <v>31</v>
      </c>
      <c r="BJ86" s="10" t="s">
        <v>31</v>
      </c>
      <c r="BK86" s="11" t="s">
        <v>31</v>
      </c>
      <c r="BL86" s="10" t="s">
        <v>31</v>
      </c>
      <c r="BM86" s="10" t="s">
        <v>31</v>
      </c>
      <c r="BN86" s="10" t="s">
        <v>31</v>
      </c>
      <c r="BO86" s="10" t="s">
        <v>31</v>
      </c>
      <c r="BP86" s="10" t="s">
        <v>31</v>
      </c>
      <c r="BQ86" s="10" t="s">
        <v>31</v>
      </c>
      <c r="BR86" s="10" t="s">
        <v>31</v>
      </c>
      <c r="BS86" s="10" t="s">
        <v>31</v>
      </c>
      <c r="BT86" s="10" t="s">
        <v>31</v>
      </c>
      <c r="BU86" s="10" t="s">
        <v>31</v>
      </c>
      <c r="BV86" s="10" t="s">
        <v>31</v>
      </c>
      <c r="BW86" s="10" t="s">
        <v>31</v>
      </c>
      <c r="BX86" s="10" t="s">
        <v>31</v>
      </c>
      <c r="BY86" s="10" t="s">
        <v>31</v>
      </c>
      <c r="BZ86" s="10" t="s">
        <v>31</v>
      </c>
      <c r="CA86" s="10" t="s">
        <v>31</v>
      </c>
      <c r="CB86" s="10" t="s">
        <v>31</v>
      </c>
      <c r="CC86" s="10" t="s">
        <v>31</v>
      </c>
      <c r="CD86" s="10" t="s">
        <v>31</v>
      </c>
      <c r="CE86" s="10" t="s">
        <v>31</v>
      </c>
      <c r="CF86" s="10" t="s">
        <v>31</v>
      </c>
      <c r="CG86" s="10" t="s">
        <v>31</v>
      </c>
      <c r="CH86" s="10" t="s">
        <v>31</v>
      </c>
      <c r="CI86" s="10" t="s">
        <v>31</v>
      </c>
      <c r="CJ86" s="10" t="s">
        <v>31</v>
      </c>
      <c r="CK86" s="10" t="s">
        <v>31</v>
      </c>
      <c r="CL86" s="10" t="s">
        <v>31</v>
      </c>
      <c r="CM86" s="10" t="s">
        <v>31</v>
      </c>
      <c r="CN86" s="11">
        <v>1.0</v>
      </c>
      <c r="CO86" s="10" t="s">
        <v>38</v>
      </c>
      <c r="CP86" s="10">
        <v>1.0</v>
      </c>
      <c r="CQ86" s="10">
        <v>1.0</v>
      </c>
      <c r="CR86" s="10">
        <v>1.0</v>
      </c>
      <c r="CS86" s="10">
        <v>1.0</v>
      </c>
      <c r="CT86" s="10">
        <v>1.0</v>
      </c>
      <c r="CU86" s="10">
        <v>1.0</v>
      </c>
      <c r="CV86" s="10">
        <v>1.0</v>
      </c>
      <c r="CW86" s="10">
        <v>1.0</v>
      </c>
      <c r="CX86" s="10">
        <v>1.0</v>
      </c>
      <c r="CY86" s="10">
        <v>1.0</v>
      </c>
      <c r="CZ86" s="10">
        <v>1.0</v>
      </c>
      <c r="DA86" s="10">
        <v>1.0</v>
      </c>
      <c r="DB86" s="10">
        <v>1.0</v>
      </c>
      <c r="DC86" s="10">
        <v>1.0</v>
      </c>
      <c r="DD86" s="10">
        <v>1.0</v>
      </c>
      <c r="DE86" s="10">
        <v>1.0</v>
      </c>
      <c r="DF86" s="10">
        <v>1.0</v>
      </c>
      <c r="DG86" s="10">
        <v>1.0</v>
      </c>
      <c r="DH86" s="10">
        <v>1.0</v>
      </c>
      <c r="DI86" s="10">
        <v>1.0</v>
      </c>
      <c r="DJ86" s="10">
        <v>1.0</v>
      </c>
      <c r="DK86" s="10">
        <v>1.0</v>
      </c>
      <c r="DL86" s="10">
        <v>1.0</v>
      </c>
      <c r="DM86" s="10">
        <v>1.0</v>
      </c>
      <c r="DN86" s="10">
        <v>1.0</v>
      </c>
      <c r="DO86" s="10">
        <v>1.0</v>
      </c>
      <c r="DP86" s="10">
        <v>1.0</v>
      </c>
      <c r="DQ86" s="10">
        <v>1.0</v>
      </c>
      <c r="DR86" s="10">
        <v>1.0</v>
      </c>
      <c r="DS86" s="10">
        <v>1.0</v>
      </c>
      <c r="DT86" s="10">
        <v>1.0</v>
      </c>
      <c r="DU86" s="10">
        <v>1.0</v>
      </c>
      <c r="DV86" s="10">
        <v>1.0</v>
      </c>
      <c r="DW86" s="10">
        <v>1.0</v>
      </c>
      <c r="DX86" s="10">
        <v>1.0</v>
      </c>
      <c r="DY86" s="10">
        <v>1.0</v>
      </c>
      <c r="DZ86" s="10">
        <v>1.0</v>
      </c>
      <c r="EA86" s="10">
        <v>1.0</v>
      </c>
      <c r="EB86" s="10">
        <v>1.0</v>
      </c>
      <c r="EC86" s="10">
        <v>1.0</v>
      </c>
      <c r="ED86" s="10">
        <v>1.0</v>
      </c>
      <c r="EE86" s="10">
        <v>1.0</v>
      </c>
      <c r="EF86" s="10">
        <v>1.0</v>
      </c>
      <c r="EG86" s="10">
        <v>1.0</v>
      </c>
      <c r="EH86" s="10">
        <v>1.0</v>
      </c>
      <c r="EI86" s="10">
        <v>1.0</v>
      </c>
      <c r="EJ86" s="10">
        <v>1.0</v>
      </c>
      <c r="EK86" s="10">
        <v>1.0</v>
      </c>
      <c r="EL86" s="10" t="s">
        <v>38</v>
      </c>
      <c r="EM86" s="10" t="s">
        <v>38</v>
      </c>
      <c r="EN86" s="10" t="s">
        <v>38</v>
      </c>
      <c r="EO86" s="10">
        <v>1.0</v>
      </c>
      <c r="EP86" s="10">
        <v>1.0</v>
      </c>
      <c r="EQ86" s="10">
        <v>1.0</v>
      </c>
      <c r="ER86" s="10" t="s">
        <v>38</v>
      </c>
      <c r="ES86" s="10" t="s">
        <v>38</v>
      </c>
      <c r="ET86" s="10">
        <v>1.0</v>
      </c>
      <c r="EU86" s="10" t="s">
        <v>38</v>
      </c>
      <c r="EV86" s="10" t="s">
        <v>38</v>
      </c>
      <c r="EW86" s="10" t="s">
        <v>38</v>
      </c>
      <c r="EX86" s="10" t="s">
        <v>38</v>
      </c>
      <c r="EY86" s="10" t="s">
        <v>38</v>
      </c>
      <c r="EZ86" s="10" t="s">
        <v>38</v>
      </c>
      <c r="FA86" s="10" t="s">
        <v>38</v>
      </c>
      <c r="FB86" s="10" t="s">
        <v>38</v>
      </c>
      <c r="FC86" s="11">
        <v>1.0</v>
      </c>
      <c r="FD86" s="10">
        <v>1.0</v>
      </c>
      <c r="FE86" s="10" t="s">
        <v>57</v>
      </c>
      <c r="FF86" s="10" t="s">
        <v>57</v>
      </c>
      <c r="FG86" s="10" t="s">
        <v>38</v>
      </c>
      <c r="FH86" s="10" t="s">
        <v>38</v>
      </c>
      <c r="FI86" s="10">
        <v>1.0</v>
      </c>
      <c r="FJ86" s="10">
        <v>1.0</v>
      </c>
      <c r="FK86" s="10">
        <v>1.0</v>
      </c>
      <c r="FL86" s="10">
        <v>1.0</v>
      </c>
      <c r="FM86" s="10" t="s">
        <v>57</v>
      </c>
      <c r="FN86" s="10" t="s">
        <v>57</v>
      </c>
      <c r="FO86" s="10" t="s">
        <v>57</v>
      </c>
      <c r="FP86" s="10" t="s">
        <v>38</v>
      </c>
      <c r="FQ86" s="10" t="s">
        <v>38</v>
      </c>
      <c r="FR86" s="10">
        <v>1.0</v>
      </c>
      <c r="FS86" s="10" t="s">
        <v>57</v>
      </c>
      <c r="FT86" s="10" t="s">
        <v>57</v>
      </c>
      <c r="FU86" s="10" t="s">
        <v>38</v>
      </c>
      <c r="FV86" s="10">
        <v>1.0</v>
      </c>
      <c r="FW86" s="10" t="s">
        <v>57</v>
      </c>
      <c r="FX86" s="10" t="s">
        <v>57</v>
      </c>
      <c r="FY86" s="10">
        <v>1.0</v>
      </c>
      <c r="FZ86" s="10" t="s">
        <v>57</v>
      </c>
      <c r="GA86" s="10" t="s">
        <v>57</v>
      </c>
      <c r="GB86" s="10">
        <v>1.0</v>
      </c>
      <c r="GC86" s="10" t="s">
        <v>57</v>
      </c>
      <c r="GD86" s="11">
        <v>1.0</v>
      </c>
      <c r="GE86" s="10">
        <v>1.0</v>
      </c>
      <c r="GF86" s="10">
        <v>1.0</v>
      </c>
      <c r="GG86" s="10">
        <v>1.0</v>
      </c>
      <c r="GH86" s="10">
        <v>1.0</v>
      </c>
      <c r="GI86" s="10">
        <v>1.0</v>
      </c>
      <c r="GJ86" s="10">
        <v>1.0</v>
      </c>
      <c r="GK86" s="10" t="s">
        <v>57</v>
      </c>
      <c r="GL86" s="10" t="s">
        <v>38</v>
      </c>
      <c r="GM86" s="10">
        <v>1.0</v>
      </c>
      <c r="GN86" s="10">
        <v>1.0</v>
      </c>
      <c r="GO86" s="10">
        <v>1.0</v>
      </c>
      <c r="GP86" s="10" t="s">
        <v>57</v>
      </c>
      <c r="GQ86" s="10" t="s">
        <v>57</v>
      </c>
      <c r="GR86" s="10" t="s">
        <v>57</v>
      </c>
      <c r="GS86" s="10" t="s">
        <v>57</v>
      </c>
      <c r="GT86" s="10" t="s">
        <v>57</v>
      </c>
      <c r="GU86" s="10" t="s">
        <v>57</v>
      </c>
      <c r="GV86" s="10" t="s">
        <v>57</v>
      </c>
      <c r="GW86" s="10" t="s">
        <v>57</v>
      </c>
      <c r="GX86" s="10" t="s">
        <v>57</v>
      </c>
      <c r="GY86" s="10" t="s">
        <v>57</v>
      </c>
      <c r="GZ86" s="10" t="s">
        <v>57</v>
      </c>
      <c r="HA86" s="10" t="s">
        <v>57</v>
      </c>
      <c r="HB86" s="10" t="s">
        <v>57</v>
      </c>
      <c r="HC86" s="10" t="s">
        <v>57</v>
      </c>
      <c r="HD86" s="10">
        <v>1.0</v>
      </c>
      <c r="HE86" s="10" t="s">
        <v>57</v>
      </c>
      <c r="HF86" s="10" t="s">
        <v>57</v>
      </c>
    </row>
    <row r="87">
      <c r="A87" s="7"/>
      <c r="B87" s="8"/>
      <c r="C87" s="7" t="s">
        <v>333</v>
      </c>
      <c r="D87" s="7" t="s">
        <v>40</v>
      </c>
      <c r="E87" s="7" t="s">
        <v>334</v>
      </c>
      <c r="F87" s="9">
        <f t="shared" si="1"/>
        <v>85</v>
      </c>
      <c r="G87" s="7" t="s">
        <v>26</v>
      </c>
      <c r="H87" s="7" t="s">
        <v>35</v>
      </c>
      <c r="I87" s="7" t="s">
        <v>36</v>
      </c>
      <c r="J87" s="7" t="s">
        <v>100</v>
      </c>
      <c r="K87" s="7" t="s">
        <v>30</v>
      </c>
      <c r="L87" s="7"/>
      <c r="M87" s="10" t="s">
        <v>31</v>
      </c>
      <c r="N87" s="10" t="s">
        <v>31</v>
      </c>
      <c r="O87" s="10" t="s">
        <v>31</v>
      </c>
      <c r="P87" s="10">
        <v>43.0</v>
      </c>
      <c r="Q87" s="10">
        <v>20.0</v>
      </c>
      <c r="R87" s="10">
        <v>22.0</v>
      </c>
      <c r="S87" s="11" t="s">
        <v>31</v>
      </c>
      <c r="T87" s="10" t="s">
        <v>31</v>
      </c>
      <c r="U87" s="10" t="s">
        <v>31</v>
      </c>
      <c r="V87" s="10" t="s">
        <v>31</v>
      </c>
      <c r="W87" s="10" t="s">
        <v>31</v>
      </c>
      <c r="X87" s="10" t="s">
        <v>31</v>
      </c>
      <c r="Y87" s="10" t="s">
        <v>31</v>
      </c>
      <c r="Z87" s="10" t="s">
        <v>31</v>
      </c>
      <c r="AA87" s="10" t="s">
        <v>31</v>
      </c>
      <c r="AB87" s="10" t="s">
        <v>31</v>
      </c>
      <c r="AC87" s="10" t="s">
        <v>31</v>
      </c>
      <c r="AD87" s="10" t="s">
        <v>31</v>
      </c>
      <c r="AE87" s="10" t="s">
        <v>31</v>
      </c>
      <c r="AF87" s="10" t="s">
        <v>31</v>
      </c>
      <c r="AG87" s="10" t="s">
        <v>31</v>
      </c>
      <c r="AH87" s="10" t="s">
        <v>31</v>
      </c>
      <c r="AI87" s="10" t="s">
        <v>31</v>
      </c>
      <c r="AJ87" s="10" t="s">
        <v>31</v>
      </c>
      <c r="AK87" s="10" t="s">
        <v>31</v>
      </c>
      <c r="AL87" s="10" t="s">
        <v>31</v>
      </c>
      <c r="AM87" s="11" t="s">
        <v>31</v>
      </c>
      <c r="AN87" s="10" t="s">
        <v>31</v>
      </c>
      <c r="AO87" s="10" t="s">
        <v>31</v>
      </c>
      <c r="AP87" s="10" t="s">
        <v>31</v>
      </c>
      <c r="AQ87" s="10" t="s">
        <v>31</v>
      </c>
      <c r="AR87" s="10" t="s">
        <v>31</v>
      </c>
      <c r="AS87" s="10" t="s">
        <v>31</v>
      </c>
      <c r="AT87" s="10" t="s">
        <v>31</v>
      </c>
      <c r="AU87" s="10" t="s">
        <v>31</v>
      </c>
      <c r="AV87" s="10" t="s">
        <v>31</v>
      </c>
      <c r="AW87" s="10" t="s">
        <v>31</v>
      </c>
      <c r="AX87" s="10" t="s">
        <v>31</v>
      </c>
      <c r="AY87" s="10" t="s">
        <v>31</v>
      </c>
      <c r="AZ87" s="10" t="s">
        <v>31</v>
      </c>
      <c r="BA87" s="10" t="s">
        <v>31</v>
      </c>
      <c r="BB87" s="10" t="s">
        <v>31</v>
      </c>
      <c r="BC87" s="10" t="s">
        <v>31</v>
      </c>
      <c r="BD87" s="10" t="s">
        <v>31</v>
      </c>
      <c r="BE87" s="10" t="s">
        <v>31</v>
      </c>
      <c r="BF87" s="10" t="s">
        <v>31</v>
      </c>
      <c r="BG87" s="10" t="s">
        <v>31</v>
      </c>
      <c r="BH87" s="10" t="s">
        <v>31</v>
      </c>
      <c r="BI87" s="10" t="s">
        <v>31</v>
      </c>
      <c r="BJ87" s="10" t="s">
        <v>31</v>
      </c>
      <c r="BK87" s="11" t="s">
        <v>31</v>
      </c>
      <c r="BL87" s="10" t="s">
        <v>31</v>
      </c>
      <c r="BM87" s="10" t="s">
        <v>31</v>
      </c>
      <c r="BN87" s="10" t="s">
        <v>31</v>
      </c>
      <c r="BO87" s="10" t="s">
        <v>31</v>
      </c>
      <c r="BP87" s="10" t="s">
        <v>31</v>
      </c>
      <c r="BQ87" s="10" t="s">
        <v>31</v>
      </c>
      <c r="BR87" s="10" t="s">
        <v>31</v>
      </c>
      <c r="BS87" s="10" t="s">
        <v>31</v>
      </c>
      <c r="BT87" s="10" t="s">
        <v>31</v>
      </c>
      <c r="BU87" s="10" t="s">
        <v>31</v>
      </c>
      <c r="BV87" s="10" t="s">
        <v>31</v>
      </c>
      <c r="BW87" s="10" t="s">
        <v>31</v>
      </c>
      <c r="BX87" s="10" t="s">
        <v>31</v>
      </c>
      <c r="BY87" s="10" t="s">
        <v>31</v>
      </c>
      <c r="BZ87" s="10" t="s">
        <v>31</v>
      </c>
      <c r="CA87" s="10" t="s">
        <v>31</v>
      </c>
      <c r="CB87" s="10" t="s">
        <v>31</v>
      </c>
      <c r="CC87" s="10" t="s">
        <v>31</v>
      </c>
      <c r="CD87" s="10" t="s">
        <v>31</v>
      </c>
      <c r="CE87" s="10" t="s">
        <v>31</v>
      </c>
      <c r="CF87" s="10" t="s">
        <v>31</v>
      </c>
      <c r="CG87" s="10" t="s">
        <v>31</v>
      </c>
      <c r="CH87" s="10" t="s">
        <v>31</v>
      </c>
      <c r="CI87" s="10" t="s">
        <v>31</v>
      </c>
      <c r="CJ87" s="10" t="s">
        <v>31</v>
      </c>
      <c r="CK87" s="10" t="s">
        <v>31</v>
      </c>
      <c r="CL87" s="10" t="s">
        <v>31</v>
      </c>
      <c r="CM87" s="10" t="s">
        <v>31</v>
      </c>
      <c r="CN87" s="11">
        <v>1.0</v>
      </c>
      <c r="CO87" s="10">
        <v>1.0</v>
      </c>
      <c r="CP87" s="10">
        <v>1.0</v>
      </c>
      <c r="CQ87" s="10">
        <v>1.0</v>
      </c>
      <c r="CR87" s="10">
        <v>1.0</v>
      </c>
      <c r="CS87" s="10">
        <v>1.0</v>
      </c>
      <c r="CT87" s="10">
        <v>1.0</v>
      </c>
      <c r="CU87" s="10">
        <v>1.0</v>
      </c>
      <c r="CV87" s="10">
        <v>1.0</v>
      </c>
      <c r="CW87" s="10">
        <v>1.0</v>
      </c>
      <c r="CX87" s="10">
        <v>1.0</v>
      </c>
      <c r="CY87" s="10">
        <v>1.0</v>
      </c>
      <c r="CZ87" s="10">
        <v>1.0</v>
      </c>
      <c r="DA87" s="10">
        <v>1.0</v>
      </c>
      <c r="DB87" s="10">
        <v>1.0</v>
      </c>
      <c r="DC87" s="10">
        <v>1.0</v>
      </c>
      <c r="DD87" s="10">
        <v>1.0</v>
      </c>
      <c r="DE87" s="10">
        <v>1.0</v>
      </c>
      <c r="DF87" s="10">
        <v>1.0</v>
      </c>
      <c r="DG87" s="10">
        <v>1.0</v>
      </c>
      <c r="DH87" s="10">
        <v>1.0</v>
      </c>
      <c r="DI87" s="10">
        <v>1.0</v>
      </c>
      <c r="DJ87" s="10">
        <v>1.0</v>
      </c>
      <c r="DK87" s="10">
        <v>1.0</v>
      </c>
      <c r="DL87" s="10">
        <v>1.0</v>
      </c>
      <c r="DM87" s="10">
        <v>1.0</v>
      </c>
      <c r="DN87" s="10">
        <v>1.0</v>
      </c>
      <c r="DO87" s="10">
        <v>1.0</v>
      </c>
      <c r="DP87" s="10">
        <v>1.0</v>
      </c>
      <c r="DQ87" s="10">
        <v>1.0</v>
      </c>
      <c r="DR87" s="10">
        <v>1.0</v>
      </c>
      <c r="DS87" s="10">
        <v>1.0</v>
      </c>
      <c r="DT87" s="10">
        <v>1.0</v>
      </c>
      <c r="DU87" s="10">
        <v>1.0</v>
      </c>
      <c r="DV87" s="10">
        <v>1.0</v>
      </c>
      <c r="DW87" s="10">
        <v>1.0</v>
      </c>
      <c r="DX87" s="10">
        <v>1.0</v>
      </c>
      <c r="DY87" s="10">
        <v>1.0</v>
      </c>
      <c r="DZ87" s="10">
        <v>1.0</v>
      </c>
      <c r="EA87" s="10">
        <v>1.0</v>
      </c>
      <c r="EB87" s="10">
        <v>1.0</v>
      </c>
      <c r="EC87" s="10">
        <v>1.0</v>
      </c>
      <c r="ED87" s="10">
        <v>1.0</v>
      </c>
      <c r="EE87" s="10">
        <v>1.0</v>
      </c>
      <c r="EF87" s="10">
        <v>1.0</v>
      </c>
      <c r="EG87" s="10">
        <v>1.0</v>
      </c>
      <c r="EH87" s="10">
        <v>1.0</v>
      </c>
      <c r="EI87" s="10">
        <v>1.0</v>
      </c>
      <c r="EJ87" s="10">
        <v>1.0</v>
      </c>
      <c r="EK87" s="10">
        <v>1.0</v>
      </c>
      <c r="EL87" s="10" t="s">
        <v>96</v>
      </c>
      <c r="EM87" s="10" t="s">
        <v>96</v>
      </c>
      <c r="EN87" s="10" t="s">
        <v>38</v>
      </c>
      <c r="EO87" s="10">
        <v>1.0</v>
      </c>
      <c r="EP87" s="10">
        <v>1.0</v>
      </c>
      <c r="EQ87" s="10">
        <v>1.0</v>
      </c>
      <c r="ER87" s="10" t="s">
        <v>96</v>
      </c>
      <c r="ES87" s="10">
        <v>1.0</v>
      </c>
      <c r="ET87" s="10">
        <v>1.0</v>
      </c>
      <c r="EU87" s="10" t="s">
        <v>57</v>
      </c>
      <c r="EV87" s="10" t="s">
        <v>38</v>
      </c>
      <c r="EW87" s="10" t="s">
        <v>96</v>
      </c>
      <c r="EX87" s="10" t="s">
        <v>38</v>
      </c>
      <c r="EY87" s="10" t="s">
        <v>38</v>
      </c>
      <c r="EZ87" s="10" t="s">
        <v>38</v>
      </c>
      <c r="FA87" s="10" t="s">
        <v>57</v>
      </c>
      <c r="FB87" s="10">
        <v>1.0</v>
      </c>
      <c r="FC87" s="11">
        <v>1.0</v>
      </c>
      <c r="FD87" s="10">
        <v>1.0</v>
      </c>
      <c r="FE87" s="10">
        <v>1.0</v>
      </c>
      <c r="FF87" s="10" t="s">
        <v>38</v>
      </c>
      <c r="FG87" s="10" t="s">
        <v>38</v>
      </c>
      <c r="FH87" s="10">
        <v>1.0</v>
      </c>
      <c r="FI87" s="10">
        <v>1.0</v>
      </c>
      <c r="FJ87" s="10">
        <v>1.0</v>
      </c>
      <c r="FK87" s="10">
        <v>1.0</v>
      </c>
      <c r="FL87" s="10">
        <v>1.0</v>
      </c>
      <c r="FM87" s="10">
        <v>1.0</v>
      </c>
      <c r="FN87" s="10" t="s">
        <v>38</v>
      </c>
      <c r="FO87" s="10" t="s">
        <v>38</v>
      </c>
      <c r="FP87" s="10" t="s">
        <v>38</v>
      </c>
      <c r="FQ87" s="10">
        <v>1.0</v>
      </c>
      <c r="FR87" s="10" t="s">
        <v>38</v>
      </c>
      <c r="FS87" s="10" t="s">
        <v>38</v>
      </c>
      <c r="FT87" s="10" t="s">
        <v>38</v>
      </c>
      <c r="FU87" s="10" t="s">
        <v>38</v>
      </c>
      <c r="FV87" s="10" t="s">
        <v>38</v>
      </c>
      <c r="FW87" s="10" t="s">
        <v>38</v>
      </c>
      <c r="FX87" s="10" t="s">
        <v>38</v>
      </c>
      <c r="FY87" s="10">
        <v>1.0</v>
      </c>
      <c r="FZ87" s="10" t="s">
        <v>38</v>
      </c>
      <c r="GA87" s="10">
        <v>1.0</v>
      </c>
      <c r="GB87" s="10">
        <v>1.0</v>
      </c>
      <c r="GC87" s="10">
        <v>1.0</v>
      </c>
      <c r="GD87" s="11">
        <v>1.0</v>
      </c>
      <c r="GE87" s="10">
        <v>1.0</v>
      </c>
      <c r="GF87" s="10">
        <v>1.0</v>
      </c>
      <c r="GG87" s="10">
        <v>1.0</v>
      </c>
      <c r="GH87" s="10">
        <v>1.0</v>
      </c>
      <c r="GI87" s="10">
        <v>1.0</v>
      </c>
      <c r="GJ87" s="10">
        <v>1.0</v>
      </c>
      <c r="GK87" s="10" t="s">
        <v>57</v>
      </c>
      <c r="GL87" s="10" t="s">
        <v>38</v>
      </c>
      <c r="GM87" s="10">
        <v>1.0</v>
      </c>
      <c r="GN87" s="10">
        <v>1.0</v>
      </c>
      <c r="GO87" s="10">
        <v>1.0</v>
      </c>
      <c r="GP87" s="10" t="s">
        <v>57</v>
      </c>
      <c r="GQ87" s="10" t="s">
        <v>57</v>
      </c>
      <c r="GR87" s="10" t="s">
        <v>57</v>
      </c>
      <c r="GS87" s="10" t="s">
        <v>57</v>
      </c>
      <c r="GT87" s="10" t="s">
        <v>57</v>
      </c>
      <c r="GU87" s="10" t="s">
        <v>57</v>
      </c>
      <c r="GV87" s="10" t="s">
        <v>57</v>
      </c>
      <c r="GW87" s="10" t="s">
        <v>57</v>
      </c>
      <c r="GX87" s="10" t="s">
        <v>57</v>
      </c>
      <c r="GY87" s="10" t="s">
        <v>57</v>
      </c>
      <c r="GZ87" s="10" t="s">
        <v>57</v>
      </c>
      <c r="HA87" s="10" t="s">
        <v>57</v>
      </c>
      <c r="HB87" s="10" t="s">
        <v>57</v>
      </c>
      <c r="HC87" s="10" t="s">
        <v>57</v>
      </c>
      <c r="HD87" s="10">
        <v>1.0</v>
      </c>
      <c r="HE87" s="10" t="s">
        <v>57</v>
      </c>
      <c r="HF87" s="10" t="s">
        <v>57</v>
      </c>
    </row>
    <row r="88">
      <c r="A88" s="7"/>
      <c r="B88" s="8"/>
      <c r="C88" s="7" t="s">
        <v>335</v>
      </c>
      <c r="D88" s="7" t="s">
        <v>49</v>
      </c>
      <c r="E88" s="7" t="s">
        <v>336</v>
      </c>
      <c r="F88" s="9">
        <f t="shared" si="1"/>
        <v>81</v>
      </c>
      <c r="G88" s="7" t="s">
        <v>26</v>
      </c>
      <c r="H88" s="7" t="s">
        <v>27</v>
      </c>
      <c r="I88" s="7" t="s">
        <v>28</v>
      </c>
      <c r="J88" s="7" t="s">
        <v>29</v>
      </c>
      <c r="K88" s="7" t="s">
        <v>30</v>
      </c>
      <c r="L88" s="7"/>
      <c r="M88" s="10" t="s">
        <v>31</v>
      </c>
      <c r="N88" s="10" t="s">
        <v>31</v>
      </c>
      <c r="O88" s="10" t="s">
        <v>31</v>
      </c>
      <c r="P88" s="10">
        <v>61.0</v>
      </c>
      <c r="Q88" s="10">
        <v>20.0</v>
      </c>
      <c r="R88" s="10">
        <v>0.0</v>
      </c>
      <c r="S88" s="11" t="s">
        <v>31</v>
      </c>
      <c r="T88" s="10" t="s">
        <v>31</v>
      </c>
      <c r="U88" s="10" t="s">
        <v>31</v>
      </c>
      <c r="V88" s="10" t="s">
        <v>31</v>
      </c>
      <c r="W88" s="10" t="s">
        <v>31</v>
      </c>
      <c r="X88" s="10" t="s">
        <v>31</v>
      </c>
      <c r="Y88" s="10" t="s">
        <v>31</v>
      </c>
      <c r="Z88" s="10" t="s">
        <v>31</v>
      </c>
      <c r="AA88" s="10" t="s">
        <v>31</v>
      </c>
      <c r="AB88" s="10" t="s">
        <v>31</v>
      </c>
      <c r="AC88" s="10" t="s">
        <v>31</v>
      </c>
      <c r="AD88" s="10" t="s">
        <v>31</v>
      </c>
      <c r="AE88" s="10" t="s">
        <v>31</v>
      </c>
      <c r="AF88" s="10" t="s">
        <v>31</v>
      </c>
      <c r="AG88" s="10" t="s">
        <v>31</v>
      </c>
      <c r="AH88" s="10" t="s">
        <v>31</v>
      </c>
      <c r="AI88" s="10" t="s">
        <v>31</v>
      </c>
      <c r="AJ88" s="10" t="s">
        <v>31</v>
      </c>
      <c r="AK88" s="10" t="s">
        <v>31</v>
      </c>
      <c r="AL88" s="10" t="s">
        <v>31</v>
      </c>
      <c r="AM88" s="11" t="s">
        <v>31</v>
      </c>
      <c r="AN88" s="10" t="s">
        <v>31</v>
      </c>
      <c r="AO88" s="10" t="s">
        <v>31</v>
      </c>
      <c r="AP88" s="10" t="s">
        <v>31</v>
      </c>
      <c r="AQ88" s="10" t="s">
        <v>31</v>
      </c>
      <c r="AR88" s="10" t="s">
        <v>31</v>
      </c>
      <c r="AS88" s="10" t="s">
        <v>31</v>
      </c>
      <c r="AT88" s="10" t="s">
        <v>31</v>
      </c>
      <c r="AU88" s="10" t="s">
        <v>31</v>
      </c>
      <c r="AV88" s="10" t="s">
        <v>31</v>
      </c>
      <c r="AW88" s="10" t="s">
        <v>31</v>
      </c>
      <c r="AX88" s="10" t="s">
        <v>31</v>
      </c>
      <c r="AY88" s="10" t="s">
        <v>31</v>
      </c>
      <c r="AZ88" s="10" t="s">
        <v>31</v>
      </c>
      <c r="BA88" s="10" t="s">
        <v>31</v>
      </c>
      <c r="BB88" s="10" t="s">
        <v>31</v>
      </c>
      <c r="BC88" s="10" t="s">
        <v>31</v>
      </c>
      <c r="BD88" s="10" t="s">
        <v>31</v>
      </c>
      <c r="BE88" s="10" t="s">
        <v>31</v>
      </c>
      <c r="BF88" s="10" t="s">
        <v>31</v>
      </c>
      <c r="BG88" s="10" t="s">
        <v>31</v>
      </c>
      <c r="BH88" s="10" t="s">
        <v>31</v>
      </c>
      <c r="BI88" s="10" t="s">
        <v>31</v>
      </c>
      <c r="BJ88" s="10" t="s">
        <v>31</v>
      </c>
      <c r="BK88" s="11" t="s">
        <v>31</v>
      </c>
      <c r="BL88" s="10" t="s">
        <v>31</v>
      </c>
      <c r="BM88" s="10" t="s">
        <v>31</v>
      </c>
      <c r="BN88" s="10" t="s">
        <v>31</v>
      </c>
      <c r="BO88" s="10" t="s">
        <v>31</v>
      </c>
      <c r="BP88" s="10" t="s">
        <v>31</v>
      </c>
      <c r="BQ88" s="10" t="s">
        <v>31</v>
      </c>
      <c r="BR88" s="10" t="s">
        <v>31</v>
      </c>
      <c r="BS88" s="10" t="s">
        <v>31</v>
      </c>
      <c r="BT88" s="10" t="s">
        <v>31</v>
      </c>
      <c r="BU88" s="10" t="s">
        <v>31</v>
      </c>
      <c r="BV88" s="10" t="s">
        <v>31</v>
      </c>
      <c r="BW88" s="10" t="s">
        <v>31</v>
      </c>
      <c r="BX88" s="10" t="s">
        <v>31</v>
      </c>
      <c r="BY88" s="10" t="s">
        <v>31</v>
      </c>
      <c r="BZ88" s="10" t="s">
        <v>31</v>
      </c>
      <c r="CA88" s="10" t="s">
        <v>31</v>
      </c>
      <c r="CB88" s="10" t="s">
        <v>31</v>
      </c>
      <c r="CC88" s="10" t="s">
        <v>31</v>
      </c>
      <c r="CD88" s="10" t="s">
        <v>31</v>
      </c>
      <c r="CE88" s="10" t="s">
        <v>31</v>
      </c>
      <c r="CF88" s="10" t="s">
        <v>31</v>
      </c>
      <c r="CG88" s="10" t="s">
        <v>31</v>
      </c>
      <c r="CH88" s="10" t="s">
        <v>31</v>
      </c>
      <c r="CI88" s="10" t="s">
        <v>31</v>
      </c>
      <c r="CJ88" s="10" t="s">
        <v>31</v>
      </c>
      <c r="CK88" s="10" t="s">
        <v>31</v>
      </c>
      <c r="CL88" s="10" t="s">
        <v>31</v>
      </c>
      <c r="CM88" s="10" t="s">
        <v>31</v>
      </c>
      <c r="CN88" s="11">
        <v>1.0</v>
      </c>
      <c r="CO88" s="10">
        <v>1.0</v>
      </c>
      <c r="CP88" s="10">
        <v>1.0</v>
      </c>
      <c r="CQ88" s="10">
        <v>1.0</v>
      </c>
      <c r="CR88" s="10">
        <v>1.0</v>
      </c>
      <c r="CS88" s="10">
        <v>1.0</v>
      </c>
      <c r="CT88" s="10">
        <v>1.0</v>
      </c>
      <c r="CU88" s="10">
        <v>1.0</v>
      </c>
      <c r="CV88" s="10">
        <v>1.0</v>
      </c>
      <c r="CW88" s="10">
        <v>1.0</v>
      </c>
      <c r="CX88" s="10">
        <v>1.0</v>
      </c>
      <c r="CY88" s="10">
        <v>1.0</v>
      </c>
      <c r="CZ88" s="10">
        <v>1.0</v>
      </c>
      <c r="DA88" s="10">
        <v>1.0</v>
      </c>
      <c r="DB88" s="10">
        <v>1.0</v>
      </c>
      <c r="DC88" s="10">
        <v>1.0</v>
      </c>
      <c r="DD88" s="10">
        <v>1.0</v>
      </c>
      <c r="DE88" s="10">
        <v>1.0</v>
      </c>
      <c r="DF88" s="10">
        <v>1.0</v>
      </c>
      <c r="DG88" s="10">
        <v>1.0</v>
      </c>
      <c r="DH88" s="10">
        <v>1.0</v>
      </c>
      <c r="DI88" s="10">
        <v>1.0</v>
      </c>
      <c r="DJ88" s="10">
        <v>1.0</v>
      </c>
      <c r="DK88" s="10">
        <v>1.0</v>
      </c>
      <c r="DL88" s="10">
        <v>1.0</v>
      </c>
      <c r="DM88" s="10">
        <v>1.0</v>
      </c>
      <c r="DN88" s="10">
        <v>1.0</v>
      </c>
      <c r="DO88" s="10">
        <v>1.0</v>
      </c>
      <c r="DP88" s="10">
        <v>1.0</v>
      </c>
      <c r="DQ88" s="10">
        <v>1.0</v>
      </c>
      <c r="DR88" s="10">
        <v>1.0</v>
      </c>
      <c r="DS88" s="10">
        <v>1.0</v>
      </c>
      <c r="DT88" s="10">
        <v>1.0</v>
      </c>
      <c r="DU88" s="10">
        <v>1.0</v>
      </c>
      <c r="DV88" s="10">
        <v>1.0</v>
      </c>
      <c r="DW88" s="10">
        <v>1.0</v>
      </c>
      <c r="DX88" s="10">
        <v>1.0</v>
      </c>
      <c r="DY88" s="10">
        <v>1.0</v>
      </c>
      <c r="DZ88" s="10">
        <v>1.0</v>
      </c>
      <c r="EA88" s="10">
        <v>1.0</v>
      </c>
      <c r="EB88" s="10">
        <v>1.0</v>
      </c>
      <c r="EC88" s="10">
        <v>1.0</v>
      </c>
      <c r="ED88" s="10">
        <v>1.0</v>
      </c>
      <c r="EE88" s="10">
        <v>1.0</v>
      </c>
      <c r="EF88" s="10">
        <v>1.0</v>
      </c>
      <c r="EG88" s="10">
        <v>1.0</v>
      </c>
      <c r="EH88" s="10">
        <v>1.0</v>
      </c>
      <c r="EI88" s="10">
        <v>1.0</v>
      </c>
      <c r="EJ88" s="10">
        <v>1.0</v>
      </c>
      <c r="EK88" s="10">
        <v>1.0</v>
      </c>
      <c r="EL88" s="10">
        <v>1.0</v>
      </c>
      <c r="EM88" s="10">
        <v>1.0</v>
      </c>
      <c r="EN88" s="10">
        <v>1.0</v>
      </c>
      <c r="EO88" s="10">
        <v>1.0</v>
      </c>
      <c r="EP88" s="10">
        <v>1.0</v>
      </c>
      <c r="EQ88" s="10">
        <v>1.0</v>
      </c>
      <c r="ER88" s="10">
        <v>1.0</v>
      </c>
      <c r="ES88" s="10">
        <v>1.0</v>
      </c>
      <c r="ET88" s="10">
        <v>1.0</v>
      </c>
      <c r="EU88" s="10" t="s">
        <v>57</v>
      </c>
      <c r="EV88" s="10">
        <v>1.0</v>
      </c>
      <c r="EW88" s="10">
        <v>1.0</v>
      </c>
      <c r="EX88" s="10">
        <v>1.0</v>
      </c>
      <c r="EY88" s="10">
        <v>1.0</v>
      </c>
      <c r="EZ88" s="10">
        <v>1.0</v>
      </c>
      <c r="FA88" s="10" t="s">
        <v>57</v>
      </c>
      <c r="FB88" s="10">
        <v>1.0</v>
      </c>
      <c r="FC88" s="11">
        <v>1.0</v>
      </c>
      <c r="FD88" s="10" t="s">
        <v>38</v>
      </c>
      <c r="FE88" s="10" t="s">
        <v>38</v>
      </c>
      <c r="FF88" s="10" t="s">
        <v>38</v>
      </c>
      <c r="FG88" s="10">
        <v>1.0</v>
      </c>
      <c r="FH88" s="10">
        <v>1.0</v>
      </c>
      <c r="FI88" s="10">
        <v>1.0</v>
      </c>
      <c r="FJ88" s="10">
        <v>1.0</v>
      </c>
      <c r="FK88" s="10">
        <v>1.0</v>
      </c>
      <c r="FL88" s="10">
        <v>1.0</v>
      </c>
      <c r="FM88" s="10">
        <v>1.0</v>
      </c>
      <c r="FN88" s="10" t="s">
        <v>38</v>
      </c>
      <c r="FO88" s="10" t="s">
        <v>38</v>
      </c>
      <c r="FP88" s="10" t="s">
        <v>38</v>
      </c>
      <c r="FQ88" s="10" t="s">
        <v>38</v>
      </c>
      <c r="FR88" s="10" t="s">
        <v>38</v>
      </c>
      <c r="FS88" s="10" t="s">
        <v>57</v>
      </c>
      <c r="FT88" s="10" t="s">
        <v>38</v>
      </c>
      <c r="FU88" s="10" t="s">
        <v>38</v>
      </c>
      <c r="FV88" s="10" t="s">
        <v>38</v>
      </c>
      <c r="FW88" s="10">
        <v>1.0</v>
      </c>
      <c r="FX88" s="10" t="s">
        <v>38</v>
      </c>
      <c r="FY88" s="10" t="s">
        <v>38</v>
      </c>
      <c r="FZ88" s="10" t="s">
        <v>57</v>
      </c>
      <c r="GA88" s="10" t="s">
        <v>57</v>
      </c>
      <c r="GB88" s="10">
        <v>1.0</v>
      </c>
      <c r="GC88" s="10">
        <v>1.0</v>
      </c>
      <c r="GD88" s="11" t="s">
        <v>38</v>
      </c>
      <c r="GE88" s="10" t="s">
        <v>38</v>
      </c>
      <c r="GF88" s="10" t="s">
        <v>38</v>
      </c>
      <c r="GG88" s="10" t="s">
        <v>38</v>
      </c>
      <c r="GH88" s="10" t="s">
        <v>38</v>
      </c>
      <c r="GI88" s="10" t="s">
        <v>38</v>
      </c>
      <c r="GJ88" s="10" t="s">
        <v>38</v>
      </c>
      <c r="GK88" s="10" t="s">
        <v>57</v>
      </c>
      <c r="GL88" s="10" t="s">
        <v>160</v>
      </c>
      <c r="GM88" s="10" t="s">
        <v>57</v>
      </c>
      <c r="GN88" s="10" t="s">
        <v>38</v>
      </c>
      <c r="GO88" s="10" t="s">
        <v>57</v>
      </c>
      <c r="GP88" s="10" t="s">
        <v>96</v>
      </c>
      <c r="GQ88" s="10" t="s">
        <v>96</v>
      </c>
      <c r="GR88" s="10" t="s">
        <v>96</v>
      </c>
      <c r="GS88" s="10" t="s">
        <v>96</v>
      </c>
      <c r="GT88" s="10" t="s">
        <v>96</v>
      </c>
      <c r="GU88" s="10" t="s">
        <v>96</v>
      </c>
      <c r="GV88" s="10" t="s">
        <v>96</v>
      </c>
      <c r="GW88" s="10" t="s">
        <v>96</v>
      </c>
      <c r="GX88" s="10" t="s">
        <v>96</v>
      </c>
      <c r="GY88" s="10" t="s">
        <v>96</v>
      </c>
      <c r="GZ88" s="10" t="s">
        <v>96</v>
      </c>
      <c r="HA88" s="10" t="s">
        <v>96</v>
      </c>
      <c r="HB88" s="10" t="s">
        <v>96</v>
      </c>
      <c r="HC88" s="10" t="s">
        <v>96</v>
      </c>
      <c r="HD88" s="10" t="s">
        <v>96</v>
      </c>
      <c r="HE88" s="10" t="s">
        <v>96</v>
      </c>
      <c r="HF88" s="10" t="s">
        <v>96</v>
      </c>
    </row>
    <row r="89">
      <c r="A89" s="7"/>
      <c r="B89" s="8"/>
      <c r="C89" s="7" t="s">
        <v>337</v>
      </c>
      <c r="D89" s="7" t="s">
        <v>338</v>
      </c>
      <c r="E89" s="7" t="s">
        <v>339</v>
      </c>
      <c r="F89" s="9">
        <f t="shared" si="1"/>
        <v>79</v>
      </c>
      <c r="G89" s="7" t="s">
        <v>26</v>
      </c>
      <c r="H89" s="7" t="s">
        <v>35</v>
      </c>
      <c r="I89" s="7" t="s">
        <v>148</v>
      </c>
      <c r="J89" s="7" t="s">
        <v>42</v>
      </c>
      <c r="K89" s="7" t="s">
        <v>30</v>
      </c>
      <c r="L89" s="7" t="s">
        <v>149</v>
      </c>
      <c r="M89" s="10" t="s">
        <v>31</v>
      </c>
      <c r="N89" s="10" t="s">
        <v>31</v>
      </c>
      <c r="O89" s="10" t="s">
        <v>31</v>
      </c>
      <c r="P89" s="10">
        <v>79.0</v>
      </c>
      <c r="Q89" s="10" t="s">
        <v>31</v>
      </c>
      <c r="R89" s="10">
        <v>0.0</v>
      </c>
      <c r="S89" s="11" t="s">
        <v>31</v>
      </c>
      <c r="T89" s="10" t="s">
        <v>31</v>
      </c>
      <c r="U89" s="10" t="s">
        <v>31</v>
      </c>
      <c r="V89" s="10" t="s">
        <v>31</v>
      </c>
      <c r="W89" s="10" t="s">
        <v>31</v>
      </c>
      <c r="X89" s="10" t="s">
        <v>31</v>
      </c>
      <c r="Y89" s="10" t="s">
        <v>31</v>
      </c>
      <c r="Z89" s="10" t="s">
        <v>31</v>
      </c>
      <c r="AA89" s="10" t="s">
        <v>31</v>
      </c>
      <c r="AB89" s="10" t="s">
        <v>31</v>
      </c>
      <c r="AC89" s="10" t="s">
        <v>31</v>
      </c>
      <c r="AD89" s="10" t="s">
        <v>31</v>
      </c>
      <c r="AE89" s="10" t="s">
        <v>31</v>
      </c>
      <c r="AF89" s="10" t="s">
        <v>31</v>
      </c>
      <c r="AG89" s="10" t="s">
        <v>31</v>
      </c>
      <c r="AH89" s="10" t="s">
        <v>31</v>
      </c>
      <c r="AI89" s="10" t="s">
        <v>31</v>
      </c>
      <c r="AJ89" s="10" t="s">
        <v>31</v>
      </c>
      <c r="AK89" s="10" t="s">
        <v>31</v>
      </c>
      <c r="AL89" s="10" t="s">
        <v>31</v>
      </c>
      <c r="AM89" s="11" t="s">
        <v>31</v>
      </c>
      <c r="AN89" s="10" t="s">
        <v>31</v>
      </c>
      <c r="AO89" s="10" t="s">
        <v>31</v>
      </c>
      <c r="AP89" s="10" t="s">
        <v>31</v>
      </c>
      <c r="AQ89" s="10" t="s">
        <v>31</v>
      </c>
      <c r="AR89" s="10" t="s">
        <v>31</v>
      </c>
      <c r="AS89" s="10" t="s">
        <v>31</v>
      </c>
      <c r="AT89" s="10" t="s">
        <v>31</v>
      </c>
      <c r="AU89" s="10" t="s">
        <v>31</v>
      </c>
      <c r="AV89" s="10" t="s">
        <v>31</v>
      </c>
      <c r="AW89" s="10" t="s">
        <v>31</v>
      </c>
      <c r="AX89" s="10" t="s">
        <v>31</v>
      </c>
      <c r="AY89" s="10" t="s">
        <v>31</v>
      </c>
      <c r="AZ89" s="10" t="s">
        <v>31</v>
      </c>
      <c r="BA89" s="10" t="s">
        <v>31</v>
      </c>
      <c r="BB89" s="10" t="s">
        <v>31</v>
      </c>
      <c r="BC89" s="10" t="s">
        <v>31</v>
      </c>
      <c r="BD89" s="10" t="s">
        <v>31</v>
      </c>
      <c r="BE89" s="10" t="s">
        <v>31</v>
      </c>
      <c r="BF89" s="10" t="s">
        <v>31</v>
      </c>
      <c r="BG89" s="10" t="s">
        <v>31</v>
      </c>
      <c r="BH89" s="10" t="s">
        <v>31</v>
      </c>
      <c r="BI89" s="10" t="s">
        <v>31</v>
      </c>
      <c r="BJ89" s="10" t="s">
        <v>31</v>
      </c>
      <c r="BK89" s="11" t="s">
        <v>31</v>
      </c>
      <c r="BL89" s="10" t="s">
        <v>31</v>
      </c>
      <c r="BM89" s="10" t="s">
        <v>31</v>
      </c>
      <c r="BN89" s="10" t="s">
        <v>31</v>
      </c>
      <c r="BO89" s="10" t="s">
        <v>31</v>
      </c>
      <c r="BP89" s="10" t="s">
        <v>31</v>
      </c>
      <c r="BQ89" s="10" t="s">
        <v>31</v>
      </c>
      <c r="BR89" s="10" t="s">
        <v>31</v>
      </c>
      <c r="BS89" s="10" t="s">
        <v>31</v>
      </c>
      <c r="BT89" s="10" t="s">
        <v>31</v>
      </c>
      <c r="BU89" s="10" t="s">
        <v>31</v>
      </c>
      <c r="BV89" s="10" t="s">
        <v>31</v>
      </c>
      <c r="BW89" s="10" t="s">
        <v>31</v>
      </c>
      <c r="BX89" s="10" t="s">
        <v>31</v>
      </c>
      <c r="BY89" s="10" t="s">
        <v>31</v>
      </c>
      <c r="BZ89" s="10" t="s">
        <v>31</v>
      </c>
      <c r="CA89" s="10" t="s">
        <v>31</v>
      </c>
      <c r="CB89" s="10" t="s">
        <v>31</v>
      </c>
      <c r="CC89" s="10" t="s">
        <v>31</v>
      </c>
      <c r="CD89" s="10" t="s">
        <v>31</v>
      </c>
      <c r="CE89" s="10" t="s">
        <v>31</v>
      </c>
      <c r="CF89" s="10" t="s">
        <v>31</v>
      </c>
      <c r="CG89" s="10" t="s">
        <v>31</v>
      </c>
      <c r="CH89" s="10" t="s">
        <v>31</v>
      </c>
      <c r="CI89" s="10" t="s">
        <v>31</v>
      </c>
      <c r="CJ89" s="10" t="s">
        <v>31</v>
      </c>
      <c r="CK89" s="10" t="s">
        <v>31</v>
      </c>
      <c r="CL89" s="10" t="s">
        <v>31</v>
      </c>
      <c r="CM89" s="10" t="s">
        <v>31</v>
      </c>
      <c r="CN89" s="11">
        <v>1.0</v>
      </c>
      <c r="CO89" s="10">
        <v>1.0</v>
      </c>
      <c r="CP89" s="10">
        <v>1.0</v>
      </c>
      <c r="CQ89" s="10">
        <v>1.0</v>
      </c>
      <c r="CR89" s="10">
        <v>1.0</v>
      </c>
      <c r="CS89" s="10">
        <v>1.0</v>
      </c>
      <c r="CT89" s="10">
        <v>1.0</v>
      </c>
      <c r="CU89" s="10">
        <v>1.0</v>
      </c>
      <c r="CV89" s="10">
        <v>1.0</v>
      </c>
      <c r="CW89" s="10">
        <v>1.0</v>
      </c>
      <c r="CX89" s="10">
        <v>1.0</v>
      </c>
      <c r="CY89" s="10">
        <v>1.0</v>
      </c>
      <c r="CZ89" s="10">
        <v>1.0</v>
      </c>
      <c r="DA89" s="10">
        <v>1.0</v>
      </c>
      <c r="DB89" s="10">
        <v>1.0</v>
      </c>
      <c r="DC89" s="10">
        <v>1.0</v>
      </c>
      <c r="DD89" s="10">
        <v>1.0</v>
      </c>
      <c r="DE89" s="10">
        <v>1.0</v>
      </c>
      <c r="DF89" s="10">
        <v>1.0</v>
      </c>
      <c r="DG89" s="10">
        <v>1.0</v>
      </c>
      <c r="DH89" s="10">
        <v>1.0</v>
      </c>
      <c r="DI89" s="10">
        <v>1.0</v>
      </c>
      <c r="DJ89" s="10">
        <v>1.0</v>
      </c>
      <c r="DK89" s="10">
        <v>1.0</v>
      </c>
      <c r="DL89" s="10">
        <v>1.0</v>
      </c>
      <c r="DM89" s="10">
        <v>1.0</v>
      </c>
      <c r="DN89" s="10">
        <v>1.0</v>
      </c>
      <c r="DO89" s="10">
        <v>1.0</v>
      </c>
      <c r="DP89" s="10">
        <v>1.0</v>
      </c>
      <c r="DQ89" s="10">
        <v>1.0</v>
      </c>
      <c r="DR89" s="10">
        <v>1.0</v>
      </c>
      <c r="DS89" s="10">
        <v>1.0</v>
      </c>
      <c r="DT89" s="10">
        <v>1.0</v>
      </c>
      <c r="DU89" s="10">
        <v>1.0</v>
      </c>
      <c r="DV89" s="10">
        <v>1.0</v>
      </c>
      <c r="DW89" s="10">
        <v>1.0</v>
      </c>
      <c r="DX89" s="10">
        <v>1.0</v>
      </c>
      <c r="DY89" s="10">
        <v>1.0</v>
      </c>
      <c r="DZ89" s="10">
        <v>1.0</v>
      </c>
      <c r="EA89" s="10">
        <v>1.0</v>
      </c>
      <c r="EB89" s="10">
        <v>1.0</v>
      </c>
      <c r="EC89" s="10">
        <v>1.0</v>
      </c>
      <c r="ED89" s="10">
        <v>1.0</v>
      </c>
      <c r="EE89" s="10">
        <v>1.0</v>
      </c>
      <c r="EF89" s="10">
        <v>1.0</v>
      </c>
      <c r="EG89" s="10">
        <v>1.0</v>
      </c>
      <c r="EH89" s="10">
        <v>1.0</v>
      </c>
      <c r="EI89" s="10">
        <v>1.0</v>
      </c>
      <c r="EJ89" s="10">
        <v>1.0</v>
      </c>
      <c r="EK89" s="10">
        <v>1.0</v>
      </c>
      <c r="EL89" s="10">
        <v>1.0</v>
      </c>
      <c r="EM89" s="10">
        <v>1.0</v>
      </c>
      <c r="EN89" s="10">
        <v>1.0</v>
      </c>
      <c r="EO89" s="10">
        <v>1.0</v>
      </c>
      <c r="EP89" s="10">
        <v>1.0</v>
      </c>
      <c r="EQ89" s="10">
        <v>1.0</v>
      </c>
      <c r="ER89" s="10">
        <v>1.0</v>
      </c>
      <c r="ES89" s="10">
        <v>1.0</v>
      </c>
      <c r="ET89" s="10">
        <v>1.0</v>
      </c>
      <c r="EU89" s="10">
        <v>1.0</v>
      </c>
      <c r="EV89" s="10">
        <v>1.0</v>
      </c>
      <c r="EW89" s="10">
        <v>1.0</v>
      </c>
      <c r="EX89" s="10">
        <v>1.0</v>
      </c>
      <c r="EY89" s="10">
        <v>1.0</v>
      </c>
      <c r="EZ89" s="10" t="s">
        <v>57</v>
      </c>
      <c r="FA89" s="10" t="s">
        <v>57</v>
      </c>
      <c r="FB89" s="10" t="s">
        <v>57</v>
      </c>
      <c r="FC89" s="11" t="s">
        <v>31</v>
      </c>
      <c r="FD89" s="10" t="s">
        <v>31</v>
      </c>
      <c r="FE89" s="10" t="s">
        <v>31</v>
      </c>
      <c r="FF89" s="10" t="s">
        <v>31</v>
      </c>
      <c r="FG89" s="10" t="s">
        <v>31</v>
      </c>
      <c r="FH89" s="10" t="s">
        <v>31</v>
      </c>
      <c r="FI89" s="10" t="s">
        <v>31</v>
      </c>
      <c r="FJ89" s="10" t="s">
        <v>31</v>
      </c>
      <c r="FK89" s="10" t="s">
        <v>31</v>
      </c>
      <c r="FL89" s="10" t="s">
        <v>31</v>
      </c>
      <c r="FM89" s="10" t="s">
        <v>31</v>
      </c>
      <c r="FN89" s="10" t="s">
        <v>31</v>
      </c>
      <c r="FO89" s="10" t="s">
        <v>31</v>
      </c>
      <c r="FP89" s="10" t="s">
        <v>31</v>
      </c>
      <c r="FQ89" s="10" t="s">
        <v>31</v>
      </c>
      <c r="FR89" s="10" t="s">
        <v>31</v>
      </c>
      <c r="FS89" s="10" t="s">
        <v>31</v>
      </c>
      <c r="FT89" s="10" t="s">
        <v>31</v>
      </c>
      <c r="FU89" s="10" t="s">
        <v>31</v>
      </c>
      <c r="FV89" s="10" t="s">
        <v>31</v>
      </c>
      <c r="FW89" s="10" t="s">
        <v>31</v>
      </c>
      <c r="FX89" s="10" t="s">
        <v>31</v>
      </c>
      <c r="FY89" s="10" t="s">
        <v>31</v>
      </c>
      <c r="FZ89" s="10" t="s">
        <v>31</v>
      </c>
      <c r="GA89" s="10" t="s">
        <v>31</v>
      </c>
      <c r="GB89" s="10" t="s">
        <v>31</v>
      </c>
      <c r="GC89" s="10" t="s">
        <v>31</v>
      </c>
      <c r="GD89" s="11">
        <v>1.0</v>
      </c>
      <c r="GE89" s="10">
        <v>1.0</v>
      </c>
      <c r="GF89" s="10" t="s">
        <v>38</v>
      </c>
      <c r="GG89" s="10">
        <v>1.0</v>
      </c>
      <c r="GH89" s="10" t="s">
        <v>38</v>
      </c>
      <c r="GI89" s="10" t="s">
        <v>38</v>
      </c>
      <c r="GJ89" s="10" t="s">
        <v>38</v>
      </c>
      <c r="GK89" s="10" t="s">
        <v>38</v>
      </c>
      <c r="GL89" s="10" t="s">
        <v>38</v>
      </c>
      <c r="GM89" s="10" t="s">
        <v>38</v>
      </c>
      <c r="GN89" s="10" t="s">
        <v>38</v>
      </c>
      <c r="GO89" s="10" t="s">
        <v>38</v>
      </c>
      <c r="GP89" s="10" t="s">
        <v>57</v>
      </c>
      <c r="GQ89" s="10" t="s">
        <v>57</v>
      </c>
      <c r="GR89" s="10" t="s">
        <v>57</v>
      </c>
      <c r="GS89" s="10" t="s">
        <v>57</v>
      </c>
      <c r="GT89" s="10" t="s">
        <v>57</v>
      </c>
      <c r="GU89" s="10" t="s">
        <v>57</v>
      </c>
      <c r="GV89" s="10" t="s">
        <v>57</v>
      </c>
      <c r="GW89" s="10" t="s">
        <v>57</v>
      </c>
      <c r="GX89" s="10" t="s">
        <v>57</v>
      </c>
      <c r="GY89" s="10" t="s">
        <v>57</v>
      </c>
      <c r="GZ89" s="10" t="s">
        <v>57</v>
      </c>
      <c r="HA89" s="10" t="s">
        <v>57</v>
      </c>
      <c r="HB89" s="10" t="s">
        <v>57</v>
      </c>
      <c r="HC89" s="10" t="s">
        <v>57</v>
      </c>
      <c r="HD89" s="10" t="s">
        <v>57</v>
      </c>
      <c r="HE89" s="10" t="s">
        <v>57</v>
      </c>
      <c r="HF89" s="10" t="s">
        <v>57</v>
      </c>
    </row>
    <row r="90">
      <c r="A90" s="7"/>
      <c r="B90" s="8"/>
      <c r="C90" s="7" t="s">
        <v>340</v>
      </c>
      <c r="D90" s="7" t="s">
        <v>246</v>
      </c>
      <c r="E90" s="7" t="s">
        <v>341</v>
      </c>
      <c r="F90" s="9">
        <f t="shared" si="1"/>
        <v>79</v>
      </c>
      <c r="G90" s="7" t="s">
        <v>26</v>
      </c>
      <c r="H90" s="7" t="s">
        <v>35</v>
      </c>
      <c r="I90" s="7" t="s">
        <v>36</v>
      </c>
      <c r="J90" s="7" t="s">
        <v>100</v>
      </c>
      <c r="K90" s="7" t="s">
        <v>30</v>
      </c>
      <c r="L90" s="7" t="s">
        <v>342</v>
      </c>
      <c r="M90" s="10" t="s">
        <v>31</v>
      </c>
      <c r="N90" s="10" t="s">
        <v>31</v>
      </c>
      <c r="O90" s="10" t="s">
        <v>31</v>
      </c>
      <c r="P90" s="10">
        <v>79.0</v>
      </c>
      <c r="Q90" s="10">
        <v>0.0</v>
      </c>
      <c r="R90" s="10" t="s">
        <v>31</v>
      </c>
      <c r="S90" s="11" t="s">
        <v>31</v>
      </c>
      <c r="T90" s="10" t="s">
        <v>31</v>
      </c>
      <c r="U90" s="10" t="s">
        <v>31</v>
      </c>
      <c r="V90" s="10" t="s">
        <v>31</v>
      </c>
      <c r="W90" s="10" t="s">
        <v>31</v>
      </c>
      <c r="X90" s="10" t="s">
        <v>31</v>
      </c>
      <c r="Y90" s="10" t="s">
        <v>31</v>
      </c>
      <c r="Z90" s="10" t="s">
        <v>31</v>
      </c>
      <c r="AA90" s="10" t="s">
        <v>31</v>
      </c>
      <c r="AB90" s="10" t="s">
        <v>31</v>
      </c>
      <c r="AC90" s="10" t="s">
        <v>31</v>
      </c>
      <c r="AD90" s="10" t="s">
        <v>31</v>
      </c>
      <c r="AE90" s="10" t="s">
        <v>31</v>
      </c>
      <c r="AF90" s="10" t="s">
        <v>31</v>
      </c>
      <c r="AG90" s="10" t="s">
        <v>31</v>
      </c>
      <c r="AH90" s="10" t="s">
        <v>31</v>
      </c>
      <c r="AI90" s="10" t="s">
        <v>31</v>
      </c>
      <c r="AJ90" s="10" t="s">
        <v>31</v>
      </c>
      <c r="AK90" s="10" t="s">
        <v>31</v>
      </c>
      <c r="AL90" s="10" t="s">
        <v>31</v>
      </c>
      <c r="AM90" s="11" t="s">
        <v>31</v>
      </c>
      <c r="AN90" s="10" t="s">
        <v>31</v>
      </c>
      <c r="AO90" s="10" t="s">
        <v>31</v>
      </c>
      <c r="AP90" s="10" t="s">
        <v>31</v>
      </c>
      <c r="AQ90" s="10" t="s">
        <v>31</v>
      </c>
      <c r="AR90" s="10" t="s">
        <v>31</v>
      </c>
      <c r="AS90" s="10" t="s">
        <v>31</v>
      </c>
      <c r="AT90" s="10" t="s">
        <v>31</v>
      </c>
      <c r="AU90" s="10" t="s">
        <v>31</v>
      </c>
      <c r="AV90" s="10" t="s">
        <v>31</v>
      </c>
      <c r="AW90" s="10" t="s">
        <v>31</v>
      </c>
      <c r="AX90" s="10" t="s">
        <v>31</v>
      </c>
      <c r="AY90" s="10" t="s">
        <v>31</v>
      </c>
      <c r="AZ90" s="10" t="s">
        <v>31</v>
      </c>
      <c r="BA90" s="10" t="s">
        <v>31</v>
      </c>
      <c r="BB90" s="10" t="s">
        <v>31</v>
      </c>
      <c r="BC90" s="10" t="s">
        <v>31</v>
      </c>
      <c r="BD90" s="10" t="s">
        <v>31</v>
      </c>
      <c r="BE90" s="10" t="s">
        <v>31</v>
      </c>
      <c r="BF90" s="10" t="s">
        <v>31</v>
      </c>
      <c r="BG90" s="10" t="s">
        <v>31</v>
      </c>
      <c r="BH90" s="10" t="s">
        <v>31</v>
      </c>
      <c r="BI90" s="10" t="s">
        <v>31</v>
      </c>
      <c r="BJ90" s="10" t="s">
        <v>31</v>
      </c>
      <c r="BK90" s="11" t="s">
        <v>31</v>
      </c>
      <c r="BL90" s="10" t="s">
        <v>31</v>
      </c>
      <c r="BM90" s="10" t="s">
        <v>31</v>
      </c>
      <c r="BN90" s="10" t="s">
        <v>31</v>
      </c>
      <c r="BO90" s="10" t="s">
        <v>31</v>
      </c>
      <c r="BP90" s="10" t="s">
        <v>31</v>
      </c>
      <c r="BQ90" s="10" t="s">
        <v>31</v>
      </c>
      <c r="BR90" s="10" t="s">
        <v>31</v>
      </c>
      <c r="BS90" s="10" t="s">
        <v>31</v>
      </c>
      <c r="BT90" s="10" t="s">
        <v>31</v>
      </c>
      <c r="BU90" s="10" t="s">
        <v>31</v>
      </c>
      <c r="BV90" s="10" t="s">
        <v>31</v>
      </c>
      <c r="BW90" s="10" t="s">
        <v>31</v>
      </c>
      <c r="BX90" s="10" t="s">
        <v>31</v>
      </c>
      <c r="BY90" s="10" t="s">
        <v>31</v>
      </c>
      <c r="BZ90" s="10" t="s">
        <v>31</v>
      </c>
      <c r="CA90" s="10" t="s">
        <v>31</v>
      </c>
      <c r="CB90" s="10" t="s">
        <v>31</v>
      </c>
      <c r="CC90" s="10" t="s">
        <v>31</v>
      </c>
      <c r="CD90" s="10" t="s">
        <v>31</v>
      </c>
      <c r="CE90" s="10" t="s">
        <v>31</v>
      </c>
      <c r="CF90" s="10" t="s">
        <v>31</v>
      </c>
      <c r="CG90" s="10" t="s">
        <v>31</v>
      </c>
      <c r="CH90" s="10" t="s">
        <v>31</v>
      </c>
      <c r="CI90" s="10" t="s">
        <v>31</v>
      </c>
      <c r="CJ90" s="10" t="s">
        <v>31</v>
      </c>
      <c r="CK90" s="10" t="s">
        <v>31</v>
      </c>
      <c r="CL90" s="10" t="s">
        <v>31</v>
      </c>
      <c r="CM90" s="10" t="s">
        <v>31</v>
      </c>
      <c r="CN90" s="11">
        <v>1.0</v>
      </c>
      <c r="CO90" s="10">
        <v>1.0</v>
      </c>
      <c r="CP90" s="10">
        <v>1.0</v>
      </c>
      <c r="CQ90" s="10">
        <v>1.0</v>
      </c>
      <c r="CR90" s="10">
        <v>1.0</v>
      </c>
      <c r="CS90" s="10">
        <v>1.0</v>
      </c>
      <c r="CT90" s="10">
        <v>1.0</v>
      </c>
      <c r="CU90" s="10">
        <v>1.0</v>
      </c>
      <c r="CV90" s="10">
        <v>1.0</v>
      </c>
      <c r="CW90" s="10">
        <v>1.0</v>
      </c>
      <c r="CX90" s="10">
        <v>1.0</v>
      </c>
      <c r="CY90" s="10">
        <v>1.0</v>
      </c>
      <c r="CZ90" s="10">
        <v>1.0</v>
      </c>
      <c r="DA90" s="10">
        <v>1.0</v>
      </c>
      <c r="DB90" s="10">
        <v>1.0</v>
      </c>
      <c r="DC90" s="10">
        <v>1.0</v>
      </c>
      <c r="DD90" s="10">
        <v>1.0</v>
      </c>
      <c r="DE90" s="10">
        <v>1.0</v>
      </c>
      <c r="DF90" s="10">
        <v>1.0</v>
      </c>
      <c r="DG90" s="10">
        <v>1.0</v>
      </c>
      <c r="DH90" s="10">
        <v>1.0</v>
      </c>
      <c r="DI90" s="10">
        <v>1.0</v>
      </c>
      <c r="DJ90" s="10">
        <v>1.0</v>
      </c>
      <c r="DK90" s="10">
        <v>1.0</v>
      </c>
      <c r="DL90" s="10">
        <v>1.0</v>
      </c>
      <c r="DM90" s="10">
        <v>1.0</v>
      </c>
      <c r="DN90" s="10">
        <v>1.0</v>
      </c>
      <c r="DO90" s="10">
        <v>1.0</v>
      </c>
      <c r="DP90" s="10">
        <v>1.0</v>
      </c>
      <c r="DQ90" s="10">
        <v>1.0</v>
      </c>
      <c r="DR90" s="10">
        <v>1.0</v>
      </c>
      <c r="DS90" s="10">
        <v>1.0</v>
      </c>
      <c r="DT90" s="10">
        <v>1.0</v>
      </c>
      <c r="DU90" s="10">
        <v>1.0</v>
      </c>
      <c r="DV90" s="10">
        <v>1.0</v>
      </c>
      <c r="DW90" s="10">
        <v>1.0</v>
      </c>
      <c r="DX90" s="10">
        <v>1.0</v>
      </c>
      <c r="DY90" s="10">
        <v>1.0</v>
      </c>
      <c r="DZ90" s="10">
        <v>1.0</v>
      </c>
      <c r="EA90" s="10">
        <v>1.0</v>
      </c>
      <c r="EB90" s="10">
        <v>1.0</v>
      </c>
      <c r="EC90" s="10">
        <v>1.0</v>
      </c>
      <c r="ED90" s="10">
        <v>1.0</v>
      </c>
      <c r="EE90" s="10">
        <v>1.0</v>
      </c>
      <c r="EF90" s="10">
        <v>1.0</v>
      </c>
      <c r="EG90" s="10">
        <v>1.0</v>
      </c>
      <c r="EH90" s="10">
        <v>1.0</v>
      </c>
      <c r="EI90" s="10">
        <v>1.0</v>
      </c>
      <c r="EJ90" s="10">
        <v>1.0</v>
      </c>
      <c r="EK90" s="10">
        <v>1.0</v>
      </c>
      <c r="EL90" s="10">
        <v>1.0</v>
      </c>
      <c r="EM90" s="10">
        <v>1.0</v>
      </c>
      <c r="EN90" s="10">
        <v>1.0</v>
      </c>
      <c r="EO90" s="10">
        <v>1.0</v>
      </c>
      <c r="EP90" s="10">
        <v>1.0</v>
      </c>
      <c r="EQ90" s="10">
        <v>1.0</v>
      </c>
      <c r="ER90" s="10">
        <v>1.0</v>
      </c>
      <c r="ES90" s="10">
        <v>1.0</v>
      </c>
      <c r="ET90" s="10">
        <v>1.0</v>
      </c>
      <c r="EU90" s="10">
        <v>1.0</v>
      </c>
      <c r="EV90" s="10">
        <v>1.0</v>
      </c>
      <c r="EW90" s="10">
        <v>1.0</v>
      </c>
      <c r="EX90" s="10">
        <v>1.0</v>
      </c>
      <c r="EY90" s="10">
        <v>1.0</v>
      </c>
      <c r="EZ90" s="10">
        <v>1.0</v>
      </c>
      <c r="FA90" s="10">
        <v>1.0</v>
      </c>
      <c r="FB90" s="10" t="s">
        <v>57</v>
      </c>
      <c r="FC90" s="11" t="s">
        <v>38</v>
      </c>
      <c r="FD90" s="10" t="s">
        <v>38</v>
      </c>
      <c r="FE90" s="10" t="s">
        <v>38</v>
      </c>
      <c r="FF90" s="10" t="s">
        <v>38</v>
      </c>
      <c r="FG90" s="10" t="s">
        <v>38</v>
      </c>
      <c r="FH90" s="10" t="s">
        <v>38</v>
      </c>
      <c r="FI90" s="10" t="s">
        <v>38</v>
      </c>
      <c r="FJ90" s="10" t="s">
        <v>38</v>
      </c>
      <c r="FK90" s="10" t="s">
        <v>38</v>
      </c>
      <c r="FL90" s="10" t="s">
        <v>38</v>
      </c>
      <c r="FM90" s="10" t="s">
        <v>38</v>
      </c>
      <c r="FN90" s="10" t="s">
        <v>38</v>
      </c>
      <c r="FO90" s="10" t="s">
        <v>38</v>
      </c>
      <c r="FP90" s="10" t="s">
        <v>38</v>
      </c>
      <c r="FQ90" s="10" t="s">
        <v>38</v>
      </c>
      <c r="FR90" s="10" t="s">
        <v>38</v>
      </c>
      <c r="FS90" s="10" t="s">
        <v>38</v>
      </c>
      <c r="FT90" s="10" t="s">
        <v>38</v>
      </c>
      <c r="FU90" s="10" t="s">
        <v>38</v>
      </c>
      <c r="FV90" s="10" t="s">
        <v>57</v>
      </c>
      <c r="FW90" s="10" t="s">
        <v>57</v>
      </c>
      <c r="FX90" s="10" t="s">
        <v>57</v>
      </c>
      <c r="FY90" s="10" t="s">
        <v>57</v>
      </c>
      <c r="FZ90" s="10" t="s">
        <v>38</v>
      </c>
      <c r="GA90" s="10">
        <v>1.0</v>
      </c>
      <c r="GB90" s="10" t="s">
        <v>38</v>
      </c>
      <c r="GC90" s="10" t="s">
        <v>38</v>
      </c>
      <c r="GD90" s="11" t="s">
        <v>31</v>
      </c>
      <c r="GE90" s="10" t="s">
        <v>31</v>
      </c>
      <c r="GF90" s="10" t="s">
        <v>31</v>
      </c>
      <c r="GG90" s="10" t="s">
        <v>31</v>
      </c>
      <c r="GH90" s="10" t="s">
        <v>31</v>
      </c>
      <c r="GI90" s="10" t="s">
        <v>31</v>
      </c>
      <c r="GJ90" s="10" t="s">
        <v>31</v>
      </c>
      <c r="GK90" s="10" t="s">
        <v>31</v>
      </c>
      <c r="GL90" s="10" t="s">
        <v>31</v>
      </c>
      <c r="GM90" s="10" t="s">
        <v>31</v>
      </c>
      <c r="GN90" s="10" t="s">
        <v>31</v>
      </c>
      <c r="GO90" s="10" t="s">
        <v>31</v>
      </c>
      <c r="GP90" s="10" t="s">
        <v>31</v>
      </c>
      <c r="GQ90" s="10" t="s">
        <v>31</v>
      </c>
      <c r="GR90" s="10" t="s">
        <v>31</v>
      </c>
      <c r="GS90" s="10" t="s">
        <v>31</v>
      </c>
      <c r="GT90" s="10" t="s">
        <v>31</v>
      </c>
      <c r="GU90" s="10" t="s">
        <v>31</v>
      </c>
      <c r="GV90" s="10" t="s">
        <v>31</v>
      </c>
      <c r="GW90" s="10" t="s">
        <v>31</v>
      </c>
      <c r="GX90" s="10" t="s">
        <v>31</v>
      </c>
      <c r="GY90" s="10" t="s">
        <v>31</v>
      </c>
      <c r="GZ90" s="10" t="s">
        <v>31</v>
      </c>
      <c r="HA90" s="10" t="s">
        <v>31</v>
      </c>
      <c r="HB90" s="10" t="s">
        <v>31</v>
      </c>
      <c r="HC90" s="10" t="s">
        <v>31</v>
      </c>
      <c r="HD90" s="10" t="s">
        <v>31</v>
      </c>
      <c r="HE90" s="10" t="s">
        <v>31</v>
      </c>
      <c r="HF90" s="10" t="s">
        <v>31</v>
      </c>
    </row>
    <row r="91">
      <c r="A91" s="7"/>
      <c r="B91" s="8"/>
      <c r="C91" s="7" t="s">
        <v>343</v>
      </c>
      <c r="D91" s="7" t="s">
        <v>63</v>
      </c>
      <c r="E91" s="7" t="s">
        <v>344</v>
      </c>
      <c r="F91" s="9">
        <f t="shared" si="1"/>
        <v>79</v>
      </c>
      <c r="G91" s="7" t="s">
        <v>26</v>
      </c>
      <c r="H91" s="7" t="s">
        <v>35</v>
      </c>
      <c r="I91" s="7" t="s">
        <v>36</v>
      </c>
      <c r="J91" s="7" t="s">
        <v>29</v>
      </c>
      <c r="K91" s="7" t="s">
        <v>30</v>
      </c>
      <c r="L91" s="7"/>
      <c r="M91" s="10" t="s">
        <v>31</v>
      </c>
      <c r="N91" s="10" t="s">
        <v>31</v>
      </c>
      <c r="O91" s="10" t="s">
        <v>31</v>
      </c>
      <c r="P91" s="10">
        <v>79.0</v>
      </c>
      <c r="Q91" s="10" t="s">
        <v>31</v>
      </c>
      <c r="R91" s="10" t="s">
        <v>31</v>
      </c>
      <c r="S91" s="11" t="s">
        <v>31</v>
      </c>
      <c r="T91" s="10" t="s">
        <v>31</v>
      </c>
      <c r="U91" s="10" t="s">
        <v>31</v>
      </c>
      <c r="V91" s="10" t="s">
        <v>31</v>
      </c>
      <c r="W91" s="10" t="s">
        <v>31</v>
      </c>
      <c r="X91" s="10" t="s">
        <v>31</v>
      </c>
      <c r="Y91" s="10" t="s">
        <v>31</v>
      </c>
      <c r="Z91" s="10" t="s">
        <v>31</v>
      </c>
      <c r="AA91" s="10" t="s">
        <v>31</v>
      </c>
      <c r="AB91" s="10" t="s">
        <v>31</v>
      </c>
      <c r="AC91" s="10" t="s">
        <v>31</v>
      </c>
      <c r="AD91" s="10" t="s">
        <v>31</v>
      </c>
      <c r="AE91" s="10" t="s">
        <v>31</v>
      </c>
      <c r="AF91" s="10" t="s">
        <v>31</v>
      </c>
      <c r="AG91" s="10" t="s">
        <v>31</v>
      </c>
      <c r="AH91" s="10" t="s">
        <v>31</v>
      </c>
      <c r="AI91" s="10" t="s">
        <v>31</v>
      </c>
      <c r="AJ91" s="10" t="s">
        <v>31</v>
      </c>
      <c r="AK91" s="10" t="s">
        <v>31</v>
      </c>
      <c r="AL91" s="10" t="s">
        <v>31</v>
      </c>
      <c r="AM91" s="11" t="s">
        <v>31</v>
      </c>
      <c r="AN91" s="10" t="s">
        <v>31</v>
      </c>
      <c r="AO91" s="10" t="s">
        <v>31</v>
      </c>
      <c r="AP91" s="10" t="s">
        <v>31</v>
      </c>
      <c r="AQ91" s="10" t="s">
        <v>31</v>
      </c>
      <c r="AR91" s="10" t="s">
        <v>31</v>
      </c>
      <c r="AS91" s="10" t="s">
        <v>31</v>
      </c>
      <c r="AT91" s="10" t="s">
        <v>31</v>
      </c>
      <c r="AU91" s="10" t="s">
        <v>31</v>
      </c>
      <c r="AV91" s="10" t="s">
        <v>31</v>
      </c>
      <c r="AW91" s="10" t="s">
        <v>31</v>
      </c>
      <c r="AX91" s="10" t="s">
        <v>31</v>
      </c>
      <c r="AY91" s="10" t="s">
        <v>31</v>
      </c>
      <c r="AZ91" s="10" t="s">
        <v>31</v>
      </c>
      <c r="BA91" s="10" t="s">
        <v>31</v>
      </c>
      <c r="BB91" s="10" t="s">
        <v>31</v>
      </c>
      <c r="BC91" s="10" t="s">
        <v>31</v>
      </c>
      <c r="BD91" s="10" t="s">
        <v>31</v>
      </c>
      <c r="BE91" s="10" t="s">
        <v>31</v>
      </c>
      <c r="BF91" s="10" t="s">
        <v>31</v>
      </c>
      <c r="BG91" s="10" t="s">
        <v>31</v>
      </c>
      <c r="BH91" s="10" t="s">
        <v>31</v>
      </c>
      <c r="BI91" s="10" t="s">
        <v>31</v>
      </c>
      <c r="BJ91" s="10" t="s">
        <v>31</v>
      </c>
      <c r="BK91" s="11" t="s">
        <v>31</v>
      </c>
      <c r="BL91" s="10" t="s">
        <v>31</v>
      </c>
      <c r="BM91" s="10" t="s">
        <v>31</v>
      </c>
      <c r="BN91" s="10" t="s">
        <v>31</v>
      </c>
      <c r="BO91" s="10" t="s">
        <v>31</v>
      </c>
      <c r="BP91" s="10" t="s">
        <v>31</v>
      </c>
      <c r="BQ91" s="10" t="s">
        <v>31</v>
      </c>
      <c r="BR91" s="10" t="s">
        <v>31</v>
      </c>
      <c r="BS91" s="10" t="s">
        <v>31</v>
      </c>
      <c r="BT91" s="10" t="s">
        <v>31</v>
      </c>
      <c r="BU91" s="10" t="s">
        <v>31</v>
      </c>
      <c r="BV91" s="10" t="s">
        <v>31</v>
      </c>
      <c r="BW91" s="10" t="s">
        <v>31</v>
      </c>
      <c r="BX91" s="10" t="s">
        <v>31</v>
      </c>
      <c r="BY91" s="10" t="s">
        <v>31</v>
      </c>
      <c r="BZ91" s="10" t="s">
        <v>31</v>
      </c>
      <c r="CA91" s="10" t="s">
        <v>31</v>
      </c>
      <c r="CB91" s="10" t="s">
        <v>31</v>
      </c>
      <c r="CC91" s="10" t="s">
        <v>31</v>
      </c>
      <c r="CD91" s="10" t="s">
        <v>31</v>
      </c>
      <c r="CE91" s="10" t="s">
        <v>31</v>
      </c>
      <c r="CF91" s="10" t="s">
        <v>31</v>
      </c>
      <c r="CG91" s="10" t="s">
        <v>31</v>
      </c>
      <c r="CH91" s="10" t="s">
        <v>31</v>
      </c>
      <c r="CI91" s="10" t="s">
        <v>31</v>
      </c>
      <c r="CJ91" s="10" t="s">
        <v>31</v>
      </c>
      <c r="CK91" s="10" t="s">
        <v>31</v>
      </c>
      <c r="CL91" s="10" t="s">
        <v>31</v>
      </c>
      <c r="CM91" s="10" t="s">
        <v>31</v>
      </c>
      <c r="CN91" s="11">
        <v>1.0</v>
      </c>
      <c r="CO91" s="10">
        <v>1.0</v>
      </c>
      <c r="CP91" s="10">
        <v>1.0</v>
      </c>
      <c r="CQ91" s="10">
        <v>1.0</v>
      </c>
      <c r="CR91" s="10">
        <v>1.0</v>
      </c>
      <c r="CS91" s="10">
        <v>1.0</v>
      </c>
      <c r="CT91" s="10">
        <v>1.0</v>
      </c>
      <c r="CU91" s="10">
        <v>1.0</v>
      </c>
      <c r="CV91" s="10">
        <v>1.0</v>
      </c>
      <c r="CW91" s="10">
        <v>1.0</v>
      </c>
      <c r="CX91" s="10">
        <v>1.0</v>
      </c>
      <c r="CY91" s="10">
        <v>1.0</v>
      </c>
      <c r="CZ91" s="10">
        <v>1.0</v>
      </c>
      <c r="DA91" s="10">
        <v>1.0</v>
      </c>
      <c r="DB91" s="10">
        <v>1.0</v>
      </c>
      <c r="DC91" s="10">
        <v>1.0</v>
      </c>
      <c r="DD91" s="10">
        <v>1.0</v>
      </c>
      <c r="DE91" s="10">
        <v>1.0</v>
      </c>
      <c r="DF91" s="10">
        <v>1.0</v>
      </c>
      <c r="DG91" s="10">
        <v>1.0</v>
      </c>
      <c r="DH91" s="10">
        <v>1.0</v>
      </c>
      <c r="DI91" s="10">
        <v>1.0</v>
      </c>
      <c r="DJ91" s="10">
        <v>1.0</v>
      </c>
      <c r="DK91" s="10">
        <v>1.0</v>
      </c>
      <c r="DL91" s="10">
        <v>1.0</v>
      </c>
      <c r="DM91" s="10">
        <v>1.0</v>
      </c>
      <c r="DN91" s="10">
        <v>1.0</v>
      </c>
      <c r="DO91" s="10">
        <v>1.0</v>
      </c>
      <c r="DP91" s="10">
        <v>1.0</v>
      </c>
      <c r="DQ91" s="10">
        <v>1.0</v>
      </c>
      <c r="DR91" s="10">
        <v>1.0</v>
      </c>
      <c r="DS91" s="10">
        <v>1.0</v>
      </c>
      <c r="DT91" s="10">
        <v>1.0</v>
      </c>
      <c r="DU91" s="10">
        <v>1.0</v>
      </c>
      <c r="DV91" s="10">
        <v>1.0</v>
      </c>
      <c r="DW91" s="10">
        <v>1.0</v>
      </c>
      <c r="DX91" s="10">
        <v>1.0</v>
      </c>
      <c r="DY91" s="10">
        <v>1.0</v>
      </c>
      <c r="DZ91" s="10">
        <v>1.0</v>
      </c>
      <c r="EA91" s="10">
        <v>1.0</v>
      </c>
      <c r="EB91" s="10">
        <v>1.0</v>
      </c>
      <c r="EC91" s="10">
        <v>1.0</v>
      </c>
      <c r="ED91" s="10">
        <v>1.0</v>
      </c>
      <c r="EE91" s="10">
        <v>1.0</v>
      </c>
      <c r="EF91" s="10">
        <v>1.0</v>
      </c>
      <c r="EG91" s="10">
        <v>1.0</v>
      </c>
      <c r="EH91" s="10">
        <v>1.0</v>
      </c>
      <c r="EI91" s="10">
        <v>1.0</v>
      </c>
      <c r="EJ91" s="10">
        <v>1.0</v>
      </c>
      <c r="EK91" s="10">
        <v>1.0</v>
      </c>
      <c r="EL91" s="10">
        <v>1.0</v>
      </c>
      <c r="EM91" s="10">
        <v>1.0</v>
      </c>
      <c r="EN91" s="10">
        <v>1.0</v>
      </c>
      <c r="EO91" s="10">
        <v>1.0</v>
      </c>
      <c r="EP91" s="10">
        <v>1.0</v>
      </c>
      <c r="EQ91" s="10">
        <v>1.0</v>
      </c>
      <c r="ER91" s="10">
        <v>1.0</v>
      </c>
      <c r="ES91" s="10">
        <v>1.0</v>
      </c>
      <c r="ET91" s="10">
        <v>1.0</v>
      </c>
      <c r="EU91" s="10">
        <v>1.0</v>
      </c>
      <c r="EV91" s="10">
        <v>1.0</v>
      </c>
      <c r="EW91" s="10">
        <v>1.0</v>
      </c>
      <c r="EX91" s="10">
        <v>1.0</v>
      </c>
      <c r="EY91" s="10">
        <v>1.0</v>
      </c>
      <c r="EZ91" s="10">
        <v>1.0</v>
      </c>
      <c r="FA91" s="10" t="s">
        <v>57</v>
      </c>
      <c r="FB91" s="10">
        <v>1.0</v>
      </c>
      <c r="FC91" s="11" t="s">
        <v>31</v>
      </c>
      <c r="FD91" s="10" t="s">
        <v>31</v>
      </c>
      <c r="FE91" s="10" t="s">
        <v>31</v>
      </c>
      <c r="FF91" s="10" t="s">
        <v>31</v>
      </c>
      <c r="FG91" s="10" t="s">
        <v>31</v>
      </c>
      <c r="FH91" s="10" t="s">
        <v>31</v>
      </c>
      <c r="FI91" s="10" t="s">
        <v>31</v>
      </c>
      <c r="FJ91" s="10" t="s">
        <v>31</v>
      </c>
      <c r="FK91" s="10" t="s">
        <v>31</v>
      </c>
      <c r="FL91" s="10" t="s">
        <v>31</v>
      </c>
      <c r="FM91" s="10" t="s">
        <v>31</v>
      </c>
      <c r="FN91" s="10" t="s">
        <v>31</v>
      </c>
      <c r="FO91" s="10" t="s">
        <v>31</v>
      </c>
      <c r="FP91" s="10" t="s">
        <v>31</v>
      </c>
      <c r="FQ91" s="10" t="s">
        <v>31</v>
      </c>
      <c r="FR91" s="10" t="s">
        <v>31</v>
      </c>
      <c r="FS91" s="10" t="s">
        <v>31</v>
      </c>
      <c r="FT91" s="10" t="s">
        <v>31</v>
      </c>
      <c r="FU91" s="10" t="s">
        <v>31</v>
      </c>
      <c r="FV91" s="10" t="s">
        <v>31</v>
      </c>
      <c r="FW91" s="10" t="s">
        <v>31</v>
      </c>
      <c r="FX91" s="10" t="s">
        <v>31</v>
      </c>
      <c r="FY91" s="10" t="s">
        <v>31</v>
      </c>
      <c r="FZ91" s="10" t="s">
        <v>31</v>
      </c>
      <c r="GA91" s="10" t="s">
        <v>31</v>
      </c>
      <c r="GB91" s="10" t="s">
        <v>31</v>
      </c>
      <c r="GC91" s="10" t="s">
        <v>31</v>
      </c>
      <c r="GD91" s="11" t="s">
        <v>31</v>
      </c>
      <c r="GE91" s="10" t="s">
        <v>31</v>
      </c>
      <c r="GF91" s="10" t="s">
        <v>31</v>
      </c>
      <c r="GG91" s="10" t="s">
        <v>31</v>
      </c>
      <c r="GH91" s="10" t="s">
        <v>31</v>
      </c>
      <c r="GI91" s="10" t="s">
        <v>31</v>
      </c>
      <c r="GJ91" s="10" t="s">
        <v>31</v>
      </c>
      <c r="GK91" s="10" t="s">
        <v>31</v>
      </c>
      <c r="GL91" s="10" t="s">
        <v>31</v>
      </c>
      <c r="GM91" s="10" t="s">
        <v>31</v>
      </c>
      <c r="GN91" s="10" t="s">
        <v>31</v>
      </c>
      <c r="GO91" s="10" t="s">
        <v>31</v>
      </c>
      <c r="GP91" s="10" t="s">
        <v>31</v>
      </c>
      <c r="GQ91" s="10" t="s">
        <v>31</v>
      </c>
      <c r="GR91" s="10" t="s">
        <v>31</v>
      </c>
      <c r="GS91" s="10" t="s">
        <v>31</v>
      </c>
      <c r="GT91" s="10" t="s">
        <v>31</v>
      </c>
      <c r="GU91" s="10" t="s">
        <v>31</v>
      </c>
      <c r="GV91" s="10" t="s">
        <v>31</v>
      </c>
      <c r="GW91" s="10" t="s">
        <v>31</v>
      </c>
      <c r="GX91" s="10" t="s">
        <v>31</v>
      </c>
      <c r="GY91" s="10" t="s">
        <v>31</v>
      </c>
      <c r="GZ91" s="10" t="s">
        <v>31</v>
      </c>
      <c r="HA91" s="10" t="s">
        <v>31</v>
      </c>
      <c r="HB91" s="10" t="s">
        <v>31</v>
      </c>
      <c r="HC91" s="10" t="s">
        <v>31</v>
      </c>
      <c r="HD91" s="10" t="s">
        <v>31</v>
      </c>
      <c r="HE91" s="10" t="s">
        <v>31</v>
      </c>
      <c r="HF91" s="10" t="s">
        <v>31</v>
      </c>
    </row>
    <row r="92">
      <c r="A92" s="7"/>
      <c r="B92" s="8"/>
      <c r="C92" s="7" t="s">
        <v>345</v>
      </c>
      <c r="D92" s="7" t="s">
        <v>346</v>
      </c>
      <c r="E92" s="7" t="s">
        <v>347</v>
      </c>
      <c r="F92" s="9">
        <f t="shared" si="1"/>
        <v>70</v>
      </c>
      <c r="G92" s="7" t="s">
        <v>26</v>
      </c>
      <c r="H92" s="7" t="s">
        <v>27</v>
      </c>
      <c r="I92" s="7" t="s">
        <v>28</v>
      </c>
      <c r="J92" s="7" t="s">
        <v>54</v>
      </c>
      <c r="K92" s="7" t="s">
        <v>55</v>
      </c>
      <c r="L92" s="7"/>
      <c r="M92" s="10">
        <v>48.0</v>
      </c>
      <c r="N92" s="10">
        <v>22.0</v>
      </c>
      <c r="O92" s="10" t="s">
        <v>31</v>
      </c>
      <c r="P92" s="10" t="s">
        <v>31</v>
      </c>
      <c r="Q92" s="10" t="s">
        <v>31</v>
      </c>
      <c r="R92" s="10" t="s">
        <v>31</v>
      </c>
      <c r="S92" s="11">
        <v>1.0</v>
      </c>
      <c r="T92" s="10">
        <v>1.0</v>
      </c>
      <c r="U92" s="10">
        <v>1.0</v>
      </c>
      <c r="V92" s="10">
        <v>1.0</v>
      </c>
      <c r="W92" s="10">
        <v>1.0</v>
      </c>
      <c r="X92" s="10">
        <v>1.0</v>
      </c>
      <c r="Y92" s="10">
        <v>1.0</v>
      </c>
      <c r="Z92" s="10">
        <v>1.0</v>
      </c>
      <c r="AA92" s="10">
        <v>1.0</v>
      </c>
      <c r="AB92" s="10">
        <v>1.0</v>
      </c>
      <c r="AC92" s="10">
        <v>1.0</v>
      </c>
      <c r="AD92" s="10">
        <v>1.0</v>
      </c>
      <c r="AE92" s="10" t="s">
        <v>57</v>
      </c>
      <c r="AF92" s="10" t="s">
        <v>57</v>
      </c>
      <c r="AG92" s="10" t="s">
        <v>57</v>
      </c>
      <c r="AH92" s="10" t="s">
        <v>57</v>
      </c>
      <c r="AI92" s="10" t="s">
        <v>57</v>
      </c>
      <c r="AJ92" s="10" t="s">
        <v>57</v>
      </c>
      <c r="AK92" s="10" t="s">
        <v>57</v>
      </c>
      <c r="AL92" s="10" t="s">
        <v>57</v>
      </c>
      <c r="AM92" s="11">
        <v>1.0</v>
      </c>
      <c r="AN92" s="10" t="s">
        <v>38</v>
      </c>
      <c r="AO92" s="10">
        <v>1.0</v>
      </c>
      <c r="AP92" s="10">
        <v>1.0</v>
      </c>
      <c r="AQ92" s="10" t="s">
        <v>38</v>
      </c>
      <c r="AR92" s="10">
        <v>1.0</v>
      </c>
      <c r="AS92" s="10">
        <v>1.0</v>
      </c>
      <c r="AT92" s="10">
        <v>1.0</v>
      </c>
      <c r="AU92" s="10">
        <v>1.0</v>
      </c>
      <c r="AV92" s="10">
        <v>1.0</v>
      </c>
      <c r="AW92" s="10">
        <v>1.0</v>
      </c>
      <c r="AX92" s="10">
        <v>1.0</v>
      </c>
      <c r="AY92" s="10" t="s">
        <v>38</v>
      </c>
      <c r="AZ92" s="10" t="s">
        <v>38</v>
      </c>
      <c r="BA92" s="10" t="s">
        <v>38</v>
      </c>
      <c r="BB92" s="10" t="s">
        <v>38</v>
      </c>
      <c r="BC92" s="10" t="s">
        <v>38</v>
      </c>
      <c r="BD92" s="10" t="s">
        <v>38</v>
      </c>
      <c r="BE92" s="10">
        <v>1.0</v>
      </c>
      <c r="BF92" s="10" t="s">
        <v>38</v>
      </c>
      <c r="BG92" s="10">
        <v>1.0</v>
      </c>
      <c r="BH92" s="10">
        <v>1.0</v>
      </c>
      <c r="BI92" s="10" t="s">
        <v>38</v>
      </c>
      <c r="BJ92" s="10">
        <v>1.0</v>
      </c>
      <c r="BK92" s="11" t="s">
        <v>31</v>
      </c>
      <c r="BL92" s="10" t="s">
        <v>31</v>
      </c>
      <c r="BM92" s="10" t="s">
        <v>31</v>
      </c>
      <c r="BN92" s="10" t="s">
        <v>31</v>
      </c>
      <c r="BO92" s="10" t="s">
        <v>31</v>
      </c>
      <c r="BP92" s="10" t="s">
        <v>31</v>
      </c>
      <c r="BQ92" s="10" t="s">
        <v>31</v>
      </c>
      <c r="BR92" s="10" t="s">
        <v>31</v>
      </c>
      <c r="BS92" s="10" t="s">
        <v>31</v>
      </c>
      <c r="BT92" s="10" t="s">
        <v>31</v>
      </c>
      <c r="BU92" s="10" t="s">
        <v>31</v>
      </c>
      <c r="BV92" s="10" t="s">
        <v>31</v>
      </c>
      <c r="BW92" s="10" t="s">
        <v>31</v>
      </c>
      <c r="BX92" s="10" t="s">
        <v>31</v>
      </c>
      <c r="BY92" s="10" t="s">
        <v>31</v>
      </c>
      <c r="BZ92" s="10" t="s">
        <v>31</v>
      </c>
      <c r="CA92" s="10" t="s">
        <v>31</v>
      </c>
      <c r="CB92" s="10" t="s">
        <v>31</v>
      </c>
      <c r="CC92" s="10" t="s">
        <v>31</v>
      </c>
      <c r="CD92" s="10" t="s">
        <v>31</v>
      </c>
      <c r="CE92" s="10" t="s">
        <v>31</v>
      </c>
      <c r="CF92" s="10" t="s">
        <v>31</v>
      </c>
      <c r="CG92" s="10" t="s">
        <v>31</v>
      </c>
      <c r="CH92" s="10" t="s">
        <v>31</v>
      </c>
      <c r="CI92" s="10" t="s">
        <v>31</v>
      </c>
      <c r="CJ92" s="10" t="s">
        <v>31</v>
      </c>
      <c r="CK92" s="10" t="s">
        <v>31</v>
      </c>
      <c r="CL92" s="10" t="s">
        <v>31</v>
      </c>
      <c r="CM92" s="10" t="s">
        <v>31</v>
      </c>
      <c r="CN92" s="11" t="s">
        <v>31</v>
      </c>
      <c r="CO92" s="10" t="s">
        <v>31</v>
      </c>
      <c r="CP92" s="10" t="s">
        <v>31</v>
      </c>
      <c r="CQ92" s="10" t="s">
        <v>31</v>
      </c>
      <c r="CR92" s="10" t="s">
        <v>31</v>
      </c>
      <c r="CS92" s="10" t="s">
        <v>31</v>
      </c>
      <c r="CT92" s="10" t="s">
        <v>31</v>
      </c>
      <c r="CU92" s="10" t="s">
        <v>31</v>
      </c>
      <c r="CV92" s="10" t="s">
        <v>31</v>
      </c>
      <c r="CW92" s="10" t="s">
        <v>31</v>
      </c>
      <c r="CX92" s="10" t="s">
        <v>31</v>
      </c>
      <c r="CY92" s="10" t="s">
        <v>31</v>
      </c>
      <c r="CZ92" s="10" t="s">
        <v>31</v>
      </c>
      <c r="DA92" s="10" t="s">
        <v>31</v>
      </c>
      <c r="DB92" s="10" t="s">
        <v>31</v>
      </c>
      <c r="DC92" s="10" t="s">
        <v>31</v>
      </c>
      <c r="DD92" s="10" t="s">
        <v>31</v>
      </c>
      <c r="DE92" s="10" t="s">
        <v>31</v>
      </c>
      <c r="DF92" s="10" t="s">
        <v>31</v>
      </c>
      <c r="DG92" s="10" t="s">
        <v>31</v>
      </c>
      <c r="DH92" s="10" t="s">
        <v>31</v>
      </c>
      <c r="DI92" s="10" t="s">
        <v>31</v>
      </c>
      <c r="DJ92" s="10" t="s">
        <v>31</v>
      </c>
      <c r="DK92" s="10" t="s">
        <v>31</v>
      </c>
      <c r="DL92" s="10" t="s">
        <v>31</v>
      </c>
      <c r="DM92" s="10" t="s">
        <v>31</v>
      </c>
      <c r="DN92" s="10" t="s">
        <v>31</v>
      </c>
      <c r="DO92" s="10" t="s">
        <v>31</v>
      </c>
      <c r="DP92" s="10" t="s">
        <v>31</v>
      </c>
      <c r="DQ92" s="10" t="s">
        <v>31</v>
      </c>
      <c r="DR92" s="10" t="s">
        <v>31</v>
      </c>
      <c r="DS92" s="10" t="s">
        <v>31</v>
      </c>
      <c r="DT92" s="10" t="s">
        <v>31</v>
      </c>
      <c r="DU92" s="10" t="s">
        <v>31</v>
      </c>
      <c r="DV92" s="10" t="s">
        <v>31</v>
      </c>
      <c r="DW92" s="10" t="s">
        <v>31</v>
      </c>
      <c r="DX92" s="10" t="s">
        <v>31</v>
      </c>
      <c r="DY92" s="10" t="s">
        <v>31</v>
      </c>
      <c r="DZ92" s="10" t="s">
        <v>31</v>
      </c>
      <c r="EA92" s="10" t="s">
        <v>31</v>
      </c>
      <c r="EB92" s="10" t="s">
        <v>31</v>
      </c>
      <c r="EC92" s="10" t="s">
        <v>31</v>
      </c>
      <c r="ED92" s="10" t="s">
        <v>31</v>
      </c>
      <c r="EE92" s="10" t="s">
        <v>31</v>
      </c>
      <c r="EF92" s="10" t="s">
        <v>31</v>
      </c>
      <c r="EG92" s="10" t="s">
        <v>31</v>
      </c>
      <c r="EH92" s="10" t="s">
        <v>31</v>
      </c>
      <c r="EI92" s="10" t="s">
        <v>31</v>
      </c>
      <c r="EJ92" s="10" t="s">
        <v>31</v>
      </c>
      <c r="EK92" s="10" t="s">
        <v>31</v>
      </c>
      <c r="EL92" s="10" t="s">
        <v>31</v>
      </c>
      <c r="EM92" s="10" t="s">
        <v>31</v>
      </c>
      <c r="EN92" s="10" t="s">
        <v>31</v>
      </c>
      <c r="EO92" s="10" t="s">
        <v>31</v>
      </c>
      <c r="EP92" s="10" t="s">
        <v>31</v>
      </c>
      <c r="EQ92" s="10" t="s">
        <v>31</v>
      </c>
      <c r="ER92" s="10" t="s">
        <v>31</v>
      </c>
      <c r="ES92" s="10" t="s">
        <v>31</v>
      </c>
      <c r="ET92" s="10" t="s">
        <v>31</v>
      </c>
      <c r="EU92" s="10" t="s">
        <v>31</v>
      </c>
      <c r="EV92" s="10" t="s">
        <v>31</v>
      </c>
      <c r="EW92" s="10" t="s">
        <v>31</v>
      </c>
      <c r="EX92" s="10" t="s">
        <v>31</v>
      </c>
      <c r="EY92" s="10" t="s">
        <v>31</v>
      </c>
      <c r="EZ92" s="10" t="s">
        <v>31</v>
      </c>
      <c r="FA92" s="10" t="s">
        <v>31</v>
      </c>
      <c r="FB92" s="10" t="s">
        <v>31</v>
      </c>
      <c r="FC92" s="11" t="s">
        <v>31</v>
      </c>
      <c r="FD92" s="10" t="s">
        <v>31</v>
      </c>
      <c r="FE92" s="10" t="s">
        <v>31</v>
      </c>
      <c r="FF92" s="10" t="s">
        <v>31</v>
      </c>
      <c r="FG92" s="10" t="s">
        <v>31</v>
      </c>
      <c r="FH92" s="10" t="s">
        <v>31</v>
      </c>
      <c r="FI92" s="10" t="s">
        <v>31</v>
      </c>
      <c r="FJ92" s="10" t="s">
        <v>31</v>
      </c>
      <c r="FK92" s="10" t="s">
        <v>31</v>
      </c>
      <c r="FL92" s="10" t="s">
        <v>31</v>
      </c>
      <c r="FM92" s="10" t="s">
        <v>31</v>
      </c>
      <c r="FN92" s="10" t="s">
        <v>31</v>
      </c>
      <c r="FO92" s="10" t="s">
        <v>31</v>
      </c>
      <c r="FP92" s="10" t="s">
        <v>31</v>
      </c>
      <c r="FQ92" s="10" t="s">
        <v>31</v>
      </c>
      <c r="FR92" s="10" t="s">
        <v>31</v>
      </c>
      <c r="FS92" s="10" t="s">
        <v>31</v>
      </c>
      <c r="FT92" s="10" t="s">
        <v>31</v>
      </c>
      <c r="FU92" s="10" t="s">
        <v>31</v>
      </c>
      <c r="FV92" s="10" t="s">
        <v>31</v>
      </c>
      <c r="FW92" s="10" t="s">
        <v>31</v>
      </c>
      <c r="FX92" s="10" t="s">
        <v>31</v>
      </c>
      <c r="FY92" s="10" t="s">
        <v>31</v>
      </c>
      <c r="FZ92" s="10" t="s">
        <v>31</v>
      </c>
      <c r="GA92" s="10" t="s">
        <v>31</v>
      </c>
      <c r="GB92" s="10" t="s">
        <v>31</v>
      </c>
      <c r="GC92" s="10" t="s">
        <v>31</v>
      </c>
      <c r="GD92" s="11" t="s">
        <v>31</v>
      </c>
      <c r="GE92" s="10" t="s">
        <v>31</v>
      </c>
      <c r="GF92" s="10" t="s">
        <v>31</v>
      </c>
      <c r="GG92" s="10" t="s">
        <v>31</v>
      </c>
      <c r="GH92" s="10" t="s">
        <v>31</v>
      </c>
      <c r="GI92" s="10" t="s">
        <v>31</v>
      </c>
      <c r="GJ92" s="10" t="s">
        <v>31</v>
      </c>
      <c r="GK92" s="10" t="s">
        <v>31</v>
      </c>
      <c r="GL92" s="10" t="s">
        <v>31</v>
      </c>
      <c r="GM92" s="10" t="s">
        <v>31</v>
      </c>
      <c r="GN92" s="10" t="s">
        <v>31</v>
      </c>
      <c r="GO92" s="10" t="s">
        <v>31</v>
      </c>
      <c r="GP92" s="10" t="s">
        <v>31</v>
      </c>
      <c r="GQ92" s="10" t="s">
        <v>31</v>
      </c>
      <c r="GR92" s="10" t="s">
        <v>31</v>
      </c>
      <c r="GS92" s="10" t="s">
        <v>31</v>
      </c>
      <c r="GT92" s="10" t="s">
        <v>31</v>
      </c>
      <c r="GU92" s="10" t="s">
        <v>31</v>
      </c>
      <c r="GV92" s="10" t="s">
        <v>31</v>
      </c>
      <c r="GW92" s="10" t="s">
        <v>31</v>
      </c>
      <c r="GX92" s="10" t="s">
        <v>31</v>
      </c>
      <c r="GY92" s="10" t="s">
        <v>31</v>
      </c>
      <c r="GZ92" s="10" t="s">
        <v>31</v>
      </c>
      <c r="HA92" s="10" t="s">
        <v>31</v>
      </c>
      <c r="HB92" s="10" t="s">
        <v>31</v>
      </c>
      <c r="HC92" s="10" t="s">
        <v>31</v>
      </c>
      <c r="HD92" s="10" t="s">
        <v>31</v>
      </c>
      <c r="HE92" s="10" t="s">
        <v>31</v>
      </c>
      <c r="HF92" s="10" t="s">
        <v>31</v>
      </c>
    </row>
    <row r="93">
      <c r="A93" s="7"/>
      <c r="B93" s="8"/>
      <c r="C93" s="7" t="s">
        <v>348</v>
      </c>
      <c r="D93" s="7" t="s">
        <v>349</v>
      </c>
      <c r="E93" s="7" t="s">
        <v>350</v>
      </c>
      <c r="F93" s="9">
        <f t="shared" si="1"/>
        <v>69</v>
      </c>
      <c r="G93" s="7" t="s">
        <v>26</v>
      </c>
      <c r="H93" s="7" t="s">
        <v>27</v>
      </c>
      <c r="I93" s="7" t="s">
        <v>28</v>
      </c>
      <c r="J93" s="7" t="s">
        <v>71</v>
      </c>
      <c r="K93" s="7" t="s">
        <v>55</v>
      </c>
      <c r="L93" s="7"/>
      <c r="M93" s="10">
        <v>48.0</v>
      </c>
      <c r="N93" s="10">
        <v>21.0</v>
      </c>
      <c r="O93" s="10">
        <v>0.0</v>
      </c>
      <c r="P93" s="10" t="s">
        <v>31</v>
      </c>
      <c r="Q93" s="10" t="s">
        <v>31</v>
      </c>
      <c r="R93" s="10" t="s">
        <v>31</v>
      </c>
      <c r="S93" s="11">
        <v>1.0</v>
      </c>
      <c r="T93" s="10">
        <v>1.0</v>
      </c>
      <c r="U93" s="10">
        <v>1.0</v>
      </c>
      <c r="V93" s="10">
        <v>1.0</v>
      </c>
      <c r="W93" s="10">
        <v>1.0</v>
      </c>
      <c r="X93" s="10">
        <v>1.0</v>
      </c>
      <c r="Y93" s="10">
        <v>1.0</v>
      </c>
      <c r="Z93" s="10">
        <v>1.0</v>
      </c>
      <c r="AA93" s="10">
        <v>1.0</v>
      </c>
      <c r="AB93" s="10">
        <v>1.0</v>
      </c>
      <c r="AC93" s="10">
        <v>1.0</v>
      </c>
      <c r="AD93" s="10">
        <v>1.0</v>
      </c>
      <c r="AE93" s="10" t="s">
        <v>57</v>
      </c>
      <c r="AF93" s="10" t="s">
        <v>57</v>
      </c>
      <c r="AG93" s="10" t="s">
        <v>57</v>
      </c>
      <c r="AH93" s="10" t="s">
        <v>57</v>
      </c>
      <c r="AI93" s="10" t="s">
        <v>57</v>
      </c>
      <c r="AJ93" s="10" t="s">
        <v>57</v>
      </c>
      <c r="AK93" s="10" t="s">
        <v>57</v>
      </c>
      <c r="AL93" s="10" t="s">
        <v>57</v>
      </c>
      <c r="AM93" s="11">
        <v>1.0</v>
      </c>
      <c r="AN93" s="10">
        <v>1.0</v>
      </c>
      <c r="AO93" s="10">
        <v>1.0</v>
      </c>
      <c r="AP93" s="10">
        <v>1.0</v>
      </c>
      <c r="AQ93" s="10">
        <v>1.0</v>
      </c>
      <c r="AR93" s="10">
        <v>1.0</v>
      </c>
      <c r="AS93" s="10" t="s">
        <v>38</v>
      </c>
      <c r="AT93" s="10" t="s">
        <v>38</v>
      </c>
      <c r="AU93" s="10" t="s">
        <v>38</v>
      </c>
      <c r="AV93" s="10" t="s">
        <v>38</v>
      </c>
      <c r="AW93" s="10" t="s">
        <v>38</v>
      </c>
      <c r="AX93" s="10" t="s">
        <v>38</v>
      </c>
      <c r="AY93" s="10" t="s">
        <v>38</v>
      </c>
      <c r="AZ93" s="10" t="s">
        <v>38</v>
      </c>
      <c r="BA93" s="10">
        <v>1.0</v>
      </c>
      <c r="BB93" s="10" t="s">
        <v>38</v>
      </c>
      <c r="BC93" s="10" t="s">
        <v>38</v>
      </c>
      <c r="BD93" s="10">
        <v>1.0</v>
      </c>
      <c r="BE93" s="10">
        <v>1.0</v>
      </c>
      <c r="BF93" s="10" t="s">
        <v>38</v>
      </c>
      <c r="BG93" s="10" t="s">
        <v>38</v>
      </c>
      <c r="BH93" s="10" t="s">
        <v>38</v>
      </c>
      <c r="BI93" s="10" t="s">
        <v>38</v>
      </c>
      <c r="BJ93" s="10" t="s">
        <v>38</v>
      </c>
      <c r="BK93" s="11">
        <v>1.0</v>
      </c>
      <c r="BL93" s="10" t="s">
        <v>38</v>
      </c>
      <c r="BM93" s="10">
        <v>1.0</v>
      </c>
      <c r="BN93" s="10" t="s">
        <v>38</v>
      </c>
      <c r="BO93" s="10">
        <v>1.0</v>
      </c>
      <c r="BP93" s="10">
        <v>1.0</v>
      </c>
      <c r="BQ93" s="10">
        <v>1.0</v>
      </c>
      <c r="BR93" s="10">
        <v>1.0</v>
      </c>
      <c r="BS93" s="10">
        <v>1.0</v>
      </c>
      <c r="BT93" s="10">
        <v>1.0</v>
      </c>
      <c r="BU93" s="10">
        <v>1.0</v>
      </c>
      <c r="BV93" s="10">
        <v>1.0</v>
      </c>
      <c r="BW93" s="10" t="s">
        <v>38</v>
      </c>
      <c r="BX93" s="10" t="s">
        <v>38</v>
      </c>
      <c r="BY93" s="10" t="s">
        <v>38</v>
      </c>
      <c r="BZ93" s="10" t="s">
        <v>38</v>
      </c>
      <c r="CA93" s="10" t="s">
        <v>38</v>
      </c>
      <c r="CB93" s="10" t="s">
        <v>38</v>
      </c>
      <c r="CC93" s="10" t="s">
        <v>38</v>
      </c>
      <c r="CD93" s="10">
        <v>1.0</v>
      </c>
      <c r="CE93" s="10">
        <v>1.0</v>
      </c>
      <c r="CF93" s="10">
        <v>1.0</v>
      </c>
      <c r="CG93" s="10" t="s">
        <v>38</v>
      </c>
      <c r="CH93" s="10" t="s">
        <v>38</v>
      </c>
      <c r="CI93" s="10" t="s">
        <v>38</v>
      </c>
      <c r="CJ93" s="10" t="s">
        <v>38</v>
      </c>
      <c r="CK93" s="10" t="s">
        <v>38</v>
      </c>
      <c r="CL93" s="10" t="s">
        <v>38</v>
      </c>
      <c r="CM93" s="10" t="s">
        <v>38</v>
      </c>
      <c r="CN93" s="11" t="s">
        <v>31</v>
      </c>
      <c r="CO93" s="10" t="s">
        <v>31</v>
      </c>
      <c r="CP93" s="10" t="s">
        <v>31</v>
      </c>
      <c r="CQ93" s="10" t="s">
        <v>31</v>
      </c>
      <c r="CR93" s="10" t="s">
        <v>31</v>
      </c>
      <c r="CS93" s="10" t="s">
        <v>31</v>
      </c>
      <c r="CT93" s="10" t="s">
        <v>31</v>
      </c>
      <c r="CU93" s="10" t="s">
        <v>31</v>
      </c>
      <c r="CV93" s="10" t="s">
        <v>31</v>
      </c>
      <c r="CW93" s="10" t="s">
        <v>31</v>
      </c>
      <c r="CX93" s="10" t="s">
        <v>31</v>
      </c>
      <c r="CY93" s="10" t="s">
        <v>31</v>
      </c>
      <c r="CZ93" s="10" t="s">
        <v>31</v>
      </c>
      <c r="DA93" s="10" t="s">
        <v>31</v>
      </c>
      <c r="DB93" s="10" t="s">
        <v>31</v>
      </c>
      <c r="DC93" s="10" t="s">
        <v>31</v>
      </c>
      <c r="DD93" s="10" t="s">
        <v>31</v>
      </c>
      <c r="DE93" s="10" t="s">
        <v>31</v>
      </c>
      <c r="DF93" s="10" t="s">
        <v>31</v>
      </c>
      <c r="DG93" s="10" t="s">
        <v>31</v>
      </c>
      <c r="DH93" s="10" t="s">
        <v>31</v>
      </c>
      <c r="DI93" s="10" t="s">
        <v>31</v>
      </c>
      <c r="DJ93" s="10" t="s">
        <v>31</v>
      </c>
      <c r="DK93" s="10" t="s">
        <v>31</v>
      </c>
      <c r="DL93" s="10" t="s">
        <v>31</v>
      </c>
      <c r="DM93" s="10" t="s">
        <v>31</v>
      </c>
      <c r="DN93" s="10" t="s">
        <v>31</v>
      </c>
      <c r="DO93" s="10" t="s">
        <v>31</v>
      </c>
      <c r="DP93" s="10" t="s">
        <v>31</v>
      </c>
      <c r="DQ93" s="10" t="s">
        <v>31</v>
      </c>
      <c r="DR93" s="10" t="s">
        <v>31</v>
      </c>
      <c r="DS93" s="10" t="s">
        <v>31</v>
      </c>
      <c r="DT93" s="10" t="s">
        <v>31</v>
      </c>
      <c r="DU93" s="10" t="s">
        <v>31</v>
      </c>
      <c r="DV93" s="10" t="s">
        <v>31</v>
      </c>
      <c r="DW93" s="10" t="s">
        <v>31</v>
      </c>
      <c r="DX93" s="10" t="s">
        <v>31</v>
      </c>
      <c r="DY93" s="10" t="s">
        <v>31</v>
      </c>
      <c r="DZ93" s="10" t="s">
        <v>31</v>
      </c>
      <c r="EA93" s="10" t="s">
        <v>31</v>
      </c>
      <c r="EB93" s="10" t="s">
        <v>31</v>
      </c>
      <c r="EC93" s="10" t="s">
        <v>31</v>
      </c>
      <c r="ED93" s="10" t="s">
        <v>31</v>
      </c>
      <c r="EE93" s="10" t="s">
        <v>31</v>
      </c>
      <c r="EF93" s="10" t="s">
        <v>31</v>
      </c>
      <c r="EG93" s="10" t="s">
        <v>31</v>
      </c>
      <c r="EH93" s="10" t="s">
        <v>31</v>
      </c>
      <c r="EI93" s="10" t="s">
        <v>31</v>
      </c>
      <c r="EJ93" s="10" t="s">
        <v>31</v>
      </c>
      <c r="EK93" s="10" t="s">
        <v>31</v>
      </c>
      <c r="EL93" s="10" t="s">
        <v>31</v>
      </c>
      <c r="EM93" s="10" t="s">
        <v>31</v>
      </c>
      <c r="EN93" s="10" t="s">
        <v>31</v>
      </c>
      <c r="EO93" s="10" t="s">
        <v>31</v>
      </c>
      <c r="EP93" s="10" t="s">
        <v>31</v>
      </c>
      <c r="EQ93" s="10" t="s">
        <v>31</v>
      </c>
      <c r="ER93" s="10" t="s">
        <v>31</v>
      </c>
      <c r="ES93" s="10" t="s">
        <v>31</v>
      </c>
      <c r="ET93" s="10" t="s">
        <v>31</v>
      </c>
      <c r="EU93" s="10" t="s">
        <v>31</v>
      </c>
      <c r="EV93" s="10" t="s">
        <v>31</v>
      </c>
      <c r="EW93" s="10" t="s">
        <v>31</v>
      </c>
      <c r="EX93" s="10" t="s">
        <v>31</v>
      </c>
      <c r="EY93" s="10" t="s">
        <v>31</v>
      </c>
      <c r="EZ93" s="10" t="s">
        <v>31</v>
      </c>
      <c r="FA93" s="10" t="s">
        <v>31</v>
      </c>
      <c r="FB93" s="10" t="s">
        <v>31</v>
      </c>
      <c r="FC93" s="11" t="s">
        <v>31</v>
      </c>
      <c r="FD93" s="10" t="s">
        <v>31</v>
      </c>
      <c r="FE93" s="10" t="s">
        <v>31</v>
      </c>
      <c r="FF93" s="10" t="s">
        <v>31</v>
      </c>
      <c r="FG93" s="10" t="s">
        <v>31</v>
      </c>
      <c r="FH93" s="10" t="s">
        <v>31</v>
      </c>
      <c r="FI93" s="10" t="s">
        <v>31</v>
      </c>
      <c r="FJ93" s="10" t="s">
        <v>31</v>
      </c>
      <c r="FK93" s="10" t="s">
        <v>31</v>
      </c>
      <c r="FL93" s="10" t="s">
        <v>31</v>
      </c>
      <c r="FM93" s="10" t="s">
        <v>31</v>
      </c>
      <c r="FN93" s="10" t="s">
        <v>31</v>
      </c>
      <c r="FO93" s="10" t="s">
        <v>31</v>
      </c>
      <c r="FP93" s="10" t="s">
        <v>31</v>
      </c>
      <c r="FQ93" s="10" t="s">
        <v>31</v>
      </c>
      <c r="FR93" s="10" t="s">
        <v>31</v>
      </c>
      <c r="FS93" s="10" t="s">
        <v>31</v>
      </c>
      <c r="FT93" s="10" t="s">
        <v>31</v>
      </c>
      <c r="FU93" s="10" t="s">
        <v>31</v>
      </c>
      <c r="FV93" s="10" t="s">
        <v>31</v>
      </c>
      <c r="FW93" s="10" t="s">
        <v>31</v>
      </c>
      <c r="FX93" s="10" t="s">
        <v>31</v>
      </c>
      <c r="FY93" s="10" t="s">
        <v>31</v>
      </c>
      <c r="FZ93" s="10" t="s">
        <v>31</v>
      </c>
      <c r="GA93" s="10" t="s">
        <v>31</v>
      </c>
      <c r="GB93" s="10" t="s">
        <v>31</v>
      </c>
      <c r="GC93" s="10" t="s">
        <v>31</v>
      </c>
      <c r="GD93" s="11" t="s">
        <v>31</v>
      </c>
      <c r="GE93" s="10" t="s">
        <v>31</v>
      </c>
      <c r="GF93" s="10" t="s">
        <v>31</v>
      </c>
      <c r="GG93" s="10" t="s">
        <v>31</v>
      </c>
      <c r="GH93" s="10" t="s">
        <v>31</v>
      </c>
      <c r="GI93" s="10" t="s">
        <v>31</v>
      </c>
      <c r="GJ93" s="10" t="s">
        <v>31</v>
      </c>
      <c r="GK93" s="10" t="s">
        <v>31</v>
      </c>
      <c r="GL93" s="10" t="s">
        <v>31</v>
      </c>
      <c r="GM93" s="10" t="s">
        <v>31</v>
      </c>
      <c r="GN93" s="10" t="s">
        <v>31</v>
      </c>
      <c r="GO93" s="10" t="s">
        <v>31</v>
      </c>
      <c r="GP93" s="10" t="s">
        <v>31</v>
      </c>
      <c r="GQ93" s="10" t="s">
        <v>31</v>
      </c>
      <c r="GR93" s="10" t="s">
        <v>31</v>
      </c>
      <c r="GS93" s="10" t="s">
        <v>31</v>
      </c>
      <c r="GT93" s="10" t="s">
        <v>31</v>
      </c>
      <c r="GU93" s="10" t="s">
        <v>31</v>
      </c>
      <c r="GV93" s="10" t="s">
        <v>31</v>
      </c>
      <c r="GW93" s="10" t="s">
        <v>31</v>
      </c>
      <c r="GX93" s="10" t="s">
        <v>31</v>
      </c>
      <c r="GY93" s="10" t="s">
        <v>31</v>
      </c>
      <c r="GZ93" s="10" t="s">
        <v>31</v>
      </c>
      <c r="HA93" s="10" t="s">
        <v>31</v>
      </c>
      <c r="HB93" s="10" t="s">
        <v>31</v>
      </c>
      <c r="HC93" s="10" t="s">
        <v>31</v>
      </c>
      <c r="HD93" s="10" t="s">
        <v>31</v>
      </c>
      <c r="HE93" s="10" t="s">
        <v>31</v>
      </c>
      <c r="HF93" s="10" t="s">
        <v>31</v>
      </c>
    </row>
    <row r="94">
      <c r="A94" s="7"/>
      <c r="B94" s="8"/>
      <c r="C94" s="7" t="s">
        <v>351</v>
      </c>
      <c r="D94" s="7" t="s">
        <v>352</v>
      </c>
      <c r="E94" s="7" t="s">
        <v>353</v>
      </c>
      <c r="F94" s="9">
        <f t="shared" si="1"/>
        <v>63</v>
      </c>
      <c r="G94" s="7" t="s">
        <v>26</v>
      </c>
      <c r="H94" s="7" t="s">
        <v>287</v>
      </c>
      <c r="I94" s="7" t="s">
        <v>288</v>
      </c>
      <c r="J94" s="7" t="s">
        <v>100</v>
      </c>
      <c r="K94" s="7" t="s">
        <v>30</v>
      </c>
      <c r="L94" s="7"/>
      <c r="M94" s="10" t="s">
        <v>31</v>
      </c>
      <c r="N94" s="10" t="s">
        <v>31</v>
      </c>
      <c r="O94" s="10" t="s">
        <v>31</v>
      </c>
      <c r="P94" s="10">
        <v>43.0</v>
      </c>
      <c r="Q94" s="10">
        <v>20.0</v>
      </c>
      <c r="R94" s="10">
        <v>0.0</v>
      </c>
      <c r="S94" s="11" t="s">
        <v>31</v>
      </c>
      <c r="T94" s="10" t="s">
        <v>31</v>
      </c>
      <c r="U94" s="10" t="s">
        <v>31</v>
      </c>
      <c r="V94" s="10" t="s">
        <v>31</v>
      </c>
      <c r="W94" s="10" t="s">
        <v>31</v>
      </c>
      <c r="X94" s="10" t="s">
        <v>31</v>
      </c>
      <c r="Y94" s="10" t="s">
        <v>31</v>
      </c>
      <c r="Z94" s="10" t="s">
        <v>31</v>
      </c>
      <c r="AA94" s="10" t="s">
        <v>31</v>
      </c>
      <c r="AB94" s="10" t="s">
        <v>31</v>
      </c>
      <c r="AC94" s="10" t="s">
        <v>31</v>
      </c>
      <c r="AD94" s="10" t="s">
        <v>31</v>
      </c>
      <c r="AE94" s="10" t="s">
        <v>31</v>
      </c>
      <c r="AF94" s="10" t="s">
        <v>31</v>
      </c>
      <c r="AG94" s="10" t="s">
        <v>31</v>
      </c>
      <c r="AH94" s="10" t="s">
        <v>31</v>
      </c>
      <c r="AI94" s="10" t="s">
        <v>31</v>
      </c>
      <c r="AJ94" s="10" t="s">
        <v>31</v>
      </c>
      <c r="AK94" s="10" t="s">
        <v>31</v>
      </c>
      <c r="AL94" s="10" t="s">
        <v>31</v>
      </c>
      <c r="AM94" s="11" t="s">
        <v>31</v>
      </c>
      <c r="AN94" s="10" t="s">
        <v>31</v>
      </c>
      <c r="AO94" s="10" t="s">
        <v>31</v>
      </c>
      <c r="AP94" s="10" t="s">
        <v>31</v>
      </c>
      <c r="AQ94" s="10" t="s">
        <v>31</v>
      </c>
      <c r="AR94" s="10" t="s">
        <v>31</v>
      </c>
      <c r="AS94" s="10" t="s">
        <v>31</v>
      </c>
      <c r="AT94" s="10" t="s">
        <v>31</v>
      </c>
      <c r="AU94" s="10" t="s">
        <v>31</v>
      </c>
      <c r="AV94" s="10" t="s">
        <v>31</v>
      </c>
      <c r="AW94" s="10" t="s">
        <v>31</v>
      </c>
      <c r="AX94" s="10" t="s">
        <v>31</v>
      </c>
      <c r="AY94" s="10" t="s">
        <v>31</v>
      </c>
      <c r="AZ94" s="10" t="s">
        <v>31</v>
      </c>
      <c r="BA94" s="10" t="s">
        <v>31</v>
      </c>
      <c r="BB94" s="10" t="s">
        <v>31</v>
      </c>
      <c r="BC94" s="10" t="s">
        <v>31</v>
      </c>
      <c r="BD94" s="10" t="s">
        <v>31</v>
      </c>
      <c r="BE94" s="10" t="s">
        <v>31</v>
      </c>
      <c r="BF94" s="10" t="s">
        <v>31</v>
      </c>
      <c r="BG94" s="10" t="s">
        <v>31</v>
      </c>
      <c r="BH94" s="10" t="s">
        <v>31</v>
      </c>
      <c r="BI94" s="10" t="s">
        <v>31</v>
      </c>
      <c r="BJ94" s="10" t="s">
        <v>31</v>
      </c>
      <c r="BK94" s="11" t="s">
        <v>31</v>
      </c>
      <c r="BL94" s="10" t="s">
        <v>31</v>
      </c>
      <c r="BM94" s="10" t="s">
        <v>31</v>
      </c>
      <c r="BN94" s="10" t="s">
        <v>31</v>
      </c>
      <c r="BO94" s="10" t="s">
        <v>31</v>
      </c>
      <c r="BP94" s="10" t="s">
        <v>31</v>
      </c>
      <c r="BQ94" s="10" t="s">
        <v>31</v>
      </c>
      <c r="BR94" s="10" t="s">
        <v>31</v>
      </c>
      <c r="BS94" s="10" t="s">
        <v>31</v>
      </c>
      <c r="BT94" s="10" t="s">
        <v>31</v>
      </c>
      <c r="BU94" s="10" t="s">
        <v>31</v>
      </c>
      <c r="BV94" s="10" t="s">
        <v>31</v>
      </c>
      <c r="BW94" s="10" t="s">
        <v>31</v>
      </c>
      <c r="BX94" s="10" t="s">
        <v>31</v>
      </c>
      <c r="BY94" s="10" t="s">
        <v>31</v>
      </c>
      <c r="BZ94" s="10" t="s">
        <v>31</v>
      </c>
      <c r="CA94" s="10" t="s">
        <v>31</v>
      </c>
      <c r="CB94" s="10" t="s">
        <v>31</v>
      </c>
      <c r="CC94" s="10" t="s">
        <v>31</v>
      </c>
      <c r="CD94" s="10" t="s">
        <v>31</v>
      </c>
      <c r="CE94" s="10" t="s">
        <v>31</v>
      </c>
      <c r="CF94" s="10" t="s">
        <v>31</v>
      </c>
      <c r="CG94" s="10" t="s">
        <v>31</v>
      </c>
      <c r="CH94" s="10" t="s">
        <v>31</v>
      </c>
      <c r="CI94" s="10" t="s">
        <v>31</v>
      </c>
      <c r="CJ94" s="10" t="s">
        <v>31</v>
      </c>
      <c r="CK94" s="10" t="s">
        <v>31</v>
      </c>
      <c r="CL94" s="10" t="s">
        <v>31</v>
      </c>
      <c r="CM94" s="10" t="s">
        <v>31</v>
      </c>
      <c r="CN94" s="11">
        <v>1.0</v>
      </c>
      <c r="CO94" s="10" t="s">
        <v>38</v>
      </c>
      <c r="CP94" s="10">
        <v>1.0</v>
      </c>
      <c r="CQ94" s="10">
        <v>1.0</v>
      </c>
      <c r="CR94" s="10">
        <v>1.0</v>
      </c>
      <c r="CS94" s="10">
        <v>1.0</v>
      </c>
      <c r="CT94" s="10">
        <v>1.0</v>
      </c>
      <c r="CU94" s="10">
        <v>1.0</v>
      </c>
      <c r="CV94" s="10">
        <v>1.0</v>
      </c>
      <c r="CW94" s="10">
        <v>1.0</v>
      </c>
      <c r="CX94" s="10">
        <v>1.0</v>
      </c>
      <c r="CY94" s="10">
        <v>1.0</v>
      </c>
      <c r="CZ94" s="10">
        <v>1.0</v>
      </c>
      <c r="DA94" s="10">
        <v>1.0</v>
      </c>
      <c r="DB94" s="10">
        <v>1.0</v>
      </c>
      <c r="DC94" s="10">
        <v>1.0</v>
      </c>
      <c r="DD94" s="10">
        <v>1.0</v>
      </c>
      <c r="DE94" s="10">
        <v>1.0</v>
      </c>
      <c r="DF94" s="10">
        <v>1.0</v>
      </c>
      <c r="DG94" s="10">
        <v>1.0</v>
      </c>
      <c r="DH94" s="10">
        <v>1.0</v>
      </c>
      <c r="DI94" s="10">
        <v>1.0</v>
      </c>
      <c r="DJ94" s="10">
        <v>1.0</v>
      </c>
      <c r="DK94" s="10">
        <v>1.0</v>
      </c>
      <c r="DL94" s="10">
        <v>1.0</v>
      </c>
      <c r="DM94" s="10">
        <v>1.0</v>
      </c>
      <c r="DN94" s="10">
        <v>1.0</v>
      </c>
      <c r="DO94" s="10">
        <v>1.0</v>
      </c>
      <c r="DP94" s="10">
        <v>1.0</v>
      </c>
      <c r="DQ94" s="10">
        <v>1.0</v>
      </c>
      <c r="DR94" s="10">
        <v>1.0</v>
      </c>
      <c r="DS94" s="10">
        <v>1.0</v>
      </c>
      <c r="DT94" s="10">
        <v>1.0</v>
      </c>
      <c r="DU94" s="10">
        <v>1.0</v>
      </c>
      <c r="DV94" s="10">
        <v>1.0</v>
      </c>
      <c r="DW94" s="10">
        <v>1.0</v>
      </c>
      <c r="DX94" s="10">
        <v>1.0</v>
      </c>
      <c r="DY94" s="10">
        <v>1.0</v>
      </c>
      <c r="DZ94" s="10">
        <v>1.0</v>
      </c>
      <c r="EA94" s="10">
        <v>1.0</v>
      </c>
      <c r="EB94" s="10">
        <v>1.0</v>
      </c>
      <c r="EC94" s="10">
        <v>1.0</v>
      </c>
      <c r="ED94" s="10">
        <v>1.0</v>
      </c>
      <c r="EE94" s="10">
        <v>1.0</v>
      </c>
      <c r="EF94" s="10">
        <v>1.0</v>
      </c>
      <c r="EG94" s="10">
        <v>1.0</v>
      </c>
      <c r="EH94" s="10">
        <v>1.0</v>
      </c>
      <c r="EI94" s="10">
        <v>1.0</v>
      </c>
      <c r="EJ94" s="10">
        <v>1.0</v>
      </c>
      <c r="EK94" s="10" t="s">
        <v>38</v>
      </c>
      <c r="EL94" s="10" t="s">
        <v>38</v>
      </c>
      <c r="EM94" s="10" t="s">
        <v>38</v>
      </c>
      <c r="EN94" s="10" t="s">
        <v>38</v>
      </c>
      <c r="EO94" s="10" t="s">
        <v>38</v>
      </c>
      <c r="EP94" s="10" t="s">
        <v>38</v>
      </c>
      <c r="EQ94" s="10" t="s">
        <v>38</v>
      </c>
      <c r="ER94" s="10" t="s">
        <v>38</v>
      </c>
      <c r="ES94" s="10" t="s">
        <v>38</v>
      </c>
      <c r="ET94" s="10" t="s">
        <v>38</v>
      </c>
      <c r="EU94" s="10" t="s">
        <v>38</v>
      </c>
      <c r="EV94" s="10" t="s">
        <v>38</v>
      </c>
      <c r="EW94" s="10" t="s">
        <v>38</v>
      </c>
      <c r="EX94" s="10" t="s">
        <v>38</v>
      </c>
      <c r="EY94" s="10" t="s">
        <v>38</v>
      </c>
      <c r="EZ94" s="10" t="s">
        <v>57</v>
      </c>
      <c r="FA94" s="10" t="s">
        <v>57</v>
      </c>
      <c r="FB94" s="10" t="s">
        <v>57</v>
      </c>
      <c r="FC94" s="11">
        <v>1.0</v>
      </c>
      <c r="FD94" s="10">
        <v>1.0</v>
      </c>
      <c r="FE94" s="10">
        <v>1.0</v>
      </c>
      <c r="FF94" s="10" t="s">
        <v>57</v>
      </c>
      <c r="FG94" s="10" t="s">
        <v>38</v>
      </c>
      <c r="FH94" s="10" t="s">
        <v>38</v>
      </c>
      <c r="FI94" s="10">
        <v>1.0</v>
      </c>
      <c r="FJ94" s="10">
        <v>1.0</v>
      </c>
      <c r="FK94" s="10">
        <v>1.0</v>
      </c>
      <c r="FL94" s="10">
        <v>1.0</v>
      </c>
      <c r="FM94" s="10">
        <v>1.0</v>
      </c>
      <c r="FN94" s="10" t="s">
        <v>38</v>
      </c>
      <c r="FO94" s="10" t="s">
        <v>57</v>
      </c>
      <c r="FP94" s="10" t="s">
        <v>38</v>
      </c>
      <c r="FQ94" s="10" t="s">
        <v>38</v>
      </c>
      <c r="FR94" s="10" t="s">
        <v>57</v>
      </c>
      <c r="FS94" s="10" t="s">
        <v>57</v>
      </c>
      <c r="FT94" s="10" t="s">
        <v>57</v>
      </c>
      <c r="FU94" s="10" t="s">
        <v>38</v>
      </c>
      <c r="FV94" s="10" t="s">
        <v>57</v>
      </c>
      <c r="FW94" s="10" t="s">
        <v>57</v>
      </c>
      <c r="FX94" s="10" t="s">
        <v>38</v>
      </c>
      <c r="FY94" s="10" t="s">
        <v>57</v>
      </c>
      <c r="FZ94" s="10" t="s">
        <v>57</v>
      </c>
      <c r="GA94" s="10" t="s">
        <v>57</v>
      </c>
      <c r="GB94" s="10">
        <v>1.0</v>
      </c>
      <c r="GC94" s="10">
        <v>1.0</v>
      </c>
      <c r="GD94" s="11">
        <v>1.0</v>
      </c>
      <c r="GE94" s="10" t="s">
        <v>57</v>
      </c>
      <c r="GF94" s="10" t="s">
        <v>57</v>
      </c>
      <c r="GG94" s="10">
        <v>1.0</v>
      </c>
      <c r="GH94" s="10" t="s">
        <v>57</v>
      </c>
      <c r="GI94" s="10" t="s">
        <v>57</v>
      </c>
      <c r="GJ94" s="10" t="s">
        <v>57</v>
      </c>
      <c r="GK94" s="10" t="s">
        <v>57</v>
      </c>
      <c r="GL94" s="10">
        <v>1.0</v>
      </c>
      <c r="GM94" s="10" t="s">
        <v>57</v>
      </c>
      <c r="GN94" s="10" t="s">
        <v>57</v>
      </c>
      <c r="GO94" s="10" t="s">
        <v>57</v>
      </c>
      <c r="GP94" s="10" t="s">
        <v>96</v>
      </c>
      <c r="GQ94" s="10" t="s">
        <v>96</v>
      </c>
      <c r="GR94" s="10" t="s">
        <v>96</v>
      </c>
      <c r="GS94" s="10" t="s">
        <v>96</v>
      </c>
      <c r="GT94" s="10" t="s">
        <v>96</v>
      </c>
      <c r="GU94" s="10" t="s">
        <v>57</v>
      </c>
      <c r="GV94" s="10" t="s">
        <v>96</v>
      </c>
      <c r="GW94" s="10" t="s">
        <v>96</v>
      </c>
      <c r="GX94" s="10" t="s">
        <v>96</v>
      </c>
      <c r="GY94" s="10" t="s">
        <v>96</v>
      </c>
      <c r="GZ94" s="10" t="s">
        <v>96</v>
      </c>
      <c r="HA94" s="10" t="s">
        <v>96</v>
      </c>
      <c r="HB94" s="10" t="s">
        <v>96</v>
      </c>
      <c r="HC94" s="10" t="s">
        <v>96</v>
      </c>
      <c r="HD94" s="10" t="s">
        <v>96</v>
      </c>
      <c r="HE94" s="10" t="s">
        <v>96</v>
      </c>
      <c r="HF94" s="10" t="s">
        <v>57</v>
      </c>
    </row>
    <row r="95">
      <c r="A95" s="7"/>
      <c r="B95" s="8"/>
      <c r="C95" s="7" t="s">
        <v>354</v>
      </c>
      <c r="D95" s="7" t="s">
        <v>203</v>
      </c>
      <c r="E95" s="7" t="s">
        <v>314</v>
      </c>
      <c r="F95" s="9">
        <f t="shared" si="1"/>
        <v>63</v>
      </c>
      <c r="G95" s="7" t="s">
        <v>26</v>
      </c>
      <c r="H95" s="7" t="s">
        <v>35</v>
      </c>
      <c r="I95" s="7" t="s">
        <v>36</v>
      </c>
      <c r="J95" s="7" t="s">
        <v>100</v>
      </c>
      <c r="K95" s="7" t="s">
        <v>30</v>
      </c>
      <c r="L95" s="7"/>
      <c r="M95" s="10" t="s">
        <v>31</v>
      </c>
      <c r="N95" s="10" t="s">
        <v>31</v>
      </c>
      <c r="O95" s="10" t="s">
        <v>31</v>
      </c>
      <c r="P95" s="10">
        <v>43.0</v>
      </c>
      <c r="Q95" s="10">
        <v>20.0</v>
      </c>
      <c r="R95" s="10">
        <v>0.0</v>
      </c>
      <c r="S95" s="11" t="s">
        <v>31</v>
      </c>
      <c r="T95" s="10" t="s">
        <v>31</v>
      </c>
      <c r="U95" s="10" t="s">
        <v>31</v>
      </c>
      <c r="V95" s="10" t="s">
        <v>31</v>
      </c>
      <c r="W95" s="10" t="s">
        <v>31</v>
      </c>
      <c r="X95" s="10" t="s">
        <v>31</v>
      </c>
      <c r="Y95" s="10" t="s">
        <v>31</v>
      </c>
      <c r="Z95" s="10" t="s">
        <v>31</v>
      </c>
      <c r="AA95" s="10" t="s">
        <v>31</v>
      </c>
      <c r="AB95" s="10" t="s">
        <v>31</v>
      </c>
      <c r="AC95" s="10" t="s">
        <v>31</v>
      </c>
      <c r="AD95" s="10" t="s">
        <v>31</v>
      </c>
      <c r="AE95" s="10" t="s">
        <v>31</v>
      </c>
      <c r="AF95" s="10" t="s">
        <v>31</v>
      </c>
      <c r="AG95" s="10" t="s">
        <v>31</v>
      </c>
      <c r="AH95" s="10" t="s">
        <v>31</v>
      </c>
      <c r="AI95" s="10" t="s">
        <v>31</v>
      </c>
      <c r="AJ95" s="10" t="s">
        <v>31</v>
      </c>
      <c r="AK95" s="10" t="s">
        <v>31</v>
      </c>
      <c r="AL95" s="10" t="s">
        <v>31</v>
      </c>
      <c r="AM95" s="11" t="s">
        <v>31</v>
      </c>
      <c r="AN95" s="10" t="s">
        <v>31</v>
      </c>
      <c r="AO95" s="10" t="s">
        <v>31</v>
      </c>
      <c r="AP95" s="10" t="s">
        <v>31</v>
      </c>
      <c r="AQ95" s="10" t="s">
        <v>31</v>
      </c>
      <c r="AR95" s="10" t="s">
        <v>31</v>
      </c>
      <c r="AS95" s="10" t="s">
        <v>31</v>
      </c>
      <c r="AT95" s="10" t="s">
        <v>31</v>
      </c>
      <c r="AU95" s="10" t="s">
        <v>31</v>
      </c>
      <c r="AV95" s="10" t="s">
        <v>31</v>
      </c>
      <c r="AW95" s="10" t="s">
        <v>31</v>
      </c>
      <c r="AX95" s="10" t="s">
        <v>31</v>
      </c>
      <c r="AY95" s="10" t="s">
        <v>31</v>
      </c>
      <c r="AZ95" s="10" t="s">
        <v>31</v>
      </c>
      <c r="BA95" s="10" t="s">
        <v>31</v>
      </c>
      <c r="BB95" s="10" t="s">
        <v>31</v>
      </c>
      <c r="BC95" s="10" t="s">
        <v>31</v>
      </c>
      <c r="BD95" s="10" t="s">
        <v>31</v>
      </c>
      <c r="BE95" s="10" t="s">
        <v>31</v>
      </c>
      <c r="BF95" s="10" t="s">
        <v>31</v>
      </c>
      <c r="BG95" s="10" t="s">
        <v>31</v>
      </c>
      <c r="BH95" s="10" t="s">
        <v>31</v>
      </c>
      <c r="BI95" s="10" t="s">
        <v>31</v>
      </c>
      <c r="BJ95" s="10" t="s">
        <v>31</v>
      </c>
      <c r="BK95" s="11" t="s">
        <v>31</v>
      </c>
      <c r="BL95" s="10" t="s">
        <v>31</v>
      </c>
      <c r="BM95" s="10" t="s">
        <v>31</v>
      </c>
      <c r="BN95" s="10" t="s">
        <v>31</v>
      </c>
      <c r="BO95" s="10" t="s">
        <v>31</v>
      </c>
      <c r="BP95" s="10" t="s">
        <v>31</v>
      </c>
      <c r="BQ95" s="10" t="s">
        <v>31</v>
      </c>
      <c r="BR95" s="10" t="s">
        <v>31</v>
      </c>
      <c r="BS95" s="10" t="s">
        <v>31</v>
      </c>
      <c r="BT95" s="10" t="s">
        <v>31</v>
      </c>
      <c r="BU95" s="10" t="s">
        <v>31</v>
      </c>
      <c r="BV95" s="10" t="s">
        <v>31</v>
      </c>
      <c r="BW95" s="10" t="s">
        <v>31</v>
      </c>
      <c r="BX95" s="10" t="s">
        <v>31</v>
      </c>
      <c r="BY95" s="10" t="s">
        <v>31</v>
      </c>
      <c r="BZ95" s="10" t="s">
        <v>31</v>
      </c>
      <c r="CA95" s="10" t="s">
        <v>31</v>
      </c>
      <c r="CB95" s="10" t="s">
        <v>31</v>
      </c>
      <c r="CC95" s="10" t="s">
        <v>31</v>
      </c>
      <c r="CD95" s="10" t="s">
        <v>31</v>
      </c>
      <c r="CE95" s="10" t="s">
        <v>31</v>
      </c>
      <c r="CF95" s="10" t="s">
        <v>31</v>
      </c>
      <c r="CG95" s="10" t="s">
        <v>31</v>
      </c>
      <c r="CH95" s="10" t="s">
        <v>31</v>
      </c>
      <c r="CI95" s="10" t="s">
        <v>31</v>
      </c>
      <c r="CJ95" s="10" t="s">
        <v>31</v>
      </c>
      <c r="CK95" s="10" t="s">
        <v>31</v>
      </c>
      <c r="CL95" s="10" t="s">
        <v>31</v>
      </c>
      <c r="CM95" s="10" t="s">
        <v>31</v>
      </c>
      <c r="CN95" s="11">
        <v>1.0</v>
      </c>
      <c r="CO95" s="10">
        <v>1.0</v>
      </c>
      <c r="CP95" s="10">
        <v>1.0</v>
      </c>
      <c r="CQ95" s="10">
        <v>1.0</v>
      </c>
      <c r="CR95" s="10">
        <v>1.0</v>
      </c>
      <c r="CS95" s="10">
        <v>1.0</v>
      </c>
      <c r="CT95" s="10">
        <v>1.0</v>
      </c>
      <c r="CU95" s="10">
        <v>1.0</v>
      </c>
      <c r="CV95" s="10">
        <v>1.0</v>
      </c>
      <c r="CW95" s="10">
        <v>1.0</v>
      </c>
      <c r="CX95" s="10">
        <v>1.0</v>
      </c>
      <c r="CY95" s="10">
        <v>1.0</v>
      </c>
      <c r="CZ95" s="10">
        <v>1.0</v>
      </c>
      <c r="DA95" s="10">
        <v>1.0</v>
      </c>
      <c r="DB95" s="10">
        <v>1.0</v>
      </c>
      <c r="DC95" s="10">
        <v>1.0</v>
      </c>
      <c r="DD95" s="10">
        <v>1.0</v>
      </c>
      <c r="DE95" s="10">
        <v>1.0</v>
      </c>
      <c r="DF95" s="10">
        <v>1.0</v>
      </c>
      <c r="DG95" s="10">
        <v>1.0</v>
      </c>
      <c r="DH95" s="10">
        <v>1.0</v>
      </c>
      <c r="DI95" s="10">
        <v>1.0</v>
      </c>
      <c r="DJ95" s="10">
        <v>1.0</v>
      </c>
      <c r="DK95" s="10">
        <v>1.0</v>
      </c>
      <c r="DL95" s="10">
        <v>1.0</v>
      </c>
      <c r="DM95" s="10">
        <v>1.0</v>
      </c>
      <c r="DN95" s="10">
        <v>1.0</v>
      </c>
      <c r="DO95" s="10">
        <v>1.0</v>
      </c>
      <c r="DP95" s="10">
        <v>1.0</v>
      </c>
      <c r="DQ95" s="10">
        <v>1.0</v>
      </c>
      <c r="DR95" s="10">
        <v>1.0</v>
      </c>
      <c r="DS95" s="10">
        <v>1.0</v>
      </c>
      <c r="DT95" s="10">
        <v>1.0</v>
      </c>
      <c r="DU95" s="10">
        <v>1.0</v>
      </c>
      <c r="DV95" s="10">
        <v>1.0</v>
      </c>
      <c r="DW95" s="10">
        <v>1.0</v>
      </c>
      <c r="DX95" s="10">
        <v>1.0</v>
      </c>
      <c r="DY95" s="10">
        <v>1.0</v>
      </c>
      <c r="DZ95" s="10">
        <v>1.0</v>
      </c>
      <c r="EA95" s="10">
        <v>1.0</v>
      </c>
      <c r="EB95" s="10">
        <v>1.0</v>
      </c>
      <c r="EC95" s="10">
        <v>1.0</v>
      </c>
      <c r="ED95" s="10">
        <v>1.0</v>
      </c>
      <c r="EE95" s="10">
        <v>1.0</v>
      </c>
      <c r="EF95" s="10">
        <v>1.0</v>
      </c>
      <c r="EG95" s="10">
        <v>1.0</v>
      </c>
      <c r="EH95" s="10">
        <v>1.0</v>
      </c>
      <c r="EI95" s="10">
        <v>1.0</v>
      </c>
      <c r="EJ95" s="10">
        <v>1.0</v>
      </c>
      <c r="EK95" s="10">
        <v>1.0</v>
      </c>
      <c r="EL95" s="10">
        <v>1.0</v>
      </c>
      <c r="EM95" s="10" t="s">
        <v>38</v>
      </c>
      <c r="EN95" s="10" t="s">
        <v>38</v>
      </c>
      <c r="EO95" s="10">
        <v>1.0</v>
      </c>
      <c r="EP95" s="10">
        <v>1.0</v>
      </c>
      <c r="EQ95" s="10">
        <v>1.0</v>
      </c>
      <c r="ER95" s="10" t="s">
        <v>38</v>
      </c>
      <c r="ES95" s="10" t="s">
        <v>38</v>
      </c>
      <c r="ET95" s="10">
        <v>1.0</v>
      </c>
      <c r="EU95" s="10">
        <v>1.0</v>
      </c>
      <c r="EV95" s="10">
        <v>1.0</v>
      </c>
      <c r="EW95" s="10">
        <v>1.0</v>
      </c>
      <c r="EX95" s="10" t="s">
        <v>38</v>
      </c>
      <c r="EY95" s="10" t="s">
        <v>38</v>
      </c>
      <c r="EZ95" s="10" t="s">
        <v>38</v>
      </c>
      <c r="FA95" s="10" t="s">
        <v>38</v>
      </c>
      <c r="FB95" s="10" t="s">
        <v>38</v>
      </c>
      <c r="FC95" s="11">
        <v>1.0</v>
      </c>
      <c r="FD95" s="10">
        <v>1.0</v>
      </c>
      <c r="FE95" s="10">
        <v>1.0</v>
      </c>
      <c r="FF95" s="10" t="s">
        <v>38</v>
      </c>
      <c r="FG95" s="10" t="s">
        <v>38</v>
      </c>
      <c r="FH95" s="10" t="s">
        <v>38</v>
      </c>
      <c r="FI95" s="10">
        <v>1.0</v>
      </c>
      <c r="FJ95" s="10">
        <v>1.0</v>
      </c>
      <c r="FK95" s="10">
        <v>1.0</v>
      </c>
      <c r="FL95" s="10">
        <v>1.0</v>
      </c>
      <c r="FM95" s="10">
        <v>1.0</v>
      </c>
      <c r="FN95" s="10" t="s">
        <v>38</v>
      </c>
      <c r="FO95" s="10" t="s">
        <v>38</v>
      </c>
      <c r="FP95" s="10" t="s">
        <v>38</v>
      </c>
      <c r="FQ95" s="10" t="s">
        <v>38</v>
      </c>
      <c r="FR95" s="10">
        <v>1.0</v>
      </c>
      <c r="FS95" s="10" t="s">
        <v>38</v>
      </c>
      <c r="FT95" s="10" t="s">
        <v>38</v>
      </c>
      <c r="FU95" s="10" t="s">
        <v>38</v>
      </c>
      <c r="FV95" s="10">
        <v>1.0</v>
      </c>
      <c r="FW95" s="10" t="s">
        <v>38</v>
      </c>
      <c r="FX95" s="10" t="s">
        <v>38</v>
      </c>
      <c r="FY95" s="10">
        <v>1.0</v>
      </c>
      <c r="FZ95" s="10" t="s">
        <v>38</v>
      </c>
      <c r="GA95" s="10">
        <v>1.0</v>
      </c>
      <c r="GB95" s="10">
        <v>1.0</v>
      </c>
      <c r="GC95" s="10">
        <v>1.0</v>
      </c>
      <c r="GD95" s="11">
        <v>1.0</v>
      </c>
      <c r="GE95" s="10" t="s">
        <v>38</v>
      </c>
      <c r="GF95" s="10" t="s">
        <v>38</v>
      </c>
      <c r="GG95" s="10">
        <v>1.0</v>
      </c>
      <c r="GH95" s="10" t="s">
        <v>38</v>
      </c>
      <c r="GI95" s="10" t="s">
        <v>38</v>
      </c>
      <c r="GJ95" s="10" t="s">
        <v>38</v>
      </c>
      <c r="GK95" s="10" t="s">
        <v>38</v>
      </c>
      <c r="GL95" s="10">
        <v>1.0</v>
      </c>
      <c r="GM95" s="10" t="s">
        <v>38</v>
      </c>
      <c r="GN95" s="10" t="s">
        <v>38</v>
      </c>
      <c r="GO95" s="10" t="s">
        <v>38</v>
      </c>
      <c r="GP95" s="10" t="s">
        <v>38</v>
      </c>
      <c r="GQ95" s="10" t="s">
        <v>38</v>
      </c>
      <c r="GR95" s="10" t="s">
        <v>57</v>
      </c>
      <c r="GS95" s="10" t="s">
        <v>57</v>
      </c>
      <c r="GT95" s="10" t="s">
        <v>38</v>
      </c>
      <c r="GU95" s="10" t="s">
        <v>57</v>
      </c>
      <c r="GV95" s="10" t="s">
        <v>57</v>
      </c>
      <c r="GW95" s="10" t="s">
        <v>57</v>
      </c>
      <c r="GX95" s="10" t="s">
        <v>57</v>
      </c>
      <c r="GY95" s="10" t="s">
        <v>57</v>
      </c>
      <c r="GZ95" s="10" t="s">
        <v>57</v>
      </c>
      <c r="HA95" s="10" t="s">
        <v>38</v>
      </c>
      <c r="HB95" s="10" t="s">
        <v>38</v>
      </c>
      <c r="HC95" s="10" t="s">
        <v>57</v>
      </c>
      <c r="HD95" s="10" t="s">
        <v>38</v>
      </c>
      <c r="HE95" s="10" t="s">
        <v>57</v>
      </c>
      <c r="HF95" s="10" t="s">
        <v>57</v>
      </c>
    </row>
    <row r="96">
      <c r="A96" s="7"/>
      <c r="B96" s="8"/>
      <c r="C96" s="7" t="s">
        <v>355</v>
      </c>
      <c r="D96" s="7" t="s">
        <v>40</v>
      </c>
      <c r="E96" s="7" t="s">
        <v>356</v>
      </c>
      <c r="F96" s="9">
        <f t="shared" si="1"/>
        <v>61</v>
      </c>
      <c r="G96" s="7" t="s">
        <v>26</v>
      </c>
      <c r="H96" s="7" t="s">
        <v>35</v>
      </c>
      <c r="I96" s="7" t="s">
        <v>36</v>
      </c>
      <c r="J96" s="7" t="s">
        <v>42</v>
      </c>
      <c r="K96" s="7" t="s">
        <v>30</v>
      </c>
      <c r="L96" s="7" t="s">
        <v>47</v>
      </c>
      <c r="M96" s="10" t="s">
        <v>31</v>
      </c>
      <c r="N96" s="10" t="s">
        <v>31</v>
      </c>
      <c r="O96" s="10" t="s">
        <v>31</v>
      </c>
      <c r="P96" s="10">
        <v>61.0</v>
      </c>
      <c r="Q96" s="10">
        <v>0.0</v>
      </c>
      <c r="R96" s="10">
        <v>0.0</v>
      </c>
      <c r="S96" s="11" t="s">
        <v>31</v>
      </c>
      <c r="T96" s="10" t="s">
        <v>31</v>
      </c>
      <c r="U96" s="10" t="s">
        <v>31</v>
      </c>
      <c r="V96" s="10" t="s">
        <v>31</v>
      </c>
      <c r="W96" s="10" t="s">
        <v>31</v>
      </c>
      <c r="X96" s="10" t="s">
        <v>31</v>
      </c>
      <c r="Y96" s="10" t="s">
        <v>31</v>
      </c>
      <c r="Z96" s="10" t="s">
        <v>31</v>
      </c>
      <c r="AA96" s="10" t="s">
        <v>31</v>
      </c>
      <c r="AB96" s="10" t="s">
        <v>31</v>
      </c>
      <c r="AC96" s="10" t="s">
        <v>31</v>
      </c>
      <c r="AD96" s="10" t="s">
        <v>31</v>
      </c>
      <c r="AE96" s="10" t="s">
        <v>31</v>
      </c>
      <c r="AF96" s="10" t="s">
        <v>31</v>
      </c>
      <c r="AG96" s="10" t="s">
        <v>31</v>
      </c>
      <c r="AH96" s="10" t="s">
        <v>31</v>
      </c>
      <c r="AI96" s="10" t="s">
        <v>31</v>
      </c>
      <c r="AJ96" s="10" t="s">
        <v>31</v>
      </c>
      <c r="AK96" s="10" t="s">
        <v>31</v>
      </c>
      <c r="AL96" s="10" t="s">
        <v>31</v>
      </c>
      <c r="AM96" s="11" t="s">
        <v>31</v>
      </c>
      <c r="AN96" s="10" t="s">
        <v>31</v>
      </c>
      <c r="AO96" s="10" t="s">
        <v>31</v>
      </c>
      <c r="AP96" s="10" t="s">
        <v>31</v>
      </c>
      <c r="AQ96" s="10" t="s">
        <v>31</v>
      </c>
      <c r="AR96" s="10" t="s">
        <v>31</v>
      </c>
      <c r="AS96" s="10" t="s">
        <v>31</v>
      </c>
      <c r="AT96" s="10" t="s">
        <v>31</v>
      </c>
      <c r="AU96" s="10" t="s">
        <v>31</v>
      </c>
      <c r="AV96" s="10" t="s">
        <v>31</v>
      </c>
      <c r="AW96" s="10" t="s">
        <v>31</v>
      </c>
      <c r="AX96" s="10" t="s">
        <v>31</v>
      </c>
      <c r="AY96" s="10" t="s">
        <v>31</v>
      </c>
      <c r="AZ96" s="10" t="s">
        <v>31</v>
      </c>
      <c r="BA96" s="10" t="s">
        <v>31</v>
      </c>
      <c r="BB96" s="10" t="s">
        <v>31</v>
      </c>
      <c r="BC96" s="10" t="s">
        <v>31</v>
      </c>
      <c r="BD96" s="10" t="s">
        <v>31</v>
      </c>
      <c r="BE96" s="10" t="s">
        <v>31</v>
      </c>
      <c r="BF96" s="10" t="s">
        <v>31</v>
      </c>
      <c r="BG96" s="10" t="s">
        <v>31</v>
      </c>
      <c r="BH96" s="10" t="s">
        <v>31</v>
      </c>
      <c r="BI96" s="10" t="s">
        <v>31</v>
      </c>
      <c r="BJ96" s="10" t="s">
        <v>31</v>
      </c>
      <c r="BK96" s="11" t="s">
        <v>31</v>
      </c>
      <c r="BL96" s="10" t="s">
        <v>31</v>
      </c>
      <c r="BM96" s="10" t="s">
        <v>31</v>
      </c>
      <c r="BN96" s="10" t="s">
        <v>31</v>
      </c>
      <c r="BO96" s="10" t="s">
        <v>31</v>
      </c>
      <c r="BP96" s="10" t="s">
        <v>31</v>
      </c>
      <c r="BQ96" s="10" t="s">
        <v>31</v>
      </c>
      <c r="BR96" s="10" t="s">
        <v>31</v>
      </c>
      <c r="BS96" s="10" t="s">
        <v>31</v>
      </c>
      <c r="BT96" s="10" t="s">
        <v>31</v>
      </c>
      <c r="BU96" s="10" t="s">
        <v>31</v>
      </c>
      <c r="BV96" s="10" t="s">
        <v>31</v>
      </c>
      <c r="BW96" s="10" t="s">
        <v>31</v>
      </c>
      <c r="BX96" s="10" t="s">
        <v>31</v>
      </c>
      <c r="BY96" s="10" t="s">
        <v>31</v>
      </c>
      <c r="BZ96" s="10" t="s">
        <v>31</v>
      </c>
      <c r="CA96" s="10" t="s">
        <v>31</v>
      </c>
      <c r="CB96" s="10" t="s">
        <v>31</v>
      </c>
      <c r="CC96" s="10" t="s">
        <v>31</v>
      </c>
      <c r="CD96" s="10" t="s">
        <v>31</v>
      </c>
      <c r="CE96" s="10" t="s">
        <v>31</v>
      </c>
      <c r="CF96" s="10" t="s">
        <v>31</v>
      </c>
      <c r="CG96" s="10" t="s">
        <v>31</v>
      </c>
      <c r="CH96" s="10" t="s">
        <v>31</v>
      </c>
      <c r="CI96" s="10" t="s">
        <v>31</v>
      </c>
      <c r="CJ96" s="10" t="s">
        <v>31</v>
      </c>
      <c r="CK96" s="10" t="s">
        <v>31</v>
      </c>
      <c r="CL96" s="10" t="s">
        <v>31</v>
      </c>
      <c r="CM96" s="10" t="s">
        <v>31</v>
      </c>
      <c r="CN96" s="11">
        <v>1.0</v>
      </c>
      <c r="CO96" s="10">
        <v>1.0</v>
      </c>
      <c r="CP96" s="10">
        <v>1.0</v>
      </c>
      <c r="CQ96" s="10">
        <v>1.0</v>
      </c>
      <c r="CR96" s="10">
        <v>1.0</v>
      </c>
      <c r="CS96" s="10">
        <v>1.0</v>
      </c>
      <c r="CT96" s="10">
        <v>1.0</v>
      </c>
      <c r="CU96" s="10">
        <v>1.0</v>
      </c>
      <c r="CV96" s="10">
        <v>1.0</v>
      </c>
      <c r="CW96" s="10">
        <v>1.0</v>
      </c>
      <c r="CX96" s="10">
        <v>1.0</v>
      </c>
      <c r="CY96" s="10">
        <v>1.0</v>
      </c>
      <c r="CZ96" s="10">
        <v>1.0</v>
      </c>
      <c r="DA96" s="10">
        <v>1.0</v>
      </c>
      <c r="DB96" s="10">
        <v>1.0</v>
      </c>
      <c r="DC96" s="10">
        <v>1.0</v>
      </c>
      <c r="DD96" s="10">
        <v>1.0</v>
      </c>
      <c r="DE96" s="10">
        <v>1.0</v>
      </c>
      <c r="DF96" s="10">
        <v>1.0</v>
      </c>
      <c r="DG96" s="10">
        <v>1.0</v>
      </c>
      <c r="DH96" s="10">
        <v>1.0</v>
      </c>
      <c r="DI96" s="10">
        <v>1.0</v>
      </c>
      <c r="DJ96" s="10">
        <v>1.0</v>
      </c>
      <c r="DK96" s="10">
        <v>1.0</v>
      </c>
      <c r="DL96" s="10">
        <v>1.0</v>
      </c>
      <c r="DM96" s="10">
        <v>1.0</v>
      </c>
      <c r="DN96" s="10">
        <v>1.0</v>
      </c>
      <c r="DO96" s="10">
        <v>1.0</v>
      </c>
      <c r="DP96" s="10">
        <v>1.0</v>
      </c>
      <c r="DQ96" s="10">
        <v>1.0</v>
      </c>
      <c r="DR96" s="10">
        <v>1.0</v>
      </c>
      <c r="DS96" s="10">
        <v>1.0</v>
      </c>
      <c r="DT96" s="10">
        <v>1.0</v>
      </c>
      <c r="DU96" s="10">
        <v>1.0</v>
      </c>
      <c r="DV96" s="10">
        <v>1.0</v>
      </c>
      <c r="DW96" s="10">
        <v>1.0</v>
      </c>
      <c r="DX96" s="10">
        <v>1.0</v>
      </c>
      <c r="DY96" s="10">
        <v>1.0</v>
      </c>
      <c r="DZ96" s="10">
        <v>1.0</v>
      </c>
      <c r="EA96" s="10">
        <v>1.0</v>
      </c>
      <c r="EB96" s="10">
        <v>1.0</v>
      </c>
      <c r="EC96" s="10">
        <v>1.0</v>
      </c>
      <c r="ED96" s="10">
        <v>1.0</v>
      </c>
      <c r="EE96" s="10">
        <v>1.0</v>
      </c>
      <c r="EF96" s="10">
        <v>1.0</v>
      </c>
      <c r="EG96" s="10">
        <v>1.0</v>
      </c>
      <c r="EH96" s="10">
        <v>1.0</v>
      </c>
      <c r="EI96" s="10">
        <v>1.0</v>
      </c>
      <c r="EJ96" s="10">
        <v>1.0</v>
      </c>
      <c r="EK96" s="10">
        <v>1.0</v>
      </c>
      <c r="EL96" s="10">
        <v>1.0</v>
      </c>
      <c r="EM96" s="10">
        <v>1.0</v>
      </c>
      <c r="EN96" s="10">
        <v>1.0</v>
      </c>
      <c r="EO96" s="10">
        <v>1.0</v>
      </c>
      <c r="EP96" s="10">
        <v>1.0</v>
      </c>
      <c r="EQ96" s="10">
        <v>1.0</v>
      </c>
      <c r="ER96" s="10">
        <v>1.0</v>
      </c>
      <c r="ES96" s="10">
        <v>1.0</v>
      </c>
      <c r="ET96" s="10">
        <v>1.0</v>
      </c>
      <c r="EU96" s="10" t="s">
        <v>57</v>
      </c>
      <c r="EV96" s="10" t="s">
        <v>57</v>
      </c>
      <c r="EW96" s="10" t="s">
        <v>57</v>
      </c>
      <c r="EX96" s="10" t="s">
        <v>57</v>
      </c>
      <c r="EY96" s="10" t="s">
        <v>57</v>
      </c>
      <c r="EZ96" s="10" t="s">
        <v>57</v>
      </c>
      <c r="FA96" s="10" t="s">
        <v>57</v>
      </c>
      <c r="FB96" s="10" t="s">
        <v>57</v>
      </c>
      <c r="FC96" s="11" t="s">
        <v>38</v>
      </c>
      <c r="FD96" s="10" t="s">
        <v>38</v>
      </c>
      <c r="FE96" s="10" t="s">
        <v>38</v>
      </c>
      <c r="FF96" s="10" t="s">
        <v>38</v>
      </c>
      <c r="FG96" s="10">
        <v>1.0</v>
      </c>
      <c r="FH96" s="10" t="s">
        <v>38</v>
      </c>
      <c r="FI96" s="10" t="s">
        <v>38</v>
      </c>
      <c r="FJ96" s="10" t="s">
        <v>38</v>
      </c>
      <c r="FK96" s="10" t="s">
        <v>38</v>
      </c>
      <c r="FL96" s="10" t="s">
        <v>38</v>
      </c>
      <c r="FM96" s="10" t="s">
        <v>38</v>
      </c>
      <c r="FN96" s="10" t="s">
        <v>38</v>
      </c>
      <c r="FO96" s="10" t="s">
        <v>38</v>
      </c>
      <c r="FP96" s="10">
        <v>1.0</v>
      </c>
      <c r="FQ96" s="10" t="s">
        <v>38</v>
      </c>
      <c r="FR96" s="10" t="s">
        <v>38</v>
      </c>
      <c r="FS96" s="10" t="s">
        <v>38</v>
      </c>
      <c r="FT96" s="10">
        <v>1.0</v>
      </c>
      <c r="FU96" s="10" t="s">
        <v>38</v>
      </c>
      <c r="FV96" s="10" t="s">
        <v>38</v>
      </c>
      <c r="FW96" s="10" t="s">
        <v>38</v>
      </c>
      <c r="FX96" s="10" t="s">
        <v>38</v>
      </c>
      <c r="FY96" s="10" t="s">
        <v>38</v>
      </c>
      <c r="FZ96" s="10" t="s">
        <v>38</v>
      </c>
      <c r="GA96" s="10" t="s">
        <v>38</v>
      </c>
      <c r="GB96" s="10" t="s">
        <v>38</v>
      </c>
      <c r="GC96" s="10" t="s">
        <v>38</v>
      </c>
      <c r="GD96" s="11" t="s">
        <v>38</v>
      </c>
      <c r="GE96" s="10" t="s">
        <v>38</v>
      </c>
      <c r="GF96" s="10" t="s">
        <v>38</v>
      </c>
      <c r="GG96" s="10" t="s">
        <v>38</v>
      </c>
      <c r="GH96" s="10" t="s">
        <v>38</v>
      </c>
      <c r="GI96" s="10" t="s">
        <v>38</v>
      </c>
      <c r="GJ96" s="10" t="s">
        <v>38</v>
      </c>
      <c r="GK96" s="10" t="s">
        <v>57</v>
      </c>
      <c r="GL96" s="10" t="s">
        <v>160</v>
      </c>
      <c r="GM96" s="10" t="s">
        <v>57</v>
      </c>
      <c r="GN96" s="10" t="s">
        <v>57</v>
      </c>
      <c r="GO96" s="10" t="s">
        <v>57</v>
      </c>
      <c r="GP96" s="10" t="s">
        <v>57</v>
      </c>
      <c r="GQ96" s="10" t="s">
        <v>57</v>
      </c>
      <c r="GR96" s="10" t="s">
        <v>57</v>
      </c>
      <c r="GS96" s="10" t="s">
        <v>57</v>
      </c>
      <c r="GT96" s="10" t="s">
        <v>57</v>
      </c>
      <c r="GU96" s="10" t="s">
        <v>57</v>
      </c>
      <c r="GV96" s="10" t="s">
        <v>57</v>
      </c>
      <c r="GW96" s="10" t="s">
        <v>57</v>
      </c>
      <c r="GX96" s="10" t="s">
        <v>57</v>
      </c>
      <c r="GY96" s="10" t="s">
        <v>57</v>
      </c>
      <c r="GZ96" s="10" t="s">
        <v>57</v>
      </c>
      <c r="HA96" s="10" t="s">
        <v>57</v>
      </c>
      <c r="HB96" s="10" t="s">
        <v>57</v>
      </c>
      <c r="HC96" s="10" t="s">
        <v>57</v>
      </c>
      <c r="HD96" s="10" t="s">
        <v>57</v>
      </c>
      <c r="HE96" s="10" t="s">
        <v>57</v>
      </c>
      <c r="HF96" s="10" t="s">
        <v>57</v>
      </c>
    </row>
    <row r="97">
      <c r="A97" s="7"/>
      <c r="B97" s="8"/>
      <c r="C97" s="7" t="s">
        <v>357</v>
      </c>
      <c r="D97" s="7" t="s">
        <v>358</v>
      </c>
      <c r="E97" s="7" t="s">
        <v>359</v>
      </c>
      <c r="F97" s="9">
        <f t="shared" si="1"/>
        <v>61</v>
      </c>
      <c r="G97" s="7" t="s">
        <v>26</v>
      </c>
      <c r="H97" s="7" t="s">
        <v>35</v>
      </c>
      <c r="I97" s="7" t="s">
        <v>36</v>
      </c>
      <c r="J97" s="7" t="s">
        <v>29</v>
      </c>
      <c r="K97" s="7" t="s">
        <v>30</v>
      </c>
      <c r="L97" s="7" t="s">
        <v>360</v>
      </c>
      <c r="M97" s="10" t="s">
        <v>31</v>
      </c>
      <c r="N97" s="10" t="s">
        <v>31</v>
      </c>
      <c r="O97" s="10" t="s">
        <v>31</v>
      </c>
      <c r="P97" s="10">
        <v>61.0</v>
      </c>
      <c r="Q97" s="10">
        <v>0.0</v>
      </c>
      <c r="R97" s="10" t="s">
        <v>31</v>
      </c>
      <c r="S97" s="11" t="s">
        <v>31</v>
      </c>
      <c r="T97" s="10" t="s">
        <v>31</v>
      </c>
      <c r="U97" s="10" t="s">
        <v>31</v>
      </c>
      <c r="V97" s="10" t="s">
        <v>31</v>
      </c>
      <c r="W97" s="10" t="s">
        <v>31</v>
      </c>
      <c r="X97" s="10" t="s">
        <v>31</v>
      </c>
      <c r="Y97" s="10" t="s">
        <v>31</v>
      </c>
      <c r="Z97" s="10" t="s">
        <v>31</v>
      </c>
      <c r="AA97" s="10" t="s">
        <v>31</v>
      </c>
      <c r="AB97" s="10" t="s">
        <v>31</v>
      </c>
      <c r="AC97" s="10" t="s">
        <v>31</v>
      </c>
      <c r="AD97" s="10" t="s">
        <v>31</v>
      </c>
      <c r="AE97" s="10" t="s">
        <v>31</v>
      </c>
      <c r="AF97" s="10" t="s">
        <v>31</v>
      </c>
      <c r="AG97" s="10" t="s">
        <v>31</v>
      </c>
      <c r="AH97" s="10" t="s">
        <v>31</v>
      </c>
      <c r="AI97" s="10" t="s">
        <v>31</v>
      </c>
      <c r="AJ97" s="10" t="s">
        <v>31</v>
      </c>
      <c r="AK97" s="10" t="s">
        <v>31</v>
      </c>
      <c r="AL97" s="10" t="s">
        <v>31</v>
      </c>
      <c r="AM97" s="11" t="s">
        <v>31</v>
      </c>
      <c r="AN97" s="10" t="s">
        <v>31</v>
      </c>
      <c r="AO97" s="10" t="s">
        <v>31</v>
      </c>
      <c r="AP97" s="10" t="s">
        <v>31</v>
      </c>
      <c r="AQ97" s="10" t="s">
        <v>31</v>
      </c>
      <c r="AR97" s="10" t="s">
        <v>31</v>
      </c>
      <c r="AS97" s="10" t="s">
        <v>31</v>
      </c>
      <c r="AT97" s="10" t="s">
        <v>31</v>
      </c>
      <c r="AU97" s="10" t="s">
        <v>31</v>
      </c>
      <c r="AV97" s="10" t="s">
        <v>31</v>
      </c>
      <c r="AW97" s="10" t="s">
        <v>31</v>
      </c>
      <c r="AX97" s="10" t="s">
        <v>31</v>
      </c>
      <c r="AY97" s="10" t="s">
        <v>31</v>
      </c>
      <c r="AZ97" s="10" t="s">
        <v>31</v>
      </c>
      <c r="BA97" s="10" t="s">
        <v>31</v>
      </c>
      <c r="BB97" s="10" t="s">
        <v>31</v>
      </c>
      <c r="BC97" s="10" t="s">
        <v>31</v>
      </c>
      <c r="BD97" s="10" t="s">
        <v>31</v>
      </c>
      <c r="BE97" s="10" t="s">
        <v>31</v>
      </c>
      <c r="BF97" s="10" t="s">
        <v>31</v>
      </c>
      <c r="BG97" s="10" t="s">
        <v>31</v>
      </c>
      <c r="BH97" s="10" t="s">
        <v>31</v>
      </c>
      <c r="BI97" s="10" t="s">
        <v>31</v>
      </c>
      <c r="BJ97" s="10" t="s">
        <v>31</v>
      </c>
      <c r="BK97" s="11" t="s">
        <v>31</v>
      </c>
      <c r="BL97" s="10" t="s">
        <v>31</v>
      </c>
      <c r="BM97" s="10" t="s">
        <v>31</v>
      </c>
      <c r="BN97" s="10" t="s">
        <v>31</v>
      </c>
      <c r="BO97" s="10" t="s">
        <v>31</v>
      </c>
      <c r="BP97" s="10" t="s">
        <v>31</v>
      </c>
      <c r="BQ97" s="10" t="s">
        <v>31</v>
      </c>
      <c r="BR97" s="10" t="s">
        <v>31</v>
      </c>
      <c r="BS97" s="10" t="s">
        <v>31</v>
      </c>
      <c r="BT97" s="10" t="s">
        <v>31</v>
      </c>
      <c r="BU97" s="10" t="s">
        <v>31</v>
      </c>
      <c r="BV97" s="10" t="s">
        <v>31</v>
      </c>
      <c r="BW97" s="10" t="s">
        <v>31</v>
      </c>
      <c r="BX97" s="10" t="s">
        <v>31</v>
      </c>
      <c r="BY97" s="10" t="s">
        <v>31</v>
      </c>
      <c r="BZ97" s="10" t="s">
        <v>31</v>
      </c>
      <c r="CA97" s="10" t="s">
        <v>31</v>
      </c>
      <c r="CB97" s="10" t="s">
        <v>31</v>
      </c>
      <c r="CC97" s="10" t="s">
        <v>31</v>
      </c>
      <c r="CD97" s="10" t="s">
        <v>31</v>
      </c>
      <c r="CE97" s="10" t="s">
        <v>31</v>
      </c>
      <c r="CF97" s="10" t="s">
        <v>31</v>
      </c>
      <c r="CG97" s="10" t="s">
        <v>31</v>
      </c>
      <c r="CH97" s="10" t="s">
        <v>31</v>
      </c>
      <c r="CI97" s="10" t="s">
        <v>31</v>
      </c>
      <c r="CJ97" s="10" t="s">
        <v>31</v>
      </c>
      <c r="CK97" s="10" t="s">
        <v>31</v>
      </c>
      <c r="CL97" s="10" t="s">
        <v>31</v>
      </c>
      <c r="CM97" s="10" t="s">
        <v>31</v>
      </c>
      <c r="CN97" s="11">
        <v>1.0</v>
      </c>
      <c r="CO97" s="10">
        <v>1.0</v>
      </c>
      <c r="CP97" s="10">
        <v>1.0</v>
      </c>
      <c r="CQ97" s="10">
        <v>1.0</v>
      </c>
      <c r="CR97" s="10">
        <v>1.0</v>
      </c>
      <c r="CS97" s="10">
        <v>1.0</v>
      </c>
      <c r="CT97" s="10">
        <v>1.0</v>
      </c>
      <c r="CU97" s="10">
        <v>1.0</v>
      </c>
      <c r="CV97" s="10">
        <v>1.0</v>
      </c>
      <c r="CW97" s="10">
        <v>1.0</v>
      </c>
      <c r="CX97" s="10">
        <v>1.0</v>
      </c>
      <c r="CY97" s="10">
        <v>1.0</v>
      </c>
      <c r="CZ97" s="10">
        <v>1.0</v>
      </c>
      <c r="DA97" s="10">
        <v>1.0</v>
      </c>
      <c r="DB97" s="10">
        <v>1.0</v>
      </c>
      <c r="DC97" s="10">
        <v>1.0</v>
      </c>
      <c r="DD97" s="10">
        <v>1.0</v>
      </c>
      <c r="DE97" s="10">
        <v>1.0</v>
      </c>
      <c r="DF97" s="10">
        <v>1.0</v>
      </c>
      <c r="DG97" s="10">
        <v>1.0</v>
      </c>
      <c r="DH97" s="10">
        <v>1.0</v>
      </c>
      <c r="DI97" s="10">
        <v>1.0</v>
      </c>
      <c r="DJ97" s="10">
        <v>1.0</v>
      </c>
      <c r="DK97" s="10">
        <v>1.0</v>
      </c>
      <c r="DL97" s="10">
        <v>1.0</v>
      </c>
      <c r="DM97" s="10">
        <v>1.0</v>
      </c>
      <c r="DN97" s="10">
        <v>1.0</v>
      </c>
      <c r="DO97" s="10">
        <v>1.0</v>
      </c>
      <c r="DP97" s="10">
        <v>1.0</v>
      </c>
      <c r="DQ97" s="10">
        <v>1.0</v>
      </c>
      <c r="DR97" s="10">
        <v>1.0</v>
      </c>
      <c r="DS97" s="10">
        <v>1.0</v>
      </c>
      <c r="DT97" s="10">
        <v>1.0</v>
      </c>
      <c r="DU97" s="10">
        <v>1.0</v>
      </c>
      <c r="DV97" s="10">
        <v>1.0</v>
      </c>
      <c r="DW97" s="10">
        <v>1.0</v>
      </c>
      <c r="DX97" s="10">
        <v>1.0</v>
      </c>
      <c r="DY97" s="10">
        <v>1.0</v>
      </c>
      <c r="DZ97" s="10">
        <v>1.0</v>
      </c>
      <c r="EA97" s="10">
        <v>1.0</v>
      </c>
      <c r="EB97" s="10">
        <v>1.0</v>
      </c>
      <c r="EC97" s="10">
        <v>1.0</v>
      </c>
      <c r="ED97" s="10">
        <v>1.0</v>
      </c>
      <c r="EE97" s="10">
        <v>1.0</v>
      </c>
      <c r="EF97" s="10">
        <v>1.0</v>
      </c>
      <c r="EG97" s="10">
        <v>1.0</v>
      </c>
      <c r="EH97" s="10">
        <v>1.0</v>
      </c>
      <c r="EI97" s="10">
        <v>1.0</v>
      </c>
      <c r="EJ97" s="10">
        <v>1.0</v>
      </c>
      <c r="EK97" s="10">
        <v>1.0</v>
      </c>
      <c r="EL97" s="10">
        <v>1.0</v>
      </c>
      <c r="EM97" s="10">
        <v>1.0</v>
      </c>
      <c r="EN97" s="10">
        <v>1.0</v>
      </c>
      <c r="EO97" s="10">
        <v>1.0</v>
      </c>
      <c r="EP97" s="10">
        <v>1.0</v>
      </c>
      <c r="EQ97" s="10">
        <v>1.0</v>
      </c>
      <c r="ER97" s="10">
        <v>1.0</v>
      </c>
      <c r="ES97" s="10">
        <v>1.0</v>
      </c>
      <c r="ET97" s="10">
        <v>1.0</v>
      </c>
      <c r="EU97" s="10" t="s">
        <v>57</v>
      </c>
      <c r="EV97" s="10">
        <v>1.0</v>
      </c>
      <c r="EW97" s="10">
        <v>1.0</v>
      </c>
      <c r="EX97" s="10">
        <v>1.0</v>
      </c>
      <c r="EY97" s="10">
        <v>1.0</v>
      </c>
      <c r="EZ97" s="10">
        <v>1.0</v>
      </c>
      <c r="FA97" s="10" t="s">
        <v>57</v>
      </c>
      <c r="FB97" s="10">
        <v>1.0</v>
      </c>
      <c r="FC97" s="11" t="s">
        <v>38</v>
      </c>
      <c r="FD97" s="10" t="s">
        <v>38</v>
      </c>
      <c r="FE97" s="10" t="s">
        <v>38</v>
      </c>
      <c r="FF97" s="10" t="s">
        <v>38</v>
      </c>
      <c r="FG97" s="10" t="s">
        <v>38</v>
      </c>
      <c r="FH97" s="10" t="s">
        <v>38</v>
      </c>
      <c r="FI97" s="10" t="s">
        <v>38</v>
      </c>
      <c r="FJ97" s="10" t="s">
        <v>38</v>
      </c>
      <c r="FK97" s="10" t="s">
        <v>38</v>
      </c>
      <c r="FL97" s="10" t="s">
        <v>38</v>
      </c>
      <c r="FM97" s="10" t="s">
        <v>38</v>
      </c>
      <c r="FN97" s="10" t="s">
        <v>38</v>
      </c>
      <c r="FO97" s="10" t="s">
        <v>38</v>
      </c>
      <c r="FP97" s="10" t="s">
        <v>38</v>
      </c>
      <c r="FQ97" s="10" t="s">
        <v>38</v>
      </c>
      <c r="FR97" s="10">
        <v>1.0</v>
      </c>
      <c r="FS97" s="10" t="s">
        <v>38</v>
      </c>
      <c r="FT97" s="10" t="s">
        <v>38</v>
      </c>
      <c r="FU97" s="10" t="s">
        <v>38</v>
      </c>
      <c r="FV97" s="10">
        <v>1.0</v>
      </c>
      <c r="FW97" s="10" t="s">
        <v>38</v>
      </c>
      <c r="FX97" s="10" t="s">
        <v>38</v>
      </c>
      <c r="FY97" s="10">
        <v>1.0</v>
      </c>
      <c r="FZ97" s="10" t="s">
        <v>38</v>
      </c>
      <c r="GA97" s="10" t="s">
        <v>38</v>
      </c>
      <c r="GB97" s="10" t="s">
        <v>38</v>
      </c>
      <c r="GC97" s="10" t="s">
        <v>38</v>
      </c>
      <c r="GD97" s="11" t="s">
        <v>31</v>
      </c>
      <c r="GE97" s="10" t="s">
        <v>31</v>
      </c>
      <c r="GF97" s="10" t="s">
        <v>31</v>
      </c>
      <c r="GG97" s="10" t="s">
        <v>31</v>
      </c>
      <c r="GH97" s="10" t="s">
        <v>31</v>
      </c>
      <c r="GI97" s="10" t="s">
        <v>31</v>
      </c>
      <c r="GJ97" s="10" t="s">
        <v>31</v>
      </c>
      <c r="GK97" s="10" t="s">
        <v>31</v>
      </c>
      <c r="GL97" s="10" t="s">
        <v>31</v>
      </c>
      <c r="GM97" s="10" t="s">
        <v>31</v>
      </c>
      <c r="GN97" s="10" t="s">
        <v>31</v>
      </c>
      <c r="GO97" s="10" t="s">
        <v>31</v>
      </c>
      <c r="GP97" s="10" t="s">
        <v>31</v>
      </c>
      <c r="GQ97" s="10" t="s">
        <v>31</v>
      </c>
      <c r="GR97" s="10" t="s">
        <v>31</v>
      </c>
      <c r="GS97" s="10" t="s">
        <v>31</v>
      </c>
      <c r="GT97" s="10" t="s">
        <v>31</v>
      </c>
      <c r="GU97" s="10" t="s">
        <v>31</v>
      </c>
      <c r="GV97" s="10" t="s">
        <v>31</v>
      </c>
      <c r="GW97" s="10" t="s">
        <v>31</v>
      </c>
      <c r="GX97" s="10" t="s">
        <v>31</v>
      </c>
      <c r="GY97" s="10" t="s">
        <v>31</v>
      </c>
      <c r="GZ97" s="10" t="s">
        <v>31</v>
      </c>
      <c r="HA97" s="10" t="s">
        <v>31</v>
      </c>
      <c r="HB97" s="10" t="s">
        <v>31</v>
      </c>
      <c r="HC97" s="10" t="s">
        <v>31</v>
      </c>
      <c r="HD97" s="10" t="s">
        <v>31</v>
      </c>
      <c r="HE97" s="10" t="s">
        <v>31</v>
      </c>
      <c r="HF97" s="10" t="s">
        <v>31</v>
      </c>
    </row>
    <row r="98">
      <c r="A98" s="7"/>
      <c r="B98" s="8"/>
      <c r="C98" s="7" t="s">
        <v>361</v>
      </c>
      <c r="D98" s="7" t="s">
        <v>362</v>
      </c>
      <c r="E98" s="7" t="s">
        <v>363</v>
      </c>
      <c r="F98" s="9">
        <f t="shared" si="1"/>
        <v>61</v>
      </c>
      <c r="G98" s="7" t="s">
        <v>26</v>
      </c>
      <c r="H98" s="7" t="s">
        <v>27</v>
      </c>
      <c r="I98" s="7" t="s">
        <v>28</v>
      </c>
      <c r="J98" s="7" t="s">
        <v>29</v>
      </c>
      <c r="K98" s="7" t="s">
        <v>30</v>
      </c>
      <c r="L98" s="7"/>
      <c r="M98" s="10" t="s">
        <v>31</v>
      </c>
      <c r="N98" s="10" t="s">
        <v>31</v>
      </c>
      <c r="O98" s="10" t="s">
        <v>31</v>
      </c>
      <c r="P98" s="10">
        <v>61.0</v>
      </c>
      <c r="Q98" s="10" t="s">
        <v>31</v>
      </c>
      <c r="R98" s="10">
        <v>0.0</v>
      </c>
      <c r="S98" s="11" t="s">
        <v>31</v>
      </c>
      <c r="T98" s="10" t="s">
        <v>31</v>
      </c>
      <c r="U98" s="10" t="s">
        <v>31</v>
      </c>
      <c r="V98" s="10" t="s">
        <v>31</v>
      </c>
      <c r="W98" s="10" t="s">
        <v>31</v>
      </c>
      <c r="X98" s="10" t="s">
        <v>31</v>
      </c>
      <c r="Y98" s="10" t="s">
        <v>31</v>
      </c>
      <c r="Z98" s="10" t="s">
        <v>31</v>
      </c>
      <c r="AA98" s="10" t="s">
        <v>31</v>
      </c>
      <c r="AB98" s="10" t="s">
        <v>31</v>
      </c>
      <c r="AC98" s="10" t="s">
        <v>31</v>
      </c>
      <c r="AD98" s="10" t="s">
        <v>31</v>
      </c>
      <c r="AE98" s="10" t="s">
        <v>31</v>
      </c>
      <c r="AF98" s="10" t="s">
        <v>31</v>
      </c>
      <c r="AG98" s="10" t="s">
        <v>31</v>
      </c>
      <c r="AH98" s="10" t="s">
        <v>31</v>
      </c>
      <c r="AI98" s="10" t="s">
        <v>31</v>
      </c>
      <c r="AJ98" s="10" t="s">
        <v>31</v>
      </c>
      <c r="AK98" s="10" t="s">
        <v>31</v>
      </c>
      <c r="AL98" s="10" t="s">
        <v>31</v>
      </c>
      <c r="AM98" s="11" t="s">
        <v>31</v>
      </c>
      <c r="AN98" s="10" t="s">
        <v>31</v>
      </c>
      <c r="AO98" s="10" t="s">
        <v>31</v>
      </c>
      <c r="AP98" s="10" t="s">
        <v>31</v>
      </c>
      <c r="AQ98" s="10" t="s">
        <v>31</v>
      </c>
      <c r="AR98" s="10" t="s">
        <v>31</v>
      </c>
      <c r="AS98" s="10" t="s">
        <v>31</v>
      </c>
      <c r="AT98" s="10" t="s">
        <v>31</v>
      </c>
      <c r="AU98" s="10" t="s">
        <v>31</v>
      </c>
      <c r="AV98" s="10" t="s">
        <v>31</v>
      </c>
      <c r="AW98" s="10" t="s">
        <v>31</v>
      </c>
      <c r="AX98" s="10" t="s">
        <v>31</v>
      </c>
      <c r="AY98" s="10" t="s">
        <v>31</v>
      </c>
      <c r="AZ98" s="10" t="s">
        <v>31</v>
      </c>
      <c r="BA98" s="10" t="s">
        <v>31</v>
      </c>
      <c r="BB98" s="10" t="s">
        <v>31</v>
      </c>
      <c r="BC98" s="10" t="s">
        <v>31</v>
      </c>
      <c r="BD98" s="10" t="s">
        <v>31</v>
      </c>
      <c r="BE98" s="10" t="s">
        <v>31</v>
      </c>
      <c r="BF98" s="10" t="s">
        <v>31</v>
      </c>
      <c r="BG98" s="10" t="s">
        <v>31</v>
      </c>
      <c r="BH98" s="10" t="s">
        <v>31</v>
      </c>
      <c r="BI98" s="10" t="s">
        <v>31</v>
      </c>
      <c r="BJ98" s="10" t="s">
        <v>31</v>
      </c>
      <c r="BK98" s="11" t="s">
        <v>31</v>
      </c>
      <c r="BL98" s="10" t="s">
        <v>31</v>
      </c>
      <c r="BM98" s="10" t="s">
        <v>31</v>
      </c>
      <c r="BN98" s="10" t="s">
        <v>31</v>
      </c>
      <c r="BO98" s="10" t="s">
        <v>31</v>
      </c>
      <c r="BP98" s="10" t="s">
        <v>31</v>
      </c>
      <c r="BQ98" s="10" t="s">
        <v>31</v>
      </c>
      <c r="BR98" s="10" t="s">
        <v>31</v>
      </c>
      <c r="BS98" s="10" t="s">
        <v>31</v>
      </c>
      <c r="BT98" s="10" t="s">
        <v>31</v>
      </c>
      <c r="BU98" s="10" t="s">
        <v>31</v>
      </c>
      <c r="BV98" s="10" t="s">
        <v>31</v>
      </c>
      <c r="BW98" s="10" t="s">
        <v>31</v>
      </c>
      <c r="BX98" s="10" t="s">
        <v>31</v>
      </c>
      <c r="BY98" s="10" t="s">
        <v>31</v>
      </c>
      <c r="BZ98" s="10" t="s">
        <v>31</v>
      </c>
      <c r="CA98" s="10" t="s">
        <v>31</v>
      </c>
      <c r="CB98" s="10" t="s">
        <v>31</v>
      </c>
      <c r="CC98" s="10" t="s">
        <v>31</v>
      </c>
      <c r="CD98" s="10" t="s">
        <v>31</v>
      </c>
      <c r="CE98" s="10" t="s">
        <v>31</v>
      </c>
      <c r="CF98" s="10" t="s">
        <v>31</v>
      </c>
      <c r="CG98" s="10" t="s">
        <v>31</v>
      </c>
      <c r="CH98" s="10" t="s">
        <v>31</v>
      </c>
      <c r="CI98" s="10" t="s">
        <v>31</v>
      </c>
      <c r="CJ98" s="10" t="s">
        <v>31</v>
      </c>
      <c r="CK98" s="10" t="s">
        <v>31</v>
      </c>
      <c r="CL98" s="10" t="s">
        <v>31</v>
      </c>
      <c r="CM98" s="10" t="s">
        <v>31</v>
      </c>
      <c r="CN98" s="11">
        <v>1.0</v>
      </c>
      <c r="CO98" s="10">
        <v>1.0</v>
      </c>
      <c r="CP98" s="10">
        <v>1.0</v>
      </c>
      <c r="CQ98" s="10">
        <v>1.0</v>
      </c>
      <c r="CR98" s="10">
        <v>1.0</v>
      </c>
      <c r="CS98" s="10">
        <v>1.0</v>
      </c>
      <c r="CT98" s="10">
        <v>1.0</v>
      </c>
      <c r="CU98" s="10">
        <v>1.0</v>
      </c>
      <c r="CV98" s="10">
        <v>1.0</v>
      </c>
      <c r="CW98" s="10">
        <v>1.0</v>
      </c>
      <c r="CX98" s="10">
        <v>1.0</v>
      </c>
      <c r="CY98" s="10">
        <v>1.0</v>
      </c>
      <c r="CZ98" s="10">
        <v>1.0</v>
      </c>
      <c r="DA98" s="10">
        <v>1.0</v>
      </c>
      <c r="DB98" s="10">
        <v>1.0</v>
      </c>
      <c r="DC98" s="10">
        <v>1.0</v>
      </c>
      <c r="DD98" s="10">
        <v>1.0</v>
      </c>
      <c r="DE98" s="10">
        <v>1.0</v>
      </c>
      <c r="DF98" s="10">
        <v>1.0</v>
      </c>
      <c r="DG98" s="10">
        <v>1.0</v>
      </c>
      <c r="DH98" s="10">
        <v>1.0</v>
      </c>
      <c r="DI98" s="10">
        <v>1.0</v>
      </c>
      <c r="DJ98" s="10">
        <v>1.0</v>
      </c>
      <c r="DK98" s="10">
        <v>1.0</v>
      </c>
      <c r="DL98" s="10">
        <v>1.0</v>
      </c>
      <c r="DM98" s="10">
        <v>1.0</v>
      </c>
      <c r="DN98" s="10">
        <v>1.0</v>
      </c>
      <c r="DO98" s="10">
        <v>1.0</v>
      </c>
      <c r="DP98" s="10">
        <v>1.0</v>
      </c>
      <c r="DQ98" s="10">
        <v>1.0</v>
      </c>
      <c r="DR98" s="10">
        <v>1.0</v>
      </c>
      <c r="DS98" s="10">
        <v>1.0</v>
      </c>
      <c r="DT98" s="10">
        <v>1.0</v>
      </c>
      <c r="DU98" s="10">
        <v>1.0</v>
      </c>
      <c r="DV98" s="10">
        <v>1.0</v>
      </c>
      <c r="DW98" s="10">
        <v>1.0</v>
      </c>
      <c r="DX98" s="10">
        <v>1.0</v>
      </c>
      <c r="DY98" s="10">
        <v>1.0</v>
      </c>
      <c r="DZ98" s="10">
        <v>1.0</v>
      </c>
      <c r="EA98" s="10">
        <v>1.0</v>
      </c>
      <c r="EB98" s="10">
        <v>1.0</v>
      </c>
      <c r="EC98" s="10">
        <v>1.0</v>
      </c>
      <c r="ED98" s="10">
        <v>1.0</v>
      </c>
      <c r="EE98" s="10">
        <v>1.0</v>
      </c>
      <c r="EF98" s="10">
        <v>1.0</v>
      </c>
      <c r="EG98" s="10">
        <v>1.0</v>
      </c>
      <c r="EH98" s="10">
        <v>1.0</v>
      </c>
      <c r="EI98" s="10">
        <v>1.0</v>
      </c>
      <c r="EJ98" s="10">
        <v>1.0</v>
      </c>
      <c r="EK98" s="10">
        <v>1.0</v>
      </c>
      <c r="EL98" s="10">
        <v>1.0</v>
      </c>
      <c r="EM98" s="10">
        <v>1.0</v>
      </c>
      <c r="EN98" s="10">
        <v>1.0</v>
      </c>
      <c r="EO98" s="10">
        <v>1.0</v>
      </c>
      <c r="EP98" s="10">
        <v>1.0</v>
      </c>
      <c r="EQ98" s="10">
        <v>1.0</v>
      </c>
      <c r="ER98" s="10">
        <v>1.0</v>
      </c>
      <c r="ES98" s="10">
        <v>1.0</v>
      </c>
      <c r="ET98" s="10">
        <v>1.0</v>
      </c>
      <c r="EU98" s="10" t="s">
        <v>57</v>
      </c>
      <c r="EV98" s="10">
        <v>1.0</v>
      </c>
      <c r="EW98" s="10" t="s">
        <v>38</v>
      </c>
      <c r="EX98" s="10" t="s">
        <v>38</v>
      </c>
      <c r="EY98" s="10" t="s">
        <v>38</v>
      </c>
      <c r="EZ98" s="10" t="s">
        <v>96</v>
      </c>
      <c r="FA98" s="10" t="s">
        <v>57</v>
      </c>
      <c r="FB98" s="10" t="s">
        <v>96</v>
      </c>
      <c r="FC98" s="11" t="s">
        <v>31</v>
      </c>
      <c r="FD98" s="10" t="s">
        <v>31</v>
      </c>
      <c r="FE98" s="10" t="s">
        <v>31</v>
      </c>
      <c r="FF98" s="10" t="s">
        <v>31</v>
      </c>
      <c r="FG98" s="10" t="s">
        <v>31</v>
      </c>
      <c r="FH98" s="10" t="s">
        <v>31</v>
      </c>
      <c r="FI98" s="10" t="s">
        <v>31</v>
      </c>
      <c r="FJ98" s="10" t="s">
        <v>31</v>
      </c>
      <c r="FK98" s="10" t="s">
        <v>31</v>
      </c>
      <c r="FL98" s="10" t="s">
        <v>31</v>
      </c>
      <c r="FM98" s="10" t="s">
        <v>31</v>
      </c>
      <c r="FN98" s="10" t="s">
        <v>31</v>
      </c>
      <c r="FO98" s="10" t="s">
        <v>31</v>
      </c>
      <c r="FP98" s="10" t="s">
        <v>31</v>
      </c>
      <c r="FQ98" s="10" t="s">
        <v>31</v>
      </c>
      <c r="FR98" s="10" t="s">
        <v>31</v>
      </c>
      <c r="FS98" s="10" t="s">
        <v>31</v>
      </c>
      <c r="FT98" s="10" t="s">
        <v>31</v>
      </c>
      <c r="FU98" s="10" t="s">
        <v>31</v>
      </c>
      <c r="FV98" s="10" t="s">
        <v>31</v>
      </c>
      <c r="FW98" s="10" t="s">
        <v>31</v>
      </c>
      <c r="FX98" s="10" t="s">
        <v>31</v>
      </c>
      <c r="FY98" s="10" t="s">
        <v>31</v>
      </c>
      <c r="FZ98" s="10" t="s">
        <v>31</v>
      </c>
      <c r="GA98" s="10" t="s">
        <v>31</v>
      </c>
      <c r="GB98" s="10" t="s">
        <v>31</v>
      </c>
      <c r="GC98" s="10" t="s">
        <v>31</v>
      </c>
      <c r="GD98" s="11">
        <v>1.0</v>
      </c>
      <c r="GE98" s="10" t="s">
        <v>38</v>
      </c>
      <c r="GF98" s="10" t="s">
        <v>38</v>
      </c>
      <c r="GG98" s="10" t="s">
        <v>38</v>
      </c>
      <c r="GH98" s="10" t="s">
        <v>38</v>
      </c>
      <c r="GI98" s="10" t="s">
        <v>38</v>
      </c>
      <c r="GJ98" s="10" t="s">
        <v>38</v>
      </c>
      <c r="GK98" s="10" t="s">
        <v>57</v>
      </c>
      <c r="GL98" s="10" t="s">
        <v>160</v>
      </c>
      <c r="GM98" s="10" t="s">
        <v>57</v>
      </c>
      <c r="GN98" s="10" t="s">
        <v>38</v>
      </c>
      <c r="GO98" s="10" t="s">
        <v>57</v>
      </c>
      <c r="GP98" s="10" t="s">
        <v>57</v>
      </c>
      <c r="GQ98" s="10" t="s">
        <v>57</v>
      </c>
      <c r="GR98" s="10" t="s">
        <v>57</v>
      </c>
      <c r="GS98" s="10" t="s">
        <v>57</v>
      </c>
      <c r="GT98" s="10" t="s">
        <v>57</v>
      </c>
      <c r="GU98" s="10" t="s">
        <v>57</v>
      </c>
      <c r="GV98" s="10" t="s">
        <v>57</v>
      </c>
      <c r="GW98" s="10" t="s">
        <v>57</v>
      </c>
      <c r="GX98" s="10" t="s">
        <v>57</v>
      </c>
      <c r="GY98" s="10" t="s">
        <v>57</v>
      </c>
      <c r="GZ98" s="10" t="s">
        <v>57</v>
      </c>
      <c r="HA98" s="10" t="s">
        <v>57</v>
      </c>
      <c r="HB98" s="10" t="s">
        <v>57</v>
      </c>
      <c r="HC98" s="10" t="s">
        <v>57</v>
      </c>
      <c r="HD98" s="10" t="s">
        <v>57</v>
      </c>
      <c r="HE98" s="10" t="s">
        <v>57</v>
      </c>
      <c r="HF98" s="10" t="s">
        <v>57</v>
      </c>
    </row>
    <row r="99">
      <c r="A99" s="7"/>
      <c r="B99" s="8"/>
      <c r="C99" s="7" t="s">
        <v>364</v>
      </c>
      <c r="D99" s="7" t="s">
        <v>165</v>
      </c>
      <c r="E99" s="7" t="s">
        <v>316</v>
      </c>
      <c r="F99" s="9">
        <f t="shared" si="1"/>
        <v>61</v>
      </c>
      <c r="G99" s="7" t="s">
        <v>26</v>
      </c>
      <c r="H99" s="7" t="s">
        <v>365</v>
      </c>
      <c r="I99" s="7" t="s">
        <v>366</v>
      </c>
      <c r="J99" s="7" t="s">
        <v>29</v>
      </c>
      <c r="K99" s="7" t="s">
        <v>30</v>
      </c>
      <c r="L99" s="7" t="s">
        <v>367</v>
      </c>
      <c r="M99" s="10" t="s">
        <v>31</v>
      </c>
      <c r="N99" s="10" t="s">
        <v>31</v>
      </c>
      <c r="O99" s="10" t="s">
        <v>31</v>
      </c>
      <c r="P99" s="10">
        <v>61.0</v>
      </c>
      <c r="Q99" s="10">
        <v>0.0</v>
      </c>
      <c r="R99" s="10" t="s">
        <v>31</v>
      </c>
      <c r="S99" s="11" t="s">
        <v>31</v>
      </c>
      <c r="T99" s="10" t="s">
        <v>31</v>
      </c>
      <c r="U99" s="10" t="s">
        <v>31</v>
      </c>
      <c r="V99" s="10" t="s">
        <v>31</v>
      </c>
      <c r="W99" s="10" t="s">
        <v>31</v>
      </c>
      <c r="X99" s="10" t="s">
        <v>31</v>
      </c>
      <c r="Y99" s="10" t="s">
        <v>31</v>
      </c>
      <c r="Z99" s="10" t="s">
        <v>31</v>
      </c>
      <c r="AA99" s="10" t="s">
        <v>31</v>
      </c>
      <c r="AB99" s="10" t="s">
        <v>31</v>
      </c>
      <c r="AC99" s="10" t="s">
        <v>31</v>
      </c>
      <c r="AD99" s="10" t="s">
        <v>31</v>
      </c>
      <c r="AE99" s="10" t="s">
        <v>31</v>
      </c>
      <c r="AF99" s="10" t="s">
        <v>31</v>
      </c>
      <c r="AG99" s="10" t="s">
        <v>31</v>
      </c>
      <c r="AH99" s="10" t="s">
        <v>31</v>
      </c>
      <c r="AI99" s="10" t="s">
        <v>31</v>
      </c>
      <c r="AJ99" s="10" t="s">
        <v>31</v>
      </c>
      <c r="AK99" s="10" t="s">
        <v>31</v>
      </c>
      <c r="AL99" s="10" t="s">
        <v>31</v>
      </c>
      <c r="AM99" s="11" t="s">
        <v>31</v>
      </c>
      <c r="AN99" s="10" t="s">
        <v>31</v>
      </c>
      <c r="AO99" s="10" t="s">
        <v>31</v>
      </c>
      <c r="AP99" s="10" t="s">
        <v>31</v>
      </c>
      <c r="AQ99" s="10" t="s">
        <v>31</v>
      </c>
      <c r="AR99" s="10" t="s">
        <v>31</v>
      </c>
      <c r="AS99" s="10" t="s">
        <v>31</v>
      </c>
      <c r="AT99" s="10" t="s">
        <v>31</v>
      </c>
      <c r="AU99" s="10" t="s">
        <v>31</v>
      </c>
      <c r="AV99" s="10" t="s">
        <v>31</v>
      </c>
      <c r="AW99" s="10" t="s">
        <v>31</v>
      </c>
      <c r="AX99" s="10" t="s">
        <v>31</v>
      </c>
      <c r="AY99" s="10" t="s">
        <v>31</v>
      </c>
      <c r="AZ99" s="10" t="s">
        <v>31</v>
      </c>
      <c r="BA99" s="10" t="s">
        <v>31</v>
      </c>
      <c r="BB99" s="10" t="s">
        <v>31</v>
      </c>
      <c r="BC99" s="10" t="s">
        <v>31</v>
      </c>
      <c r="BD99" s="10" t="s">
        <v>31</v>
      </c>
      <c r="BE99" s="10" t="s">
        <v>31</v>
      </c>
      <c r="BF99" s="10" t="s">
        <v>31</v>
      </c>
      <c r="BG99" s="10" t="s">
        <v>31</v>
      </c>
      <c r="BH99" s="10" t="s">
        <v>31</v>
      </c>
      <c r="BI99" s="10" t="s">
        <v>31</v>
      </c>
      <c r="BJ99" s="10" t="s">
        <v>31</v>
      </c>
      <c r="BK99" s="11" t="s">
        <v>31</v>
      </c>
      <c r="BL99" s="10" t="s">
        <v>31</v>
      </c>
      <c r="BM99" s="10" t="s">
        <v>31</v>
      </c>
      <c r="BN99" s="10" t="s">
        <v>31</v>
      </c>
      <c r="BO99" s="10" t="s">
        <v>31</v>
      </c>
      <c r="BP99" s="10" t="s">
        <v>31</v>
      </c>
      <c r="BQ99" s="10" t="s">
        <v>31</v>
      </c>
      <c r="BR99" s="10" t="s">
        <v>31</v>
      </c>
      <c r="BS99" s="10" t="s">
        <v>31</v>
      </c>
      <c r="BT99" s="10" t="s">
        <v>31</v>
      </c>
      <c r="BU99" s="10" t="s">
        <v>31</v>
      </c>
      <c r="BV99" s="10" t="s">
        <v>31</v>
      </c>
      <c r="BW99" s="10" t="s">
        <v>31</v>
      </c>
      <c r="BX99" s="10" t="s">
        <v>31</v>
      </c>
      <c r="BY99" s="10" t="s">
        <v>31</v>
      </c>
      <c r="BZ99" s="10" t="s">
        <v>31</v>
      </c>
      <c r="CA99" s="10" t="s">
        <v>31</v>
      </c>
      <c r="CB99" s="10" t="s">
        <v>31</v>
      </c>
      <c r="CC99" s="10" t="s">
        <v>31</v>
      </c>
      <c r="CD99" s="10" t="s">
        <v>31</v>
      </c>
      <c r="CE99" s="10" t="s">
        <v>31</v>
      </c>
      <c r="CF99" s="10" t="s">
        <v>31</v>
      </c>
      <c r="CG99" s="10" t="s">
        <v>31</v>
      </c>
      <c r="CH99" s="10" t="s">
        <v>31</v>
      </c>
      <c r="CI99" s="10" t="s">
        <v>31</v>
      </c>
      <c r="CJ99" s="10" t="s">
        <v>31</v>
      </c>
      <c r="CK99" s="10" t="s">
        <v>31</v>
      </c>
      <c r="CL99" s="10" t="s">
        <v>31</v>
      </c>
      <c r="CM99" s="10" t="s">
        <v>31</v>
      </c>
      <c r="CN99" s="11">
        <v>1.0</v>
      </c>
      <c r="CO99" s="10">
        <v>1.0</v>
      </c>
      <c r="CP99" s="10">
        <v>1.0</v>
      </c>
      <c r="CQ99" s="10">
        <v>1.0</v>
      </c>
      <c r="CR99" s="10">
        <v>1.0</v>
      </c>
      <c r="CS99" s="10">
        <v>1.0</v>
      </c>
      <c r="CT99" s="10">
        <v>1.0</v>
      </c>
      <c r="CU99" s="10">
        <v>1.0</v>
      </c>
      <c r="CV99" s="10">
        <v>1.0</v>
      </c>
      <c r="CW99" s="10">
        <v>1.0</v>
      </c>
      <c r="CX99" s="10">
        <v>1.0</v>
      </c>
      <c r="CY99" s="10">
        <v>1.0</v>
      </c>
      <c r="CZ99" s="10">
        <v>1.0</v>
      </c>
      <c r="DA99" s="10">
        <v>1.0</v>
      </c>
      <c r="DB99" s="10">
        <v>1.0</v>
      </c>
      <c r="DC99" s="10">
        <v>1.0</v>
      </c>
      <c r="DD99" s="10">
        <v>1.0</v>
      </c>
      <c r="DE99" s="10">
        <v>1.0</v>
      </c>
      <c r="DF99" s="10">
        <v>1.0</v>
      </c>
      <c r="DG99" s="10">
        <v>1.0</v>
      </c>
      <c r="DH99" s="10">
        <v>1.0</v>
      </c>
      <c r="DI99" s="10">
        <v>1.0</v>
      </c>
      <c r="DJ99" s="10">
        <v>1.0</v>
      </c>
      <c r="DK99" s="10">
        <v>1.0</v>
      </c>
      <c r="DL99" s="10">
        <v>1.0</v>
      </c>
      <c r="DM99" s="10">
        <v>1.0</v>
      </c>
      <c r="DN99" s="10">
        <v>1.0</v>
      </c>
      <c r="DO99" s="10">
        <v>1.0</v>
      </c>
      <c r="DP99" s="10">
        <v>1.0</v>
      </c>
      <c r="DQ99" s="10">
        <v>1.0</v>
      </c>
      <c r="DR99" s="10">
        <v>1.0</v>
      </c>
      <c r="DS99" s="10">
        <v>1.0</v>
      </c>
      <c r="DT99" s="10">
        <v>1.0</v>
      </c>
      <c r="DU99" s="10">
        <v>1.0</v>
      </c>
      <c r="DV99" s="10">
        <v>1.0</v>
      </c>
      <c r="DW99" s="10">
        <v>1.0</v>
      </c>
      <c r="DX99" s="10">
        <v>1.0</v>
      </c>
      <c r="DY99" s="10">
        <v>1.0</v>
      </c>
      <c r="DZ99" s="10">
        <v>1.0</v>
      </c>
      <c r="EA99" s="10">
        <v>1.0</v>
      </c>
      <c r="EB99" s="10">
        <v>1.0</v>
      </c>
      <c r="EC99" s="10">
        <v>1.0</v>
      </c>
      <c r="ED99" s="10">
        <v>1.0</v>
      </c>
      <c r="EE99" s="10">
        <v>1.0</v>
      </c>
      <c r="EF99" s="10">
        <v>1.0</v>
      </c>
      <c r="EG99" s="10">
        <v>1.0</v>
      </c>
      <c r="EH99" s="10">
        <v>1.0</v>
      </c>
      <c r="EI99" s="10">
        <v>1.0</v>
      </c>
      <c r="EJ99" s="10">
        <v>1.0</v>
      </c>
      <c r="EK99" s="10">
        <v>1.0</v>
      </c>
      <c r="EL99" s="10">
        <v>1.0</v>
      </c>
      <c r="EM99" s="10">
        <v>1.0</v>
      </c>
      <c r="EN99" s="10">
        <v>1.0</v>
      </c>
      <c r="EO99" s="10">
        <v>1.0</v>
      </c>
      <c r="EP99" s="10">
        <v>1.0</v>
      </c>
      <c r="EQ99" s="10">
        <v>1.0</v>
      </c>
      <c r="ER99" s="10">
        <v>1.0</v>
      </c>
      <c r="ES99" s="10">
        <v>1.0</v>
      </c>
      <c r="ET99" s="10">
        <v>1.0</v>
      </c>
      <c r="EU99" s="10" t="s">
        <v>57</v>
      </c>
      <c r="EV99" s="10">
        <v>1.0</v>
      </c>
      <c r="EW99" s="10">
        <v>1.0</v>
      </c>
      <c r="EX99" s="10">
        <v>1.0</v>
      </c>
      <c r="EY99" s="10">
        <v>1.0</v>
      </c>
      <c r="EZ99" s="10">
        <v>1.0</v>
      </c>
      <c r="FA99" s="10" t="s">
        <v>57</v>
      </c>
      <c r="FB99" s="10">
        <v>1.0</v>
      </c>
      <c r="FC99" s="11">
        <v>1.0</v>
      </c>
      <c r="FD99" s="10" t="s">
        <v>38</v>
      </c>
      <c r="FE99" s="10" t="s">
        <v>38</v>
      </c>
      <c r="FF99" s="10" t="s">
        <v>38</v>
      </c>
      <c r="FG99" s="10" t="s">
        <v>38</v>
      </c>
      <c r="FH99" s="10">
        <v>1.0</v>
      </c>
      <c r="FI99" s="10" t="s">
        <v>38</v>
      </c>
      <c r="FJ99" s="10" t="s">
        <v>38</v>
      </c>
      <c r="FK99" s="10" t="s">
        <v>38</v>
      </c>
      <c r="FL99" s="10">
        <v>1.0</v>
      </c>
      <c r="FM99" s="10">
        <v>1.0</v>
      </c>
      <c r="FN99" s="10" t="s">
        <v>38</v>
      </c>
      <c r="FO99" s="10" t="s">
        <v>38</v>
      </c>
      <c r="FP99" s="10" t="s">
        <v>38</v>
      </c>
      <c r="FQ99" s="10">
        <v>1.0</v>
      </c>
      <c r="FR99" s="10" t="s">
        <v>38</v>
      </c>
      <c r="FS99" s="10" t="s">
        <v>38</v>
      </c>
      <c r="FT99" s="10" t="s">
        <v>38</v>
      </c>
      <c r="FU99" s="10">
        <v>1.0</v>
      </c>
      <c r="FV99" s="10" t="s">
        <v>38</v>
      </c>
      <c r="FW99" s="10" t="s">
        <v>38</v>
      </c>
      <c r="FX99" s="10" t="s">
        <v>38</v>
      </c>
      <c r="FY99" s="10">
        <v>1.0</v>
      </c>
      <c r="FZ99" s="10" t="s">
        <v>38</v>
      </c>
      <c r="GA99" s="10" t="s">
        <v>38</v>
      </c>
      <c r="GB99" s="10">
        <v>1.0</v>
      </c>
      <c r="GC99" s="10">
        <v>1.0</v>
      </c>
      <c r="GD99" s="11" t="s">
        <v>31</v>
      </c>
      <c r="GE99" s="10" t="s">
        <v>31</v>
      </c>
      <c r="GF99" s="10" t="s">
        <v>31</v>
      </c>
      <c r="GG99" s="10" t="s">
        <v>31</v>
      </c>
      <c r="GH99" s="10" t="s">
        <v>31</v>
      </c>
      <c r="GI99" s="10" t="s">
        <v>31</v>
      </c>
      <c r="GJ99" s="10" t="s">
        <v>31</v>
      </c>
      <c r="GK99" s="10" t="s">
        <v>31</v>
      </c>
      <c r="GL99" s="10" t="s">
        <v>31</v>
      </c>
      <c r="GM99" s="10" t="s">
        <v>31</v>
      </c>
      <c r="GN99" s="10" t="s">
        <v>31</v>
      </c>
      <c r="GO99" s="10" t="s">
        <v>31</v>
      </c>
      <c r="GP99" s="10" t="s">
        <v>31</v>
      </c>
      <c r="GQ99" s="10" t="s">
        <v>31</v>
      </c>
      <c r="GR99" s="10" t="s">
        <v>31</v>
      </c>
      <c r="GS99" s="10" t="s">
        <v>31</v>
      </c>
      <c r="GT99" s="10" t="s">
        <v>31</v>
      </c>
      <c r="GU99" s="10" t="s">
        <v>31</v>
      </c>
      <c r="GV99" s="10" t="s">
        <v>31</v>
      </c>
      <c r="GW99" s="10" t="s">
        <v>31</v>
      </c>
      <c r="GX99" s="10" t="s">
        <v>31</v>
      </c>
      <c r="GY99" s="10" t="s">
        <v>31</v>
      </c>
      <c r="GZ99" s="10" t="s">
        <v>31</v>
      </c>
      <c r="HA99" s="10" t="s">
        <v>31</v>
      </c>
      <c r="HB99" s="10" t="s">
        <v>31</v>
      </c>
      <c r="HC99" s="10" t="s">
        <v>31</v>
      </c>
      <c r="HD99" s="10" t="s">
        <v>31</v>
      </c>
      <c r="HE99" s="10" t="s">
        <v>31</v>
      </c>
      <c r="HF99" s="10" t="s">
        <v>31</v>
      </c>
    </row>
    <row r="100">
      <c r="A100" s="7"/>
      <c r="B100" s="8"/>
      <c r="C100" s="7" t="s">
        <v>368</v>
      </c>
      <c r="D100" s="7" t="s">
        <v>63</v>
      </c>
      <c r="E100" s="7" t="s">
        <v>369</v>
      </c>
      <c r="F100" s="9">
        <f t="shared" si="1"/>
        <v>61</v>
      </c>
      <c r="G100" s="7" t="s">
        <v>26</v>
      </c>
      <c r="H100" s="7" t="s">
        <v>271</v>
      </c>
      <c r="I100" s="7" t="s">
        <v>272</v>
      </c>
      <c r="J100" s="7" t="s">
        <v>29</v>
      </c>
      <c r="K100" s="7" t="s">
        <v>30</v>
      </c>
      <c r="L100" s="7" t="s">
        <v>273</v>
      </c>
      <c r="M100" s="10" t="s">
        <v>31</v>
      </c>
      <c r="N100" s="10" t="s">
        <v>31</v>
      </c>
      <c r="O100" s="10" t="s">
        <v>31</v>
      </c>
      <c r="P100" s="10">
        <v>61.0</v>
      </c>
      <c r="Q100" s="10">
        <v>0.0</v>
      </c>
      <c r="R100" s="10" t="s">
        <v>31</v>
      </c>
      <c r="S100" s="11" t="s">
        <v>31</v>
      </c>
      <c r="T100" s="10" t="s">
        <v>31</v>
      </c>
      <c r="U100" s="10" t="s">
        <v>31</v>
      </c>
      <c r="V100" s="10" t="s">
        <v>31</v>
      </c>
      <c r="W100" s="10" t="s">
        <v>31</v>
      </c>
      <c r="X100" s="10" t="s">
        <v>31</v>
      </c>
      <c r="Y100" s="10" t="s">
        <v>31</v>
      </c>
      <c r="Z100" s="10" t="s">
        <v>31</v>
      </c>
      <c r="AA100" s="10" t="s">
        <v>31</v>
      </c>
      <c r="AB100" s="10" t="s">
        <v>31</v>
      </c>
      <c r="AC100" s="10" t="s">
        <v>31</v>
      </c>
      <c r="AD100" s="10" t="s">
        <v>31</v>
      </c>
      <c r="AE100" s="10" t="s">
        <v>31</v>
      </c>
      <c r="AF100" s="10" t="s">
        <v>31</v>
      </c>
      <c r="AG100" s="10" t="s">
        <v>31</v>
      </c>
      <c r="AH100" s="10" t="s">
        <v>31</v>
      </c>
      <c r="AI100" s="10" t="s">
        <v>31</v>
      </c>
      <c r="AJ100" s="10" t="s">
        <v>31</v>
      </c>
      <c r="AK100" s="10" t="s">
        <v>31</v>
      </c>
      <c r="AL100" s="10" t="s">
        <v>31</v>
      </c>
      <c r="AM100" s="11" t="s">
        <v>31</v>
      </c>
      <c r="AN100" s="10" t="s">
        <v>31</v>
      </c>
      <c r="AO100" s="10" t="s">
        <v>31</v>
      </c>
      <c r="AP100" s="10" t="s">
        <v>31</v>
      </c>
      <c r="AQ100" s="10" t="s">
        <v>31</v>
      </c>
      <c r="AR100" s="10" t="s">
        <v>31</v>
      </c>
      <c r="AS100" s="10" t="s">
        <v>31</v>
      </c>
      <c r="AT100" s="10" t="s">
        <v>31</v>
      </c>
      <c r="AU100" s="10" t="s">
        <v>31</v>
      </c>
      <c r="AV100" s="10" t="s">
        <v>31</v>
      </c>
      <c r="AW100" s="10" t="s">
        <v>31</v>
      </c>
      <c r="AX100" s="10" t="s">
        <v>31</v>
      </c>
      <c r="AY100" s="10" t="s">
        <v>31</v>
      </c>
      <c r="AZ100" s="10" t="s">
        <v>31</v>
      </c>
      <c r="BA100" s="10" t="s">
        <v>31</v>
      </c>
      <c r="BB100" s="10" t="s">
        <v>31</v>
      </c>
      <c r="BC100" s="10" t="s">
        <v>31</v>
      </c>
      <c r="BD100" s="10" t="s">
        <v>31</v>
      </c>
      <c r="BE100" s="10" t="s">
        <v>31</v>
      </c>
      <c r="BF100" s="10" t="s">
        <v>31</v>
      </c>
      <c r="BG100" s="10" t="s">
        <v>31</v>
      </c>
      <c r="BH100" s="10" t="s">
        <v>31</v>
      </c>
      <c r="BI100" s="10" t="s">
        <v>31</v>
      </c>
      <c r="BJ100" s="10" t="s">
        <v>31</v>
      </c>
      <c r="BK100" s="11" t="s">
        <v>31</v>
      </c>
      <c r="BL100" s="10" t="s">
        <v>31</v>
      </c>
      <c r="BM100" s="10" t="s">
        <v>31</v>
      </c>
      <c r="BN100" s="10" t="s">
        <v>31</v>
      </c>
      <c r="BO100" s="10" t="s">
        <v>31</v>
      </c>
      <c r="BP100" s="10" t="s">
        <v>31</v>
      </c>
      <c r="BQ100" s="10" t="s">
        <v>31</v>
      </c>
      <c r="BR100" s="10" t="s">
        <v>31</v>
      </c>
      <c r="BS100" s="10" t="s">
        <v>31</v>
      </c>
      <c r="BT100" s="10" t="s">
        <v>31</v>
      </c>
      <c r="BU100" s="10" t="s">
        <v>31</v>
      </c>
      <c r="BV100" s="10" t="s">
        <v>31</v>
      </c>
      <c r="BW100" s="10" t="s">
        <v>31</v>
      </c>
      <c r="BX100" s="10" t="s">
        <v>31</v>
      </c>
      <c r="BY100" s="10" t="s">
        <v>31</v>
      </c>
      <c r="BZ100" s="10" t="s">
        <v>31</v>
      </c>
      <c r="CA100" s="10" t="s">
        <v>31</v>
      </c>
      <c r="CB100" s="10" t="s">
        <v>31</v>
      </c>
      <c r="CC100" s="10" t="s">
        <v>31</v>
      </c>
      <c r="CD100" s="10" t="s">
        <v>31</v>
      </c>
      <c r="CE100" s="10" t="s">
        <v>31</v>
      </c>
      <c r="CF100" s="10" t="s">
        <v>31</v>
      </c>
      <c r="CG100" s="10" t="s">
        <v>31</v>
      </c>
      <c r="CH100" s="10" t="s">
        <v>31</v>
      </c>
      <c r="CI100" s="10" t="s">
        <v>31</v>
      </c>
      <c r="CJ100" s="10" t="s">
        <v>31</v>
      </c>
      <c r="CK100" s="10" t="s">
        <v>31</v>
      </c>
      <c r="CL100" s="10" t="s">
        <v>31</v>
      </c>
      <c r="CM100" s="10" t="s">
        <v>31</v>
      </c>
      <c r="CN100" s="11">
        <v>1.0</v>
      </c>
      <c r="CO100" s="10">
        <v>1.0</v>
      </c>
      <c r="CP100" s="10">
        <v>1.0</v>
      </c>
      <c r="CQ100" s="10">
        <v>1.0</v>
      </c>
      <c r="CR100" s="10">
        <v>1.0</v>
      </c>
      <c r="CS100" s="10">
        <v>1.0</v>
      </c>
      <c r="CT100" s="10">
        <v>1.0</v>
      </c>
      <c r="CU100" s="10">
        <v>1.0</v>
      </c>
      <c r="CV100" s="10">
        <v>1.0</v>
      </c>
      <c r="CW100" s="10">
        <v>1.0</v>
      </c>
      <c r="CX100" s="10">
        <v>1.0</v>
      </c>
      <c r="CY100" s="10">
        <v>1.0</v>
      </c>
      <c r="CZ100" s="10">
        <v>1.0</v>
      </c>
      <c r="DA100" s="10">
        <v>1.0</v>
      </c>
      <c r="DB100" s="10">
        <v>1.0</v>
      </c>
      <c r="DC100" s="10">
        <v>1.0</v>
      </c>
      <c r="DD100" s="10">
        <v>1.0</v>
      </c>
      <c r="DE100" s="10">
        <v>1.0</v>
      </c>
      <c r="DF100" s="10">
        <v>1.0</v>
      </c>
      <c r="DG100" s="10">
        <v>1.0</v>
      </c>
      <c r="DH100" s="10">
        <v>1.0</v>
      </c>
      <c r="DI100" s="10">
        <v>1.0</v>
      </c>
      <c r="DJ100" s="10">
        <v>1.0</v>
      </c>
      <c r="DK100" s="10">
        <v>1.0</v>
      </c>
      <c r="DL100" s="10">
        <v>1.0</v>
      </c>
      <c r="DM100" s="10">
        <v>1.0</v>
      </c>
      <c r="DN100" s="10">
        <v>1.0</v>
      </c>
      <c r="DO100" s="10">
        <v>1.0</v>
      </c>
      <c r="DP100" s="10">
        <v>1.0</v>
      </c>
      <c r="DQ100" s="10">
        <v>1.0</v>
      </c>
      <c r="DR100" s="10">
        <v>1.0</v>
      </c>
      <c r="DS100" s="10">
        <v>1.0</v>
      </c>
      <c r="DT100" s="10">
        <v>1.0</v>
      </c>
      <c r="DU100" s="10">
        <v>1.0</v>
      </c>
      <c r="DV100" s="10">
        <v>1.0</v>
      </c>
      <c r="DW100" s="10">
        <v>1.0</v>
      </c>
      <c r="DX100" s="10">
        <v>1.0</v>
      </c>
      <c r="DY100" s="10">
        <v>1.0</v>
      </c>
      <c r="DZ100" s="10">
        <v>1.0</v>
      </c>
      <c r="EA100" s="10">
        <v>1.0</v>
      </c>
      <c r="EB100" s="10">
        <v>1.0</v>
      </c>
      <c r="EC100" s="10">
        <v>1.0</v>
      </c>
      <c r="ED100" s="10">
        <v>1.0</v>
      </c>
      <c r="EE100" s="10">
        <v>1.0</v>
      </c>
      <c r="EF100" s="10">
        <v>1.0</v>
      </c>
      <c r="EG100" s="10">
        <v>1.0</v>
      </c>
      <c r="EH100" s="10">
        <v>1.0</v>
      </c>
      <c r="EI100" s="10">
        <v>1.0</v>
      </c>
      <c r="EJ100" s="10">
        <v>1.0</v>
      </c>
      <c r="EK100" s="10">
        <v>1.0</v>
      </c>
      <c r="EL100" s="10">
        <v>1.0</v>
      </c>
      <c r="EM100" s="10">
        <v>1.0</v>
      </c>
      <c r="EN100" s="10">
        <v>1.0</v>
      </c>
      <c r="EO100" s="10">
        <v>1.0</v>
      </c>
      <c r="EP100" s="10">
        <v>1.0</v>
      </c>
      <c r="EQ100" s="10">
        <v>1.0</v>
      </c>
      <c r="ER100" s="10">
        <v>1.0</v>
      </c>
      <c r="ES100" s="10">
        <v>1.0</v>
      </c>
      <c r="ET100" s="10">
        <v>1.0</v>
      </c>
      <c r="EU100" s="10" t="s">
        <v>38</v>
      </c>
      <c r="EV100" s="10">
        <v>1.0</v>
      </c>
      <c r="EW100" s="10">
        <v>1.0</v>
      </c>
      <c r="EX100" s="10" t="s">
        <v>38</v>
      </c>
      <c r="EY100" s="10" t="s">
        <v>38</v>
      </c>
      <c r="EZ100" s="10" t="s">
        <v>57</v>
      </c>
      <c r="FA100" s="10" t="s">
        <v>57</v>
      </c>
      <c r="FB100" s="10" t="s">
        <v>57</v>
      </c>
      <c r="FC100" s="11" t="s">
        <v>38</v>
      </c>
      <c r="FD100" s="10" t="s">
        <v>38</v>
      </c>
      <c r="FE100" s="10" t="s">
        <v>38</v>
      </c>
      <c r="FF100" s="10" t="s">
        <v>38</v>
      </c>
      <c r="FG100" s="10">
        <v>1.0</v>
      </c>
      <c r="FH100" s="10" t="s">
        <v>38</v>
      </c>
      <c r="FI100" s="10" t="s">
        <v>38</v>
      </c>
      <c r="FJ100" s="10" t="s">
        <v>38</v>
      </c>
      <c r="FK100" s="10" t="s">
        <v>38</v>
      </c>
      <c r="FL100" s="10" t="s">
        <v>38</v>
      </c>
      <c r="FM100" s="10" t="s">
        <v>38</v>
      </c>
      <c r="FN100" s="10" t="s">
        <v>38</v>
      </c>
      <c r="FO100" s="10" t="s">
        <v>38</v>
      </c>
      <c r="FP100" s="10">
        <v>1.0</v>
      </c>
      <c r="FQ100" s="10" t="s">
        <v>38</v>
      </c>
      <c r="FR100" s="10" t="s">
        <v>38</v>
      </c>
      <c r="FS100" s="10" t="s">
        <v>38</v>
      </c>
      <c r="FT100" s="10">
        <v>1.0</v>
      </c>
      <c r="FU100" s="10" t="s">
        <v>38</v>
      </c>
      <c r="FV100" s="10" t="s">
        <v>38</v>
      </c>
      <c r="FW100" s="10" t="s">
        <v>38</v>
      </c>
      <c r="FX100" s="10" t="s">
        <v>38</v>
      </c>
      <c r="FY100" s="10" t="s">
        <v>38</v>
      </c>
      <c r="FZ100" s="10" t="s">
        <v>38</v>
      </c>
      <c r="GA100" s="10" t="s">
        <v>38</v>
      </c>
      <c r="GB100" s="10" t="s">
        <v>38</v>
      </c>
      <c r="GC100" s="10" t="s">
        <v>38</v>
      </c>
      <c r="GD100" s="11" t="s">
        <v>31</v>
      </c>
      <c r="GE100" s="10" t="s">
        <v>31</v>
      </c>
      <c r="GF100" s="10" t="s">
        <v>31</v>
      </c>
      <c r="GG100" s="10" t="s">
        <v>31</v>
      </c>
      <c r="GH100" s="10" t="s">
        <v>31</v>
      </c>
      <c r="GI100" s="10" t="s">
        <v>31</v>
      </c>
      <c r="GJ100" s="10" t="s">
        <v>31</v>
      </c>
      <c r="GK100" s="10" t="s">
        <v>31</v>
      </c>
      <c r="GL100" s="10" t="s">
        <v>31</v>
      </c>
      <c r="GM100" s="10" t="s">
        <v>31</v>
      </c>
      <c r="GN100" s="10" t="s">
        <v>31</v>
      </c>
      <c r="GO100" s="10" t="s">
        <v>31</v>
      </c>
      <c r="GP100" s="10" t="s">
        <v>31</v>
      </c>
      <c r="GQ100" s="10" t="s">
        <v>31</v>
      </c>
      <c r="GR100" s="10" t="s">
        <v>31</v>
      </c>
      <c r="GS100" s="10" t="s">
        <v>31</v>
      </c>
      <c r="GT100" s="10" t="s">
        <v>31</v>
      </c>
      <c r="GU100" s="10" t="s">
        <v>31</v>
      </c>
      <c r="GV100" s="10" t="s">
        <v>31</v>
      </c>
      <c r="GW100" s="10" t="s">
        <v>31</v>
      </c>
      <c r="GX100" s="10" t="s">
        <v>31</v>
      </c>
      <c r="GY100" s="10" t="s">
        <v>31</v>
      </c>
      <c r="GZ100" s="10" t="s">
        <v>31</v>
      </c>
      <c r="HA100" s="10" t="s">
        <v>31</v>
      </c>
      <c r="HB100" s="10" t="s">
        <v>31</v>
      </c>
      <c r="HC100" s="10" t="s">
        <v>31</v>
      </c>
      <c r="HD100" s="10" t="s">
        <v>31</v>
      </c>
      <c r="HE100" s="10" t="s">
        <v>31</v>
      </c>
      <c r="HF100" s="10" t="s">
        <v>31</v>
      </c>
    </row>
    <row r="101">
      <c r="A101" s="7"/>
      <c r="B101" s="8"/>
      <c r="C101" s="7" t="s">
        <v>370</v>
      </c>
      <c r="D101" s="7" t="s">
        <v>371</v>
      </c>
      <c r="E101" s="7" t="s">
        <v>372</v>
      </c>
      <c r="F101" s="9">
        <f t="shared" si="1"/>
        <v>61</v>
      </c>
      <c r="G101" s="7" t="s">
        <v>26</v>
      </c>
      <c r="H101" s="7" t="s">
        <v>35</v>
      </c>
      <c r="I101" s="7" t="s">
        <v>36</v>
      </c>
      <c r="J101" s="7" t="s">
        <v>100</v>
      </c>
      <c r="K101" s="7" t="s">
        <v>30</v>
      </c>
      <c r="L101" s="7" t="s">
        <v>373</v>
      </c>
      <c r="M101" s="10" t="s">
        <v>31</v>
      </c>
      <c r="N101" s="10" t="s">
        <v>31</v>
      </c>
      <c r="O101" s="10" t="s">
        <v>31</v>
      </c>
      <c r="P101" s="10">
        <v>61.0</v>
      </c>
      <c r="Q101" s="10" t="s">
        <v>31</v>
      </c>
      <c r="R101" s="10">
        <v>0.0</v>
      </c>
      <c r="S101" s="11" t="s">
        <v>31</v>
      </c>
      <c r="T101" s="10" t="s">
        <v>31</v>
      </c>
      <c r="U101" s="10" t="s">
        <v>31</v>
      </c>
      <c r="V101" s="10" t="s">
        <v>31</v>
      </c>
      <c r="W101" s="10" t="s">
        <v>31</v>
      </c>
      <c r="X101" s="10" t="s">
        <v>31</v>
      </c>
      <c r="Y101" s="10" t="s">
        <v>31</v>
      </c>
      <c r="Z101" s="10" t="s">
        <v>31</v>
      </c>
      <c r="AA101" s="10" t="s">
        <v>31</v>
      </c>
      <c r="AB101" s="10" t="s">
        <v>31</v>
      </c>
      <c r="AC101" s="10" t="s">
        <v>31</v>
      </c>
      <c r="AD101" s="10" t="s">
        <v>31</v>
      </c>
      <c r="AE101" s="10" t="s">
        <v>31</v>
      </c>
      <c r="AF101" s="10" t="s">
        <v>31</v>
      </c>
      <c r="AG101" s="10" t="s">
        <v>31</v>
      </c>
      <c r="AH101" s="10" t="s">
        <v>31</v>
      </c>
      <c r="AI101" s="10" t="s">
        <v>31</v>
      </c>
      <c r="AJ101" s="10" t="s">
        <v>31</v>
      </c>
      <c r="AK101" s="10" t="s">
        <v>31</v>
      </c>
      <c r="AL101" s="10" t="s">
        <v>31</v>
      </c>
      <c r="AM101" s="11" t="s">
        <v>31</v>
      </c>
      <c r="AN101" s="10" t="s">
        <v>31</v>
      </c>
      <c r="AO101" s="10" t="s">
        <v>31</v>
      </c>
      <c r="AP101" s="10" t="s">
        <v>31</v>
      </c>
      <c r="AQ101" s="10" t="s">
        <v>31</v>
      </c>
      <c r="AR101" s="10" t="s">
        <v>31</v>
      </c>
      <c r="AS101" s="10" t="s">
        <v>31</v>
      </c>
      <c r="AT101" s="10" t="s">
        <v>31</v>
      </c>
      <c r="AU101" s="10" t="s">
        <v>31</v>
      </c>
      <c r="AV101" s="10" t="s">
        <v>31</v>
      </c>
      <c r="AW101" s="10" t="s">
        <v>31</v>
      </c>
      <c r="AX101" s="10" t="s">
        <v>31</v>
      </c>
      <c r="AY101" s="10" t="s">
        <v>31</v>
      </c>
      <c r="AZ101" s="10" t="s">
        <v>31</v>
      </c>
      <c r="BA101" s="10" t="s">
        <v>31</v>
      </c>
      <c r="BB101" s="10" t="s">
        <v>31</v>
      </c>
      <c r="BC101" s="10" t="s">
        <v>31</v>
      </c>
      <c r="BD101" s="10" t="s">
        <v>31</v>
      </c>
      <c r="BE101" s="10" t="s">
        <v>31</v>
      </c>
      <c r="BF101" s="10" t="s">
        <v>31</v>
      </c>
      <c r="BG101" s="10" t="s">
        <v>31</v>
      </c>
      <c r="BH101" s="10" t="s">
        <v>31</v>
      </c>
      <c r="BI101" s="10" t="s">
        <v>31</v>
      </c>
      <c r="BJ101" s="10" t="s">
        <v>31</v>
      </c>
      <c r="BK101" s="11" t="s">
        <v>31</v>
      </c>
      <c r="BL101" s="10" t="s">
        <v>31</v>
      </c>
      <c r="BM101" s="10" t="s">
        <v>31</v>
      </c>
      <c r="BN101" s="10" t="s">
        <v>31</v>
      </c>
      <c r="BO101" s="10" t="s">
        <v>31</v>
      </c>
      <c r="BP101" s="10" t="s">
        <v>31</v>
      </c>
      <c r="BQ101" s="10" t="s">
        <v>31</v>
      </c>
      <c r="BR101" s="10" t="s">
        <v>31</v>
      </c>
      <c r="BS101" s="10" t="s">
        <v>31</v>
      </c>
      <c r="BT101" s="10" t="s">
        <v>31</v>
      </c>
      <c r="BU101" s="10" t="s">
        <v>31</v>
      </c>
      <c r="BV101" s="10" t="s">
        <v>31</v>
      </c>
      <c r="BW101" s="10" t="s">
        <v>31</v>
      </c>
      <c r="BX101" s="10" t="s">
        <v>31</v>
      </c>
      <c r="BY101" s="10" t="s">
        <v>31</v>
      </c>
      <c r="BZ101" s="10" t="s">
        <v>31</v>
      </c>
      <c r="CA101" s="10" t="s">
        <v>31</v>
      </c>
      <c r="CB101" s="10" t="s">
        <v>31</v>
      </c>
      <c r="CC101" s="10" t="s">
        <v>31</v>
      </c>
      <c r="CD101" s="10" t="s">
        <v>31</v>
      </c>
      <c r="CE101" s="10" t="s">
        <v>31</v>
      </c>
      <c r="CF101" s="10" t="s">
        <v>31</v>
      </c>
      <c r="CG101" s="10" t="s">
        <v>31</v>
      </c>
      <c r="CH101" s="10" t="s">
        <v>31</v>
      </c>
      <c r="CI101" s="10" t="s">
        <v>31</v>
      </c>
      <c r="CJ101" s="10" t="s">
        <v>31</v>
      </c>
      <c r="CK101" s="10" t="s">
        <v>31</v>
      </c>
      <c r="CL101" s="10" t="s">
        <v>31</v>
      </c>
      <c r="CM101" s="10" t="s">
        <v>31</v>
      </c>
      <c r="CN101" s="11">
        <v>1.0</v>
      </c>
      <c r="CO101" s="10">
        <v>1.0</v>
      </c>
      <c r="CP101" s="10">
        <v>1.0</v>
      </c>
      <c r="CQ101" s="10">
        <v>1.0</v>
      </c>
      <c r="CR101" s="10">
        <v>1.0</v>
      </c>
      <c r="CS101" s="10">
        <v>1.0</v>
      </c>
      <c r="CT101" s="10">
        <v>1.0</v>
      </c>
      <c r="CU101" s="10">
        <v>1.0</v>
      </c>
      <c r="CV101" s="10">
        <v>1.0</v>
      </c>
      <c r="CW101" s="10">
        <v>1.0</v>
      </c>
      <c r="CX101" s="10">
        <v>1.0</v>
      </c>
      <c r="CY101" s="10">
        <v>1.0</v>
      </c>
      <c r="CZ101" s="10">
        <v>1.0</v>
      </c>
      <c r="DA101" s="10">
        <v>1.0</v>
      </c>
      <c r="DB101" s="10">
        <v>1.0</v>
      </c>
      <c r="DC101" s="10">
        <v>1.0</v>
      </c>
      <c r="DD101" s="10">
        <v>1.0</v>
      </c>
      <c r="DE101" s="10">
        <v>1.0</v>
      </c>
      <c r="DF101" s="10">
        <v>1.0</v>
      </c>
      <c r="DG101" s="10">
        <v>1.0</v>
      </c>
      <c r="DH101" s="10">
        <v>1.0</v>
      </c>
      <c r="DI101" s="10">
        <v>1.0</v>
      </c>
      <c r="DJ101" s="10">
        <v>1.0</v>
      </c>
      <c r="DK101" s="10">
        <v>1.0</v>
      </c>
      <c r="DL101" s="10">
        <v>1.0</v>
      </c>
      <c r="DM101" s="10">
        <v>1.0</v>
      </c>
      <c r="DN101" s="10">
        <v>1.0</v>
      </c>
      <c r="DO101" s="10">
        <v>1.0</v>
      </c>
      <c r="DP101" s="10">
        <v>1.0</v>
      </c>
      <c r="DQ101" s="10">
        <v>1.0</v>
      </c>
      <c r="DR101" s="10">
        <v>1.0</v>
      </c>
      <c r="DS101" s="10">
        <v>1.0</v>
      </c>
      <c r="DT101" s="10">
        <v>1.0</v>
      </c>
      <c r="DU101" s="10">
        <v>1.0</v>
      </c>
      <c r="DV101" s="10">
        <v>1.0</v>
      </c>
      <c r="DW101" s="10">
        <v>1.0</v>
      </c>
      <c r="DX101" s="10">
        <v>1.0</v>
      </c>
      <c r="DY101" s="10">
        <v>1.0</v>
      </c>
      <c r="DZ101" s="10">
        <v>1.0</v>
      </c>
      <c r="EA101" s="10">
        <v>1.0</v>
      </c>
      <c r="EB101" s="10">
        <v>1.0</v>
      </c>
      <c r="EC101" s="10">
        <v>1.0</v>
      </c>
      <c r="ED101" s="10">
        <v>1.0</v>
      </c>
      <c r="EE101" s="10">
        <v>1.0</v>
      </c>
      <c r="EF101" s="10">
        <v>1.0</v>
      </c>
      <c r="EG101" s="10">
        <v>1.0</v>
      </c>
      <c r="EH101" s="10">
        <v>1.0</v>
      </c>
      <c r="EI101" s="10">
        <v>1.0</v>
      </c>
      <c r="EJ101" s="10">
        <v>1.0</v>
      </c>
      <c r="EK101" s="10">
        <v>1.0</v>
      </c>
      <c r="EL101" s="10">
        <v>1.0</v>
      </c>
      <c r="EM101" s="10">
        <v>1.0</v>
      </c>
      <c r="EN101" s="10">
        <v>1.0</v>
      </c>
      <c r="EO101" s="10">
        <v>1.0</v>
      </c>
      <c r="EP101" s="10">
        <v>1.0</v>
      </c>
      <c r="EQ101" s="10">
        <v>1.0</v>
      </c>
      <c r="ER101" s="10">
        <v>1.0</v>
      </c>
      <c r="ES101" s="10">
        <v>1.0</v>
      </c>
      <c r="ET101" s="10">
        <v>1.0</v>
      </c>
      <c r="EU101" s="10" t="s">
        <v>57</v>
      </c>
      <c r="EV101" s="10">
        <v>1.0</v>
      </c>
      <c r="EW101" s="10" t="s">
        <v>38</v>
      </c>
      <c r="EX101" s="10">
        <v>1.0</v>
      </c>
      <c r="EY101" s="10">
        <v>1.0</v>
      </c>
      <c r="EZ101" s="10">
        <v>1.0</v>
      </c>
      <c r="FA101" s="10" t="s">
        <v>57</v>
      </c>
      <c r="FB101" s="10">
        <v>1.0</v>
      </c>
      <c r="FC101" s="11" t="s">
        <v>31</v>
      </c>
      <c r="FD101" s="10" t="s">
        <v>31</v>
      </c>
      <c r="FE101" s="10" t="s">
        <v>31</v>
      </c>
      <c r="FF101" s="10" t="s">
        <v>31</v>
      </c>
      <c r="FG101" s="10" t="s">
        <v>31</v>
      </c>
      <c r="FH101" s="10" t="s">
        <v>31</v>
      </c>
      <c r="FI101" s="10" t="s">
        <v>31</v>
      </c>
      <c r="FJ101" s="10" t="s">
        <v>31</v>
      </c>
      <c r="FK101" s="10" t="s">
        <v>31</v>
      </c>
      <c r="FL101" s="10" t="s">
        <v>31</v>
      </c>
      <c r="FM101" s="10" t="s">
        <v>31</v>
      </c>
      <c r="FN101" s="10" t="s">
        <v>31</v>
      </c>
      <c r="FO101" s="10" t="s">
        <v>31</v>
      </c>
      <c r="FP101" s="10" t="s">
        <v>31</v>
      </c>
      <c r="FQ101" s="10" t="s">
        <v>31</v>
      </c>
      <c r="FR101" s="10" t="s">
        <v>31</v>
      </c>
      <c r="FS101" s="10" t="s">
        <v>31</v>
      </c>
      <c r="FT101" s="10" t="s">
        <v>31</v>
      </c>
      <c r="FU101" s="10" t="s">
        <v>31</v>
      </c>
      <c r="FV101" s="10" t="s">
        <v>31</v>
      </c>
      <c r="FW101" s="10" t="s">
        <v>31</v>
      </c>
      <c r="FX101" s="10" t="s">
        <v>31</v>
      </c>
      <c r="FY101" s="10" t="s">
        <v>31</v>
      </c>
      <c r="FZ101" s="10" t="s">
        <v>31</v>
      </c>
      <c r="GA101" s="10" t="s">
        <v>31</v>
      </c>
      <c r="GB101" s="10" t="s">
        <v>31</v>
      </c>
      <c r="GC101" s="10" t="s">
        <v>31</v>
      </c>
      <c r="GD101" s="11">
        <v>1.0</v>
      </c>
      <c r="GE101" s="10">
        <v>1.0</v>
      </c>
      <c r="GF101" s="10" t="s">
        <v>38</v>
      </c>
      <c r="GG101" s="10">
        <v>1.0</v>
      </c>
      <c r="GH101" s="10" t="s">
        <v>38</v>
      </c>
      <c r="GI101" s="10" t="s">
        <v>38</v>
      </c>
      <c r="GJ101" s="10" t="s">
        <v>38</v>
      </c>
      <c r="GK101" s="10" t="s">
        <v>57</v>
      </c>
      <c r="GL101" s="10" t="s">
        <v>38</v>
      </c>
      <c r="GM101" s="10" t="s">
        <v>57</v>
      </c>
      <c r="GN101" s="10" t="s">
        <v>57</v>
      </c>
      <c r="GO101" s="10" t="s">
        <v>57</v>
      </c>
      <c r="GP101" s="10" t="s">
        <v>57</v>
      </c>
      <c r="GQ101" s="10" t="s">
        <v>57</v>
      </c>
      <c r="GR101" s="10" t="s">
        <v>57</v>
      </c>
      <c r="GS101" s="10" t="s">
        <v>57</v>
      </c>
      <c r="GT101" s="10" t="s">
        <v>57</v>
      </c>
      <c r="GU101" s="10" t="s">
        <v>57</v>
      </c>
      <c r="GV101" s="10" t="s">
        <v>57</v>
      </c>
      <c r="GW101" s="10" t="s">
        <v>57</v>
      </c>
      <c r="GX101" s="10" t="s">
        <v>57</v>
      </c>
      <c r="GY101" s="10" t="s">
        <v>57</v>
      </c>
      <c r="GZ101" s="10" t="s">
        <v>57</v>
      </c>
      <c r="HA101" s="10" t="s">
        <v>57</v>
      </c>
      <c r="HB101" s="10" t="s">
        <v>57</v>
      </c>
      <c r="HC101" s="10" t="s">
        <v>57</v>
      </c>
      <c r="HD101" s="10" t="s">
        <v>57</v>
      </c>
      <c r="HE101" s="10" t="s">
        <v>57</v>
      </c>
      <c r="HF101" s="10" t="s">
        <v>57</v>
      </c>
    </row>
    <row r="102">
      <c r="A102" s="7"/>
      <c r="B102" s="8"/>
      <c r="C102" s="7" t="s">
        <v>374</v>
      </c>
      <c r="D102" s="7" t="s">
        <v>375</v>
      </c>
      <c r="E102" s="7" t="s">
        <v>376</v>
      </c>
      <c r="F102" s="9">
        <f t="shared" si="1"/>
        <v>61</v>
      </c>
      <c r="G102" s="7" t="s">
        <v>26</v>
      </c>
      <c r="H102" s="7" t="s">
        <v>365</v>
      </c>
      <c r="I102" s="7" t="s">
        <v>366</v>
      </c>
      <c r="J102" s="7" t="s">
        <v>42</v>
      </c>
      <c r="K102" s="7" t="s">
        <v>30</v>
      </c>
      <c r="L102" s="7" t="s">
        <v>367</v>
      </c>
      <c r="M102" s="10" t="s">
        <v>31</v>
      </c>
      <c r="N102" s="10" t="s">
        <v>31</v>
      </c>
      <c r="O102" s="10" t="s">
        <v>31</v>
      </c>
      <c r="P102" s="10">
        <v>61.0</v>
      </c>
      <c r="Q102" s="10" t="s">
        <v>31</v>
      </c>
      <c r="R102" s="10" t="s">
        <v>31</v>
      </c>
      <c r="S102" s="11" t="s">
        <v>31</v>
      </c>
      <c r="T102" s="10" t="s">
        <v>31</v>
      </c>
      <c r="U102" s="10" t="s">
        <v>31</v>
      </c>
      <c r="V102" s="10" t="s">
        <v>31</v>
      </c>
      <c r="W102" s="10" t="s">
        <v>31</v>
      </c>
      <c r="X102" s="10" t="s">
        <v>31</v>
      </c>
      <c r="Y102" s="10" t="s">
        <v>31</v>
      </c>
      <c r="Z102" s="10" t="s">
        <v>31</v>
      </c>
      <c r="AA102" s="10" t="s">
        <v>31</v>
      </c>
      <c r="AB102" s="10" t="s">
        <v>31</v>
      </c>
      <c r="AC102" s="10" t="s">
        <v>31</v>
      </c>
      <c r="AD102" s="10" t="s">
        <v>31</v>
      </c>
      <c r="AE102" s="10" t="s">
        <v>31</v>
      </c>
      <c r="AF102" s="10" t="s">
        <v>31</v>
      </c>
      <c r="AG102" s="10" t="s">
        <v>31</v>
      </c>
      <c r="AH102" s="10" t="s">
        <v>31</v>
      </c>
      <c r="AI102" s="10" t="s">
        <v>31</v>
      </c>
      <c r="AJ102" s="10" t="s">
        <v>31</v>
      </c>
      <c r="AK102" s="10" t="s">
        <v>31</v>
      </c>
      <c r="AL102" s="10" t="s">
        <v>31</v>
      </c>
      <c r="AM102" s="11" t="s">
        <v>31</v>
      </c>
      <c r="AN102" s="10" t="s">
        <v>31</v>
      </c>
      <c r="AO102" s="10" t="s">
        <v>31</v>
      </c>
      <c r="AP102" s="10" t="s">
        <v>31</v>
      </c>
      <c r="AQ102" s="10" t="s">
        <v>31</v>
      </c>
      <c r="AR102" s="10" t="s">
        <v>31</v>
      </c>
      <c r="AS102" s="10" t="s">
        <v>31</v>
      </c>
      <c r="AT102" s="10" t="s">
        <v>31</v>
      </c>
      <c r="AU102" s="10" t="s">
        <v>31</v>
      </c>
      <c r="AV102" s="10" t="s">
        <v>31</v>
      </c>
      <c r="AW102" s="10" t="s">
        <v>31</v>
      </c>
      <c r="AX102" s="10" t="s">
        <v>31</v>
      </c>
      <c r="AY102" s="10" t="s">
        <v>31</v>
      </c>
      <c r="AZ102" s="10" t="s">
        <v>31</v>
      </c>
      <c r="BA102" s="10" t="s">
        <v>31</v>
      </c>
      <c r="BB102" s="10" t="s">
        <v>31</v>
      </c>
      <c r="BC102" s="10" t="s">
        <v>31</v>
      </c>
      <c r="BD102" s="10" t="s">
        <v>31</v>
      </c>
      <c r="BE102" s="10" t="s">
        <v>31</v>
      </c>
      <c r="BF102" s="10" t="s">
        <v>31</v>
      </c>
      <c r="BG102" s="10" t="s">
        <v>31</v>
      </c>
      <c r="BH102" s="10" t="s">
        <v>31</v>
      </c>
      <c r="BI102" s="10" t="s">
        <v>31</v>
      </c>
      <c r="BJ102" s="10" t="s">
        <v>31</v>
      </c>
      <c r="BK102" s="11" t="s">
        <v>31</v>
      </c>
      <c r="BL102" s="10" t="s">
        <v>31</v>
      </c>
      <c r="BM102" s="10" t="s">
        <v>31</v>
      </c>
      <c r="BN102" s="10" t="s">
        <v>31</v>
      </c>
      <c r="BO102" s="10" t="s">
        <v>31</v>
      </c>
      <c r="BP102" s="10" t="s">
        <v>31</v>
      </c>
      <c r="BQ102" s="10" t="s">
        <v>31</v>
      </c>
      <c r="BR102" s="10" t="s">
        <v>31</v>
      </c>
      <c r="BS102" s="10" t="s">
        <v>31</v>
      </c>
      <c r="BT102" s="10" t="s">
        <v>31</v>
      </c>
      <c r="BU102" s="10" t="s">
        <v>31</v>
      </c>
      <c r="BV102" s="10" t="s">
        <v>31</v>
      </c>
      <c r="BW102" s="10" t="s">
        <v>31</v>
      </c>
      <c r="BX102" s="10" t="s">
        <v>31</v>
      </c>
      <c r="BY102" s="10" t="s">
        <v>31</v>
      </c>
      <c r="BZ102" s="10" t="s">
        <v>31</v>
      </c>
      <c r="CA102" s="10" t="s">
        <v>31</v>
      </c>
      <c r="CB102" s="10" t="s">
        <v>31</v>
      </c>
      <c r="CC102" s="10" t="s">
        <v>31</v>
      </c>
      <c r="CD102" s="10" t="s">
        <v>31</v>
      </c>
      <c r="CE102" s="10" t="s">
        <v>31</v>
      </c>
      <c r="CF102" s="10" t="s">
        <v>31</v>
      </c>
      <c r="CG102" s="10" t="s">
        <v>31</v>
      </c>
      <c r="CH102" s="10" t="s">
        <v>31</v>
      </c>
      <c r="CI102" s="10" t="s">
        <v>31</v>
      </c>
      <c r="CJ102" s="10" t="s">
        <v>31</v>
      </c>
      <c r="CK102" s="10" t="s">
        <v>31</v>
      </c>
      <c r="CL102" s="10" t="s">
        <v>31</v>
      </c>
      <c r="CM102" s="10" t="s">
        <v>31</v>
      </c>
      <c r="CN102" s="11">
        <v>1.0</v>
      </c>
      <c r="CO102" s="10">
        <v>1.0</v>
      </c>
      <c r="CP102" s="10">
        <v>1.0</v>
      </c>
      <c r="CQ102" s="10">
        <v>1.0</v>
      </c>
      <c r="CR102" s="10">
        <v>1.0</v>
      </c>
      <c r="CS102" s="10">
        <v>1.0</v>
      </c>
      <c r="CT102" s="10">
        <v>1.0</v>
      </c>
      <c r="CU102" s="10">
        <v>1.0</v>
      </c>
      <c r="CV102" s="10">
        <v>1.0</v>
      </c>
      <c r="CW102" s="10">
        <v>1.0</v>
      </c>
      <c r="CX102" s="10">
        <v>1.0</v>
      </c>
      <c r="CY102" s="10">
        <v>1.0</v>
      </c>
      <c r="CZ102" s="10">
        <v>1.0</v>
      </c>
      <c r="DA102" s="10">
        <v>1.0</v>
      </c>
      <c r="DB102" s="10">
        <v>1.0</v>
      </c>
      <c r="DC102" s="10">
        <v>1.0</v>
      </c>
      <c r="DD102" s="10">
        <v>1.0</v>
      </c>
      <c r="DE102" s="10">
        <v>1.0</v>
      </c>
      <c r="DF102" s="10">
        <v>1.0</v>
      </c>
      <c r="DG102" s="10">
        <v>1.0</v>
      </c>
      <c r="DH102" s="10">
        <v>1.0</v>
      </c>
      <c r="DI102" s="10">
        <v>1.0</v>
      </c>
      <c r="DJ102" s="10">
        <v>1.0</v>
      </c>
      <c r="DK102" s="10">
        <v>1.0</v>
      </c>
      <c r="DL102" s="10">
        <v>1.0</v>
      </c>
      <c r="DM102" s="10">
        <v>1.0</v>
      </c>
      <c r="DN102" s="10">
        <v>1.0</v>
      </c>
      <c r="DO102" s="10">
        <v>1.0</v>
      </c>
      <c r="DP102" s="10">
        <v>1.0</v>
      </c>
      <c r="DQ102" s="10">
        <v>1.0</v>
      </c>
      <c r="DR102" s="10">
        <v>1.0</v>
      </c>
      <c r="DS102" s="10">
        <v>1.0</v>
      </c>
      <c r="DT102" s="10">
        <v>1.0</v>
      </c>
      <c r="DU102" s="10">
        <v>1.0</v>
      </c>
      <c r="DV102" s="10">
        <v>1.0</v>
      </c>
      <c r="DW102" s="10">
        <v>1.0</v>
      </c>
      <c r="DX102" s="10">
        <v>1.0</v>
      </c>
      <c r="DY102" s="10">
        <v>1.0</v>
      </c>
      <c r="DZ102" s="10">
        <v>1.0</v>
      </c>
      <c r="EA102" s="10">
        <v>1.0</v>
      </c>
      <c r="EB102" s="10">
        <v>1.0</v>
      </c>
      <c r="EC102" s="10">
        <v>1.0</v>
      </c>
      <c r="ED102" s="10">
        <v>1.0</v>
      </c>
      <c r="EE102" s="10">
        <v>1.0</v>
      </c>
      <c r="EF102" s="10">
        <v>1.0</v>
      </c>
      <c r="EG102" s="10">
        <v>1.0</v>
      </c>
      <c r="EH102" s="10">
        <v>1.0</v>
      </c>
      <c r="EI102" s="10">
        <v>1.0</v>
      </c>
      <c r="EJ102" s="10">
        <v>1.0</v>
      </c>
      <c r="EK102" s="10">
        <v>1.0</v>
      </c>
      <c r="EL102" s="10">
        <v>1.0</v>
      </c>
      <c r="EM102" s="10">
        <v>1.0</v>
      </c>
      <c r="EN102" s="10">
        <v>1.0</v>
      </c>
      <c r="EO102" s="10">
        <v>1.0</v>
      </c>
      <c r="EP102" s="10">
        <v>1.0</v>
      </c>
      <c r="EQ102" s="10">
        <v>1.0</v>
      </c>
      <c r="ER102" s="10">
        <v>1.0</v>
      </c>
      <c r="ES102" s="10">
        <v>1.0</v>
      </c>
      <c r="ET102" s="10">
        <v>1.0</v>
      </c>
      <c r="EU102" s="10" t="s">
        <v>57</v>
      </c>
      <c r="EV102" s="10">
        <v>1.0</v>
      </c>
      <c r="EW102" s="10">
        <v>1.0</v>
      </c>
      <c r="EX102" s="10">
        <v>1.0</v>
      </c>
      <c r="EY102" s="10">
        <v>1.0</v>
      </c>
      <c r="EZ102" s="10">
        <v>1.0</v>
      </c>
      <c r="FA102" s="10" t="s">
        <v>57</v>
      </c>
      <c r="FB102" s="10">
        <v>1.0</v>
      </c>
      <c r="FC102" s="11" t="s">
        <v>31</v>
      </c>
      <c r="FD102" s="10" t="s">
        <v>31</v>
      </c>
      <c r="FE102" s="10" t="s">
        <v>31</v>
      </c>
      <c r="FF102" s="10" t="s">
        <v>31</v>
      </c>
      <c r="FG102" s="10" t="s">
        <v>31</v>
      </c>
      <c r="FH102" s="10" t="s">
        <v>31</v>
      </c>
      <c r="FI102" s="10" t="s">
        <v>31</v>
      </c>
      <c r="FJ102" s="10" t="s">
        <v>31</v>
      </c>
      <c r="FK102" s="10" t="s">
        <v>31</v>
      </c>
      <c r="FL102" s="10" t="s">
        <v>31</v>
      </c>
      <c r="FM102" s="10" t="s">
        <v>31</v>
      </c>
      <c r="FN102" s="10" t="s">
        <v>31</v>
      </c>
      <c r="FO102" s="10" t="s">
        <v>31</v>
      </c>
      <c r="FP102" s="10" t="s">
        <v>31</v>
      </c>
      <c r="FQ102" s="10" t="s">
        <v>31</v>
      </c>
      <c r="FR102" s="10" t="s">
        <v>31</v>
      </c>
      <c r="FS102" s="10" t="s">
        <v>31</v>
      </c>
      <c r="FT102" s="10" t="s">
        <v>31</v>
      </c>
      <c r="FU102" s="10" t="s">
        <v>31</v>
      </c>
      <c r="FV102" s="10" t="s">
        <v>31</v>
      </c>
      <c r="FW102" s="10" t="s">
        <v>31</v>
      </c>
      <c r="FX102" s="10" t="s">
        <v>31</v>
      </c>
      <c r="FY102" s="10" t="s">
        <v>31</v>
      </c>
      <c r="FZ102" s="10" t="s">
        <v>31</v>
      </c>
      <c r="GA102" s="10" t="s">
        <v>31</v>
      </c>
      <c r="GB102" s="10" t="s">
        <v>31</v>
      </c>
      <c r="GC102" s="10" t="s">
        <v>31</v>
      </c>
      <c r="GD102" s="11" t="s">
        <v>31</v>
      </c>
      <c r="GE102" s="10" t="s">
        <v>31</v>
      </c>
      <c r="GF102" s="10" t="s">
        <v>31</v>
      </c>
      <c r="GG102" s="10" t="s">
        <v>31</v>
      </c>
      <c r="GH102" s="10" t="s">
        <v>31</v>
      </c>
      <c r="GI102" s="10" t="s">
        <v>31</v>
      </c>
      <c r="GJ102" s="10" t="s">
        <v>31</v>
      </c>
      <c r="GK102" s="10" t="s">
        <v>31</v>
      </c>
      <c r="GL102" s="10" t="s">
        <v>31</v>
      </c>
      <c r="GM102" s="10" t="s">
        <v>31</v>
      </c>
      <c r="GN102" s="10" t="s">
        <v>31</v>
      </c>
      <c r="GO102" s="10" t="s">
        <v>31</v>
      </c>
      <c r="GP102" s="10" t="s">
        <v>31</v>
      </c>
      <c r="GQ102" s="10" t="s">
        <v>31</v>
      </c>
      <c r="GR102" s="10" t="s">
        <v>31</v>
      </c>
      <c r="GS102" s="10" t="s">
        <v>31</v>
      </c>
      <c r="GT102" s="10" t="s">
        <v>31</v>
      </c>
      <c r="GU102" s="10" t="s">
        <v>31</v>
      </c>
      <c r="GV102" s="10" t="s">
        <v>31</v>
      </c>
      <c r="GW102" s="10" t="s">
        <v>31</v>
      </c>
      <c r="GX102" s="10" t="s">
        <v>31</v>
      </c>
      <c r="GY102" s="10" t="s">
        <v>31</v>
      </c>
      <c r="GZ102" s="10" t="s">
        <v>31</v>
      </c>
      <c r="HA102" s="10" t="s">
        <v>31</v>
      </c>
      <c r="HB102" s="10" t="s">
        <v>31</v>
      </c>
      <c r="HC102" s="10" t="s">
        <v>31</v>
      </c>
      <c r="HD102" s="10" t="s">
        <v>31</v>
      </c>
      <c r="HE102" s="10" t="s">
        <v>31</v>
      </c>
      <c r="HF102" s="10" t="s">
        <v>31</v>
      </c>
    </row>
    <row r="103">
      <c r="A103" s="7"/>
      <c r="B103" s="8"/>
      <c r="C103" s="7" t="s">
        <v>377</v>
      </c>
      <c r="D103" s="7" t="s">
        <v>275</v>
      </c>
      <c r="E103" s="7" t="s">
        <v>115</v>
      </c>
      <c r="F103" s="9">
        <f t="shared" si="1"/>
        <v>61</v>
      </c>
      <c r="G103" s="7" t="s">
        <v>26</v>
      </c>
      <c r="H103" s="7" t="s">
        <v>378</v>
      </c>
      <c r="I103" s="7" t="s">
        <v>86</v>
      </c>
      <c r="J103" s="7" t="s">
        <v>71</v>
      </c>
      <c r="K103" s="7" t="s">
        <v>30</v>
      </c>
      <c r="L103" s="7" t="s">
        <v>379</v>
      </c>
      <c r="M103" s="10" t="s">
        <v>31</v>
      </c>
      <c r="N103" s="10" t="s">
        <v>31</v>
      </c>
      <c r="O103" s="10" t="s">
        <v>31</v>
      </c>
      <c r="P103" s="10">
        <v>61.0</v>
      </c>
      <c r="Q103" s="10" t="s">
        <v>31</v>
      </c>
      <c r="R103" s="10" t="s">
        <v>31</v>
      </c>
      <c r="S103" s="11" t="s">
        <v>31</v>
      </c>
      <c r="T103" s="10" t="s">
        <v>31</v>
      </c>
      <c r="U103" s="10" t="s">
        <v>31</v>
      </c>
      <c r="V103" s="10" t="s">
        <v>31</v>
      </c>
      <c r="W103" s="10" t="s">
        <v>31</v>
      </c>
      <c r="X103" s="10" t="s">
        <v>31</v>
      </c>
      <c r="Y103" s="10" t="s">
        <v>31</v>
      </c>
      <c r="Z103" s="10" t="s">
        <v>31</v>
      </c>
      <c r="AA103" s="10" t="s">
        <v>31</v>
      </c>
      <c r="AB103" s="10" t="s">
        <v>31</v>
      </c>
      <c r="AC103" s="10" t="s">
        <v>31</v>
      </c>
      <c r="AD103" s="10" t="s">
        <v>31</v>
      </c>
      <c r="AE103" s="10" t="s">
        <v>31</v>
      </c>
      <c r="AF103" s="10" t="s">
        <v>31</v>
      </c>
      <c r="AG103" s="10" t="s">
        <v>31</v>
      </c>
      <c r="AH103" s="10" t="s">
        <v>31</v>
      </c>
      <c r="AI103" s="10" t="s">
        <v>31</v>
      </c>
      <c r="AJ103" s="10" t="s">
        <v>31</v>
      </c>
      <c r="AK103" s="10" t="s">
        <v>31</v>
      </c>
      <c r="AL103" s="10" t="s">
        <v>31</v>
      </c>
      <c r="AM103" s="11" t="s">
        <v>31</v>
      </c>
      <c r="AN103" s="10" t="s">
        <v>31</v>
      </c>
      <c r="AO103" s="10" t="s">
        <v>31</v>
      </c>
      <c r="AP103" s="10" t="s">
        <v>31</v>
      </c>
      <c r="AQ103" s="10" t="s">
        <v>31</v>
      </c>
      <c r="AR103" s="10" t="s">
        <v>31</v>
      </c>
      <c r="AS103" s="10" t="s">
        <v>31</v>
      </c>
      <c r="AT103" s="10" t="s">
        <v>31</v>
      </c>
      <c r="AU103" s="10" t="s">
        <v>31</v>
      </c>
      <c r="AV103" s="10" t="s">
        <v>31</v>
      </c>
      <c r="AW103" s="10" t="s">
        <v>31</v>
      </c>
      <c r="AX103" s="10" t="s">
        <v>31</v>
      </c>
      <c r="AY103" s="10" t="s">
        <v>31</v>
      </c>
      <c r="AZ103" s="10" t="s">
        <v>31</v>
      </c>
      <c r="BA103" s="10" t="s">
        <v>31</v>
      </c>
      <c r="BB103" s="10" t="s">
        <v>31</v>
      </c>
      <c r="BC103" s="10" t="s">
        <v>31</v>
      </c>
      <c r="BD103" s="10" t="s">
        <v>31</v>
      </c>
      <c r="BE103" s="10" t="s">
        <v>31</v>
      </c>
      <c r="BF103" s="10" t="s">
        <v>31</v>
      </c>
      <c r="BG103" s="10" t="s">
        <v>31</v>
      </c>
      <c r="BH103" s="10" t="s">
        <v>31</v>
      </c>
      <c r="BI103" s="10" t="s">
        <v>31</v>
      </c>
      <c r="BJ103" s="10" t="s">
        <v>31</v>
      </c>
      <c r="BK103" s="11" t="s">
        <v>31</v>
      </c>
      <c r="BL103" s="10" t="s">
        <v>31</v>
      </c>
      <c r="BM103" s="10" t="s">
        <v>31</v>
      </c>
      <c r="BN103" s="10" t="s">
        <v>31</v>
      </c>
      <c r="BO103" s="10" t="s">
        <v>31</v>
      </c>
      <c r="BP103" s="10" t="s">
        <v>31</v>
      </c>
      <c r="BQ103" s="10" t="s">
        <v>31</v>
      </c>
      <c r="BR103" s="10" t="s">
        <v>31</v>
      </c>
      <c r="BS103" s="10" t="s">
        <v>31</v>
      </c>
      <c r="BT103" s="10" t="s">
        <v>31</v>
      </c>
      <c r="BU103" s="10" t="s">
        <v>31</v>
      </c>
      <c r="BV103" s="10" t="s">
        <v>31</v>
      </c>
      <c r="BW103" s="10" t="s">
        <v>31</v>
      </c>
      <c r="BX103" s="10" t="s">
        <v>31</v>
      </c>
      <c r="BY103" s="10" t="s">
        <v>31</v>
      </c>
      <c r="BZ103" s="10" t="s">
        <v>31</v>
      </c>
      <c r="CA103" s="10" t="s">
        <v>31</v>
      </c>
      <c r="CB103" s="10" t="s">
        <v>31</v>
      </c>
      <c r="CC103" s="10" t="s">
        <v>31</v>
      </c>
      <c r="CD103" s="10" t="s">
        <v>31</v>
      </c>
      <c r="CE103" s="10" t="s">
        <v>31</v>
      </c>
      <c r="CF103" s="10" t="s">
        <v>31</v>
      </c>
      <c r="CG103" s="10" t="s">
        <v>31</v>
      </c>
      <c r="CH103" s="10" t="s">
        <v>31</v>
      </c>
      <c r="CI103" s="10" t="s">
        <v>31</v>
      </c>
      <c r="CJ103" s="10" t="s">
        <v>31</v>
      </c>
      <c r="CK103" s="10" t="s">
        <v>31</v>
      </c>
      <c r="CL103" s="10" t="s">
        <v>31</v>
      </c>
      <c r="CM103" s="10" t="s">
        <v>31</v>
      </c>
      <c r="CN103" s="11">
        <v>1.0</v>
      </c>
      <c r="CO103" s="10">
        <v>1.0</v>
      </c>
      <c r="CP103" s="10">
        <v>1.0</v>
      </c>
      <c r="CQ103" s="10">
        <v>1.0</v>
      </c>
      <c r="CR103" s="10">
        <v>1.0</v>
      </c>
      <c r="CS103" s="10">
        <v>1.0</v>
      </c>
      <c r="CT103" s="10">
        <v>1.0</v>
      </c>
      <c r="CU103" s="10">
        <v>1.0</v>
      </c>
      <c r="CV103" s="10">
        <v>1.0</v>
      </c>
      <c r="CW103" s="10">
        <v>1.0</v>
      </c>
      <c r="CX103" s="10">
        <v>1.0</v>
      </c>
      <c r="CY103" s="10">
        <v>1.0</v>
      </c>
      <c r="CZ103" s="10">
        <v>1.0</v>
      </c>
      <c r="DA103" s="10">
        <v>1.0</v>
      </c>
      <c r="DB103" s="10">
        <v>1.0</v>
      </c>
      <c r="DC103" s="10">
        <v>1.0</v>
      </c>
      <c r="DD103" s="10">
        <v>1.0</v>
      </c>
      <c r="DE103" s="10">
        <v>1.0</v>
      </c>
      <c r="DF103" s="10">
        <v>1.0</v>
      </c>
      <c r="DG103" s="10">
        <v>1.0</v>
      </c>
      <c r="DH103" s="10">
        <v>1.0</v>
      </c>
      <c r="DI103" s="10">
        <v>1.0</v>
      </c>
      <c r="DJ103" s="10">
        <v>1.0</v>
      </c>
      <c r="DK103" s="10">
        <v>1.0</v>
      </c>
      <c r="DL103" s="10">
        <v>1.0</v>
      </c>
      <c r="DM103" s="10">
        <v>1.0</v>
      </c>
      <c r="DN103" s="10">
        <v>1.0</v>
      </c>
      <c r="DO103" s="10">
        <v>1.0</v>
      </c>
      <c r="DP103" s="10">
        <v>1.0</v>
      </c>
      <c r="DQ103" s="10">
        <v>1.0</v>
      </c>
      <c r="DR103" s="10">
        <v>1.0</v>
      </c>
      <c r="DS103" s="10">
        <v>1.0</v>
      </c>
      <c r="DT103" s="10">
        <v>1.0</v>
      </c>
      <c r="DU103" s="10">
        <v>1.0</v>
      </c>
      <c r="DV103" s="10">
        <v>1.0</v>
      </c>
      <c r="DW103" s="10">
        <v>1.0</v>
      </c>
      <c r="DX103" s="10">
        <v>1.0</v>
      </c>
      <c r="DY103" s="10">
        <v>1.0</v>
      </c>
      <c r="DZ103" s="10">
        <v>1.0</v>
      </c>
      <c r="EA103" s="10">
        <v>1.0</v>
      </c>
      <c r="EB103" s="10">
        <v>1.0</v>
      </c>
      <c r="EC103" s="10">
        <v>1.0</v>
      </c>
      <c r="ED103" s="10">
        <v>1.0</v>
      </c>
      <c r="EE103" s="10">
        <v>1.0</v>
      </c>
      <c r="EF103" s="10">
        <v>1.0</v>
      </c>
      <c r="EG103" s="10">
        <v>1.0</v>
      </c>
      <c r="EH103" s="10">
        <v>1.0</v>
      </c>
      <c r="EI103" s="10">
        <v>1.0</v>
      </c>
      <c r="EJ103" s="10">
        <v>1.0</v>
      </c>
      <c r="EK103" s="10">
        <v>1.0</v>
      </c>
      <c r="EL103" s="10">
        <v>1.0</v>
      </c>
      <c r="EM103" s="10">
        <v>1.0</v>
      </c>
      <c r="EN103" s="10">
        <v>1.0</v>
      </c>
      <c r="EO103" s="10">
        <v>1.0</v>
      </c>
      <c r="EP103" s="10">
        <v>1.0</v>
      </c>
      <c r="EQ103" s="10">
        <v>1.0</v>
      </c>
      <c r="ER103" s="10">
        <v>1.0</v>
      </c>
      <c r="ES103" s="10">
        <v>1.0</v>
      </c>
      <c r="ET103" s="10">
        <v>1.0</v>
      </c>
      <c r="EU103" s="10" t="s">
        <v>57</v>
      </c>
      <c r="EV103" s="10" t="s">
        <v>57</v>
      </c>
      <c r="EW103" s="10" t="s">
        <v>57</v>
      </c>
      <c r="EX103" s="10" t="s">
        <v>57</v>
      </c>
      <c r="EY103" s="10">
        <v>1.0</v>
      </c>
      <c r="EZ103" s="10" t="s">
        <v>57</v>
      </c>
      <c r="FA103" s="10" t="s">
        <v>57</v>
      </c>
      <c r="FB103" s="10" t="s">
        <v>57</v>
      </c>
      <c r="FC103" s="11" t="s">
        <v>31</v>
      </c>
      <c r="FD103" s="10" t="s">
        <v>31</v>
      </c>
      <c r="FE103" s="10" t="s">
        <v>31</v>
      </c>
      <c r="FF103" s="10" t="s">
        <v>31</v>
      </c>
      <c r="FG103" s="10" t="s">
        <v>31</v>
      </c>
      <c r="FH103" s="10" t="s">
        <v>31</v>
      </c>
      <c r="FI103" s="10" t="s">
        <v>31</v>
      </c>
      <c r="FJ103" s="10" t="s">
        <v>31</v>
      </c>
      <c r="FK103" s="10" t="s">
        <v>31</v>
      </c>
      <c r="FL103" s="10" t="s">
        <v>31</v>
      </c>
      <c r="FM103" s="10" t="s">
        <v>31</v>
      </c>
      <c r="FN103" s="10" t="s">
        <v>31</v>
      </c>
      <c r="FO103" s="10" t="s">
        <v>31</v>
      </c>
      <c r="FP103" s="10" t="s">
        <v>31</v>
      </c>
      <c r="FQ103" s="10" t="s">
        <v>31</v>
      </c>
      <c r="FR103" s="10" t="s">
        <v>31</v>
      </c>
      <c r="FS103" s="10" t="s">
        <v>31</v>
      </c>
      <c r="FT103" s="10" t="s">
        <v>31</v>
      </c>
      <c r="FU103" s="10" t="s">
        <v>31</v>
      </c>
      <c r="FV103" s="10" t="s">
        <v>31</v>
      </c>
      <c r="FW103" s="10" t="s">
        <v>31</v>
      </c>
      <c r="FX103" s="10" t="s">
        <v>31</v>
      </c>
      <c r="FY103" s="10" t="s">
        <v>31</v>
      </c>
      <c r="FZ103" s="10" t="s">
        <v>31</v>
      </c>
      <c r="GA103" s="10" t="s">
        <v>31</v>
      </c>
      <c r="GB103" s="10" t="s">
        <v>31</v>
      </c>
      <c r="GC103" s="10" t="s">
        <v>31</v>
      </c>
      <c r="GD103" s="11" t="s">
        <v>31</v>
      </c>
      <c r="GE103" s="10" t="s">
        <v>31</v>
      </c>
      <c r="GF103" s="10" t="s">
        <v>31</v>
      </c>
      <c r="GG103" s="10" t="s">
        <v>31</v>
      </c>
      <c r="GH103" s="10" t="s">
        <v>31</v>
      </c>
      <c r="GI103" s="10" t="s">
        <v>31</v>
      </c>
      <c r="GJ103" s="10" t="s">
        <v>31</v>
      </c>
      <c r="GK103" s="10" t="s">
        <v>31</v>
      </c>
      <c r="GL103" s="10" t="s">
        <v>31</v>
      </c>
      <c r="GM103" s="10" t="s">
        <v>31</v>
      </c>
      <c r="GN103" s="10" t="s">
        <v>31</v>
      </c>
      <c r="GO103" s="10" t="s">
        <v>31</v>
      </c>
      <c r="GP103" s="10" t="s">
        <v>31</v>
      </c>
      <c r="GQ103" s="10" t="s">
        <v>31</v>
      </c>
      <c r="GR103" s="10" t="s">
        <v>31</v>
      </c>
      <c r="GS103" s="10" t="s">
        <v>31</v>
      </c>
      <c r="GT103" s="10" t="s">
        <v>31</v>
      </c>
      <c r="GU103" s="10" t="s">
        <v>31</v>
      </c>
      <c r="GV103" s="10" t="s">
        <v>31</v>
      </c>
      <c r="GW103" s="10" t="s">
        <v>31</v>
      </c>
      <c r="GX103" s="10" t="s">
        <v>31</v>
      </c>
      <c r="GY103" s="10" t="s">
        <v>31</v>
      </c>
      <c r="GZ103" s="10" t="s">
        <v>31</v>
      </c>
      <c r="HA103" s="10" t="s">
        <v>31</v>
      </c>
      <c r="HB103" s="10" t="s">
        <v>31</v>
      </c>
      <c r="HC103" s="10" t="s">
        <v>31</v>
      </c>
      <c r="HD103" s="10" t="s">
        <v>31</v>
      </c>
      <c r="HE103" s="10" t="s">
        <v>31</v>
      </c>
      <c r="HF103" s="10" t="s">
        <v>31</v>
      </c>
    </row>
    <row r="104">
      <c r="A104" s="7"/>
      <c r="B104" s="8"/>
      <c r="C104" s="7" t="s">
        <v>380</v>
      </c>
      <c r="D104" s="7" t="s">
        <v>40</v>
      </c>
      <c r="E104" s="7" t="s">
        <v>381</v>
      </c>
      <c r="F104" s="9">
        <f t="shared" si="1"/>
        <v>59</v>
      </c>
      <c r="G104" s="7" t="s">
        <v>26</v>
      </c>
      <c r="H104" s="7" t="s">
        <v>35</v>
      </c>
      <c r="I104" s="7" t="s">
        <v>36</v>
      </c>
      <c r="J104" s="7" t="s">
        <v>100</v>
      </c>
      <c r="K104" s="7" t="s">
        <v>30</v>
      </c>
      <c r="L104" s="7"/>
      <c r="M104" s="10" t="s">
        <v>31</v>
      </c>
      <c r="N104" s="10" t="s">
        <v>31</v>
      </c>
      <c r="O104" s="10" t="s">
        <v>31</v>
      </c>
      <c r="P104" s="10">
        <v>37.0</v>
      </c>
      <c r="Q104" s="10">
        <v>0.0</v>
      </c>
      <c r="R104" s="10">
        <v>22.0</v>
      </c>
      <c r="S104" s="11" t="s">
        <v>31</v>
      </c>
      <c r="T104" s="10" t="s">
        <v>31</v>
      </c>
      <c r="U104" s="10" t="s">
        <v>31</v>
      </c>
      <c r="V104" s="10" t="s">
        <v>31</v>
      </c>
      <c r="W104" s="10" t="s">
        <v>31</v>
      </c>
      <c r="X104" s="10" t="s">
        <v>31</v>
      </c>
      <c r="Y104" s="10" t="s">
        <v>31</v>
      </c>
      <c r="Z104" s="10" t="s">
        <v>31</v>
      </c>
      <c r="AA104" s="10" t="s">
        <v>31</v>
      </c>
      <c r="AB104" s="10" t="s">
        <v>31</v>
      </c>
      <c r="AC104" s="10" t="s">
        <v>31</v>
      </c>
      <c r="AD104" s="10" t="s">
        <v>31</v>
      </c>
      <c r="AE104" s="10" t="s">
        <v>31</v>
      </c>
      <c r="AF104" s="10" t="s">
        <v>31</v>
      </c>
      <c r="AG104" s="10" t="s">
        <v>31</v>
      </c>
      <c r="AH104" s="10" t="s">
        <v>31</v>
      </c>
      <c r="AI104" s="10" t="s">
        <v>31</v>
      </c>
      <c r="AJ104" s="10" t="s">
        <v>31</v>
      </c>
      <c r="AK104" s="10" t="s">
        <v>31</v>
      </c>
      <c r="AL104" s="10" t="s">
        <v>31</v>
      </c>
      <c r="AM104" s="11" t="s">
        <v>31</v>
      </c>
      <c r="AN104" s="10" t="s">
        <v>31</v>
      </c>
      <c r="AO104" s="10" t="s">
        <v>31</v>
      </c>
      <c r="AP104" s="10" t="s">
        <v>31</v>
      </c>
      <c r="AQ104" s="10" t="s">
        <v>31</v>
      </c>
      <c r="AR104" s="10" t="s">
        <v>31</v>
      </c>
      <c r="AS104" s="10" t="s">
        <v>31</v>
      </c>
      <c r="AT104" s="10" t="s">
        <v>31</v>
      </c>
      <c r="AU104" s="10" t="s">
        <v>31</v>
      </c>
      <c r="AV104" s="10" t="s">
        <v>31</v>
      </c>
      <c r="AW104" s="10" t="s">
        <v>31</v>
      </c>
      <c r="AX104" s="10" t="s">
        <v>31</v>
      </c>
      <c r="AY104" s="10" t="s">
        <v>31</v>
      </c>
      <c r="AZ104" s="10" t="s">
        <v>31</v>
      </c>
      <c r="BA104" s="10" t="s">
        <v>31</v>
      </c>
      <c r="BB104" s="10" t="s">
        <v>31</v>
      </c>
      <c r="BC104" s="10" t="s">
        <v>31</v>
      </c>
      <c r="BD104" s="10" t="s">
        <v>31</v>
      </c>
      <c r="BE104" s="10" t="s">
        <v>31</v>
      </c>
      <c r="BF104" s="10" t="s">
        <v>31</v>
      </c>
      <c r="BG104" s="10" t="s">
        <v>31</v>
      </c>
      <c r="BH104" s="10" t="s">
        <v>31</v>
      </c>
      <c r="BI104" s="10" t="s">
        <v>31</v>
      </c>
      <c r="BJ104" s="10" t="s">
        <v>31</v>
      </c>
      <c r="BK104" s="11" t="s">
        <v>31</v>
      </c>
      <c r="BL104" s="10" t="s">
        <v>31</v>
      </c>
      <c r="BM104" s="10" t="s">
        <v>31</v>
      </c>
      <c r="BN104" s="10" t="s">
        <v>31</v>
      </c>
      <c r="BO104" s="10" t="s">
        <v>31</v>
      </c>
      <c r="BP104" s="10" t="s">
        <v>31</v>
      </c>
      <c r="BQ104" s="10" t="s">
        <v>31</v>
      </c>
      <c r="BR104" s="10" t="s">
        <v>31</v>
      </c>
      <c r="BS104" s="10" t="s">
        <v>31</v>
      </c>
      <c r="BT104" s="10" t="s">
        <v>31</v>
      </c>
      <c r="BU104" s="10" t="s">
        <v>31</v>
      </c>
      <c r="BV104" s="10" t="s">
        <v>31</v>
      </c>
      <c r="BW104" s="10" t="s">
        <v>31</v>
      </c>
      <c r="BX104" s="10" t="s">
        <v>31</v>
      </c>
      <c r="BY104" s="10" t="s">
        <v>31</v>
      </c>
      <c r="BZ104" s="10" t="s">
        <v>31</v>
      </c>
      <c r="CA104" s="10" t="s">
        <v>31</v>
      </c>
      <c r="CB104" s="10" t="s">
        <v>31</v>
      </c>
      <c r="CC104" s="10" t="s">
        <v>31</v>
      </c>
      <c r="CD104" s="10" t="s">
        <v>31</v>
      </c>
      <c r="CE104" s="10" t="s">
        <v>31</v>
      </c>
      <c r="CF104" s="10" t="s">
        <v>31</v>
      </c>
      <c r="CG104" s="10" t="s">
        <v>31</v>
      </c>
      <c r="CH104" s="10" t="s">
        <v>31</v>
      </c>
      <c r="CI104" s="10" t="s">
        <v>31</v>
      </c>
      <c r="CJ104" s="10" t="s">
        <v>31</v>
      </c>
      <c r="CK104" s="10" t="s">
        <v>31</v>
      </c>
      <c r="CL104" s="10" t="s">
        <v>31</v>
      </c>
      <c r="CM104" s="10" t="s">
        <v>31</v>
      </c>
      <c r="CN104" s="11">
        <v>1.0</v>
      </c>
      <c r="CO104" s="10">
        <v>1.0</v>
      </c>
      <c r="CP104" s="10">
        <v>1.0</v>
      </c>
      <c r="CQ104" s="10">
        <v>1.0</v>
      </c>
      <c r="CR104" s="10">
        <v>1.0</v>
      </c>
      <c r="CS104" s="10">
        <v>1.0</v>
      </c>
      <c r="CT104" s="10">
        <v>1.0</v>
      </c>
      <c r="CU104" s="10">
        <v>1.0</v>
      </c>
      <c r="CV104" s="10">
        <v>1.0</v>
      </c>
      <c r="CW104" s="10">
        <v>1.0</v>
      </c>
      <c r="CX104" s="10">
        <v>1.0</v>
      </c>
      <c r="CY104" s="10">
        <v>1.0</v>
      </c>
      <c r="CZ104" s="10">
        <v>1.0</v>
      </c>
      <c r="DA104" s="10">
        <v>1.0</v>
      </c>
      <c r="DB104" s="10">
        <v>1.0</v>
      </c>
      <c r="DC104" s="10">
        <v>1.0</v>
      </c>
      <c r="DD104" s="10">
        <v>1.0</v>
      </c>
      <c r="DE104" s="10">
        <v>1.0</v>
      </c>
      <c r="DF104" s="10">
        <v>1.0</v>
      </c>
      <c r="DG104" s="10">
        <v>1.0</v>
      </c>
      <c r="DH104" s="10">
        <v>1.0</v>
      </c>
      <c r="DI104" s="10">
        <v>1.0</v>
      </c>
      <c r="DJ104" s="10">
        <v>1.0</v>
      </c>
      <c r="DK104" s="10">
        <v>1.0</v>
      </c>
      <c r="DL104" s="10">
        <v>1.0</v>
      </c>
      <c r="DM104" s="10">
        <v>1.0</v>
      </c>
      <c r="DN104" s="10">
        <v>1.0</v>
      </c>
      <c r="DO104" s="10">
        <v>1.0</v>
      </c>
      <c r="DP104" s="10">
        <v>1.0</v>
      </c>
      <c r="DQ104" s="10">
        <v>1.0</v>
      </c>
      <c r="DR104" s="10">
        <v>1.0</v>
      </c>
      <c r="DS104" s="10">
        <v>1.0</v>
      </c>
      <c r="DT104" s="10">
        <v>1.0</v>
      </c>
      <c r="DU104" s="10">
        <v>1.0</v>
      </c>
      <c r="DV104" s="10">
        <v>1.0</v>
      </c>
      <c r="DW104" s="10">
        <v>1.0</v>
      </c>
      <c r="DX104" s="10">
        <v>1.0</v>
      </c>
      <c r="DY104" s="10">
        <v>1.0</v>
      </c>
      <c r="DZ104" s="10">
        <v>1.0</v>
      </c>
      <c r="EA104" s="10">
        <v>1.0</v>
      </c>
      <c r="EB104" s="10">
        <v>1.0</v>
      </c>
      <c r="EC104" s="10">
        <v>1.0</v>
      </c>
      <c r="ED104" s="10">
        <v>1.0</v>
      </c>
      <c r="EE104" s="10">
        <v>1.0</v>
      </c>
      <c r="EF104" s="10">
        <v>1.0</v>
      </c>
      <c r="EG104" s="10">
        <v>1.0</v>
      </c>
      <c r="EH104" s="10">
        <v>1.0</v>
      </c>
      <c r="EI104" s="10">
        <v>1.0</v>
      </c>
      <c r="EJ104" s="10" t="s">
        <v>57</v>
      </c>
      <c r="EK104" s="10">
        <v>1.0</v>
      </c>
      <c r="EL104" s="10">
        <v>1.0</v>
      </c>
      <c r="EM104" s="10">
        <v>1.0</v>
      </c>
      <c r="EN104" s="10">
        <v>1.0</v>
      </c>
      <c r="EO104" s="10">
        <v>1.0</v>
      </c>
      <c r="EP104" s="10">
        <v>1.0</v>
      </c>
      <c r="EQ104" s="10">
        <v>1.0</v>
      </c>
      <c r="ER104" s="10">
        <v>1.0</v>
      </c>
      <c r="ES104" s="10">
        <v>1.0</v>
      </c>
      <c r="ET104" s="10">
        <v>1.0</v>
      </c>
      <c r="EU104" s="10">
        <v>1.0</v>
      </c>
      <c r="EV104" s="10">
        <v>1.0</v>
      </c>
      <c r="EW104" s="10" t="s">
        <v>57</v>
      </c>
      <c r="EX104" s="10">
        <v>1.0</v>
      </c>
      <c r="EY104" s="10">
        <v>1.0</v>
      </c>
      <c r="EZ104" s="10">
        <v>1.0</v>
      </c>
      <c r="FA104" s="10" t="s">
        <v>57</v>
      </c>
      <c r="FB104" s="10">
        <v>1.0</v>
      </c>
      <c r="FC104" s="11">
        <v>1.0</v>
      </c>
      <c r="FD104" s="10" t="s">
        <v>57</v>
      </c>
      <c r="FE104" s="10" t="s">
        <v>57</v>
      </c>
      <c r="FF104" s="10">
        <v>1.0</v>
      </c>
      <c r="FG104" s="10" t="s">
        <v>57</v>
      </c>
      <c r="FH104" s="10" t="s">
        <v>57</v>
      </c>
      <c r="FI104" s="10" t="s">
        <v>57</v>
      </c>
      <c r="FJ104" s="10" t="s">
        <v>57</v>
      </c>
      <c r="FK104" s="10" t="s">
        <v>57</v>
      </c>
      <c r="FL104" s="10">
        <v>1.0</v>
      </c>
      <c r="FM104" s="10">
        <v>1.0</v>
      </c>
      <c r="FN104" s="10" t="s">
        <v>57</v>
      </c>
      <c r="FO104" s="10" t="s">
        <v>57</v>
      </c>
      <c r="FP104" s="10" t="s">
        <v>57</v>
      </c>
      <c r="FQ104" s="10" t="s">
        <v>57</v>
      </c>
      <c r="FR104" s="10" t="s">
        <v>57</v>
      </c>
      <c r="FS104" s="10" t="s">
        <v>57</v>
      </c>
      <c r="FT104" s="10" t="s">
        <v>57</v>
      </c>
      <c r="FU104" s="10" t="s">
        <v>57</v>
      </c>
      <c r="FV104" s="10" t="s">
        <v>57</v>
      </c>
      <c r="FW104" s="10" t="s">
        <v>57</v>
      </c>
      <c r="FX104" s="10" t="s">
        <v>57</v>
      </c>
      <c r="FY104" s="10" t="s">
        <v>57</v>
      </c>
      <c r="FZ104" s="10" t="s">
        <v>57</v>
      </c>
      <c r="GA104" s="10" t="s">
        <v>57</v>
      </c>
      <c r="GB104" s="10">
        <v>1.0</v>
      </c>
      <c r="GC104" s="10">
        <v>1.0</v>
      </c>
      <c r="GD104" s="11">
        <v>1.0</v>
      </c>
      <c r="GE104" s="10">
        <v>1.0</v>
      </c>
      <c r="GF104" s="10">
        <v>1.0</v>
      </c>
      <c r="GG104" s="10">
        <v>1.0</v>
      </c>
      <c r="GH104" s="10">
        <v>1.0</v>
      </c>
      <c r="GI104" s="10">
        <v>1.0</v>
      </c>
      <c r="GJ104" s="10">
        <v>1.0</v>
      </c>
      <c r="GK104" s="10" t="s">
        <v>57</v>
      </c>
      <c r="GL104" s="10" t="s">
        <v>38</v>
      </c>
      <c r="GM104" s="10">
        <v>1.0</v>
      </c>
      <c r="GN104" s="10">
        <v>1.0</v>
      </c>
      <c r="GO104" s="10">
        <v>1.0</v>
      </c>
      <c r="GP104" s="10" t="s">
        <v>57</v>
      </c>
      <c r="GQ104" s="10" t="s">
        <v>38</v>
      </c>
      <c r="GR104" s="10" t="s">
        <v>57</v>
      </c>
      <c r="GS104" s="10" t="s">
        <v>57</v>
      </c>
      <c r="GT104" s="10" t="s">
        <v>57</v>
      </c>
      <c r="GU104" s="10" t="s">
        <v>38</v>
      </c>
      <c r="GV104" s="10" t="s">
        <v>57</v>
      </c>
      <c r="GW104" s="10" t="s">
        <v>38</v>
      </c>
      <c r="GX104" s="10" t="s">
        <v>57</v>
      </c>
      <c r="GY104" s="10" t="s">
        <v>57</v>
      </c>
      <c r="GZ104" s="10" t="s">
        <v>57</v>
      </c>
      <c r="HA104" s="10" t="s">
        <v>57</v>
      </c>
      <c r="HB104" s="10" t="s">
        <v>38</v>
      </c>
      <c r="HC104" s="10" t="s">
        <v>57</v>
      </c>
      <c r="HD104" s="10">
        <v>1.0</v>
      </c>
      <c r="HE104" s="10" t="s">
        <v>57</v>
      </c>
      <c r="HF104" s="10" t="s">
        <v>38</v>
      </c>
    </row>
    <row r="105">
      <c r="A105" s="7"/>
      <c r="B105" s="8"/>
      <c r="C105" s="7" t="s">
        <v>382</v>
      </c>
      <c r="D105" s="7" t="s">
        <v>146</v>
      </c>
      <c r="E105" s="7" t="s">
        <v>383</v>
      </c>
      <c r="F105" s="9">
        <f t="shared" si="1"/>
        <v>58</v>
      </c>
      <c r="G105" s="7" t="s">
        <v>26</v>
      </c>
      <c r="H105" s="7" t="s">
        <v>116</v>
      </c>
      <c r="I105" s="7" t="s">
        <v>205</v>
      </c>
      <c r="J105" s="7" t="s">
        <v>29</v>
      </c>
      <c r="K105" s="7" t="s">
        <v>55</v>
      </c>
      <c r="L105" s="7" t="s">
        <v>384</v>
      </c>
      <c r="M105" s="10">
        <v>15.0</v>
      </c>
      <c r="N105" s="10">
        <v>43.0</v>
      </c>
      <c r="O105" s="10" t="s">
        <v>31</v>
      </c>
      <c r="P105" s="10">
        <v>19.0</v>
      </c>
      <c r="Q105" s="10" t="s">
        <v>31</v>
      </c>
      <c r="R105" s="10" t="s">
        <v>31</v>
      </c>
      <c r="S105" s="11">
        <v>1.0</v>
      </c>
      <c r="T105" s="10">
        <v>1.0</v>
      </c>
      <c r="U105" s="10">
        <v>1.0</v>
      </c>
      <c r="V105" s="10">
        <v>1.0</v>
      </c>
      <c r="W105" s="10">
        <v>1.0</v>
      </c>
      <c r="X105" s="10">
        <v>1.0</v>
      </c>
      <c r="Y105" s="10" t="s">
        <v>57</v>
      </c>
      <c r="Z105" s="10" t="s">
        <v>57</v>
      </c>
      <c r="AA105" s="10" t="s">
        <v>57</v>
      </c>
      <c r="AB105" s="10" t="s">
        <v>57</v>
      </c>
      <c r="AC105" s="10" t="s">
        <v>57</v>
      </c>
      <c r="AD105" s="10" t="s">
        <v>57</v>
      </c>
      <c r="AE105" s="10" t="s">
        <v>57</v>
      </c>
      <c r="AF105" s="10" t="s">
        <v>57</v>
      </c>
      <c r="AG105" s="10" t="s">
        <v>57</v>
      </c>
      <c r="AH105" s="10" t="s">
        <v>57</v>
      </c>
      <c r="AI105" s="10" t="s">
        <v>57</v>
      </c>
      <c r="AJ105" s="10" t="s">
        <v>57</v>
      </c>
      <c r="AK105" s="10" t="s">
        <v>57</v>
      </c>
      <c r="AL105" s="10" t="s">
        <v>57</v>
      </c>
      <c r="AM105" s="11">
        <v>1.0</v>
      </c>
      <c r="AN105" s="10">
        <v>1.0</v>
      </c>
      <c r="AO105" s="10">
        <v>1.0</v>
      </c>
      <c r="AP105" s="10">
        <v>1.0</v>
      </c>
      <c r="AQ105" s="10">
        <v>1.0</v>
      </c>
      <c r="AR105" s="10">
        <v>1.0</v>
      </c>
      <c r="AS105" s="10">
        <v>1.0</v>
      </c>
      <c r="AT105" s="10">
        <v>1.0</v>
      </c>
      <c r="AU105" s="10">
        <v>1.0</v>
      </c>
      <c r="AV105" s="10">
        <v>1.0</v>
      </c>
      <c r="AW105" s="10">
        <v>1.0</v>
      </c>
      <c r="AX105" s="10">
        <v>1.0</v>
      </c>
      <c r="AY105" s="10">
        <v>1.0</v>
      </c>
      <c r="AZ105" s="10" t="s">
        <v>38</v>
      </c>
      <c r="BA105" s="10">
        <v>1.0</v>
      </c>
      <c r="BB105" s="10" t="s">
        <v>38</v>
      </c>
      <c r="BC105" s="10" t="s">
        <v>38</v>
      </c>
      <c r="BD105" s="10">
        <v>1.0</v>
      </c>
      <c r="BE105" s="10">
        <v>1.0</v>
      </c>
      <c r="BF105" s="10" t="s">
        <v>38</v>
      </c>
      <c r="BG105" s="10">
        <v>1.0</v>
      </c>
      <c r="BH105" s="10">
        <v>1.0</v>
      </c>
      <c r="BI105" s="10" t="s">
        <v>38</v>
      </c>
      <c r="BJ105" s="10">
        <v>1.0</v>
      </c>
      <c r="BK105" s="11" t="s">
        <v>31</v>
      </c>
      <c r="BL105" s="10" t="s">
        <v>31</v>
      </c>
      <c r="BM105" s="10" t="s">
        <v>31</v>
      </c>
      <c r="BN105" s="10" t="s">
        <v>31</v>
      </c>
      <c r="BO105" s="10" t="s">
        <v>31</v>
      </c>
      <c r="BP105" s="10" t="s">
        <v>31</v>
      </c>
      <c r="BQ105" s="10" t="s">
        <v>31</v>
      </c>
      <c r="BR105" s="10" t="s">
        <v>31</v>
      </c>
      <c r="BS105" s="10" t="s">
        <v>31</v>
      </c>
      <c r="BT105" s="10" t="s">
        <v>31</v>
      </c>
      <c r="BU105" s="10" t="s">
        <v>31</v>
      </c>
      <c r="BV105" s="10" t="s">
        <v>31</v>
      </c>
      <c r="BW105" s="10" t="s">
        <v>31</v>
      </c>
      <c r="BX105" s="10" t="s">
        <v>31</v>
      </c>
      <c r="BY105" s="10" t="s">
        <v>31</v>
      </c>
      <c r="BZ105" s="10" t="s">
        <v>31</v>
      </c>
      <c r="CA105" s="10" t="s">
        <v>31</v>
      </c>
      <c r="CB105" s="10" t="s">
        <v>31</v>
      </c>
      <c r="CC105" s="10" t="s">
        <v>31</v>
      </c>
      <c r="CD105" s="10" t="s">
        <v>31</v>
      </c>
      <c r="CE105" s="10" t="s">
        <v>31</v>
      </c>
      <c r="CF105" s="10" t="s">
        <v>31</v>
      </c>
      <c r="CG105" s="10" t="s">
        <v>31</v>
      </c>
      <c r="CH105" s="10" t="s">
        <v>31</v>
      </c>
      <c r="CI105" s="10" t="s">
        <v>31</v>
      </c>
      <c r="CJ105" s="10" t="s">
        <v>31</v>
      </c>
      <c r="CK105" s="10" t="s">
        <v>31</v>
      </c>
      <c r="CL105" s="10" t="s">
        <v>31</v>
      </c>
      <c r="CM105" s="10" t="s">
        <v>31</v>
      </c>
      <c r="CN105" s="11">
        <v>1.0</v>
      </c>
      <c r="CO105" s="10">
        <v>1.0</v>
      </c>
      <c r="CP105" s="10">
        <v>1.0</v>
      </c>
      <c r="CQ105" s="10">
        <v>1.0</v>
      </c>
      <c r="CR105" s="10">
        <v>1.0</v>
      </c>
      <c r="CS105" s="10">
        <v>1.0</v>
      </c>
      <c r="CT105" s="10">
        <v>1.0</v>
      </c>
      <c r="CU105" s="10">
        <v>1.0</v>
      </c>
      <c r="CV105" s="10">
        <v>1.0</v>
      </c>
      <c r="CW105" s="10">
        <v>1.0</v>
      </c>
      <c r="CX105" s="10">
        <v>1.0</v>
      </c>
      <c r="CY105" s="10">
        <v>1.0</v>
      </c>
      <c r="CZ105" s="10">
        <v>1.0</v>
      </c>
      <c r="DA105" s="10">
        <v>1.0</v>
      </c>
      <c r="DB105" s="10">
        <v>1.0</v>
      </c>
      <c r="DC105" s="10" t="s">
        <v>38</v>
      </c>
      <c r="DD105" s="10" t="s">
        <v>38</v>
      </c>
      <c r="DE105" s="10">
        <v>1.0</v>
      </c>
      <c r="DF105" s="10" t="s">
        <v>38</v>
      </c>
      <c r="DG105" s="10">
        <v>1.0</v>
      </c>
      <c r="DH105" s="10">
        <v>1.0</v>
      </c>
      <c r="DI105" s="10">
        <v>1.0</v>
      </c>
      <c r="DJ105" s="10">
        <v>1.0</v>
      </c>
      <c r="DK105" s="10" t="s">
        <v>38</v>
      </c>
      <c r="DL105" s="10" t="s">
        <v>38</v>
      </c>
      <c r="DM105" s="10" t="s">
        <v>38</v>
      </c>
      <c r="DN105" s="10" t="s">
        <v>38</v>
      </c>
      <c r="DO105" s="10" t="s">
        <v>38</v>
      </c>
      <c r="DP105" s="10" t="s">
        <v>57</v>
      </c>
      <c r="DQ105" s="10" t="s">
        <v>38</v>
      </c>
      <c r="DR105" s="10" t="s">
        <v>38</v>
      </c>
      <c r="DS105" s="10" t="s">
        <v>38</v>
      </c>
      <c r="DT105" s="10">
        <v>1.0</v>
      </c>
      <c r="DU105" s="10">
        <v>1.0</v>
      </c>
      <c r="DV105" s="10">
        <v>1.0</v>
      </c>
      <c r="DW105" s="10">
        <v>1.0</v>
      </c>
      <c r="DX105" s="10">
        <v>1.0</v>
      </c>
      <c r="DY105" s="10">
        <v>1.0</v>
      </c>
      <c r="DZ105" s="10">
        <v>1.0</v>
      </c>
      <c r="EA105" s="10" t="s">
        <v>38</v>
      </c>
      <c r="EB105" s="10" t="s">
        <v>38</v>
      </c>
      <c r="EC105" s="10" t="s">
        <v>38</v>
      </c>
      <c r="ED105" s="10" t="s">
        <v>38</v>
      </c>
      <c r="EE105" s="10" t="s">
        <v>38</v>
      </c>
      <c r="EF105" s="10" t="s">
        <v>38</v>
      </c>
      <c r="EG105" s="10" t="s">
        <v>57</v>
      </c>
      <c r="EH105" s="10">
        <v>1.0</v>
      </c>
      <c r="EI105" s="10">
        <v>1.0</v>
      </c>
      <c r="EJ105" s="10" t="s">
        <v>57</v>
      </c>
      <c r="EK105" s="10">
        <v>1.0</v>
      </c>
      <c r="EL105" s="10" t="s">
        <v>57</v>
      </c>
      <c r="EM105" s="10" t="s">
        <v>57</v>
      </c>
      <c r="EN105" s="10" t="s">
        <v>38</v>
      </c>
      <c r="EO105" s="10">
        <v>1.0</v>
      </c>
      <c r="EP105" s="10">
        <v>1.0</v>
      </c>
      <c r="EQ105" s="10">
        <v>1.0</v>
      </c>
      <c r="ER105" s="10" t="s">
        <v>57</v>
      </c>
      <c r="ES105" s="10" t="s">
        <v>38</v>
      </c>
      <c r="ET105" s="10">
        <v>1.0</v>
      </c>
      <c r="EU105" s="10" t="s">
        <v>38</v>
      </c>
      <c r="EV105" s="10" t="s">
        <v>38</v>
      </c>
      <c r="EW105" s="10" t="s">
        <v>57</v>
      </c>
      <c r="EX105" s="10" t="s">
        <v>57</v>
      </c>
      <c r="EY105" s="10" t="s">
        <v>38</v>
      </c>
      <c r="EZ105" s="10" t="s">
        <v>57</v>
      </c>
      <c r="FA105" s="10" t="s">
        <v>57</v>
      </c>
      <c r="FB105" s="10" t="s">
        <v>57</v>
      </c>
      <c r="FC105" s="11" t="s">
        <v>31</v>
      </c>
      <c r="FD105" s="10" t="s">
        <v>31</v>
      </c>
      <c r="FE105" s="10" t="s">
        <v>31</v>
      </c>
      <c r="FF105" s="10" t="s">
        <v>31</v>
      </c>
      <c r="FG105" s="10" t="s">
        <v>31</v>
      </c>
      <c r="FH105" s="10" t="s">
        <v>31</v>
      </c>
      <c r="FI105" s="10" t="s">
        <v>31</v>
      </c>
      <c r="FJ105" s="10" t="s">
        <v>31</v>
      </c>
      <c r="FK105" s="10" t="s">
        <v>31</v>
      </c>
      <c r="FL105" s="10" t="s">
        <v>31</v>
      </c>
      <c r="FM105" s="10" t="s">
        <v>31</v>
      </c>
      <c r="FN105" s="10" t="s">
        <v>31</v>
      </c>
      <c r="FO105" s="10" t="s">
        <v>31</v>
      </c>
      <c r="FP105" s="10" t="s">
        <v>31</v>
      </c>
      <c r="FQ105" s="10" t="s">
        <v>31</v>
      </c>
      <c r="FR105" s="10" t="s">
        <v>31</v>
      </c>
      <c r="FS105" s="10" t="s">
        <v>31</v>
      </c>
      <c r="FT105" s="10" t="s">
        <v>31</v>
      </c>
      <c r="FU105" s="10" t="s">
        <v>31</v>
      </c>
      <c r="FV105" s="10" t="s">
        <v>31</v>
      </c>
      <c r="FW105" s="10" t="s">
        <v>31</v>
      </c>
      <c r="FX105" s="10" t="s">
        <v>31</v>
      </c>
      <c r="FY105" s="10" t="s">
        <v>31</v>
      </c>
      <c r="FZ105" s="10" t="s">
        <v>31</v>
      </c>
      <c r="GA105" s="10" t="s">
        <v>31</v>
      </c>
      <c r="GB105" s="10" t="s">
        <v>31</v>
      </c>
      <c r="GC105" s="10" t="s">
        <v>31</v>
      </c>
      <c r="GD105" s="11" t="s">
        <v>31</v>
      </c>
      <c r="GE105" s="10" t="s">
        <v>31</v>
      </c>
      <c r="GF105" s="10" t="s">
        <v>31</v>
      </c>
      <c r="GG105" s="10" t="s">
        <v>31</v>
      </c>
      <c r="GH105" s="10" t="s">
        <v>31</v>
      </c>
      <c r="GI105" s="10" t="s">
        <v>31</v>
      </c>
      <c r="GJ105" s="10" t="s">
        <v>31</v>
      </c>
      <c r="GK105" s="10" t="s">
        <v>31</v>
      </c>
      <c r="GL105" s="10" t="s">
        <v>31</v>
      </c>
      <c r="GM105" s="10" t="s">
        <v>31</v>
      </c>
      <c r="GN105" s="10" t="s">
        <v>31</v>
      </c>
      <c r="GO105" s="10" t="s">
        <v>31</v>
      </c>
      <c r="GP105" s="10" t="s">
        <v>31</v>
      </c>
      <c r="GQ105" s="10" t="s">
        <v>31</v>
      </c>
      <c r="GR105" s="10" t="s">
        <v>31</v>
      </c>
      <c r="GS105" s="10" t="s">
        <v>31</v>
      </c>
      <c r="GT105" s="10" t="s">
        <v>31</v>
      </c>
      <c r="GU105" s="10" t="s">
        <v>31</v>
      </c>
      <c r="GV105" s="10" t="s">
        <v>31</v>
      </c>
      <c r="GW105" s="10" t="s">
        <v>31</v>
      </c>
      <c r="GX105" s="10" t="s">
        <v>31</v>
      </c>
      <c r="GY105" s="10" t="s">
        <v>31</v>
      </c>
      <c r="GZ105" s="10" t="s">
        <v>31</v>
      </c>
      <c r="HA105" s="10" t="s">
        <v>31</v>
      </c>
      <c r="HB105" s="10" t="s">
        <v>31</v>
      </c>
      <c r="HC105" s="10" t="s">
        <v>31</v>
      </c>
      <c r="HD105" s="10" t="s">
        <v>31</v>
      </c>
      <c r="HE105" s="10" t="s">
        <v>31</v>
      </c>
      <c r="HF105" s="10" t="s">
        <v>31</v>
      </c>
    </row>
    <row r="106">
      <c r="A106" s="7"/>
      <c r="B106" s="8"/>
      <c r="C106" s="7" t="s">
        <v>385</v>
      </c>
      <c r="D106" s="7" t="s">
        <v>386</v>
      </c>
      <c r="E106" s="7" t="s">
        <v>387</v>
      </c>
      <c r="F106" s="9">
        <f t="shared" si="1"/>
        <v>58</v>
      </c>
      <c r="G106" s="7" t="s">
        <v>26</v>
      </c>
      <c r="H106" s="7" t="s">
        <v>388</v>
      </c>
      <c r="I106" s="7" t="s">
        <v>117</v>
      </c>
      <c r="J106" s="7" t="s">
        <v>29</v>
      </c>
      <c r="K106" s="7" t="s">
        <v>55</v>
      </c>
      <c r="L106" s="7" t="s">
        <v>389</v>
      </c>
      <c r="M106" s="10">
        <v>15.0</v>
      </c>
      <c r="N106" s="10">
        <v>43.0</v>
      </c>
      <c r="O106" s="10">
        <v>0.0</v>
      </c>
      <c r="P106" s="10" t="s">
        <v>31</v>
      </c>
      <c r="Q106" s="10" t="s">
        <v>31</v>
      </c>
      <c r="R106" s="10" t="s">
        <v>31</v>
      </c>
      <c r="S106" s="11">
        <v>1.0</v>
      </c>
      <c r="T106" s="10">
        <v>1.0</v>
      </c>
      <c r="U106" s="10">
        <v>1.0</v>
      </c>
      <c r="V106" s="10">
        <v>1.0</v>
      </c>
      <c r="W106" s="10">
        <v>1.0</v>
      </c>
      <c r="X106" s="10">
        <v>1.0</v>
      </c>
      <c r="Y106" s="10" t="s">
        <v>57</v>
      </c>
      <c r="Z106" s="10" t="s">
        <v>57</v>
      </c>
      <c r="AA106" s="10" t="s">
        <v>57</v>
      </c>
      <c r="AB106" s="10" t="s">
        <v>57</v>
      </c>
      <c r="AC106" s="10" t="s">
        <v>57</v>
      </c>
      <c r="AD106" s="10" t="s">
        <v>57</v>
      </c>
      <c r="AE106" s="10" t="s">
        <v>57</v>
      </c>
      <c r="AF106" s="10" t="s">
        <v>57</v>
      </c>
      <c r="AG106" s="10" t="s">
        <v>57</v>
      </c>
      <c r="AH106" s="10" t="s">
        <v>57</v>
      </c>
      <c r="AI106" s="10" t="s">
        <v>57</v>
      </c>
      <c r="AJ106" s="10" t="s">
        <v>57</v>
      </c>
      <c r="AK106" s="10" t="s">
        <v>57</v>
      </c>
      <c r="AL106" s="10" t="s">
        <v>57</v>
      </c>
      <c r="AM106" s="11">
        <v>1.0</v>
      </c>
      <c r="AN106" s="10">
        <v>1.0</v>
      </c>
      <c r="AO106" s="10">
        <v>1.0</v>
      </c>
      <c r="AP106" s="10">
        <v>1.0</v>
      </c>
      <c r="AQ106" s="10">
        <v>1.0</v>
      </c>
      <c r="AR106" s="10">
        <v>1.0</v>
      </c>
      <c r="AS106" s="10">
        <v>1.0</v>
      </c>
      <c r="AT106" s="10">
        <v>1.0</v>
      </c>
      <c r="AU106" s="10">
        <v>1.0</v>
      </c>
      <c r="AV106" s="10">
        <v>1.0</v>
      </c>
      <c r="AW106" s="10">
        <v>1.0</v>
      </c>
      <c r="AX106" s="10">
        <v>1.0</v>
      </c>
      <c r="AY106" s="10">
        <v>1.0</v>
      </c>
      <c r="AZ106" s="10" t="s">
        <v>38</v>
      </c>
      <c r="BA106" s="10">
        <v>1.0</v>
      </c>
      <c r="BB106" s="10" t="s">
        <v>38</v>
      </c>
      <c r="BC106" s="10" t="s">
        <v>38</v>
      </c>
      <c r="BD106" s="10">
        <v>1.0</v>
      </c>
      <c r="BE106" s="10">
        <v>1.0</v>
      </c>
      <c r="BF106" s="10" t="s">
        <v>38</v>
      </c>
      <c r="BG106" s="10" t="s">
        <v>38</v>
      </c>
      <c r="BH106" s="10" t="s">
        <v>38</v>
      </c>
      <c r="BI106" s="10" t="s">
        <v>38</v>
      </c>
      <c r="BJ106" s="10" t="s">
        <v>38</v>
      </c>
      <c r="BK106" s="11" t="s">
        <v>38</v>
      </c>
      <c r="BL106" s="10" t="s">
        <v>38</v>
      </c>
      <c r="BM106" s="10" t="s">
        <v>38</v>
      </c>
      <c r="BN106" s="10" t="s">
        <v>38</v>
      </c>
      <c r="BO106" s="10" t="s">
        <v>38</v>
      </c>
      <c r="BP106" s="10" t="s">
        <v>38</v>
      </c>
      <c r="BQ106" s="10" t="s">
        <v>38</v>
      </c>
      <c r="BR106" s="10" t="s">
        <v>38</v>
      </c>
      <c r="BS106" s="10" t="s">
        <v>38</v>
      </c>
      <c r="BT106" s="10">
        <v>1.0</v>
      </c>
      <c r="BU106" s="10">
        <v>1.0</v>
      </c>
      <c r="BV106" s="10">
        <v>1.0</v>
      </c>
      <c r="BW106" s="10" t="s">
        <v>38</v>
      </c>
      <c r="BX106" s="10" t="s">
        <v>38</v>
      </c>
      <c r="BY106" s="10" t="s">
        <v>38</v>
      </c>
      <c r="BZ106" s="10" t="s">
        <v>38</v>
      </c>
      <c r="CA106" s="10" t="s">
        <v>38</v>
      </c>
      <c r="CB106" s="10" t="s">
        <v>38</v>
      </c>
      <c r="CC106" s="10" t="s">
        <v>38</v>
      </c>
      <c r="CD106" s="10">
        <v>1.0</v>
      </c>
      <c r="CE106" s="10">
        <v>1.0</v>
      </c>
      <c r="CF106" s="10">
        <v>1.0</v>
      </c>
      <c r="CG106" s="10" t="s">
        <v>38</v>
      </c>
      <c r="CH106" s="10" t="s">
        <v>38</v>
      </c>
      <c r="CI106" s="10" t="s">
        <v>38</v>
      </c>
      <c r="CJ106" s="10" t="s">
        <v>38</v>
      </c>
      <c r="CK106" s="10" t="s">
        <v>38</v>
      </c>
      <c r="CL106" s="10" t="s">
        <v>38</v>
      </c>
      <c r="CM106" s="10" t="s">
        <v>38</v>
      </c>
      <c r="CN106" s="11" t="s">
        <v>31</v>
      </c>
      <c r="CO106" s="10" t="s">
        <v>31</v>
      </c>
      <c r="CP106" s="10" t="s">
        <v>31</v>
      </c>
      <c r="CQ106" s="10" t="s">
        <v>31</v>
      </c>
      <c r="CR106" s="10" t="s">
        <v>31</v>
      </c>
      <c r="CS106" s="10" t="s">
        <v>31</v>
      </c>
      <c r="CT106" s="10" t="s">
        <v>31</v>
      </c>
      <c r="CU106" s="10" t="s">
        <v>31</v>
      </c>
      <c r="CV106" s="10" t="s">
        <v>31</v>
      </c>
      <c r="CW106" s="10" t="s">
        <v>31</v>
      </c>
      <c r="CX106" s="10" t="s">
        <v>31</v>
      </c>
      <c r="CY106" s="10" t="s">
        <v>31</v>
      </c>
      <c r="CZ106" s="10" t="s">
        <v>31</v>
      </c>
      <c r="DA106" s="10" t="s">
        <v>31</v>
      </c>
      <c r="DB106" s="10" t="s">
        <v>31</v>
      </c>
      <c r="DC106" s="10" t="s">
        <v>31</v>
      </c>
      <c r="DD106" s="10" t="s">
        <v>31</v>
      </c>
      <c r="DE106" s="10" t="s">
        <v>31</v>
      </c>
      <c r="DF106" s="10" t="s">
        <v>31</v>
      </c>
      <c r="DG106" s="10" t="s">
        <v>31</v>
      </c>
      <c r="DH106" s="10" t="s">
        <v>31</v>
      </c>
      <c r="DI106" s="10" t="s">
        <v>31</v>
      </c>
      <c r="DJ106" s="10" t="s">
        <v>31</v>
      </c>
      <c r="DK106" s="10" t="s">
        <v>31</v>
      </c>
      <c r="DL106" s="10" t="s">
        <v>31</v>
      </c>
      <c r="DM106" s="10" t="s">
        <v>31</v>
      </c>
      <c r="DN106" s="10" t="s">
        <v>31</v>
      </c>
      <c r="DO106" s="10" t="s">
        <v>31</v>
      </c>
      <c r="DP106" s="10" t="s">
        <v>31</v>
      </c>
      <c r="DQ106" s="10" t="s">
        <v>31</v>
      </c>
      <c r="DR106" s="10" t="s">
        <v>31</v>
      </c>
      <c r="DS106" s="10" t="s">
        <v>31</v>
      </c>
      <c r="DT106" s="10" t="s">
        <v>31</v>
      </c>
      <c r="DU106" s="10" t="s">
        <v>31</v>
      </c>
      <c r="DV106" s="10" t="s">
        <v>31</v>
      </c>
      <c r="DW106" s="10" t="s">
        <v>31</v>
      </c>
      <c r="DX106" s="10" t="s">
        <v>31</v>
      </c>
      <c r="DY106" s="10" t="s">
        <v>31</v>
      </c>
      <c r="DZ106" s="10" t="s">
        <v>31</v>
      </c>
      <c r="EA106" s="10" t="s">
        <v>31</v>
      </c>
      <c r="EB106" s="10" t="s">
        <v>31</v>
      </c>
      <c r="EC106" s="10" t="s">
        <v>31</v>
      </c>
      <c r="ED106" s="10" t="s">
        <v>31</v>
      </c>
      <c r="EE106" s="10" t="s">
        <v>31</v>
      </c>
      <c r="EF106" s="10" t="s">
        <v>31</v>
      </c>
      <c r="EG106" s="10" t="s">
        <v>31</v>
      </c>
      <c r="EH106" s="10" t="s">
        <v>31</v>
      </c>
      <c r="EI106" s="10" t="s">
        <v>31</v>
      </c>
      <c r="EJ106" s="10" t="s">
        <v>31</v>
      </c>
      <c r="EK106" s="10" t="s">
        <v>31</v>
      </c>
      <c r="EL106" s="10" t="s">
        <v>31</v>
      </c>
      <c r="EM106" s="10" t="s">
        <v>31</v>
      </c>
      <c r="EN106" s="10" t="s">
        <v>31</v>
      </c>
      <c r="EO106" s="10" t="s">
        <v>31</v>
      </c>
      <c r="EP106" s="10" t="s">
        <v>31</v>
      </c>
      <c r="EQ106" s="10" t="s">
        <v>31</v>
      </c>
      <c r="ER106" s="10" t="s">
        <v>31</v>
      </c>
      <c r="ES106" s="10" t="s">
        <v>31</v>
      </c>
      <c r="ET106" s="10" t="s">
        <v>31</v>
      </c>
      <c r="EU106" s="10" t="s">
        <v>31</v>
      </c>
      <c r="EV106" s="10" t="s">
        <v>31</v>
      </c>
      <c r="EW106" s="10" t="s">
        <v>31</v>
      </c>
      <c r="EX106" s="10" t="s">
        <v>31</v>
      </c>
      <c r="EY106" s="10" t="s">
        <v>31</v>
      </c>
      <c r="EZ106" s="10" t="s">
        <v>31</v>
      </c>
      <c r="FA106" s="10" t="s">
        <v>31</v>
      </c>
      <c r="FB106" s="10" t="s">
        <v>31</v>
      </c>
      <c r="FC106" s="11" t="s">
        <v>31</v>
      </c>
      <c r="FD106" s="10" t="s">
        <v>31</v>
      </c>
      <c r="FE106" s="10" t="s">
        <v>31</v>
      </c>
      <c r="FF106" s="10" t="s">
        <v>31</v>
      </c>
      <c r="FG106" s="10" t="s">
        <v>31</v>
      </c>
      <c r="FH106" s="10" t="s">
        <v>31</v>
      </c>
      <c r="FI106" s="10" t="s">
        <v>31</v>
      </c>
      <c r="FJ106" s="10" t="s">
        <v>31</v>
      </c>
      <c r="FK106" s="10" t="s">
        <v>31</v>
      </c>
      <c r="FL106" s="10" t="s">
        <v>31</v>
      </c>
      <c r="FM106" s="10" t="s">
        <v>31</v>
      </c>
      <c r="FN106" s="10" t="s">
        <v>31</v>
      </c>
      <c r="FO106" s="10" t="s">
        <v>31</v>
      </c>
      <c r="FP106" s="10" t="s">
        <v>31</v>
      </c>
      <c r="FQ106" s="10" t="s">
        <v>31</v>
      </c>
      <c r="FR106" s="10" t="s">
        <v>31</v>
      </c>
      <c r="FS106" s="10" t="s">
        <v>31</v>
      </c>
      <c r="FT106" s="10" t="s">
        <v>31</v>
      </c>
      <c r="FU106" s="10" t="s">
        <v>31</v>
      </c>
      <c r="FV106" s="10" t="s">
        <v>31</v>
      </c>
      <c r="FW106" s="10" t="s">
        <v>31</v>
      </c>
      <c r="FX106" s="10" t="s">
        <v>31</v>
      </c>
      <c r="FY106" s="10" t="s">
        <v>31</v>
      </c>
      <c r="FZ106" s="10" t="s">
        <v>31</v>
      </c>
      <c r="GA106" s="10" t="s">
        <v>31</v>
      </c>
      <c r="GB106" s="10" t="s">
        <v>31</v>
      </c>
      <c r="GC106" s="10" t="s">
        <v>31</v>
      </c>
      <c r="GD106" s="11" t="s">
        <v>31</v>
      </c>
      <c r="GE106" s="10" t="s">
        <v>31</v>
      </c>
      <c r="GF106" s="10" t="s">
        <v>31</v>
      </c>
      <c r="GG106" s="10" t="s">
        <v>31</v>
      </c>
      <c r="GH106" s="10" t="s">
        <v>31</v>
      </c>
      <c r="GI106" s="10" t="s">
        <v>31</v>
      </c>
      <c r="GJ106" s="10" t="s">
        <v>31</v>
      </c>
      <c r="GK106" s="10" t="s">
        <v>31</v>
      </c>
      <c r="GL106" s="10" t="s">
        <v>31</v>
      </c>
      <c r="GM106" s="10" t="s">
        <v>31</v>
      </c>
      <c r="GN106" s="10" t="s">
        <v>31</v>
      </c>
      <c r="GO106" s="10" t="s">
        <v>31</v>
      </c>
      <c r="GP106" s="10" t="s">
        <v>31</v>
      </c>
      <c r="GQ106" s="10" t="s">
        <v>31</v>
      </c>
      <c r="GR106" s="10" t="s">
        <v>31</v>
      </c>
      <c r="GS106" s="10" t="s">
        <v>31</v>
      </c>
      <c r="GT106" s="10" t="s">
        <v>31</v>
      </c>
      <c r="GU106" s="10" t="s">
        <v>31</v>
      </c>
      <c r="GV106" s="10" t="s">
        <v>31</v>
      </c>
      <c r="GW106" s="10" t="s">
        <v>31</v>
      </c>
      <c r="GX106" s="10" t="s">
        <v>31</v>
      </c>
      <c r="GY106" s="10" t="s">
        <v>31</v>
      </c>
      <c r="GZ106" s="10" t="s">
        <v>31</v>
      </c>
      <c r="HA106" s="10" t="s">
        <v>31</v>
      </c>
      <c r="HB106" s="10" t="s">
        <v>31</v>
      </c>
      <c r="HC106" s="10" t="s">
        <v>31</v>
      </c>
      <c r="HD106" s="10" t="s">
        <v>31</v>
      </c>
      <c r="HE106" s="10" t="s">
        <v>31</v>
      </c>
      <c r="HF106" s="10" t="s">
        <v>31</v>
      </c>
    </row>
    <row r="107">
      <c r="A107" s="7"/>
      <c r="B107" s="8"/>
      <c r="C107" s="7" t="s">
        <v>390</v>
      </c>
      <c r="D107" s="7" t="s">
        <v>108</v>
      </c>
      <c r="E107" s="7" t="s">
        <v>391</v>
      </c>
      <c r="F107" s="9">
        <f t="shared" si="1"/>
        <v>58</v>
      </c>
      <c r="G107" s="7" t="s">
        <v>26</v>
      </c>
      <c r="H107" s="7" t="s">
        <v>392</v>
      </c>
      <c r="I107" s="7" t="s">
        <v>257</v>
      </c>
      <c r="J107" s="7" t="s">
        <v>42</v>
      </c>
      <c r="K107" s="7" t="s">
        <v>55</v>
      </c>
      <c r="L107" s="7" t="s">
        <v>393</v>
      </c>
      <c r="M107" s="10">
        <v>15.0</v>
      </c>
      <c r="N107" s="10">
        <v>43.0</v>
      </c>
      <c r="O107" s="10" t="s">
        <v>31</v>
      </c>
      <c r="P107" s="10" t="s">
        <v>31</v>
      </c>
      <c r="Q107" s="10" t="s">
        <v>31</v>
      </c>
      <c r="R107" s="10" t="s">
        <v>31</v>
      </c>
      <c r="S107" s="11">
        <v>1.0</v>
      </c>
      <c r="T107" s="10">
        <v>1.0</v>
      </c>
      <c r="U107" s="10">
        <v>1.0</v>
      </c>
      <c r="V107" s="10">
        <v>1.0</v>
      </c>
      <c r="W107" s="10">
        <v>1.0</v>
      </c>
      <c r="X107" s="10">
        <v>1.0</v>
      </c>
      <c r="Y107" s="10">
        <v>1.0</v>
      </c>
      <c r="Z107" s="10">
        <v>1.0</v>
      </c>
      <c r="AA107" s="10" t="s">
        <v>57</v>
      </c>
      <c r="AB107" s="10">
        <v>1.0</v>
      </c>
      <c r="AC107" s="10">
        <v>1.0</v>
      </c>
      <c r="AD107" s="10">
        <v>1.0</v>
      </c>
      <c r="AE107" s="10" t="s">
        <v>57</v>
      </c>
      <c r="AF107" s="10" t="s">
        <v>57</v>
      </c>
      <c r="AG107" s="10" t="s">
        <v>57</v>
      </c>
      <c r="AH107" s="10" t="s">
        <v>57</v>
      </c>
      <c r="AI107" s="10" t="s">
        <v>57</v>
      </c>
      <c r="AJ107" s="10" t="s">
        <v>57</v>
      </c>
      <c r="AK107" s="10" t="s">
        <v>57</v>
      </c>
      <c r="AL107" s="10" t="s">
        <v>57</v>
      </c>
      <c r="AM107" s="11">
        <v>1.0</v>
      </c>
      <c r="AN107" s="10">
        <v>1.0</v>
      </c>
      <c r="AO107" s="10">
        <v>1.0</v>
      </c>
      <c r="AP107" s="10">
        <v>1.0</v>
      </c>
      <c r="AQ107" s="10">
        <v>1.0</v>
      </c>
      <c r="AR107" s="10">
        <v>1.0</v>
      </c>
      <c r="AS107" s="10">
        <v>1.0</v>
      </c>
      <c r="AT107" s="10">
        <v>1.0</v>
      </c>
      <c r="AU107" s="10">
        <v>1.0</v>
      </c>
      <c r="AV107" s="10">
        <v>1.0</v>
      </c>
      <c r="AW107" s="10">
        <v>1.0</v>
      </c>
      <c r="AX107" s="10">
        <v>1.0</v>
      </c>
      <c r="AY107" s="10" t="s">
        <v>38</v>
      </c>
      <c r="AZ107" s="10" t="s">
        <v>38</v>
      </c>
      <c r="BA107" s="10" t="s">
        <v>38</v>
      </c>
      <c r="BB107" s="10" t="s">
        <v>38</v>
      </c>
      <c r="BC107" s="10" t="s">
        <v>38</v>
      </c>
      <c r="BD107" s="10">
        <v>1.0</v>
      </c>
      <c r="BE107" s="10" t="s">
        <v>38</v>
      </c>
      <c r="BF107" s="10" t="s">
        <v>38</v>
      </c>
      <c r="BG107" s="10" t="s">
        <v>38</v>
      </c>
      <c r="BH107" s="10" t="s">
        <v>38</v>
      </c>
      <c r="BI107" s="10" t="s">
        <v>38</v>
      </c>
      <c r="BJ107" s="10" t="s">
        <v>38</v>
      </c>
      <c r="BK107" s="11" t="s">
        <v>31</v>
      </c>
      <c r="BL107" s="10" t="s">
        <v>31</v>
      </c>
      <c r="BM107" s="10" t="s">
        <v>31</v>
      </c>
      <c r="BN107" s="10" t="s">
        <v>31</v>
      </c>
      <c r="BO107" s="10" t="s">
        <v>31</v>
      </c>
      <c r="BP107" s="10" t="s">
        <v>31</v>
      </c>
      <c r="BQ107" s="10" t="s">
        <v>31</v>
      </c>
      <c r="BR107" s="10" t="s">
        <v>31</v>
      </c>
      <c r="BS107" s="10" t="s">
        <v>31</v>
      </c>
      <c r="BT107" s="10" t="s">
        <v>31</v>
      </c>
      <c r="BU107" s="10" t="s">
        <v>31</v>
      </c>
      <c r="BV107" s="10" t="s">
        <v>31</v>
      </c>
      <c r="BW107" s="10" t="s">
        <v>31</v>
      </c>
      <c r="BX107" s="10" t="s">
        <v>31</v>
      </c>
      <c r="BY107" s="10" t="s">
        <v>31</v>
      </c>
      <c r="BZ107" s="10" t="s">
        <v>31</v>
      </c>
      <c r="CA107" s="10" t="s">
        <v>31</v>
      </c>
      <c r="CB107" s="10" t="s">
        <v>31</v>
      </c>
      <c r="CC107" s="10" t="s">
        <v>31</v>
      </c>
      <c r="CD107" s="10" t="s">
        <v>31</v>
      </c>
      <c r="CE107" s="10" t="s">
        <v>31</v>
      </c>
      <c r="CF107" s="10" t="s">
        <v>31</v>
      </c>
      <c r="CG107" s="10" t="s">
        <v>31</v>
      </c>
      <c r="CH107" s="10" t="s">
        <v>31</v>
      </c>
      <c r="CI107" s="10" t="s">
        <v>31</v>
      </c>
      <c r="CJ107" s="10" t="s">
        <v>31</v>
      </c>
      <c r="CK107" s="10" t="s">
        <v>31</v>
      </c>
      <c r="CL107" s="10" t="s">
        <v>31</v>
      </c>
      <c r="CM107" s="10" t="s">
        <v>31</v>
      </c>
      <c r="CN107" s="11" t="s">
        <v>31</v>
      </c>
      <c r="CO107" s="10" t="s">
        <v>31</v>
      </c>
      <c r="CP107" s="10" t="s">
        <v>31</v>
      </c>
      <c r="CQ107" s="10" t="s">
        <v>31</v>
      </c>
      <c r="CR107" s="10" t="s">
        <v>31</v>
      </c>
      <c r="CS107" s="10" t="s">
        <v>31</v>
      </c>
      <c r="CT107" s="10" t="s">
        <v>31</v>
      </c>
      <c r="CU107" s="10" t="s">
        <v>31</v>
      </c>
      <c r="CV107" s="10" t="s">
        <v>31</v>
      </c>
      <c r="CW107" s="10" t="s">
        <v>31</v>
      </c>
      <c r="CX107" s="10" t="s">
        <v>31</v>
      </c>
      <c r="CY107" s="10" t="s">
        <v>31</v>
      </c>
      <c r="CZ107" s="10" t="s">
        <v>31</v>
      </c>
      <c r="DA107" s="10" t="s">
        <v>31</v>
      </c>
      <c r="DB107" s="10" t="s">
        <v>31</v>
      </c>
      <c r="DC107" s="10" t="s">
        <v>31</v>
      </c>
      <c r="DD107" s="10" t="s">
        <v>31</v>
      </c>
      <c r="DE107" s="10" t="s">
        <v>31</v>
      </c>
      <c r="DF107" s="10" t="s">
        <v>31</v>
      </c>
      <c r="DG107" s="10" t="s">
        <v>31</v>
      </c>
      <c r="DH107" s="10" t="s">
        <v>31</v>
      </c>
      <c r="DI107" s="10" t="s">
        <v>31</v>
      </c>
      <c r="DJ107" s="10" t="s">
        <v>31</v>
      </c>
      <c r="DK107" s="10" t="s">
        <v>31</v>
      </c>
      <c r="DL107" s="10" t="s">
        <v>31</v>
      </c>
      <c r="DM107" s="10" t="s">
        <v>31</v>
      </c>
      <c r="DN107" s="10" t="s">
        <v>31</v>
      </c>
      <c r="DO107" s="10" t="s">
        <v>31</v>
      </c>
      <c r="DP107" s="10" t="s">
        <v>31</v>
      </c>
      <c r="DQ107" s="10" t="s">
        <v>31</v>
      </c>
      <c r="DR107" s="10" t="s">
        <v>31</v>
      </c>
      <c r="DS107" s="10" t="s">
        <v>31</v>
      </c>
      <c r="DT107" s="10" t="s">
        <v>31</v>
      </c>
      <c r="DU107" s="10" t="s">
        <v>31</v>
      </c>
      <c r="DV107" s="10" t="s">
        <v>31</v>
      </c>
      <c r="DW107" s="10" t="s">
        <v>31</v>
      </c>
      <c r="DX107" s="10" t="s">
        <v>31</v>
      </c>
      <c r="DY107" s="10" t="s">
        <v>31</v>
      </c>
      <c r="DZ107" s="10" t="s">
        <v>31</v>
      </c>
      <c r="EA107" s="10" t="s">
        <v>31</v>
      </c>
      <c r="EB107" s="10" t="s">
        <v>31</v>
      </c>
      <c r="EC107" s="10" t="s">
        <v>31</v>
      </c>
      <c r="ED107" s="10" t="s">
        <v>31</v>
      </c>
      <c r="EE107" s="10" t="s">
        <v>31</v>
      </c>
      <c r="EF107" s="10" t="s">
        <v>31</v>
      </c>
      <c r="EG107" s="10" t="s">
        <v>31</v>
      </c>
      <c r="EH107" s="10" t="s">
        <v>31</v>
      </c>
      <c r="EI107" s="10" t="s">
        <v>31</v>
      </c>
      <c r="EJ107" s="10" t="s">
        <v>31</v>
      </c>
      <c r="EK107" s="10" t="s">
        <v>31</v>
      </c>
      <c r="EL107" s="10" t="s">
        <v>31</v>
      </c>
      <c r="EM107" s="10" t="s">
        <v>31</v>
      </c>
      <c r="EN107" s="10" t="s">
        <v>31</v>
      </c>
      <c r="EO107" s="10" t="s">
        <v>31</v>
      </c>
      <c r="EP107" s="10" t="s">
        <v>31</v>
      </c>
      <c r="EQ107" s="10" t="s">
        <v>31</v>
      </c>
      <c r="ER107" s="10" t="s">
        <v>31</v>
      </c>
      <c r="ES107" s="10" t="s">
        <v>31</v>
      </c>
      <c r="ET107" s="10" t="s">
        <v>31</v>
      </c>
      <c r="EU107" s="10" t="s">
        <v>31</v>
      </c>
      <c r="EV107" s="10" t="s">
        <v>31</v>
      </c>
      <c r="EW107" s="10" t="s">
        <v>31</v>
      </c>
      <c r="EX107" s="10" t="s">
        <v>31</v>
      </c>
      <c r="EY107" s="10" t="s">
        <v>31</v>
      </c>
      <c r="EZ107" s="10" t="s">
        <v>31</v>
      </c>
      <c r="FA107" s="10" t="s">
        <v>31</v>
      </c>
      <c r="FB107" s="10" t="s">
        <v>31</v>
      </c>
      <c r="FC107" s="11" t="s">
        <v>31</v>
      </c>
      <c r="FD107" s="10" t="s">
        <v>31</v>
      </c>
      <c r="FE107" s="10" t="s">
        <v>31</v>
      </c>
      <c r="FF107" s="10" t="s">
        <v>31</v>
      </c>
      <c r="FG107" s="10" t="s">
        <v>31</v>
      </c>
      <c r="FH107" s="10" t="s">
        <v>31</v>
      </c>
      <c r="FI107" s="10" t="s">
        <v>31</v>
      </c>
      <c r="FJ107" s="10" t="s">
        <v>31</v>
      </c>
      <c r="FK107" s="10" t="s">
        <v>31</v>
      </c>
      <c r="FL107" s="10" t="s">
        <v>31</v>
      </c>
      <c r="FM107" s="10" t="s">
        <v>31</v>
      </c>
      <c r="FN107" s="10" t="s">
        <v>31</v>
      </c>
      <c r="FO107" s="10" t="s">
        <v>31</v>
      </c>
      <c r="FP107" s="10" t="s">
        <v>31</v>
      </c>
      <c r="FQ107" s="10" t="s">
        <v>31</v>
      </c>
      <c r="FR107" s="10" t="s">
        <v>31</v>
      </c>
      <c r="FS107" s="10" t="s">
        <v>31</v>
      </c>
      <c r="FT107" s="10" t="s">
        <v>31</v>
      </c>
      <c r="FU107" s="10" t="s">
        <v>31</v>
      </c>
      <c r="FV107" s="10" t="s">
        <v>31</v>
      </c>
      <c r="FW107" s="10" t="s">
        <v>31</v>
      </c>
      <c r="FX107" s="10" t="s">
        <v>31</v>
      </c>
      <c r="FY107" s="10" t="s">
        <v>31</v>
      </c>
      <c r="FZ107" s="10" t="s">
        <v>31</v>
      </c>
      <c r="GA107" s="10" t="s">
        <v>31</v>
      </c>
      <c r="GB107" s="10" t="s">
        <v>31</v>
      </c>
      <c r="GC107" s="10" t="s">
        <v>31</v>
      </c>
      <c r="GD107" s="11" t="s">
        <v>31</v>
      </c>
      <c r="GE107" s="10" t="s">
        <v>31</v>
      </c>
      <c r="GF107" s="10" t="s">
        <v>31</v>
      </c>
      <c r="GG107" s="10" t="s">
        <v>31</v>
      </c>
      <c r="GH107" s="10" t="s">
        <v>31</v>
      </c>
      <c r="GI107" s="10" t="s">
        <v>31</v>
      </c>
      <c r="GJ107" s="10" t="s">
        <v>31</v>
      </c>
      <c r="GK107" s="10" t="s">
        <v>31</v>
      </c>
      <c r="GL107" s="10" t="s">
        <v>31</v>
      </c>
      <c r="GM107" s="10" t="s">
        <v>31</v>
      </c>
      <c r="GN107" s="10" t="s">
        <v>31</v>
      </c>
      <c r="GO107" s="10" t="s">
        <v>31</v>
      </c>
      <c r="GP107" s="10" t="s">
        <v>31</v>
      </c>
      <c r="GQ107" s="10" t="s">
        <v>31</v>
      </c>
      <c r="GR107" s="10" t="s">
        <v>31</v>
      </c>
      <c r="GS107" s="10" t="s">
        <v>31</v>
      </c>
      <c r="GT107" s="10" t="s">
        <v>31</v>
      </c>
      <c r="GU107" s="10" t="s">
        <v>31</v>
      </c>
      <c r="GV107" s="10" t="s">
        <v>31</v>
      </c>
      <c r="GW107" s="10" t="s">
        <v>31</v>
      </c>
      <c r="GX107" s="10" t="s">
        <v>31</v>
      </c>
      <c r="GY107" s="10" t="s">
        <v>31</v>
      </c>
      <c r="GZ107" s="10" t="s">
        <v>31</v>
      </c>
      <c r="HA107" s="10" t="s">
        <v>31</v>
      </c>
      <c r="HB107" s="10" t="s">
        <v>31</v>
      </c>
      <c r="HC107" s="10" t="s">
        <v>31</v>
      </c>
      <c r="HD107" s="10" t="s">
        <v>31</v>
      </c>
      <c r="HE107" s="10" t="s">
        <v>31</v>
      </c>
      <c r="HF107" s="10" t="s">
        <v>31</v>
      </c>
    </row>
    <row r="108">
      <c r="A108" s="7"/>
      <c r="B108" s="8"/>
      <c r="C108" s="7" t="s">
        <v>394</v>
      </c>
      <c r="D108" s="7" t="s">
        <v>395</v>
      </c>
      <c r="E108" s="7" t="s">
        <v>396</v>
      </c>
      <c r="F108" s="9">
        <f t="shared" si="1"/>
        <v>58</v>
      </c>
      <c r="G108" s="7" t="s">
        <v>26</v>
      </c>
      <c r="H108" s="7" t="s">
        <v>35</v>
      </c>
      <c r="I108" s="7" t="s">
        <v>36</v>
      </c>
      <c r="J108" s="7" t="s">
        <v>29</v>
      </c>
      <c r="K108" s="7" t="s">
        <v>30</v>
      </c>
      <c r="L108" s="7" t="s">
        <v>397</v>
      </c>
      <c r="M108" s="10" t="s">
        <v>31</v>
      </c>
      <c r="N108" s="10" t="s">
        <v>31</v>
      </c>
      <c r="O108" s="10" t="s">
        <v>31</v>
      </c>
      <c r="P108" s="10">
        <v>58.0</v>
      </c>
      <c r="Q108" s="10" t="s">
        <v>31</v>
      </c>
      <c r="R108" s="10" t="s">
        <v>31</v>
      </c>
      <c r="S108" s="11" t="s">
        <v>31</v>
      </c>
      <c r="T108" s="10" t="s">
        <v>31</v>
      </c>
      <c r="U108" s="10" t="s">
        <v>31</v>
      </c>
      <c r="V108" s="10" t="s">
        <v>31</v>
      </c>
      <c r="W108" s="10" t="s">
        <v>31</v>
      </c>
      <c r="X108" s="10" t="s">
        <v>31</v>
      </c>
      <c r="Y108" s="10" t="s">
        <v>31</v>
      </c>
      <c r="Z108" s="10" t="s">
        <v>31</v>
      </c>
      <c r="AA108" s="10" t="s">
        <v>31</v>
      </c>
      <c r="AB108" s="10" t="s">
        <v>31</v>
      </c>
      <c r="AC108" s="10" t="s">
        <v>31</v>
      </c>
      <c r="AD108" s="10" t="s">
        <v>31</v>
      </c>
      <c r="AE108" s="10" t="s">
        <v>31</v>
      </c>
      <c r="AF108" s="10" t="s">
        <v>31</v>
      </c>
      <c r="AG108" s="10" t="s">
        <v>31</v>
      </c>
      <c r="AH108" s="10" t="s">
        <v>31</v>
      </c>
      <c r="AI108" s="10" t="s">
        <v>31</v>
      </c>
      <c r="AJ108" s="10" t="s">
        <v>31</v>
      </c>
      <c r="AK108" s="10" t="s">
        <v>31</v>
      </c>
      <c r="AL108" s="10" t="s">
        <v>31</v>
      </c>
      <c r="AM108" s="11" t="s">
        <v>31</v>
      </c>
      <c r="AN108" s="10" t="s">
        <v>31</v>
      </c>
      <c r="AO108" s="10" t="s">
        <v>31</v>
      </c>
      <c r="AP108" s="10" t="s">
        <v>31</v>
      </c>
      <c r="AQ108" s="10" t="s">
        <v>31</v>
      </c>
      <c r="AR108" s="10" t="s">
        <v>31</v>
      </c>
      <c r="AS108" s="10" t="s">
        <v>31</v>
      </c>
      <c r="AT108" s="10" t="s">
        <v>31</v>
      </c>
      <c r="AU108" s="10" t="s">
        <v>31</v>
      </c>
      <c r="AV108" s="10" t="s">
        <v>31</v>
      </c>
      <c r="AW108" s="10" t="s">
        <v>31</v>
      </c>
      <c r="AX108" s="10" t="s">
        <v>31</v>
      </c>
      <c r="AY108" s="10" t="s">
        <v>31</v>
      </c>
      <c r="AZ108" s="10" t="s">
        <v>31</v>
      </c>
      <c r="BA108" s="10" t="s">
        <v>31</v>
      </c>
      <c r="BB108" s="10" t="s">
        <v>31</v>
      </c>
      <c r="BC108" s="10" t="s">
        <v>31</v>
      </c>
      <c r="BD108" s="10" t="s">
        <v>31</v>
      </c>
      <c r="BE108" s="10" t="s">
        <v>31</v>
      </c>
      <c r="BF108" s="10" t="s">
        <v>31</v>
      </c>
      <c r="BG108" s="10" t="s">
        <v>31</v>
      </c>
      <c r="BH108" s="10" t="s">
        <v>31</v>
      </c>
      <c r="BI108" s="10" t="s">
        <v>31</v>
      </c>
      <c r="BJ108" s="10" t="s">
        <v>31</v>
      </c>
      <c r="BK108" s="11" t="s">
        <v>31</v>
      </c>
      <c r="BL108" s="10" t="s">
        <v>31</v>
      </c>
      <c r="BM108" s="10" t="s">
        <v>31</v>
      </c>
      <c r="BN108" s="10" t="s">
        <v>31</v>
      </c>
      <c r="BO108" s="10" t="s">
        <v>31</v>
      </c>
      <c r="BP108" s="10" t="s">
        <v>31</v>
      </c>
      <c r="BQ108" s="10" t="s">
        <v>31</v>
      </c>
      <c r="BR108" s="10" t="s">
        <v>31</v>
      </c>
      <c r="BS108" s="10" t="s">
        <v>31</v>
      </c>
      <c r="BT108" s="10" t="s">
        <v>31</v>
      </c>
      <c r="BU108" s="10" t="s">
        <v>31</v>
      </c>
      <c r="BV108" s="10" t="s">
        <v>31</v>
      </c>
      <c r="BW108" s="10" t="s">
        <v>31</v>
      </c>
      <c r="BX108" s="10" t="s">
        <v>31</v>
      </c>
      <c r="BY108" s="10" t="s">
        <v>31</v>
      </c>
      <c r="BZ108" s="10" t="s">
        <v>31</v>
      </c>
      <c r="CA108" s="10" t="s">
        <v>31</v>
      </c>
      <c r="CB108" s="10" t="s">
        <v>31</v>
      </c>
      <c r="CC108" s="10" t="s">
        <v>31</v>
      </c>
      <c r="CD108" s="10" t="s">
        <v>31</v>
      </c>
      <c r="CE108" s="10" t="s">
        <v>31</v>
      </c>
      <c r="CF108" s="10" t="s">
        <v>31</v>
      </c>
      <c r="CG108" s="10" t="s">
        <v>31</v>
      </c>
      <c r="CH108" s="10" t="s">
        <v>31</v>
      </c>
      <c r="CI108" s="10" t="s">
        <v>31</v>
      </c>
      <c r="CJ108" s="10" t="s">
        <v>31</v>
      </c>
      <c r="CK108" s="10" t="s">
        <v>31</v>
      </c>
      <c r="CL108" s="10" t="s">
        <v>31</v>
      </c>
      <c r="CM108" s="10" t="s">
        <v>31</v>
      </c>
      <c r="CN108" s="11">
        <v>1.0</v>
      </c>
      <c r="CO108" s="10">
        <v>1.0</v>
      </c>
      <c r="CP108" s="10">
        <v>1.0</v>
      </c>
      <c r="CQ108" s="10">
        <v>1.0</v>
      </c>
      <c r="CR108" s="10">
        <v>1.0</v>
      </c>
      <c r="CS108" s="10">
        <v>1.0</v>
      </c>
      <c r="CT108" s="10">
        <v>1.0</v>
      </c>
      <c r="CU108" s="10">
        <v>1.0</v>
      </c>
      <c r="CV108" s="10">
        <v>1.0</v>
      </c>
      <c r="CW108" s="10">
        <v>1.0</v>
      </c>
      <c r="CX108" s="10">
        <v>1.0</v>
      </c>
      <c r="CY108" s="10">
        <v>1.0</v>
      </c>
      <c r="CZ108" s="10">
        <v>1.0</v>
      </c>
      <c r="DA108" s="10">
        <v>1.0</v>
      </c>
      <c r="DB108" s="10">
        <v>1.0</v>
      </c>
      <c r="DC108" s="10">
        <v>1.0</v>
      </c>
      <c r="DD108" s="10">
        <v>1.0</v>
      </c>
      <c r="DE108" s="10">
        <v>1.0</v>
      </c>
      <c r="DF108" s="10">
        <v>1.0</v>
      </c>
      <c r="DG108" s="10">
        <v>1.0</v>
      </c>
      <c r="DH108" s="10">
        <v>1.0</v>
      </c>
      <c r="DI108" s="10">
        <v>1.0</v>
      </c>
      <c r="DJ108" s="10">
        <v>1.0</v>
      </c>
      <c r="DK108" s="10">
        <v>1.0</v>
      </c>
      <c r="DL108" s="10">
        <v>1.0</v>
      </c>
      <c r="DM108" s="10">
        <v>1.0</v>
      </c>
      <c r="DN108" s="10">
        <v>1.0</v>
      </c>
      <c r="DO108" s="10">
        <v>1.0</v>
      </c>
      <c r="DP108" s="10">
        <v>1.0</v>
      </c>
      <c r="DQ108" s="10">
        <v>1.0</v>
      </c>
      <c r="DR108" s="10">
        <v>1.0</v>
      </c>
      <c r="DS108" s="10">
        <v>1.0</v>
      </c>
      <c r="DT108" s="10" t="s">
        <v>38</v>
      </c>
      <c r="DU108" s="10">
        <v>1.0</v>
      </c>
      <c r="DV108" s="10">
        <v>1.0</v>
      </c>
      <c r="DW108" s="10">
        <v>1.0</v>
      </c>
      <c r="DX108" s="10">
        <v>1.0</v>
      </c>
      <c r="DY108" s="10">
        <v>1.0</v>
      </c>
      <c r="DZ108" s="10">
        <v>1.0</v>
      </c>
      <c r="EA108" s="10">
        <v>1.0</v>
      </c>
      <c r="EB108" s="10">
        <v>1.0</v>
      </c>
      <c r="EC108" s="10">
        <v>1.0</v>
      </c>
      <c r="ED108" s="10">
        <v>1.0</v>
      </c>
      <c r="EE108" s="10">
        <v>1.0</v>
      </c>
      <c r="EF108" s="10">
        <v>1.0</v>
      </c>
      <c r="EG108" s="10">
        <v>1.0</v>
      </c>
      <c r="EH108" s="10" t="s">
        <v>38</v>
      </c>
      <c r="EI108" s="10">
        <v>1.0</v>
      </c>
      <c r="EJ108" s="10">
        <v>1.0</v>
      </c>
      <c r="EK108" s="10">
        <v>1.0</v>
      </c>
      <c r="EL108" s="10">
        <v>1.0</v>
      </c>
      <c r="EM108" s="10">
        <v>1.0</v>
      </c>
      <c r="EN108" s="10">
        <v>1.0</v>
      </c>
      <c r="EO108" s="10">
        <v>1.0</v>
      </c>
      <c r="EP108" s="10">
        <v>1.0</v>
      </c>
      <c r="EQ108" s="10">
        <v>1.0</v>
      </c>
      <c r="ER108" s="10">
        <v>1.0</v>
      </c>
      <c r="ES108" s="10">
        <v>1.0</v>
      </c>
      <c r="ET108" s="10">
        <v>1.0</v>
      </c>
      <c r="EU108" s="10">
        <v>1.0</v>
      </c>
      <c r="EV108" s="10">
        <v>1.0</v>
      </c>
      <c r="EW108" s="10" t="s">
        <v>38</v>
      </c>
      <c r="EX108" s="10" t="s">
        <v>38</v>
      </c>
      <c r="EY108" s="10">
        <v>1.0</v>
      </c>
      <c r="EZ108" s="10">
        <v>1.0</v>
      </c>
      <c r="FA108" s="10">
        <v>1.0</v>
      </c>
      <c r="FB108" s="10">
        <v>1.0</v>
      </c>
      <c r="FC108" s="11" t="s">
        <v>31</v>
      </c>
      <c r="FD108" s="10" t="s">
        <v>31</v>
      </c>
      <c r="FE108" s="10" t="s">
        <v>31</v>
      </c>
      <c r="FF108" s="10" t="s">
        <v>31</v>
      </c>
      <c r="FG108" s="10" t="s">
        <v>31</v>
      </c>
      <c r="FH108" s="10" t="s">
        <v>31</v>
      </c>
      <c r="FI108" s="10" t="s">
        <v>31</v>
      </c>
      <c r="FJ108" s="10" t="s">
        <v>31</v>
      </c>
      <c r="FK108" s="10" t="s">
        <v>31</v>
      </c>
      <c r="FL108" s="10" t="s">
        <v>31</v>
      </c>
      <c r="FM108" s="10" t="s">
        <v>31</v>
      </c>
      <c r="FN108" s="10" t="s">
        <v>31</v>
      </c>
      <c r="FO108" s="10" t="s">
        <v>31</v>
      </c>
      <c r="FP108" s="10" t="s">
        <v>31</v>
      </c>
      <c r="FQ108" s="10" t="s">
        <v>31</v>
      </c>
      <c r="FR108" s="10" t="s">
        <v>31</v>
      </c>
      <c r="FS108" s="10" t="s">
        <v>31</v>
      </c>
      <c r="FT108" s="10" t="s">
        <v>31</v>
      </c>
      <c r="FU108" s="10" t="s">
        <v>31</v>
      </c>
      <c r="FV108" s="10" t="s">
        <v>31</v>
      </c>
      <c r="FW108" s="10" t="s">
        <v>31</v>
      </c>
      <c r="FX108" s="10" t="s">
        <v>31</v>
      </c>
      <c r="FY108" s="10" t="s">
        <v>31</v>
      </c>
      <c r="FZ108" s="10" t="s">
        <v>31</v>
      </c>
      <c r="GA108" s="10" t="s">
        <v>31</v>
      </c>
      <c r="GB108" s="10" t="s">
        <v>31</v>
      </c>
      <c r="GC108" s="10" t="s">
        <v>31</v>
      </c>
      <c r="GD108" s="11" t="s">
        <v>31</v>
      </c>
      <c r="GE108" s="10" t="s">
        <v>31</v>
      </c>
      <c r="GF108" s="10" t="s">
        <v>31</v>
      </c>
      <c r="GG108" s="10" t="s">
        <v>31</v>
      </c>
      <c r="GH108" s="10" t="s">
        <v>31</v>
      </c>
      <c r="GI108" s="10" t="s">
        <v>31</v>
      </c>
      <c r="GJ108" s="10" t="s">
        <v>31</v>
      </c>
      <c r="GK108" s="10" t="s">
        <v>31</v>
      </c>
      <c r="GL108" s="10" t="s">
        <v>31</v>
      </c>
      <c r="GM108" s="10" t="s">
        <v>31</v>
      </c>
      <c r="GN108" s="10" t="s">
        <v>31</v>
      </c>
      <c r="GO108" s="10" t="s">
        <v>31</v>
      </c>
      <c r="GP108" s="10" t="s">
        <v>31</v>
      </c>
      <c r="GQ108" s="10" t="s">
        <v>31</v>
      </c>
      <c r="GR108" s="10" t="s">
        <v>31</v>
      </c>
      <c r="GS108" s="10" t="s">
        <v>31</v>
      </c>
      <c r="GT108" s="10" t="s">
        <v>31</v>
      </c>
      <c r="GU108" s="10" t="s">
        <v>31</v>
      </c>
      <c r="GV108" s="10" t="s">
        <v>31</v>
      </c>
      <c r="GW108" s="10" t="s">
        <v>31</v>
      </c>
      <c r="GX108" s="10" t="s">
        <v>31</v>
      </c>
      <c r="GY108" s="10" t="s">
        <v>31</v>
      </c>
      <c r="GZ108" s="10" t="s">
        <v>31</v>
      </c>
      <c r="HA108" s="10" t="s">
        <v>31</v>
      </c>
      <c r="HB108" s="10" t="s">
        <v>31</v>
      </c>
      <c r="HC108" s="10" t="s">
        <v>31</v>
      </c>
      <c r="HD108" s="10" t="s">
        <v>31</v>
      </c>
      <c r="HE108" s="10" t="s">
        <v>31</v>
      </c>
      <c r="HF108" s="10" t="s">
        <v>31</v>
      </c>
    </row>
    <row r="109">
      <c r="A109" s="7"/>
      <c r="B109" s="8"/>
      <c r="C109" s="7" t="s">
        <v>398</v>
      </c>
      <c r="D109" s="7" t="s">
        <v>399</v>
      </c>
      <c r="E109" s="7" t="s">
        <v>400</v>
      </c>
      <c r="F109" s="9">
        <f t="shared" si="1"/>
        <v>58</v>
      </c>
      <c r="G109" s="7" t="s">
        <v>26</v>
      </c>
      <c r="H109" s="7" t="s">
        <v>75</v>
      </c>
      <c r="I109" s="7" t="s">
        <v>76</v>
      </c>
      <c r="J109" s="7" t="s">
        <v>42</v>
      </c>
      <c r="K109" s="7" t="s">
        <v>55</v>
      </c>
      <c r="L109" s="7" t="s">
        <v>81</v>
      </c>
      <c r="M109" s="10">
        <v>15.0</v>
      </c>
      <c r="N109" s="10">
        <v>43.0</v>
      </c>
      <c r="O109" s="10">
        <v>0.0</v>
      </c>
      <c r="P109" s="10" t="s">
        <v>31</v>
      </c>
      <c r="Q109" s="10" t="s">
        <v>31</v>
      </c>
      <c r="R109" s="10" t="s">
        <v>31</v>
      </c>
      <c r="S109" s="11">
        <v>1.0</v>
      </c>
      <c r="T109" s="10">
        <v>1.0</v>
      </c>
      <c r="U109" s="10">
        <v>1.0</v>
      </c>
      <c r="V109" s="10">
        <v>1.0</v>
      </c>
      <c r="W109" s="10">
        <v>1.0</v>
      </c>
      <c r="X109" s="10">
        <v>1.0</v>
      </c>
      <c r="Y109" s="10">
        <v>1.0</v>
      </c>
      <c r="Z109" s="10">
        <v>1.0</v>
      </c>
      <c r="AA109" s="10" t="s">
        <v>57</v>
      </c>
      <c r="AB109" s="10">
        <v>1.0</v>
      </c>
      <c r="AC109" s="10" t="s">
        <v>57</v>
      </c>
      <c r="AD109" s="10" t="s">
        <v>57</v>
      </c>
      <c r="AE109" s="10" t="s">
        <v>57</v>
      </c>
      <c r="AF109" s="10" t="s">
        <v>57</v>
      </c>
      <c r="AG109" s="10" t="s">
        <v>57</v>
      </c>
      <c r="AH109" s="10" t="s">
        <v>57</v>
      </c>
      <c r="AI109" s="10" t="s">
        <v>57</v>
      </c>
      <c r="AJ109" s="10" t="s">
        <v>57</v>
      </c>
      <c r="AK109" s="10" t="s">
        <v>57</v>
      </c>
      <c r="AL109" s="10" t="s">
        <v>57</v>
      </c>
      <c r="AM109" s="11" t="s">
        <v>38</v>
      </c>
      <c r="AN109" s="10">
        <v>1.0</v>
      </c>
      <c r="AO109" s="10">
        <v>1.0</v>
      </c>
      <c r="AP109" s="10">
        <v>1.0</v>
      </c>
      <c r="AQ109" s="10">
        <v>1.0</v>
      </c>
      <c r="AR109" s="10">
        <v>1.0</v>
      </c>
      <c r="AS109" s="10">
        <v>1.0</v>
      </c>
      <c r="AT109" s="10">
        <v>1.0</v>
      </c>
      <c r="AU109" s="10">
        <v>1.0</v>
      </c>
      <c r="AV109" s="10">
        <v>1.0</v>
      </c>
      <c r="AW109" s="10">
        <v>1.0</v>
      </c>
      <c r="AX109" s="10">
        <v>1.0</v>
      </c>
      <c r="AY109" s="10" t="s">
        <v>38</v>
      </c>
      <c r="AZ109" s="10" t="s">
        <v>38</v>
      </c>
      <c r="BA109" s="10" t="s">
        <v>38</v>
      </c>
      <c r="BB109" s="10" t="s">
        <v>38</v>
      </c>
      <c r="BC109" s="10" t="s">
        <v>38</v>
      </c>
      <c r="BD109" s="10">
        <v>1.0</v>
      </c>
      <c r="BE109" s="10" t="s">
        <v>38</v>
      </c>
      <c r="BF109" s="10" t="s">
        <v>38</v>
      </c>
      <c r="BG109" s="10" t="s">
        <v>38</v>
      </c>
      <c r="BH109" s="10" t="s">
        <v>38</v>
      </c>
      <c r="BI109" s="10" t="s">
        <v>38</v>
      </c>
      <c r="BJ109" s="10" t="s">
        <v>38</v>
      </c>
      <c r="BK109" s="11" t="s">
        <v>38</v>
      </c>
      <c r="BL109" s="10" t="s">
        <v>38</v>
      </c>
      <c r="BM109" s="10" t="s">
        <v>38</v>
      </c>
      <c r="BN109" s="10" t="s">
        <v>38</v>
      </c>
      <c r="BO109" s="10" t="s">
        <v>38</v>
      </c>
      <c r="BP109" s="10" t="s">
        <v>38</v>
      </c>
      <c r="BQ109" s="10" t="s">
        <v>38</v>
      </c>
      <c r="BR109" s="10" t="s">
        <v>38</v>
      </c>
      <c r="BS109" s="10" t="s">
        <v>38</v>
      </c>
      <c r="BT109" s="10">
        <v>1.0</v>
      </c>
      <c r="BU109" s="10">
        <v>1.0</v>
      </c>
      <c r="BV109" s="10">
        <v>1.0</v>
      </c>
      <c r="BW109" s="10" t="s">
        <v>38</v>
      </c>
      <c r="BX109" s="10" t="s">
        <v>38</v>
      </c>
      <c r="BY109" s="10" t="s">
        <v>38</v>
      </c>
      <c r="BZ109" s="10" t="s">
        <v>38</v>
      </c>
      <c r="CA109" s="10" t="s">
        <v>38</v>
      </c>
      <c r="CB109" s="10" t="s">
        <v>38</v>
      </c>
      <c r="CC109" s="10" t="s">
        <v>38</v>
      </c>
      <c r="CD109" s="10">
        <v>1.0</v>
      </c>
      <c r="CE109" s="10">
        <v>1.0</v>
      </c>
      <c r="CF109" s="10">
        <v>1.0</v>
      </c>
      <c r="CG109" s="10" t="s">
        <v>38</v>
      </c>
      <c r="CH109" s="10" t="s">
        <v>38</v>
      </c>
      <c r="CI109" s="10" t="s">
        <v>38</v>
      </c>
      <c r="CJ109" s="10" t="s">
        <v>38</v>
      </c>
      <c r="CK109" s="10" t="s">
        <v>38</v>
      </c>
      <c r="CL109" s="10" t="s">
        <v>38</v>
      </c>
      <c r="CM109" s="10" t="s">
        <v>38</v>
      </c>
      <c r="CN109" s="11" t="s">
        <v>31</v>
      </c>
      <c r="CO109" s="10" t="s">
        <v>31</v>
      </c>
      <c r="CP109" s="10" t="s">
        <v>31</v>
      </c>
      <c r="CQ109" s="10" t="s">
        <v>31</v>
      </c>
      <c r="CR109" s="10" t="s">
        <v>31</v>
      </c>
      <c r="CS109" s="10" t="s">
        <v>31</v>
      </c>
      <c r="CT109" s="10" t="s">
        <v>31</v>
      </c>
      <c r="CU109" s="10" t="s">
        <v>31</v>
      </c>
      <c r="CV109" s="10" t="s">
        <v>31</v>
      </c>
      <c r="CW109" s="10" t="s">
        <v>31</v>
      </c>
      <c r="CX109" s="10" t="s">
        <v>31</v>
      </c>
      <c r="CY109" s="10" t="s">
        <v>31</v>
      </c>
      <c r="CZ109" s="10" t="s">
        <v>31</v>
      </c>
      <c r="DA109" s="10" t="s">
        <v>31</v>
      </c>
      <c r="DB109" s="10" t="s">
        <v>31</v>
      </c>
      <c r="DC109" s="10" t="s">
        <v>31</v>
      </c>
      <c r="DD109" s="10" t="s">
        <v>31</v>
      </c>
      <c r="DE109" s="10" t="s">
        <v>31</v>
      </c>
      <c r="DF109" s="10" t="s">
        <v>31</v>
      </c>
      <c r="DG109" s="10" t="s">
        <v>31</v>
      </c>
      <c r="DH109" s="10" t="s">
        <v>31</v>
      </c>
      <c r="DI109" s="10" t="s">
        <v>31</v>
      </c>
      <c r="DJ109" s="10" t="s">
        <v>31</v>
      </c>
      <c r="DK109" s="10" t="s">
        <v>31</v>
      </c>
      <c r="DL109" s="10" t="s">
        <v>31</v>
      </c>
      <c r="DM109" s="10" t="s">
        <v>31</v>
      </c>
      <c r="DN109" s="10" t="s">
        <v>31</v>
      </c>
      <c r="DO109" s="10" t="s">
        <v>31</v>
      </c>
      <c r="DP109" s="10" t="s">
        <v>31</v>
      </c>
      <c r="DQ109" s="10" t="s">
        <v>31</v>
      </c>
      <c r="DR109" s="10" t="s">
        <v>31</v>
      </c>
      <c r="DS109" s="10" t="s">
        <v>31</v>
      </c>
      <c r="DT109" s="10" t="s">
        <v>31</v>
      </c>
      <c r="DU109" s="10" t="s">
        <v>31</v>
      </c>
      <c r="DV109" s="10" t="s">
        <v>31</v>
      </c>
      <c r="DW109" s="10" t="s">
        <v>31</v>
      </c>
      <c r="DX109" s="10" t="s">
        <v>31</v>
      </c>
      <c r="DY109" s="10" t="s">
        <v>31</v>
      </c>
      <c r="DZ109" s="10" t="s">
        <v>31</v>
      </c>
      <c r="EA109" s="10" t="s">
        <v>31</v>
      </c>
      <c r="EB109" s="10" t="s">
        <v>31</v>
      </c>
      <c r="EC109" s="10" t="s">
        <v>31</v>
      </c>
      <c r="ED109" s="10" t="s">
        <v>31</v>
      </c>
      <c r="EE109" s="10" t="s">
        <v>31</v>
      </c>
      <c r="EF109" s="10" t="s">
        <v>31</v>
      </c>
      <c r="EG109" s="10" t="s">
        <v>31</v>
      </c>
      <c r="EH109" s="10" t="s">
        <v>31</v>
      </c>
      <c r="EI109" s="10" t="s">
        <v>31</v>
      </c>
      <c r="EJ109" s="10" t="s">
        <v>31</v>
      </c>
      <c r="EK109" s="10" t="s">
        <v>31</v>
      </c>
      <c r="EL109" s="10" t="s">
        <v>31</v>
      </c>
      <c r="EM109" s="10" t="s">
        <v>31</v>
      </c>
      <c r="EN109" s="10" t="s">
        <v>31</v>
      </c>
      <c r="EO109" s="10" t="s">
        <v>31</v>
      </c>
      <c r="EP109" s="10" t="s">
        <v>31</v>
      </c>
      <c r="EQ109" s="10" t="s">
        <v>31</v>
      </c>
      <c r="ER109" s="10" t="s">
        <v>31</v>
      </c>
      <c r="ES109" s="10" t="s">
        <v>31</v>
      </c>
      <c r="ET109" s="10" t="s">
        <v>31</v>
      </c>
      <c r="EU109" s="10" t="s">
        <v>31</v>
      </c>
      <c r="EV109" s="10" t="s">
        <v>31</v>
      </c>
      <c r="EW109" s="10" t="s">
        <v>31</v>
      </c>
      <c r="EX109" s="10" t="s">
        <v>31</v>
      </c>
      <c r="EY109" s="10" t="s">
        <v>31</v>
      </c>
      <c r="EZ109" s="10" t="s">
        <v>31</v>
      </c>
      <c r="FA109" s="10" t="s">
        <v>31</v>
      </c>
      <c r="FB109" s="10" t="s">
        <v>31</v>
      </c>
      <c r="FC109" s="11" t="s">
        <v>31</v>
      </c>
      <c r="FD109" s="10" t="s">
        <v>31</v>
      </c>
      <c r="FE109" s="10" t="s">
        <v>31</v>
      </c>
      <c r="FF109" s="10" t="s">
        <v>31</v>
      </c>
      <c r="FG109" s="10" t="s">
        <v>31</v>
      </c>
      <c r="FH109" s="10" t="s">
        <v>31</v>
      </c>
      <c r="FI109" s="10" t="s">
        <v>31</v>
      </c>
      <c r="FJ109" s="10" t="s">
        <v>31</v>
      </c>
      <c r="FK109" s="10" t="s">
        <v>31</v>
      </c>
      <c r="FL109" s="10" t="s">
        <v>31</v>
      </c>
      <c r="FM109" s="10" t="s">
        <v>31</v>
      </c>
      <c r="FN109" s="10" t="s">
        <v>31</v>
      </c>
      <c r="FO109" s="10" t="s">
        <v>31</v>
      </c>
      <c r="FP109" s="10" t="s">
        <v>31</v>
      </c>
      <c r="FQ109" s="10" t="s">
        <v>31</v>
      </c>
      <c r="FR109" s="10" t="s">
        <v>31</v>
      </c>
      <c r="FS109" s="10" t="s">
        <v>31</v>
      </c>
      <c r="FT109" s="10" t="s">
        <v>31</v>
      </c>
      <c r="FU109" s="10" t="s">
        <v>31</v>
      </c>
      <c r="FV109" s="10" t="s">
        <v>31</v>
      </c>
      <c r="FW109" s="10" t="s">
        <v>31</v>
      </c>
      <c r="FX109" s="10" t="s">
        <v>31</v>
      </c>
      <c r="FY109" s="10" t="s">
        <v>31</v>
      </c>
      <c r="FZ109" s="10" t="s">
        <v>31</v>
      </c>
      <c r="GA109" s="10" t="s">
        <v>31</v>
      </c>
      <c r="GB109" s="10" t="s">
        <v>31</v>
      </c>
      <c r="GC109" s="10" t="s">
        <v>31</v>
      </c>
      <c r="GD109" s="11" t="s">
        <v>31</v>
      </c>
      <c r="GE109" s="10" t="s">
        <v>31</v>
      </c>
      <c r="GF109" s="10" t="s">
        <v>31</v>
      </c>
      <c r="GG109" s="10" t="s">
        <v>31</v>
      </c>
      <c r="GH109" s="10" t="s">
        <v>31</v>
      </c>
      <c r="GI109" s="10" t="s">
        <v>31</v>
      </c>
      <c r="GJ109" s="10" t="s">
        <v>31</v>
      </c>
      <c r="GK109" s="10" t="s">
        <v>31</v>
      </c>
      <c r="GL109" s="10" t="s">
        <v>31</v>
      </c>
      <c r="GM109" s="10" t="s">
        <v>31</v>
      </c>
      <c r="GN109" s="10" t="s">
        <v>31</v>
      </c>
      <c r="GO109" s="10" t="s">
        <v>31</v>
      </c>
      <c r="GP109" s="10" t="s">
        <v>31</v>
      </c>
      <c r="GQ109" s="10" t="s">
        <v>31</v>
      </c>
      <c r="GR109" s="10" t="s">
        <v>31</v>
      </c>
      <c r="GS109" s="10" t="s">
        <v>31</v>
      </c>
      <c r="GT109" s="10" t="s">
        <v>31</v>
      </c>
      <c r="GU109" s="10" t="s">
        <v>31</v>
      </c>
      <c r="GV109" s="10" t="s">
        <v>31</v>
      </c>
      <c r="GW109" s="10" t="s">
        <v>31</v>
      </c>
      <c r="GX109" s="10" t="s">
        <v>31</v>
      </c>
      <c r="GY109" s="10" t="s">
        <v>31</v>
      </c>
      <c r="GZ109" s="10" t="s">
        <v>31</v>
      </c>
      <c r="HA109" s="10" t="s">
        <v>31</v>
      </c>
      <c r="HB109" s="10" t="s">
        <v>31</v>
      </c>
      <c r="HC109" s="10" t="s">
        <v>31</v>
      </c>
      <c r="HD109" s="10" t="s">
        <v>31</v>
      </c>
      <c r="HE109" s="10" t="s">
        <v>31</v>
      </c>
      <c r="HF109" s="10" t="s">
        <v>31</v>
      </c>
    </row>
    <row r="110">
      <c r="A110" s="7"/>
      <c r="B110" s="8"/>
      <c r="C110" s="7" t="s">
        <v>401</v>
      </c>
      <c r="D110" s="7" t="s">
        <v>146</v>
      </c>
      <c r="E110" s="7" t="s">
        <v>402</v>
      </c>
      <c r="F110" s="9">
        <f t="shared" si="1"/>
        <v>58</v>
      </c>
      <c r="G110" s="7" t="s">
        <v>26</v>
      </c>
      <c r="H110" s="7" t="s">
        <v>323</v>
      </c>
      <c r="I110" s="7" t="s">
        <v>324</v>
      </c>
      <c r="J110" s="7" t="s">
        <v>29</v>
      </c>
      <c r="K110" s="7" t="s">
        <v>55</v>
      </c>
      <c r="L110" s="7" t="s">
        <v>403</v>
      </c>
      <c r="M110" s="10">
        <v>15.0</v>
      </c>
      <c r="N110" s="10">
        <v>43.0</v>
      </c>
      <c r="O110" s="10" t="s">
        <v>31</v>
      </c>
      <c r="P110" s="10" t="s">
        <v>31</v>
      </c>
      <c r="Q110" s="10" t="s">
        <v>31</v>
      </c>
      <c r="R110" s="10" t="s">
        <v>31</v>
      </c>
      <c r="S110" s="11">
        <v>1.0</v>
      </c>
      <c r="T110" s="10">
        <v>1.0</v>
      </c>
      <c r="U110" s="10">
        <v>1.0</v>
      </c>
      <c r="V110" s="10">
        <v>1.0</v>
      </c>
      <c r="W110" s="10">
        <v>1.0</v>
      </c>
      <c r="X110" s="10">
        <v>1.0</v>
      </c>
      <c r="Y110" s="10">
        <v>1.0</v>
      </c>
      <c r="Z110" s="10">
        <v>1.0</v>
      </c>
      <c r="AA110" s="10" t="s">
        <v>57</v>
      </c>
      <c r="AB110" s="10">
        <v>1.0</v>
      </c>
      <c r="AC110" s="10">
        <v>1.0</v>
      </c>
      <c r="AD110" s="10" t="s">
        <v>57</v>
      </c>
      <c r="AE110" s="10" t="s">
        <v>57</v>
      </c>
      <c r="AF110" s="10" t="s">
        <v>57</v>
      </c>
      <c r="AG110" s="10" t="s">
        <v>57</v>
      </c>
      <c r="AH110" s="10" t="s">
        <v>57</v>
      </c>
      <c r="AI110" s="10" t="s">
        <v>57</v>
      </c>
      <c r="AJ110" s="10" t="s">
        <v>57</v>
      </c>
      <c r="AK110" s="10" t="s">
        <v>57</v>
      </c>
      <c r="AL110" s="10" t="s">
        <v>57</v>
      </c>
      <c r="AM110" s="11">
        <v>1.0</v>
      </c>
      <c r="AN110" s="10">
        <v>1.0</v>
      </c>
      <c r="AO110" s="10">
        <v>1.0</v>
      </c>
      <c r="AP110" s="10">
        <v>1.0</v>
      </c>
      <c r="AQ110" s="10">
        <v>1.0</v>
      </c>
      <c r="AR110" s="10">
        <v>1.0</v>
      </c>
      <c r="AS110" s="10">
        <v>1.0</v>
      </c>
      <c r="AT110" s="10">
        <v>1.0</v>
      </c>
      <c r="AU110" s="10">
        <v>1.0</v>
      </c>
      <c r="AV110" s="10">
        <v>1.0</v>
      </c>
      <c r="AW110" s="10">
        <v>1.0</v>
      </c>
      <c r="AX110" s="10">
        <v>1.0</v>
      </c>
      <c r="AY110" s="10" t="s">
        <v>38</v>
      </c>
      <c r="AZ110" s="10" t="s">
        <v>38</v>
      </c>
      <c r="BA110" s="10">
        <v>1.0</v>
      </c>
      <c r="BB110" s="10" t="s">
        <v>38</v>
      </c>
      <c r="BC110" s="10" t="s">
        <v>38</v>
      </c>
      <c r="BD110" s="10">
        <v>1.0</v>
      </c>
      <c r="BE110" s="10">
        <v>1.0</v>
      </c>
      <c r="BF110" s="10" t="s">
        <v>38</v>
      </c>
      <c r="BG110" s="10" t="s">
        <v>38</v>
      </c>
      <c r="BH110" s="10" t="s">
        <v>38</v>
      </c>
      <c r="BI110" s="10" t="s">
        <v>38</v>
      </c>
      <c r="BJ110" s="10" t="s">
        <v>38</v>
      </c>
      <c r="BK110" s="11" t="s">
        <v>31</v>
      </c>
      <c r="BL110" s="10" t="s">
        <v>31</v>
      </c>
      <c r="BM110" s="10" t="s">
        <v>31</v>
      </c>
      <c r="BN110" s="10" t="s">
        <v>31</v>
      </c>
      <c r="BO110" s="10" t="s">
        <v>31</v>
      </c>
      <c r="BP110" s="10" t="s">
        <v>31</v>
      </c>
      <c r="BQ110" s="10" t="s">
        <v>31</v>
      </c>
      <c r="BR110" s="10" t="s">
        <v>31</v>
      </c>
      <c r="BS110" s="10" t="s">
        <v>31</v>
      </c>
      <c r="BT110" s="10" t="s">
        <v>31</v>
      </c>
      <c r="BU110" s="10" t="s">
        <v>31</v>
      </c>
      <c r="BV110" s="10" t="s">
        <v>31</v>
      </c>
      <c r="BW110" s="10" t="s">
        <v>31</v>
      </c>
      <c r="BX110" s="10" t="s">
        <v>31</v>
      </c>
      <c r="BY110" s="10" t="s">
        <v>31</v>
      </c>
      <c r="BZ110" s="10" t="s">
        <v>31</v>
      </c>
      <c r="CA110" s="10" t="s">
        <v>31</v>
      </c>
      <c r="CB110" s="10" t="s">
        <v>31</v>
      </c>
      <c r="CC110" s="10" t="s">
        <v>31</v>
      </c>
      <c r="CD110" s="10" t="s">
        <v>31</v>
      </c>
      <c r="CE110" s="10" t="s">
        <v>31</v>
      </c>
      <c r="CF110" s="10" t="s">
        <v>31</v>
      </c>
      <c r="CG110" s="10" t="s">
        <v>31</v>
      </c>
      <c r="CH110" s="10" t="s">
        <v>31</v>
      </c>
      <c r="CI110" s="10" t="s">
        <v>31</v>
      </c>
      <c r="CJ110" s="10" t="s">
        <v>31</v>
      </c>
      <c r="CK110" s="10" t="s">
        <v>31</v>
      </c>
      <c r="CL110" s="10" t="s">
        <v>31</v>
      </c>
      <c r="CM110" s="10" t="s">
        <v>31</v>
      </c>
      <c r="CN110" s="11" t="s">
        <v>31</v>
      </c>
      <c r="CO110" s="10" t="s">
        <v>31</v>
      </c>
      <c r="CP110" s="10" t="s">
        <v>31</v>
      </c>
      <c r="CQ110" s="10" t="s">
        <v>31</v>
      </c>
      <c r="CR110" s="10" t="s">
        <v>31</v>
      </c>
      <c r="CS110" s="10" t="s">
        <v>31</v>
      </c>
      <c r="CT110" s="10" t="s">
        <v>31</v>
      </c>
      <c r="CU110" s="10" t="s">
        <v>31</v>
      </c>
      <c r="CV110" s="10" t="s">
        <v>31</v>
      </c>
      <c r="CW110" s="10" t="s">
        <v>31</v>
      </c>
      <c r="CX110" s="10" t="s">
        <v>31</v>
      </c>
      <c r="CY110" s="10" t="s">
        <v>31</v>
      </c>
      <c r="CZ110" s="10" t="s">
        <v>31</v>
      </c>
      <c r="DA110" s="10" t="s">
        <v>31</v>
      </c>
      <c r="DB110" s="10" t="s">
        <v>31</v>
      </c>
      <c r="DC110" s="10" t="s">
        <v>31</v>
      </c>
      <c r="DD110" s="10" t="s">
        <v>31</v>
      </c>
      <c r="DE110" s="10" t="s">
        <v>31</v>
      </c>
      <c r="DF110" s="10" t="s">
        <v>31</v>
      </c>
      <c r="DG110" s="10" t="s">
        <v>31</v>
      </c>
      <c r="DH110" s="10" t="s">
        <v>31</v>
      </c>
      <c r="DI110" s="10" t="s">
        <v>31</v>
      </c>
      <c r="DJ110" s="10" t="s">
        <v>31</v>
      </c>
      <c r="DK110" s="10" t="s">
        <v>31</v>
      </c>
      <c r="DL110" s="10" t="s">
        <v>31</v>
      </c>
      <c r="DM110" s="10" t="s">
        <v>31</v>
      </c>
      <c r="DN110" s="10" t="s">
        <v>31</v>
      </c>
      <c r="DO110" s="10" t="s">
        <v>31</v>
      </c>
      <c r="DP110" s="10" t="s">
        <v>31</v>
      </c>
      <c r="DQ110" s="10" t="s">
        <v>31</v>
      </c>
      <c r="DR110" s="10" t="s">
        <v>31</v>
      </c>
      <c r="DS110" s="10" t="s">
        <v>31</v>
      </c>
      <c r="DT110" s="10" t="s">
        <v>31</v>
      </c>
      <c r="DU110" s="10" t="s">
        <v>31</v>
      </c>
      <c r="DV110" s="10" t="s">
        <v>31</v>
      </c>
      <c r="DW110" s="10" t="s">
        <v>31</v>
      </c>
      <c r="DX110" s="10" t="s">
        <v>31</v>
      </c>
      <c r="DY110" s="10" t="s">
        <v>31</v>
      </c>
      <c r="DZ110" s="10" t="s">
        <v>31</v>
      </c>
      <c r="EA110" s="10" t="s">
        <v>31</v>
      </c>
      <c r="EB110" s="10" t="s">
        <v>31</v>
      </c>
      <c r="EC110" s="10" t="s">
        <v>31</v>
      </c>
      <c r="ED110" s="10" t="s">
        <v>31</v>
      </c>
      <c r="EE110" s="10" t="s">
        <v>31</v>
      </c>
      <c r="EF110" s="10" t="s">
        <v>31</v>
      </c>
      <c r="EG110" s="10" t="s">
        <v>31</v>
      </c>
      <c r="EH110" s="10" t="s">
        <v>31</v>
      </c>
      <c r="EI110" s="10" t="s">
        <v>31</v>
      </c>
      <c r="EJ110" s="10" t="s">
        <v>31</v>
      </c>
      <c r="EK110" s="10" t="s">
        <v>31</v>
      </c>
      <c r="EL110" s="10" t="s">
        <v>31</v>
      </c>
      <c r="EM110" s="10" t="s">
        <v>31</v>
      </c>
      <c r="EN110" s="10" t="s">
        <v>31</v>
      </c>
      <c r="EO110" s="10" t="s">
        <v>31</v>
      </c>
      <c r="EP110" s="10" t="s">
        <v>31</v>
      </c>
      <c r="EQ110" s="10" t="s">
        <v>31</v>
      </c>
      <c r="ER110" s="10" t="s">
        <v>31</v>
      </c>
      <c r="ES110" s="10" t="s">
        <v>31</v>
      </c>
      <c r="ET110" s="10" t="s">
        <v>31</v>
      </c>
      <c r="EU110" s="10" t="s">
        <v>31</v>
      </c>
      <c r="EV110" s="10" t="s">
        <v>31</v>
      </c>
      <c r="EW110" s="10" t="s">
        <v>31</v>
      </c>
      <c r="EX110" s="10" t="s">
        <v>31</v>
      </c>
      <c r="EY110" s="10" t="s">
        <v>31</v>
      </c>
      <c r="EZ110" s="10" t="s">
        <v>31</v>
      </c>
      <c r="FA110" s="10" t="s">
        <v>31</v>
      </c>
      <c r="FB110" s="10" t="s">
        <v>31</v>
      </c>
      <c r="FC110" s="11" t="s">
        <v>31</v>
      </c>
      <c r="FD110" s="10" t="s">
        <v>31</v>
      </c>
      <c r="FE110" s="10" t="s">
        <v>31</v>
      </c>
      <c r="FF110" s="10" t="s">
        <v>31</v>
      </c>
      <c r="FG110" s="10" t="s">
        <v>31</v>
      </c>
      <c r="FH110" s="10" t="s">
        <v>31</v>
      </c>
      <c r="FI110" s="10" t="s">
        <v>31</v>
      </c>
      <c r="FJ110" s="10" t="s">
        <v>31</v>
      </c>
      <c r="FK110" s="10" t="s">
        <v>31</v>
      </c>
      <c r="FL110" s="10" t="s">
        <v>31</v>
      </c>
      <c r="FM110" s="10" t="s">
        <v>31</v>
      </c>
      <c r="FN110" s="10" t="s">
        <v>31</v>
      </c>
      <c r="FO110" s="10" t="s">
        <v>31</v>
      </c>
      <c r="FP110" s="10" t="s">
        <v>31</v>
      </c>
      <c r="FQ110" s="10" t="s">
        <v>31</v>
      </c>
      <c r="FR110" s="10" t="s">
        <v>31</v>
      </c>
      <c r="FS110" s="10" t="s">
        <v>31</v>
      </c>
      <c r="FT110" s="10" t="s">
        <v>31</v>
      </c>
      <c r="FU110" s="10" t="s">
        <v>31</v>
      </c>
      <c r="FV110" s="10" t="s">
        <v>31</v>
      </c>
      <c r="FW110" s="10" t="s">
        <v>31</v>
      </c>
      <c r="FX110" s="10" t="s">
        <v>31</v>
      </c>
      <c r="FY110" s="10" t="s">
        <v>31</v>
      </c>
      <c r="FZ110" s="10" t="s">
        <v>31</v>
      </c>
      <c r="GA110" s="10" t="s">
        <v>31</v>
      </c>
      <c r="GB110" s="10" t="s">
        <v>31</v>
      </c>
      <c r="GC110" s="10" t="s">
        <v>31</v>
      </c>
      <c r="GD110" s="11" t="s">
        <v>31</v>
      </c>
      <c r="GE110" s="10" t="s">
        <v>31</v>
      </c>
      <c r="GF110" s="10" t="s">
        <v>31</v>
      </c>
      <c r="GG110" s="10" t="s">
        <v>31</v>
      </c>
      <c r="GH110" s="10" t="s">
        <v>31</v>
      </c>
      <c r="GI110" s="10" t="s">
        <v>31</v>
      </c>
      <c r="GJ110" s="10" t="s">
        <v>31</v>
      </c>
      <c r="GK110" s="10" t="s">
        <v>31</v>
      </c>
      <c r="GL110" s="10" t="s">
        <v>31</v>
      </c>
      <c r="GM110" s="10" t="s">
        <v>31</v>
      </c>
      <c r="GN110" s="10" t="s">
        <v>31</v>
      </c>
      <c r="GO110" s="10" t="s">
        <v>31</v>
      </c>
      <c r="GP110" s="10" t="s">
        <v>31</v>
      </c>
      <c r="GQ110" s="10" t="s">
        <v>31</v>
      </c>
      <c r="GR110" s="10" t="s">
        <v>31</v>
      </c>
      <c r="GS110" s="10" t="s">
        <v>31</v>
      </c>
      <c r="GT110" s="10" t="s">
        <v>31</v>
      </c>
      <c r="GU110" s="10" t="s">
        <v>31</v>
      </c>
      <c r="GV110" s="10" t="s">
        <v>31</v>
      </c>
      <c r="GW110" s="10" t="s">
        <v>31</v>
      </c>
      <c r="GX110" s="10" t="s">
        <v>31</v>
      </c>
      <c r="GY110" s="10" t="s">
        <v>31</v>
      </c>
      <c r="GZ110" s="10" t="s">
        <v>31</v>
      </c>
      <c r="HA110" s="10" t="s">
        <v>31</v>
      </c>
      <c r="HB110" s="10" t="s">
        <v>31</v>
      </c>
      <c r="HC110" s="10" t="s">
        <v>31</v>
      </c>
      <c r="HD110" s="10" t="s">
        <v>31</v>
      </c>
      <c r="HE110" s="10" t="s">
        <v>31</v>
      </c>
      <c r="HF110" s="10" t="s">
        <v>31</v>
      </c>
    </row>
    <row r="111">
      <c r="A111" s="7"/>
      <c r="B111" s="8"/>
      <c r="C111" s="7" t="s">
        <v>404</v>
      </c>
      <c r="D111" s="7" t="s">
        <v>405</v>
      </c>
      <c r="E111" s="7" t="s">
        <v>406</v>
      </c>
      <c r="F111" s="9">
        <f t="shared" si="1"/>
        <v>58</v>
      </c>
      <c r="G111" s="7" t="s">
        <v>26</v>
      </c>
      <c r="H111" s="7" t="s">
        <v>35</v>
      </c>
      <c r="I111" s="7" t="s">
        <v>167</v>
      </c>
      <c r="J111" s="7" t="s">
        <v>71</v>
      </c>
      <c r="K111" s="7" t="s">
        <v>55</v>
      </c>
      <c r="L111" s="7" t="s">
        <v>407</v>
      </c>
      <c r="M111" s="10">
        <v>15.0</v>
      </c>
      <c r="N111" s="10">
        <v>43.0</v>
      </c>
      <c r="O111" s="10" t="s">
        <v>31</v>
      </c>
      <c r="P111" s="10" t="s">
        <v>31</v>
      </c>
      <c r="Q111" s="10" t="s">
        <v>31</v>
      </c>
      <c r="R111" s="10" t="s">
        <v>31</v>
      </c>
      <c r="S111" s="11">
        <v>1.0</v>
      </c>
      <c r="T111" s="10">
        <v>1.0</v>
      </c>
      <c r="U111" s="10">
        <v>1.0</v>
      </c>
      <c r="V111" s="10">
        <v>1.0</v>
      </c>
      <c r="W111" s="10">
        <v>1.0</v>
      </c>
      <c r="X111" s="10">
        <v>1.0</v>
      </c>
      <c r="Y111" s="10" t="s">
        <v>57</v>
      </c>
      <c r="Z111" s="10" t="s">
        <v>57</v>
      </c>
      <c r="AA111" s="10" t="s">
        <v>57</v>
      </c>
      <c r="AB111" s="10" t="s">
        <v>57</v>
      </c>
      <c r="AC111" s="10" t="s">
        <v>57</v>
      </c>
      <c r="AD111" s="10" t="s">
        <v>57</v>
      </c>
      <c r="AE111" s="10" t="s">
        <v>57</v>
      </c>
      <c r="AF111" s="10" t="s">
        <v>57</v>
      </c>
      <c r="AG111" s="10" t="s">
        <v>57</v>
      </c>
      <c r="AH111" s="10" t="s">
        <v>57</v>
      </c>
      <c r="AI111" s="10" t="s">
        <v>57</v>
      </c>
      <c r="AJ111" s="10" t="s">
        <v>57</v>
      </c>
      <c r="AK111" s="10" t="s">
        <v>57</v>
      </c>
      <c r="AL111" s="10" t="s">
        <v>57</v>
      </c>
      <c r="AM111" s="11">
        <v>1.0</v>
      </c>
      <c r="AN111" s="10">
        <v>1.0</v>
      </c>
      <c r="AO111" s="10">
        <v>1.0</v>
      </c>
      <c r="AP111" s="10">
        <v>1.0</v>
      </c>
      <c r="AQ111" s="10">
        <v>1.0</v>
      </c>
      <c r="AR111" s="10">
        <v>1.0</v>
      </c>
      <c r="AS111" s="10">
        <v>1.0</v>
      </c>
      <c r="AT111" s="10">
        <v>1.0</v>
      </c>
      <c r="AU111" s="10">
        <v>1.0</v>
      </c>
      <c r="AV111" s="10">
        <v>1.0</v>
      </c>
      <c r="AW111" s="10">
        <v>1.0</v>
      </c>
      <c r="AX111" s="10">
        <v>1.0</v>
      </c>
      <c r="AY111" s="10">
        <v>1.0</v>
      </c>
      <c r="AZ111" s="10" t="s">
        <v>38</v>
      </c>
      <c r="BA111" s="10">
        <v>1.0</v>
      </c>
      <c r="BB111" s="10" t="s">
        <v>38</v>
      </c>
      <c r="BC111" s="10" t="s">
        <v>38</v>
      </c>
      <c r="BD111" s="10">
        <v>1.0</v>
      </c>
      <c r="BE111" s="10">
        <v>1.0</v>
      </c>
      <c r="BF111" s="10">
        <v>1.0</v>
      </c>
      <c r="BG111" s="10" t="s">
        <v>38</v>
      </c>
      <c r="BH111" s="10" t="s">
        <v>38</v>
      </c>
      <c r="BI111" s="10" t="s">
        <v>38</v>
      </c>
      <c r="BJ111" s="10" t="s">
        <v>38</v>
      </c>
      <c r="BK111" s="11" t="s">
        <v>31</v>
      </c>
      <c r="BL111" s="10" t="s">
        <v>31</v>
      </c>
      <c r="BM111" s="10" t="s">
        <v>31</v>
      </c>
      <c r="BN111" s="10" t="s">
        <v>31</v>
      </c>
      <c r="BO111" s="10" t="s">
        <v>31</v>
      </c>
      <c r="BP111" s="10" t="s">
        <v>31</v>
      </c>
      <c r="BQ111" s="10" t="s">
        <v>31</v>
      </c>
      <c r="BR111" s="10" t="s">
        <v>31</v>
      </c>
      <c r="BS111" s="10" t="s">
        <v>31</v>
      </c>
      <c r="BT111" s="10" t="s">
        <v>31</v>
      </c>
      <c r="BU111" s="10" t="s">
        <v>31</v>
      </c>
      <c r="BV111" s="10" t="s">
        <v>31</v>
      </c>
      <c r="BW111" s="10" t="s">
        <v>31</v>
      </c>
      <c r="BX111" s="10" t="s">
        <v>31</v>
      </c>
      <c r="BY111" s="10" t="s">
        <v>31</v>
      </c>
      <c r="BZ111" s="10" t="s">
        <v>31</v>
      </c>
      <c r="CA111" s="10" t="s">
        <v>31</v>
      </c>
      <c r="CB111" s="10" t="s">
        <v>31</v>
      </c>
      <c r="CC111" s="10" t="s">
        <v>31</v>
      </c>
      <c r="CD111" s="10" t="s">
        <v>31</v>
      </c>
      <c r="CE111" s="10" t="s">
        <v>31</v>
      </c>
      <c r="CF111" s="10" t="s">
        <v>31</v>
      </c>
      <c r="CG111" s="10" t="s">
        <v>31</v>
      </c>
      <c r="CH111" s="10" t="s">
        <v>31</v>
      </c>
      <c r="CI111" s="10" t="s">
        <v>31</v>
      </c>
      <c r="CJ111" s="10" t="s">
        <v>31</v>
      </c>
      <c r="CK111" s="10" t="s">
        <v>31</v>
      </c>
      <c r="CL111" s="10" t="s">
        <v>31</v>
      </c>
      <c r="CM111" s="10" t="s">
        <v>31</v>
      </c>
      <c r="CN111" s="11" t="s">
        <v>31</v>
      </c>
      <c r="CO111" s="10" t="s">
        <v>31</v>
      </c>
      <c r="CP111" s="10" t="s">
        <v>31</v>
      </c>
      <c r="CQ111" s="10" t="s">
        <v>31</v>
      </c>
      <c r="CR111" s="10" t="s">
        <v>31</v>
      </c>
      <c r="CS111" s="10" t="s">
        <v>31</v>
      </c>
      <c r="CT111" s="10" t="s">
        <v>31</v>
      </c>
      <c r="CU111" s="10" t="s">
        <v>31</v>
      </c>
      <c r="CV111" s="10" t="s">
        <v>31</v>
      </c>
      <c r="CW111" s="10" t="s">
        <v>31</v>
      </c>
      <c r="CX111" s="10" t="s">
        <v>31</v>
      </c>
      <c r="CY111" s="10" t="s">
        <v>31</v>
      </c>
      <c r="CZ111" s="10" t="s">
        <v>31</v>
      </c>
      <c r="DA111" s="10" t="s">
        <v>31</v>
      </c>
      <c r="DB111" s="10" t="s">
        <v>31</v>
      </c>
      <c r="DC111" s="10" t="s">
        <v>31</v>
      </c>
      <c r="DD111" s="10" t="s">
        <v>31</v>
      </c>
      <c r="DE111" s="10" t="s">
        <v>31</v>
      </c>
      <c r="DF111" s="10" t="s">
        <v>31</v>
      </c>
      <c r="DG111" s="10" t="s">
        <v>31</v>
      </c>
      <c r="DH111" s="10" t="s">
        <v>31</v>
      </c>
      <c r="DI111" s="10" t="s">
        <v>31</v>
      </c>
      <c r="DJ111" s="10" t="s">
        <v>31</v>
      </c>
      <c r="DK111" s="10" t="s">
        <v>31</v>
      </c>
      <c r="DL111" s="10" t="s">
        <v>31</v>
      </c>
      <c r="DM111" s="10" t="s">
        <v>31</v>
      </c>
      <c r="DN111" s="10" t="s">
        <v>31</v>
      </c>
      <c r="DO111" s="10" t="s">
        <v>31</v>
      </c>
      <c r="DP111" s="10" t="s">
        <v>31</v>
      </c>
      <c r="DQ111" s="10" t="s">
        <v>31</v>
      </c>
      <c r="DR111" s="10" t="s">
        <v>31</v>
      </c>
      <c r="DS111" s="10" t="s">
        <v>31</v>
      </c>
      <c r="DT111" s="10" t="s">
        <v>31</v>
      </c>
      <c r="DU111" s="10" t="s">
        <v>31</v>
      </c>
      <c r="DV111" s="10" t="s">
        <v>31</v>
      </c>
      <c r="DW111" s="10" t="s">
        <v>31</v>
      </c>
      <c r="DX111" s="10" t="s">
        <v>31</v>
      </c>
      <c r="DY111" s="10" t="s">
        <v>31</v>
      </c>
      <c r="DZ111" s="10" t="s">
        <v>31</v>
      </c>
      <c r="EA111" s="10" t="s">
        <v>31</v>
      </c>
      <c r="EB111" s="10" t="s">
        <v>31</v>
      </c>
      <c r="EC111" s="10" t="s">
        <v>31</v>
      </c>
      <c r="ED111" s="10" t="s">
        <v>31</v>
      </c>
      <c r="EE111" s="10" t="s">
        <v>31</v>
      </c>
      <c r="EF111" s="10" t="s">
        <v>31</v>
      </c>
      <c r="EG111" s="10" t="s">
        <v>31</v>
      </c>
      <c r="EH111" s="10" t="s">
        <v>31</v>
      </c>
      <c r="EI111" s="10" t="s">
        <v>31</v>
      </c>
      <c r="EJ111" s="10" t="s">
        <v>31</v>
      </c>
      <c r="EK111" s="10" t="s">
        <v>31</v>
      </c>
      <c r="EL111" s="10" t="s">
        <v>31</v>
      </c>
      <c r="EM111" s="10" t="s">
        <v>31</v>
      </c>
      <c r="EN111" s="10" t="s">
        <v>31</v>
      </c>
      <c r="EO111" s="10" t="s">
        <v>31</v>
      </c>
      <c r="EP111" s="10" t="s">
        <v>31</v>
      </c>
      <c r="EQ111" s="10" t="s">
        <v>31</v>
      </c>
      <c r="ER111" s="10" t="s">
        <v>31</v>
      </c>
      <c r="ES111" s="10" t="s">
        <v>31</v>
      </c>
      <c r="ET111" s="10" t="s">
        <v>31</v>
      </c>
      <c r="EU111" s="10" t="s">
        <v>31</v>
      </c>
      <c r="EV111" s="10" t="s">
        <v>31</v>
      </c>
      <c r="EW111" s="10" t="s">
        <v>31</v>
      </c>
      <c r="EX111" s="10" t="s">
        <v>31</v>
      </c>
      <c r="EY111" s="10" t="s">
        <v>31</v>
      </c>
      <c r="EZ111" s="10" t="s">
        <v>31</v>
      </c>
      <c r="FA111" s="10" t="s">
        <v>31</v>
      </c>
      <c r="FB111" s="10" t="s">
        <v>31</v>
      </c>
      <c r="FC111" s="11" t="s">
        <v>31</v>
      </c>
      <c r="FD111" s="10" t="s">
        <v>31</v>
      </c>
      <c r="FE111" s="10" t="s">
        <v>31</v>
      </c>
      <c r="FF111" s="10" t="s">
        <v>31</v>
      </c>
      <c r="FG111" s="10" t="s">
        <v>31</v>
      </c>
      <c r="FH111" s="10" t="s">
        <v>31</v>
      </c>
      <c r="FI111" s="10" t="s">
        <v>31</v>
      </c>
      <c r="FJ111" s="10" t="s">
        <v>31</v>
      </c>
      <c r="FK111" s="10" t="s">
        <v>31</v>
      </c>
      <c r="FL111" s="10" t="s">
        <v>31</v>
      </c>
      <c r="FM111" s="10" t="s">
        <v>31</v>
      </c>
      <c r="FN111" s="10" t="s">
        <v>31</v>
      </c>
      <c r="FO111" s="10" t="s">
        <v>31</v>
      </c>
      <c r="FP111" s="10" t="s">
        <v>31</v>
      </c>
      <c r="FQ111" s="10" t="s">
        <v>31</v>
      </c>
      <c r="FR111" s="10" t="s">
        <v>31</v>
      </c>
      <c r="FS111" s="10" t="s">
        <v>31</v>
      </c>
      <c r="FT111" s="10" t="s">
        <v>31</v>
      </c>
      <c r="FU111" s="10" t="s">
        <v>31</v>
      </c>
      <c r="FV111" s="10" t="s">
        <v>31</v>
      </c>
      <c r="FW111" s="10" t="s">
        <v>31</v>
      </c>
      <c r="FX111" s="10" t="s">
        <v>31</v>
      </c>
      <c r="FY111" s="10" t="s">
        <v>31</v>
      </c>
      <c r="FZ111" s="10" t="s">
        <v>31</v>
      </c>
      <c r="GA111" s="10" t="s">
        <v>31</v>
      </c>
      <c r="GB111" s="10" t="s">
        <v>31</v>
      </c>
      <c r="GC111" s="10" t="s">
        <v>31</v>
      </c>
      <c r="GD111" s="11" t="s">
        <v>31</v>
      </c>
      <c r="GE111" s="10" t="s">
        <v>31</v>
      </c>
      <c r="GF111" s="10" t="s">
        <v>31</v>
      </c>
      <c r="GG111" s="10" t="s">
        <v>31</v>
      </c>
      <c r="GH111" s="10" t="s">
        <v>31</v>
      </c>
      <c r="GI111" s="10" t="s">
        <v>31</v>
      </c>
      <c r="GJ111" s="10" t="s">
        <v>31</v>
      </c>
      <c r="GK111" s="10" t="s">
        <v>31</v>
      </c>
      <c r="GL111" s="10" t="s">
        <v>31</v>
      </c>
      <c r="GM111" s="10" t="s">
        <v>31</v>
      </c>
      <c r="GN111" s="10" t="s">
        <v>31</v>
      </c>
      <c r="GO111" s="10" t="s">
        <v>31</v>
      </c>
      <c r="GP111" s="10" t="s">
        <v>31</v>
      </c>
      <c r="GQ111" s="10" t="s">
        <v>31</v>
      </c>
      <c r="GR111" s="10" t="s">
        <v>31</v>
      </c>
      <c r="GS111" s="10" t="s">
        <v>31</v>
      </c>
      <c r="GT111" s="10" t="s">
        <v>31</v>
      </c>
      <c r="GU111" s="10" t="s">
        <v>31</v>
      </c>
      <c r="GV111" s="10" t="s">
        <v>31</v>
      </c>
      <c r="GW111" s="10" t="s">
        <v>31</v>
      </c>
      <c r="GX111" s="10" t="s">
        <v>31</v>
      </c>
      <c r="GY111" s="10" t="s">
        <v>31</v>
      </c>
      <c r="GZ111" s="10" t="s">
        <v>31</v>
      </c>
      <c r="HA111" s="10" t="s">
        <v>31</v>
      </c>
      <c r="HB111" s="10" t="s">
        <v>31</v>
      </c>
      <c r="HC111" s="10" t="s">
        <v>31</v>
      </c>
      <c r="HD111" s="10" t="s">
        <v>31</v>
      </c>
      <c r="HE111" s="10" t="s">
        <v>31</v>
      </c>
      <c r="HF111" s="10" t="s">
        <v>31</v>
      </c>
    </row>
    <row r="112">
      <c r="A112" s="7"/>
      <c r="B112" s="8"/>
      <c r="C112" s="7" t="s">
        <v>408</v>
      </c>
      <c r="D112" s="7" t="s">
        <v>327</v>
      </c>
      <c r="E112" s="7" t="s">
        <v>376</v>
      </c>
      <c r="F112" s="9">
        <f t="shared" si="1"/>
        <v>58</v>
      </c>
      <c r="G112" s="7" t="s">
        <v>26</v>
      </c>
      <c r="H112" s="7" t="s">
        <v>409</v>
      </c>
      <c r="I112" s="7" t="s">
        <v>410</v>
      </c>
      <c r="J112" s="7" t="s">
        <v>29</v>
      </c>
      <c r="K112" s="7" t="s">
        <v>55</v>
      </c>
      <c r="L112" s="7"/>
      <c r="M112" s="10">
        <v>15.0</v>
      </c>
      <c r="N112" s="10">
        <v>43.0</v>
      </c>
      <c r="O112" s="10" t="s">
        <v>31</v>
      </c>
      <c r="P112" s="10" t="s">
        <v>31</v>
      </c>
      <c r="Q112" s="10" t="s">
        <v>31</v>
      </c>
      <c r="R112" s="10" t="s">
        <v>31</v>
      </c>
      <c r="S112" s="11">
        <v>1.0</v>
      </c>
      <c r="T112" s="10">
        <v>1.0</v>
      </c>
      <c r="U112" s="10">
        <v>1.0</v>
      </c>
      <c r="V112" s="10">
        <v>1.0</v>
      </c>
      <c r="W112" s="10">
        <v>1.0</v>
      </c>
      <c r="X112" s="10">
        <v>1.0</v>
      </c>
      <c r="Y112" s="10">
        <v>1.0</v>
      </c>
      <c r="Z112" s="10">
        <v>1.0</v>
      </c>
      <c r="AA112" s="10" t="s">
        <v>57</v>
      </c>
      <c r="AB112" s="10">
        <v>1.0</v>
      </c>
      <c r="AC112" s="10" t="s">
        <v>57</v>
      </c>
      <c r="AD112" s="10" t="s">
        <v>57</v>
      </c>
      <c r="AE112" s="10" t="s">
        <v>57</v>
      </c>
      <c r="AF112" s="10" t="s">
        <v>57</v>
      </c>
      <c r="AG112" s="10" t="s">
        <v>57</v>
      </c>
      <c r="AH112" s="10" t="s">
        <v>57</v>
      </c>
      <c r="AI112" s="10" t="s">
        <v>57</v>
      </c>
      <c r="AJ112" s="10" t="s">
        <v>57</v>
      </c>
      <c r="AK112" s="10" t="s">
        <v>57</v>
      </c>
      <c r="AL112" s="10" t="s">
        <v>57</v>
      </c>
      <c r="AM112" s="11">
        <v>1.0</v>
      </c>
      <c r="AN112" s="10">
        <v>1.0</v>
      </c>
      <c r="AO112" s="10">
        <v>1.0</v>
      </c>
      <c r="AP112" s="10">
        <v>1.0</v>
      </c>
      <c r="AQ112" s="10">
        <v>1.0</v>
      </c>
      <c r="AR112" s="10">
        <v>1.0</v>
      </c>
      <c r="AS112" s="10">
        <v>1.0</v>
      </c>
      <c r="AT112" s="10">
        <v>1.0</v>
      </c>
      <c r="AU112" s="10">
        <v>1.0</v>
      </c>
      <c r="AV112" s="10">
        <v>1.0</v>
      </c>
      <c r="AW112" s="10">
        <v>1.0</v>
      </c>
      <c r="AX112" s="10">
        <v>1.0</v>
      </c>
      <c r="AY112" s="10">
        <v>1.0</v>
      </c>
      <c r="AZ112" s="10" t="s">
        <v>38</v>
      </c>
      <c r="BA112" s="10">
        <v>1.0</v>
      </c>
      <c r="BB112" s="10" t="s">
        <v>38</v>
      </c>
      <c r="BC112" s="10" t="s">
        <v>38</v>
      </c>
      <c r="BD112" s="10" t="s">
        <v>38</v>
      </c>
      <c r="BE112" s="10" t="s">
        <v>96</v>
      </c>
      <c r="BF112" s="10" t="s">
        <v>38</v>
      </c>
      <c r="BG112" s="10" t="s">
        <v>38</v>
      </c>
      <c r="BH112" s="10" t="s">
        <v>38</v>
      </c>
      <c r="BI112" s="10" t="s">
        <v>38</v>
      </c>
      <c r="BJ112" s="10" t="s">
        <v>38</v>
      </c>
      <c r="BK112" s="11" t="s">
        <v>31</v>
      </c>
      <c r="BL112" s="10" t="s">
        <v>31</v>
      </c>
      <c r="BM112" s="10" t="s">
        <v>31</v>
      </c>
      <c r="BN112" s="10" t="s">
        <v>31</v>
      </c>
      <c r="BO112" s="10" t="s">
        <v>31</v>
      </c>
      <c r="BP112" s="10" t="s">
        <v>31</v>
      </c>
      <c r="BQ112" s="10" t="s">
        <v>31</v>
      </c>
      <c r="BR112" s="10" t="s">
        <v>31</v>
      </c>
      <c r="BS112" s="10" t="s">
        <v>31</v>
      </c>
      <c r="BT112" s="10" t="s">
        <v>31</v>
      </c>
      <c r="BU112" s="10" t="s">
        <v>31</v>
      </c>
      <c r="BV112" s="10" t="s">
        <v>31</v>
      </c>
      <c r="BW112" s="10" t="s">
        <v>31</v>
      </c>
      <c r="BX112" s="10" t="s">
        <v>31</v>
      </c>
      <c r="BY112" s="10" t="s">
        <v>31</v>
      </c>
      <c r="BZ112" s="10" t="s">
        <v>31</v>
      </c>
      <c r="CA112" s="10" t="s">
        <v>31</v>
      </c>
      <c r="CB112" s="10" t="s">
        <v>31</v>
      </c>
      <c r="CC112" s="10" t="s">
        <v>31</v>
      </c>
      <c r="CD112" s="10" t="s">
        <v>31</v>
      </c>
      <c r="CE112" s="10" t="s">
        <v>31</v>
      </c>
      <c r="CF112" s="10" t="s">
        <v>31</v>
      </c>
      <c r="CG112" s="10" t="s">
        <v>31</v>
      </c>
      <c r="CH112" s="10" t="s">
        <v>31</v>
      </c>
      <c r="CI112" s="10" t="s">
        <v>31</v>
      </c>
      <c r="CJ112" s="10" t="s">
        <v>31</v>
      </c>
      <c r="CK112" s="10" t="s">
        <v>31</v>
      </c>
      <c r="CL112" s="10" t="s">
        <v>31</v>
      </c>
      <c r="CM112" s="10" t="s">
        <v>31</v>
      </c>
      <c r="CN112" s="11" t="s">
        <v>31</v>
      </c>
      <c r="CO112" s="10" t="s">
        <v>31</v>
      </c>
      <c r="CP112" s="10" t="s">
        <v>31</v>
      </c>
      <c r="CQ112" s="10" t="s">
        <v>31</v>
      </c>
      <c r="CR112" s="10" t="s">
        <v>31</v>
      </c>
      <c r="CS112" s="10" t="s">
        <v>31</v>
      </c>
      <c r="CT112" s="10" t="s">
        <v>31</v>
      </c>
      <c r="CU112" s="10" t="s">
        <v>31</v>
      </c>
      <c r="CV112" s="10" t="s">
        <v>31</v>
      </c>
      <c r="CW112" s="10" t="s">
        <v>31</v>
      </c>
      <c r="CX112" s="10" t="s">
        <v>31</v>
      </c>
      <c r="CY112" s="10" t="s">
        <v>31</v>
      </c>
      <c r="CZ112" s="10" t="s">
        <v>31</v>
      </c>
      <c r="DA112" s="10" t="s">
        <v>31</v>
      </c>
      <c r="DB112" s="10" t="s">
        <v>31</v>
      </c>
      <c r="DC112" s="10" t="s">
        <v>31</v>
      </c>
      <c r="DD112" s="10" t="s">
        <v>31</v>
      </c>
      <c r="DE112" s="10" t="s">
        <v>31</v>
      </c>
      <c r="DF112" s="10" t="s">
        <v>31</v>
      </c>
      <c r="DG112" s="10" t="s">
        <v>31</v>
      </c>
      <c r="DH112" s="10" t="s">
        <v>31</v>
      </c>
      <c r="DI112" s="10" t="s">
        <v>31</v>
      </c>
      <c r="DJ112" s="10" t="s">
        <v>31</v>
      </c>
      <c r="DK112" s="10" t="s">
        <v>31</v>
      </c>
      <c r="DL112" s="10" t="s">
        <v>31</v>
      </c>
      <c r="DM112" s="10" t="s">
        <v>31</v>
      </c>
      <c r="DN112" s="10" t="s">
        <v>31</v>
      </c>
      <c r="DO112" s="10" t="s">
        <v>31</v>
      </c>
      <c r="DP112" s="10" t="s">
        <v>31</v>
      </c>
      <c r="DQ112" s="10" t="s">
        <v>31</v>
      </c>
      <c r="DR112" s="10" t="s">
        <v>31</v>
      </c>
      <c r="DS112" s="10" t="s">
        <v>31</v>
      </c>
      <c r="DT112" s="10" t="s">
        <v>31</v>
      </c>
      <c r="DU112" s="10" t="s">
        <v>31</v>
      </c>
      <c r="DV112" s="10" t="s">
        <v>31</v>
      </c>
      <c r="DW112" s="10" t="s">
        <v>31</v>
      </c>
      <c r="DX112" s="10" t="s">
        <v>31</v>
      </c>
      <c r="DY112" s="10" t="s">
        <v>31</v>
      </c>
      <c r="DZ112" s="10" t="s">
        <v>31</v>
      </c>
      <c r="EA112" s="10" t="s">
        <v>31</v>
      </c>
      <c r="EB112" s="10" t="s">
        <v>31</v>
      </c>
      <c r="EC112" s="10" t="s">
        <v>31</v>
      </c>
      <c r="ED112" s="10" t="s">
        <v>31</v>
      </c>
      <c r="EE112" s="10" t="s">
        <v>31</v>
      </c>
      <c r="EF112" s="10" t="s">
        <v>31</v>
      </c>
      <c r="EG112" s="10" t="s">
        <v>31</v>
      </c>
      <c r="EH112" s="10" t="s">
        <v>31</v>
      </c>
      <c r="EI112" s="10" t="s">
        <v>31</v>
      </c>
      <c r="EJ112" s="10" t="s">
        <v>31</v>
      </c>
      <c r="EK112" s="10" t="s">
        <v>31</v>
      </c>
      <c r="EL112" s="10" t="s">
        <v>31</v>
      </c>
      <c r="EM112" s="10" t="s">
        <v>31</v>
      </c>
      <c r="EN112" s="10" t="s">
        <v>31</v>
      </c>
      <c r="EO112" s="10" t="s">
        <v>31</v>
      </c>
      <c r="EP112" s="10" t="s">
        <v>31</v>
      </c>
      <c r="EQ112" s="10" t="s">
        <v>31</v>
      </c>
      <c r="ER112" s="10" t="s">
        <v>31</v>
      </c>
      <c r="ES112" s="10" t="s">
        <v>31</v>
      </c>
      <c r="ET112" s="10" t="s">
        <v>31</v>
      </c>
      <c r="EU112" s="10" t="s">
        <v>31</v>
      </c>
      <c r="EV112" s="10" t="s">
        <v>31</v>
      </c>
      <c r="EW112" s="10" t="s">
        <v>31</v>
      </c>
      <c r="EX112" s="10" t="s">
        <v>31</v>
      </c>
      <c r="EY112" s="10" t="s">
        <v>31</v>
      </c>
      <c r="EZ112" s="10" t="s">
        <v>31</v>
      </c>
      <c r="FA112" s="10" t="s">
        <v>31</v>
      </c>
      <c r="FB112" s="10" t="s">
        <v>31</v>
      </c>
      <c r="FC112" s="11" t="s">
        <v>31</v>
      </c>
      <c r="FD112" s="10" t="s">
        <v>31</v>
      </c>
      <c r="FE112" s="10" t="s">
        <v>31</v>
      </c>
      <c r="FF112" s="10" t="s">
        <v>31</v>
      </c>
      <c r="FG112" s="10" t="s">
        <v>31</v>
      </c>
      <c r="FH112" s="10" t="s">
        <v>31</v>
      </c>
      <c r="FI112" s="10" t="s">
        <v>31</v>
      </c>
      <c r="FJ112" s="10" t="s">
        <v>31</v>
      </c>
      <c r="FK112" s="10" t="s">
        <v>31</v>
      </c>
      <c r="FL112" s="10" t="s">
        <v>31</v>
      </c>
      <c r="FM112" s="10" t="s">
        <v>31</v>
      </c>
      <c r="FN112" s="10" t="s">
        <v>31</v>
      </c>
      <c r="FO112" s="10" t="s">
        <v>31</v>
      </c>
      <c r="FP112" s="10" t="s">
        <v>31</v>
      </c>
      <c r="FQ112" s="10" t="s">
        <v>31</v>
      </c>
      <c r="FR112" s="10" t="s">
        <v>31</v>
      </c>
      <c r="FS112" s="10" t="s">
        <v>31</v>
      </c>
      <c r="FT112" s="10" t="s">
        <v>31</v>
      </c>
      <c r="FU112" s="10" t="s">
        <v>31</v>
      </c>
      <c r="FV112" s="10" t="s">
        <v>31</v>
      </c>
      <c r="FW112" s="10" t="s">
        <v>31</v>
      </c>
      <c r="FX112" s="10" t="s">
        <v>31</v>
      </c>
      <c r="FY112" s="10" t="s">
        <v>31</v>
      </c>
      <c r="FZ112" s="10" t="s">
        <v>31</v>
      </c>
      <c r="GA112" s="10" t="s">
        <v>31</v>
      </c>
      <c r="GB112" s="10" t="s">
        <v>31</v>
      </c>
      <c r="GC112" s="10" t="s">
        <v>31</v>
      </c>
      <c r="GD112" s="11" t="s">
        <v>31</v>
      </c>
      <c r="GE112" s="10" t="s">
        <v>31</v>
      </c>
      <c r="GF112" s="10" t="s">
        <v>31</v>
      </c>
      <c r="GG112" s="10" t="s">
        <v>31</v>
      </c>
      <c r="GH112" s="10" t="s">
        <v>31</v>
      </c>
      <c r="GI112" s="10" t="s">
        <v>31</v>
      </c>
      <c r="GJ112" s="10" t="s">
        <v>31</v>
      </c>
      <c r="GK112" s="10" t="s">
        <v>31</v>
      </c>
      <c r="GL112" s="10" t="s">
        <v>31</v>
      </c>
      <c r="GM112" s="10" t="s">
        <v>31</v>
      </c>
      <c r="GN112" s="10" t="s">
        <v>31</v>
      </c>
      <c r="GO112" s="10" t="s">
        <v>31</v>
      </c>
      <c r="GP112" s="10" t="s">
        <v>31</v>
      </c>
      <c r="GQ112" s="10" t="s">
        <v>31</v>
      </c>
      <c r="GR112" s="10" t="s">
        <v>31</v>
      </c>
      <c r="GS112" s="10" t="s">
        <v>31</v>
      </c>
      <c r="GT112" s="10" t="s">
        <v>31</v>
      </c>
      <c r="GU112" s="10" t="s">
        <v>31</v>
      </c>
      <c r="GV112" s="10" t="s">
        <v>31</v>
      </c>
      <c r="GW112" s="10" t="s">
        <v>31</v>
      </c>
      <c r="GX112" s="10" t="s">
        <v>31</v>
      </c>
      <c r="GY112" s="10" t="s">
        <v>31</v>
      </c>
      <c r="GZ112" s="10" t="s">
        <v>31</v>
      </c>
      <c r="HA112" s="10" t="s">
        <v>31</v>
      </c>
      <c r="HB112" s="10" t="s">
        <v>31</v>
      </c>
      <c r="HC112" s="10" t="s">
        <v>31</v>
      </c>
      <c r="HD112" s="10" t="s">
        <v>31</v>
      </c>
      <c r="HE112" s="10" t="s">
        <v>31</v>
      </c>
      <c r="HF112" s="10" t="s">
        <v>31</v>
      </c>
    </row>
    <row r="113">
      <c r="A113" s="7"/>
      <c r="B113" s="8"/>
      <c r="C113" s="7" t="s">
        <v>411</v>
      </c>
      <c r="D113" s="7" t="s">
        <v>412</v>
      </c>
      <c r="E113" s="7" t="s">
        <v>413</v>
      </c>
      <c r="F113" s="9">
        <f t="shared" si="1"/>
        <v>58</v>
      </c>
      <c r="G113" s="7" t="s">
        <v>26</v>
      </c>
      <c r="H113" s="7" t="s">
        <v>176</v>
      </c>
      <c r="I113" s="7" t="s">
        <v>414</v>
      </c>
      <c r="J113" s="7" t="s">
        <v>100</v>
      </c>
      <c r="K113" s="7" t="s">
        <v>55</v>
      </c>
      <c r="L113" s="7" t="s">
        <v>415</v>
      </c>
      <c r="M113" s="10">
        <v>15.0</v>
      </c>
      <c r="N113" s="10">
        <v>43.0</v>
      </c>
      <c r="O113" s="10" t="s">
        <v>31</v>
      </c>
      <c r="P113" s="10" t="s">
        <v>31</v>
      </c>
      <c r="Q113" s="10" t="s">
        <v>31</v>
      </c>
      <c r="R113" s="10" t="s">
        <v>31</v>
      </c>
      <c r="S113" s="11">
        <v>1.0</v>
      </c>
      <c r="T113" s="10">
        <v>1.0</v>
      </c>
      <c r="U113" s="10">
        <v>1.0</v>
      </c>
      <c r="V113" s="10">
        <v>1.0</v>
      </c>
      <c r="W113" s="10">
        <v>1.0</v>
      </c>
      <c r="X113" s="10">
        <v>1.0</v>
      </c>
      <c r="Y113" s="10">
        <v>1.0</v>
      </c>
      <c r="Z113" s="10">
        <v>1.0</v>
      </c>
      <c r="AA113" s="10" t="s">
        <v>57</v>
      </c>
      <c r="AB113" s="10">
        <v>1.0</v>
      </c>
      <c r="AC113" s="10" t="s">
        <v>57</v>
      </c>
      <c r="AD113" s="10" t="s">
        <v>57</v>
      </c>
      <c r="AE113" s="10" t="s">
        <v>57</v>
      </c>
      <c r="AF113" s="10" t="s">
        <v>57</v>
      </c>
      <c r="AG113" s="10" t="s">
        <v>57</v>
      </c>
      <c r="AH113" s="10" t="s">
        <v>57</v>
      </c>
      <c r="AI113" s="10" t="s">
        <v>57</v>
      </c>
      <c r="AJ113" s="10" t="s">
        <v>57</v>
      </c>
      <c r="AK113" s="10" t="s">
        <v>57</v>
      </c>
      <c r="AL113" s="10" t="s">
        <v>57</v>
      </c>
      <c r="AM113" s="11">
        <v>1.0</v>
      </c>
      <c r="AN113" s="10">
        <v>1.0</v>
      </c>
      <c r="AO113" s="10">
        <v>1.0</v>
      </c>
      <c r="AP113" s="10">
        <v>1.0</v>
      </c>
      <c r="AQ113" s="10">
        <v>1.0</v>
      </c>
      <c r="AR113" s="10">
        <v>1.0</v>
      </c>
      <c r="AS113" s="10">
        <v>1.0</v>
      </c>
      <c r="AT113" s="10">
        <v>1.0</v>
      </c>
      <c r="AU113" s="10">
        <v>1.0</v>
      </c>
      <c r="AV113" s="10">
        <v>1.0</v>
      </c>
      <c r="AW113" s="10">
        <v>1.0</v>
      </c>
      <c r="AX113" s="10">
        <v>1.0</v>
      </c>
      <c r="AY113" s="10" t="s">
        <v>38</v>
      </c>
      <c r="AZ113" s="10" t="s">
        <v>38</v>
      </c>
      <c r="BA113" s="10">
        <v>1.0</v>
      </c>
      <c r="BB113" s="10" t="s">
        <v>38</v>
      </c>
      <c r="BC113" s="10" t="s">
        <v>38</v>
      </c>
      <c r="BD113" s="10">
        <v>1.0</v>
      </c>
      <c r="BE113" s="10">
        <v>1.0</v>
      </c>
      <c r="BF113" s="10" t="s">
        <v>38</v>
      </c>
      <c r="BG113" s="10">
        <v>1.0</v>
      </c>
      <c r="BH113" s="10">
        <v>1.0</v>
      </c>
      <c r="BI113" s="10" t="s">
        <v>38</v>
      </c>
      <c r="BJ113" s="10">
        <v>1.0</v>
      </c>
      <c r="BK113" s="11" t="s">
        <v>31</v>
      </c>
      <c r="BL113" s="10" t="s">
        <v>31</v>
      </c>
      <c r="BM113" s="10" t="s">
        <v>31</v>
      </c>
      <c r="BN113" s="10" t="s">
        <v>31</v>
      </c>
      <c r="BO113" s="10" t="s">
        <v>31</v>
      </c>
      <c r="BP113" s="10" t="s">
        <v>31</v>
      </c>
      <c r="BQ113" s="10" t="s">
        <v>31</v>
      </c>
      <c r="BR113" s="10" t="s">
        <v>31</v>
      </c>
      <c r="BS113" s="10" t="s">
        <v>31</v>
      </c>
      <c r="BT113" s="10" t="s">
        <v>31</v>
      </c>
      <c r="BU113" s="10" t="s">
        <v>31</v>
      </c>
      <c r="BV113" s="10" t="s">
        <v>31</v>
      </c>
      <c r="BW113" s="10" t="s">
        <v>31</v>
      </c>
      <c r="BX113" s="10" t="s">
        <v>31</v>
      </c>
      <c r="BY113" s="10" t="s">
        <v>31</v>
      </c>
      <c r="BZ113" s="10" t="s">
        <v>31</v>
      </c>
      <c r="CA113" s="10" t="s">
        <v>31</v>
      </c>
      <c r="CB113" s="10" t="s">
        <v>31</v>
      </c>
      <c r="CC113" s="10" t="s">
        <v>31</v>
      </c>
      <c r="CD113" s="10" t="s">
        <v>31</v>
      </c>
      <c r="CE113" s="10" t="s">
        <v>31</v>
      </c>
      <c r="CF113" s="10" t="s">
        <v>31</v>
      </c>
      <c r="CG113" s="10" t="s">
        <v>31</v>
      </c>
      <c r="CH113" s="10" t="s">
        <v>31</v>
      </c>
      <c r="CI113" s="10" t="s">
        <v>31</v>
      </c>
      <c r="CJ113" s="10" t="s">
        <v>31</v>
      </c>
      <c r="CK113" s="10" t="s">
        <v>31</v>
      </c>
      <c r="CL113" s="10" t="s">
        <v>31</v>
      </c>
      <c r="CM113" s="10" t="s">
        <v>31</v>
      </c>
      <c r="CN113" s="11" t="s">
        <v>31</v>
      </c>
      <c r="CO113" s="10" t="s">
        <v>31</v>
      </c>
      <c r="CP113" s="10" t="s">
        <v>31</v>
      </c>
      <c r="CQ113" s="10" t="s">
        <v>31</v>
      </c>
      <c r="CR113" s="10" t="s">
        <v>31</v>
      </c>
      <c r="CS113" s="10" t="s">
        <v>31</v>
      </c>
      <c r="CT113" s="10" t="s">
        <v>31</v>
      </c>
      <c r="CU113" s="10" t="s">
        <v>31</v>
      </c>
      <c r="CV113" s="10" t="s">
        <v>31</v>
      </c>
      <c r="CW113" s="10" t="s">
        <v>31</v>
      </c>
      <c r="CX113" s="10" t="s">
        <v>31</v>
      </c>
      <c r="CY113" s="10" t="s">
        <v>31</v>
      </c>
      <c r="CZ113" s="10" t="s">
        <v>31</v>
      </c>
      <c r="DA113" s="10" t="s">
        <v>31</v>
      </c>
      <c r="DB113" s="10" t="s">
        <v>31</v>
      </c>
      <c r="DC113" s="10" t="s">
        <v>31</v>
      </c>
      <c r="DD113" s="10" t="s">
        <v>31</v>
      </c>
      <c r="DE113" s="10" t="s">
        <v>31</v>
      </c>
      <c r="DF113" s="10" t="s">
        <v>31</v>
      </c>
      <c r="DG113" s="10" t="s">
        <v>31</v>
      </c>
      <c r="DH113" s="10" t="s">
        <v>31</v>
      </c>
      <c r="DI113" s="10" t="s">
        <v>31</v>
      </c>
      <c r="DJ113" s="10" t="s">
        <v>31</v>
      </c>
      <c r="DK113" s="10" t="s">
        <v>31</v>
      </c>
      <c r="DL113" s="10" t="s">
        <v>31</v>
      </c>
      <c r="DM113" s="10" t="s">
        <v>31</v>
      </c>
      <c r="DN113" s="10" t="s">
        <v>31</v>
      </c>
      <c r="DO113" s="10" t="s">
        <v>31</v>
      </c>
      <c r="DP113" s="10" t="s">
        <v>31</v>
      </c>
      <c r="DQ113" s="10" t="s">
        <v>31</v>
      </c>
      <c r="DR113" s="10" t="s">
        <v>31</v>
      </c>
      <c r="DS113" s="10" t="s">
        <v>31</v>
      </c>
      <c r="DT113" s="10" t="s">
        <v>31</v>
      </c>
      <c r="DU113" s="10" t="s">
        <v>31</v>
      </c>
      <c r="DV113" s="10" t="s">
        <v>31</v>
      </c>
      <c r="DW113" s="10" t="s">
        <v>31</v>
      </c>
      <c r="DX113" s="10" t="s">
        <v>31</v>
      </c>
      <c r="DY113" s="10" t="s">
        <v>31</v>
      </c>
      <c r="DZ113" s="10" t="s">
        <v>31</v>
      </c>
      <c r="EA113" s="10" t="s">
        <v>31</v>
      </c>
      <c r="EB113" s="10" t="s">
        <v>31</v>
      </c>
      <c r="EC113" s="10" t="s">
        <v>31</v>
      </c>
      <c r="ED113" s="10" t="s">
        <v>31</v>
      </c>
      <c r="EE113" s="10" t="s">
        <v>31</v>
      </c>
      <c r="EF113" s="10" t="s">
        <v>31</v>
      </c>
      <c r="EG113" s="10" t="s">
        <v>31</v>
      </c>
      <c r="EH113" s="10" t="s">
        <v>31</v>
      </c>
      <c r="EI113" s="10" t="s">
        <v>31</v>
      </c>
      <c r="EJ113" s="10" t="s">
        <v>31</v>
      </c>
      <c r="EK113" s="10" t="s">
        <v>31</v>
      </c>
      <c r="EL113" s="10" t="s">
        <v>31</v>
      </c>
      <c r="EM113" s="10" t="s">
        <v>31</v>
      </c>
      <c r="EN113" s="10" t="s">
        <v>31</v>
      </c>
      <c r="EO113" s="10" t="s">
        <v>31</v>
      </c>
      <c r="EP113" s="10" t="s">
        <v>31</v>
      </c>
      <c r="EQ113" s="10" t="s">
        <v>31</v>
      </c>
      <c r="ER113" s="10" t="s">
        <v>31</v>
      </c>
      <c r="ES113" s="10" t="s">
        <v>31</v>
      </c>
      <c r="ET113" s="10" t="s">
        <v>31</v>
      </c>
      <c r="EU113" s="10" t="s">
        <v>31</v>
      </c>
      <c r="EV113" s="10" t="s">
        <v>31</v>
      </c>
      <c r="EW113" s="10" t="s">
        <v>31</v>
      </c>
      <c r="EX113" s="10" t="s">
        <v>31</v>
      </c>
      <c r="EY113" s="10" t="s">
        <v>31</v>
      </c>
      <c r="EZ113" s="10" t="s">
        <v>31</v>
      </c>
      <c r="FA113" s="10" t="s">
        <v>31</v>
      </c>
      <c r="FB113" s="10" t="s">
        <v>31</v>
      </c>
      <c r="FC113" s="11" t="s">
        <v>31</v>
      </c>
      <c r="FD113" s="10" t="s">
        <v>31</v>
      </c>
      <c r="FE113" s="10" t="s">
        <v>31</v>
      </c>
      <c r="FF113" s="10" t="s">
        <v>31</v>
      </c>
      <c r="FG113" s="10" t="s">
        <v>31</v>
      </c>
      <c r="FH113" s="10" t="s">
        <v>31</v>
      </c>
      <c r="FI113" s="10" t="s">
        <v>31</v>
      </c>
      <c r="FJ113" s="10" t="s">
        <v>31</v>
      </c>
      <c r="FK113" s="10" t="s">
        <v>31</v>
      </c>
      <c r="FL113" s="10" t="s">
        <v>31</v>
      </c>
      <c r="FM113" s="10" t="s">
        <v>31</v>
      </c>
      <c r="FN113" s="10" t="s">
        <v>31</v>
      </c>
      <c r="FO113" s="10" t="s">
        <v>31</v>
      </c>
      <c r="FP113" s="10" t="s">
        <v>31</v>
      </c>
      <c r="FQ113" s="10" t="s">
        <v>31</v>
      </c>
      <c r="FR113" s="10" t="s">
        <v>31</v>
      </c>
      <c r="FS113" s="10" t="s">
        <v>31</v>
      </c>
      <c r="FT113" s="10" t="s">
        <v>31</v>
      </c>
      <c r="FU113" s="10" t="s">
        <v>31</v>
      </c>
      <c r="FV113" s="10" t="s">
        <v>31</v>
      </c>
      <c r="FW113" s="10" t="s">
        <v>31</v>
      </c>
      <c r="FX113" s="10" t="s">
        <v>31</v>
      </c>
      <c r="FY113" s="10" t="s">
        <v>31</v>
      </c>
      <c r="FZ113" s="10" t="s">
        <v>31</v>
      </c>
      <c r="GA113" s="10" t="s">
        <v>31</v>
      </c>
      <c r="GB113" s="10" t="s">
        <v>31</v>
      </c>
      <c r="GC113" s="10" t="s">
        <v>31</v>
      </c>
      <c r="GD113" s="11" t="s">
        <v>31</v>
      </c>
      <c r="GE113" s="10" t="s">
        <v>31</v>
      </c>
      <c r="GF113" s="10" t="s">
        <v>31</v>
      </c>
      <c r="GG113" s="10" t="s">
        <v>31</v>
      </c>
      <c r="GH113" s="10" t="s">
        <v>31</v>
      </c>
      <c r="GI113" s="10" t="s">
        <v>31</v>
      </c>
      <c r="GJ113" s="10" t="s">
        <v>31</v>
      </c>
      <c r="GK113" s="10" t="s">
        <v>31</v>
      </c>
      <c r="GL113" s="10" t="s">
        <v>31</v>
      </c>
      <c r="GM113" s="10" t="s">
        <v>31</v>
      </c>
      <c r="GN113" s="10" t="s">
        <v>31</v>
      </c>
      <c r="GO113" s="10" t="s">
        <v>31</v>
      </c>
      <c r="GP113" s="10" t="s">
        <v>31</v>
      </c>
      <c r="GQ113" s="10" t="s">
        <v>31</v>
      </c>
      <c r="GR113" s="10" t="s">
        <v>31</v>
      </c>
      <c r="GS113" s="10" t="s">
        <v>31</v>
      </c>
      <c r="GT113" s="10" t="s">
        <v>31</v>
      </c>
      <c r="GU113" s="10" t="s">
        <v>31</v>
      </c>
      <c r="GV113" s="10" t="s">
        <v>31</v>
      </c>
      <c r="GW113" s="10" t="s">
        <v>31</v>
      </c>
      <c r="GX113" s="10" t="s">
        <v>31</v>
      </c>
      <c r="GY113" s="10" t="s">
        <v>31</v>
      </c>
      <c r="GZ113" s="10" t="s">
        <v>31</v>
      </c>
      <c r="HA113" s="10" t="s">
        <v>31</v>
      </c>
      <c r="HB113" s="10" t="s">
        <v>31</v>
      </c>
      <c r="HC113" s="10" t="s">
        <v>31</v>
      </c>
      <c r="HD113" s="10" t="s">
        <v>31</v>
      </c>
      <c r="HE113" s="10" t="s">
        <v>31</v>
      </c>
      <c r="HF113" s="10" t="s">
        <v>31</v>
      </c>
    </row>
    <row r="114">
      <c r="A114" s="7"/>
      <c r="B114" s="8"/>
      <c r="C114" s="7" t="s">
        <v>416</v>
      </c>
      <c r="D114" s="7" t="s">
        <v>417</v>
      </c>
      <c r="E114" s="7" t="s">
        <v>316</v>
      </c>
      <c r="F114" s="9">
        <f t="shared" si="1"/>
        <v>58</v>
      </c>
      <c r="G114" s="7" t="s">
        <v>26</v>
      </c>
      <c r="H114" s="7" t="s">
        <v>35</v>
      </c>
      <c r="I114" s="7" t="s">
        <v>36</v>
      </c>
      <c r="J114" s="7" t="s">
        <v>54</v>
      </c>
      <c r="K114" s="7" t="s">
        <v>55</v>
      </c>
      <c r="L114" s="7"/>
      <c r="M114" s="10">
        <v>15.0</v>
      </c>
      <c r="N114" s="10">
        <v>43.0</v>
      </c>
      <c r="O114" s="10">
        <v>0.0</v>
      </c>
      <c r="P114" s="10" t="s">
        <v>31</v>
      </c>
      <c r="Q114" s="10" t="s">
        <v>31</v>
      </c>
      <c r="R114" s="10" t="s">
        <v>31</v>
      </c>
      <c r="S114" s="11">
        <v>1.0</v>
      </c>
      <c r="T114" s="10">
        <v>1.0</v>
      </c>
      <c r="U114" s="10">
        <v>1.0</v>
      </c>
      <c r="V114" s="10">
        <v>1.0</v>
      </c>
      <c r="W114" s="10">
        <v>1.0</v>
      </c>
      <c r="X114" s="10">
        <v>1.0</v>
      </c>
      <c r="Y114" s="10" t="s">
        <v>57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57</v>
      </c>
      <c r="AF114" s="10" t="s">
        <v>57</v>
      </c>
      <c r="AG114" s="10" t="s">
        <v>57</v>
      </c>
      <c r="AH114" s="10" t="s">
        <v>57</v>
      </c>
      <c r="AI114" s="10" t="s">
        <v>57</v>
      </c>
      <c r="AJ114" s="10" t="s">
        <v>57</v>
      </c>
      <c r="AK114" s="10" t="s">
        <v>57</v>
      </c>
      <c r="AL114" s="10" t="s">
        <v>57</v>
      </c>
      <c r="AM114" s="11">
        <v>1.0</v>
      </c>
      <c r="AN114" s="10">
        <v>1.0</v>
      </c>
      <c r="AO114" s="10">
        <v>1.0</v>
      </c>
      <c r="AP114" s="10">
        <v>1.0</v>
      </c>
      <c r="AQ114" s="10">
        <v>1.0</v>
      </c>
      <c r="AR114" s="10">
        <v>1.0</v>
      </c>
      <c r="AS114" s="10">
        <v>1.0</v>
      </c>
      <c r="AT114" s="10">
        <v>1.0</v>
      </c>
      <c r="AU114" s="10">
        <v>1.0</v>
      </c>
      <c r="AV114" s="10">
        <v>1.0</v>
      </c>
      <c r="AW114" s="10">
        <v>1.0</v>
      </c>
      <c r="AX114" s="10">
        <v>1.0</v>
      </c>
      <c r="AY114" s="10" t="s">
        <v>38</v>
      </c>
      <c r="AZ114" s="10" t="s">
        <v>38</v>
      </c>
      <c r="BA114" s="10">
        <v>1.0</v>
      </c>
      <c r="BB114" s="10" t="s">
        <v>38</v>
      </c>
      <c r="BC114" s="10" t="s">
        <v>38</v>
      </c>
      <c r="BD114" s="10">
        <v>1.0</v>
      </c>
      <c r="BE114" s="10">
        <v>1.0</v>
      </c>
      <c r="BF114" s="10" t="s">
        <v>38</v>
      </c>
      <c r="BG114" s="10" t="s">
        <v>38</v>
      </c>
      <c r="BH114" s="10" t="s">
        <v>38</v>
      </c>
      <c r="BI114" s="10" t="s">
        <v>38</v>
      </c>
      <c r="BJ114" s="10" t="s">
        <v>38</v>
      </c>
      <c r="BK114" s="11" t="s">
        <v>38</v>
      </c>
      <c r="BL114" s="10" t="s">
        <v>38</v>
      </c>
      <c r="BM114" s="10" t="s">
        <v>38</v>
      </c>
      <c r="BN114" s="10" t="s">
        <v>38</v>
      </c>
      <c r="BO114" s="10" t="s">
        <v>38</v>
      </c>
      <c r="BP114" s="10" t="s">
        <v>38</v>
      </c>
      <c r="BQ114" s="10" t="s">
        <v>38</v>
      </c>
      <c r="BR114" s="10" t="s">
        <v>38</v>
      </c>
      <c r="BS114" s="10" t="s">
        <v>38</v>
      </c>
      <c r="BT114" s="10">
        <v>1.0</v>
      </c>
      <c r="BU114" s="10">
        <v>1.0</v>
      </c>
      <c r="BV114" s="10">
        <v>1.0</v>
      </c>
      <c r="BW114" s="10" t="s">
        <v>38</v>
      </c>
      <c r="BX114" s="10" t="s">
        <v>38</v>
      </c>
      <c r="BY114" s="10" t="s">
        <v>38</v>
      </c>
      <c r="BZ114" s="10" t="s">
        <v>38</v>
      </c>
      <c r="CA114" s="10" t="s">
        <v>38</v>
      </c>
      <c r="CB114" s="10" t="s">
        <v>38</v>
      </c>
      <c r="CC114" s="10" t="s">
        <v>38</v>
      </c>
      <c r="CD114" s="10">
        <v>1.0</v>
      </c>
      <c r="CE114" s="10">
        <v>1.0</v>
      </c>
      <c r="CF114" s="10">
        <v>1.0</v>
      </c>
      <c r="CG114" s="10" t="s">
        <v>38</v>
      </c>
      <c r="CH114" s="10" t="s">
        <v>38</v>
      </c>
      <c r="CI114" s="10" t="s">
        <v>38</v>
      </c>
      <c r="CJ114" s="10" t="s">
        <v>38</v>
      </c>
      <c r="CK114" s="10" t="s">
        <v>38</v>
      </c>
      <c r="CL114" s="10" t="s">
        <v>38</v>
      </c>
      <c r="CM114" s="10" t="s">
        <v>38</v>
      </c>
      <c r="CN114" s="11" t="s">
        <v>31</v>
      </c>
      <c r="CO114" s="10" t="s">
        <v>31</v>
      </c>
      <c r="CP114" s="10" t="s">
        <v>31</v>
      </c>
      <c r="CQ114" s="10" t="s">
        <v>31</v>
      </c>
      <c r="CR114" s="10" t="s">
        <v>31</v>
      </c>
      <c r="CS114" s="10" t="s">
        <v>31</v>
      </c>
      <c r="CT114" s="10" t="s">
        <v>31</v>
      </c>
      <c r="CU114" s="10" t="s">
        <v>31</v>
      </c>
      <c r="CV114" s="10" t="s">
        <v>31</v>
      </c>
      <c r="CW114" s="10" t="s">
        <v>31</v>
      </c>
      <c r="CX114" s="10" t="s">
        <v>31</v>
      </c>
      <c r="CY114" s="10" t="s">
        <v>31</v>
      </c>
      <c r="CZ114" s="10" t="s">
        <v>31</v>
      </c>
      <c r="DA114" s="10" t="s">
        <v>31</v>
      </c>
      <c r="DB114" s="10" t="s">
        <v>31</v>
      </c>
      <c r="DC114" s="10" t="s">
        <v>31</v>
      </c>
      <c r="DD114" s="10" t="s">
        <v>31</v>
      </c>
      <c r="DE114" s="10" t="s">
        <v>31</v>
      </c>
      <c r="DF114" s="10" t="s">
        <v>31</v>
      </c>
      <c r="DG114" s="10" t="s">
        <v>31</v>
      </c>
      <c r="DH114" s="10" t="s">
        <v>31</v>
      </c>
      <c r="DI114" s="10" t="s">
        <v>31</v>
      </c>
      <c r="DJ114" s="10" t="s">
        <v>31</v>
      </c>
      <c r="DK114" s="10" t="s">
        <v>31</v>
      </c>
      <c r="DL114" s="10" t="s">
        <v>31</v>
      </c>
      <c r="DM114" s="10" t="s">
        <v>31</v>
      </c>
      <c r="DN114" s="10" t="s">
        <v>31</v>
      </c>
      <c r="DO114" s="10" t="s">
        <v>31</v>
      </c>
      <c r="DP114" s="10" t="s">
        <v>31</v>
      </c>
      <c r="DQ114" s="10" t="s">
        <v>31</v>
      </c>
      <c r="DR114" s="10" t="s">
        <v>31</v>
      </c>
      <c r="DS114" s="10" t="s">
        <v>31</v>
      </c>
      <c r="DT114" s="10" t="s">
        <v>31</v>
      </c>
      <c r="DU114" s="10" t="s">
        <v>31</v>
      </c>
      <c r="DV114" s="10" t="s">
        <v>31</v>
      </c>
      <c r="DW114" s="10" t="s">
        <v>31</v>
      </c>
      <c r="DX114" s="10" t="s">
        <v>31</v>
      </c>
      <c r="DY114" s="10" t="s">
        <v>31</v>
      </c>
      <c r="DZ114" s="10" t="s">
        <v>31</v>
      </c>
      <c r="EA114" s="10" t="s">
        <v>31</v>
      </c>
      <c r="EB114" s="10" t="s">
        <v>31</v>
      </c>
      <c r="EC114" s="10" t="s">
        <v>31</v>
      </c>
      <c r="ED114" s="10" t="s">
        <v>31</v>
      </c>
      <c r="EE114" s="10" t="s">
        <v>31</v>
      </c>
      <c r="EF114" s="10" t="s">
        <v>31</v>
      </c>
      <c r="EG114" s="10" t="s">
        <v>31</v>
      </c>
      <c r="EH114" s="10" t="s">
        <v>31</v>
      </c>
      <c r="EI114" s="10" t="s">
        <v>31</v>
      </c>
      <c r="EJ114" s="10" t="s">
        <v>31</v>
      </c>
      <c r="EK114" s="10" t="s">
        <v>31</v>
      </c>
      <c r="EL114" s="10" t="s">
        <v>31</v>
      </c>
      <c r="EM114" s="10" t="s">
        <v>31</v>
      </c>
      <c r="EN114" s="10" t="s">
        <v>31</v>
      </c>
      <c r="EO114" s="10" t="s">
        <v>31</v>
      </c>
      <c r="EP114" s="10" t="s">
        <v>31</v>
      </c>
      <c r="EQ114" s="10" t="s">
        <v>31</v>
      </c>
      <c r="ER114" s="10" t="s">
        <v>31</v>
      </c>
      <c r="ES114" s="10" t="s">
        <v>31</v>
      </c>
      <c r="ET114" s="10" t="s">
        <v>31</v>
      </c>
      <c r="EU114" s="10" t="s">
        <v>31</v>
      </c>
      <c r="EV114" s="10" t="s">
        <v>31</v>
      </c>
      <c r="EW114" s="10" t="s">
        <v>31</v>
      </c>
      <c r="EX114" s="10" t="s">
        <v>31</v>
      </c>
      <c r="EY114" s="10" t="s">
        <v>31</v>
      </c>
      <c r="EZ114" s="10" t="s">
        <v>31</v>
      </c>
      <c r="FA114" s="10" t="s">
        <v>31</v>
      </c>
      <c r="FB114" s="10" t="s">
        <v>31</v>
      </c>
      <c r="FC114" s="11" t="s">
        <v>31</v>
      </c>
      <c r="FD114" s="10" t="s">
        <v>31</v>
      </c>
      <c r="FE114" s="10" t="s">
        <v>31</v>
      </c>
      <c r="FF114" s="10" t="s">
        <v>31</v>
      </c>
      <c r="FG114" s="10" t="s">
        <v>31</v>
      </c>
      <c r="FH114" s="10" t="s">
        <v>31</v>
      </c>
      <c r="FI114" s="10" t="s">
        <v>31</v>
      </c>
      <c r="FJ114" s="10" t="s">
        <v>31</v>
      </c>
      <c r="FK114" s="10" t="s">
        <v>31</v>
      </c>
      <c r="FL114" s="10" t="s">
        <v>31</v>
      </c>
      <c r="FM114" s="10" t="s">
        <v>31</v>
      </c>
      <c r="FN114" s="10" t="s">
        <v>31</v>
      </c>
      <c r="FO114" s="10" t="s">
        <v>31</v>
      </c>
      <c r="FP114" s="10" t="s">
        <v>31</v>
      </c>
      <c r="FQ114" s="10" t="s">
        <v>31</v>
      </c>
      <c r="FR114" s="10" t="s">
        <v>31</v>
      </c>
      <c r="FS114" s="10" t="s">
        <v>31</v>
      </c>
      <c r="FT114" s="10" t="s">
        <v>31</v>
      </c>
      <c r="FU114" s="10" t="s">
        <v>31</v>
      </c>
      <c r="FV114" s="10" t="s">
        <v>31</v>
      </c>
      <c r="FW114" s="10" t="s">
        <v>31</v>
      </c>
      <c r="FX114" s="10" t="s">
        <v>31</v>
      </c>
      <c r="FY114" s="10" t="s">
        <v>31</v>
      </c>
      <c r="FZ114" s="10" t="s">
        <v>31</v>
      </c>
      <c r="GA114" s="10" t="s">
        <v>31</v>
      </c>
      <c r="GB114" s="10" t="s">
        <v>31</v>
      </c>
      <c r="GC114" s="10" t="s">
        <v>31</v>
      </c>
      <c r="GD114" s="11" t="s">
        <v>31</v>
      </c>
      <c r="GE114" s="10" t="s">
        <v>31</v>
      </c>
      <c r="GF114" s="10" t="s">
        <v>31</v>
      </c>
      <c r="GG114" s="10" t="s">
        <v>31</v>
      </c>
      <c r="GH114" s="10" t="s">
        <v>31</v>
      </c>
      <c r="GI114" s="10" t="s">
        <v>31</v>
      </c>
      <c r="GJ114" s="10" t="s">
        <v>31</v>
      </c>
      <c r="GK114" s="10" t="s">
        <v>31</v>
      </c>
      <c r="GL114" s="10" t="s">
        <v>31</v>
      </c>
      <c r="GM114" s="10" t="s">
        <v>31</v>
      </c>
      <c r="GN114" s="10" t="s">
        <v>31</v>
      </c>
      <c r="GO114" s="10" t="s">
        <v>31</v>
      </c>
      <c r="GP114" s="10" t="s">
        <v>31</v>
      </c>
      <c r="GQ114" s="10" t="s">
        <v>31</v>
      </c>
      <c r="GR114" s="10" t="s">
        <v>31</v>
      </c>
      <c r="GS114" s="10" t="s">
        <v>31</v>
      </c>
      <c r="GT114" s="10" t="s">
        <v>31</v>
      </c>
      <c r="GU114" s="10" t="s">
        <v>31</v>
      </c>
      <c r="GV114" s="10" t="s">
        <v>31</v>
      </c>
      <c r="GW114" s="10" t="s">
        <v>31</v>
      </c>
      <c r="GX114" s="10" t="s">
        <v>31</v>
      </c>
      <c r="GY114" s="10" t="s">
        <v>31</v>
      </c>
      <c r="GZ114" s="10" t="s">
        <v>31</v>
      </c>
      <c r="HA114" s="10" t="s">
        <v>31</v>
      </c>
      <c r="HB114" s="10" t="s">
        <v>31</v>
      </c>
      <c r="HC114" s="10" t="s">
        <v>31</v>
      </c>
      <c r="HD114" s="10" t="s">
        <v>31</v>
      </c>
      <c r="HE114" s="10" t="s">
        <v>31</v>
      </c>
      <c r="HF114" s="10" t="s">
        <v>31</v>
      </c>
    </row>
    <row r="115">
      <c r="A115" s="7"/>
      <c r="B115" s="8"/>
      <c r="C115" s="7" t="s">
        <v>418</v>
      </c>
      <c r="D115" s="7" t="s">
        <v>308</v>
      </c>
      <c r="E115" s="7" t="s">
        <v>419</v>
      </c>
      <c r="F115" s="9">
        <f t="shared" si="1"/>
        <v>58</v>
      </c>
      <c r="G115" s="7" t="s">
        <v>26</v>
      </c>
      <c r="H115" s="7" t="s">
        <v>27</v>
      </c>
      <c r="I115" s="7" t="s">
        <v>28</v>
      </c>
      <c r="J115" s="7" t="s">
        <v>71</v>
      </c>
      <c r="K115" s="7" t="s">
        <v>55</v>
      </c>
      <c r="L115" s="7" t="s">
        <v>196</v>
      </c>
      <c r="M115" s="10">
        <v>15.0</v>
      </c>
      <c r="N115" s="10">
        <v>43.0</v>
      </c>
      <c r="O115" s="10">
        <v>0.0</v>
      </c>
      <c r="P115" s="10" t="s">
        <v>31</v>
      </c>
      <c r="Q115" s="10" t="s">
        <v>31</v>
      </c>
      <c r="R115" s="10" t="s">
        <v>31</v>
      </c>
      <c r="S115" s="11">
        <v>1.0</v>
      </c>
      <c r="T115" s="10">
        <v>1.0</v>
      </c>
      <c r="U115" s="10">
        <v>1.0</v>
      </c>
      <c r="V115" s="10">
        <v>1.0</v>
      </c>
      <c r="W115" s="10">
        <v>1.0</v>
      </c>
      <c r="X115" s="10">
        <v>1.0</v>
      </c>
      <c r="Y115" s="10">
        <v>1.0</v>
      </c>
      <c r="Z115" s="10">
        <v>1.0</v>
      </c>
      <c r="AA115" s="10" t="s">
        <v>57</v>
      </c>
      <c r="AB115" s="10">
        <v>1.0</v>
      </c>
      <c r="AC115" s="10">
        <v>1.0</v>
      </c>
      <c r="AD115" s="10">
        <v>1.0</v>
      </c>
      <c r="AE115" s="10" t="s">
        <v>57</v>
      </c>
      <c r="AF115" s="10" t="s">
        <v>57</v>
      </c>
      <c r="AG115" s="10" t="s">
        <v>57</v>
      </c>
      <c r="AH115" s="10" t="s">
        <v>57</v>
      </c>
      <c r="AI115" s="10" t="s">
        <v>57</v>
      </c>
      <c r="AJ115" s="10" t="s">
        <v>57</v>
      </c>
      <c r="AK115" s="10" t="s">
        <v>57</v>
      </c>
      <c r="AL115" s="10" t="s">
        <v>57</v>
      </c>
      <c r="AM115" s="11" t="s">
        <v>38</v>
      </c>
      <c r="AN115" s="10">
        <v>1.0</v>
      </c>
      <c r="AO115" s="10">
        <v>1.0</v>
      </c>
      <c r="AP115" s="10">
        <v>1.0</v>
      </c>
      <c r="AQ115" s="10">
        <v>1.0</v>
      </c>
      <c r="AR115" s="10">
        <v>1.0</v>
      </c>
      <c r="AS115" s="10">
        <v>1.0</v>
      </c>
      <c r="AT115" s="10">
        <v>1.0</v>
      </c>
      <c r="AU115" s="10">
        <v>1.0</v>
      </c>
      <c r="AV115" s="10">
        <v>1.0</v>
      </c>
      <c r="AW115" s="10">
        <v>1.0</v>
      </c>
      <c r="AX115" s="10">
        <v>1.0</v>
      </c>
      <c r="AY115" s="10" t="s">
        <v>38</v>
      </c>
      <c r="AZ115" s="10" t="s">
        <v>38</v>
      </c>
      <c r="BA115" s="10" t="s">
        <v>38</v>
      </c>
      <c r="BB115" s="10" t="s">
        <v>38</v>
      </c>
      <c r="BC115" s="10" t="s">
        <v>38</v>
      </c>
      <c r="BD115" s="10" t="s">
        <v>38</v>
      </c>
      <c r="BE115" s="10" t="s">
        <v>38</v>
      </c>
      <c r="BF115" s="10" t="s">
        <v>38</v>
      </c>
      <c r="BG115" s="10" t="s">
        <v>38</v>
      </c>
      <c r="BH115" s="10" t="s">
        <v>38</v>
      </c>
      <c r="BI115" s="10" t="s">
        <v>38</v>
      </c>
      <c r="BJ115" s="10" t="s">
        <v>38</v>
      </c>
      <c r="BK115" s="11">
        <v>1.0</v>
      </c>
      <c r="BL115" s="10">
        <v>1.0</v>
      </c>
      <c r="BM115" s="10" t="s">
        <v>38</v>
      </c>
      <c r="BN115" s="10">
        <v>1.0</v>
      </c>
      <c r="BO115" s="10">
        <v>1.0</v>
      </c>
      <c r="BP115" s="10" t="s">
        <v>38</v>
      </c>
      <c r="BQ115" s="10">
        <v>1.0</v>
      </c>
      <c r="BR115" s="10">
        <v>1.0</v>
      </c>
      <c r="BS115" s="10">
        <v>1.0</v>
      </c>
      <c r="BT115" s="10">
        <v>1.0</v>
      </c>
      <c r="BU115" s="10">
        <v>1.0</v>
      </c>
      <c r="BV115" s="10">
        <v>1.0</v>
      </c>
      <c r="BW115" s="10">
        <v>1.0</v>
      </c>
      <c r="BX115" s="10" t="s">
        <v>38</v>
      </c>
      <c r="BY115" s="10" t="s">
        <v>38</v>
      </c>
      <c r="BZ115" s="10" t="s">
        <v>38</v>
      </c>
      <c r="CA115" s="10">
        <v>1.0</v>
      </c>
      <c r="CB115" s="10" t="s">
        <v>38</v>
      </c>
      <c r="CC115" s="10">
        <v>1.0</v>
      </c>
      <c r="CD115" s="10">
        <v>1.0</v>
      </c>
      <c r="CE115" s="10">
        <v>1.0</v>
      </c>
      <c r="CF115" s="10">
        <v>1.0</v>
      </c>
      <c r="CG115" s="10">
        <v>1.0</v>
      </c>
      <c r="CH115" s="10" t="s">
        <v>38</v>
      </c>
      <c r="CI115" s="10" t="s">
        <v>38</v>
      </c>
      <c r="CJ115" s="10" t="s">
        <v>38</v>
      </c>
      <c r="CK115" s="10" t="s">
        <v>38</v>
      </c>
      <c r="CL115" s="10">
        <v>1.0</v>
      </c>
      <c r="CM115" s="10">
        <v>1.0</v>
      </c>
      <c r="CN115" s="11" t="s">
        <v>31</v>
      </c>
      <c r="CO115" s="10" t="s">
        <v>31</v>
      </c>
      <c r="CP115" s="10" t="s">
        <v>31</v>
      </c>
      <c r="CQ115" s="10" t="s">
        <v>31</v>
      </c>
      <c r="CR115" s="10" t="s">
        <v>31</v>
      </c>
      <c r="CS115" s="10" t="s">
        <v>31</v>
      </c>
      <c r="CT115" s="10" t="s">
        <v>31</v>
      </c>
      <c r="CU115" s="10" t="s">
        <v>31</v>
      </c>
      <c r="CV115" s="10" t="s">
        <v>31</v>
      </c>
      <c r="CW115" s="10" t="s">
        <v>31</v>
      </c>
      <c r="CX115" s="10" t="s">
        <v>31</v>
      </c>
      <c r="CY115" s="10" t="s">
        <v>31</v>
      </c>
      <c r="CZ115" s="10" t="s">
        <v>31</v>
      </c>
      <c r="DA115" s="10" t="s">
        <v>31</v>
      </c>
      <c r="DB115" s="10" t="s">
        <v>31</v>
      </c>
      <c r="DC115" s="10" t="s">
        <v>31</v>
      </c>
      <c r="DD115" s="10" t="s">
        <v>31</v>
      </c>
      <c r="DE115" s="10" t="s">
        <v>31</v>
      </c>
      <c r="DF115" s="10" t="s">
        <v>31</v>
      </c>
      <c r="DG115" s="10" t="s">
        <v>31</v>
      </c>
      <c r="DH115" s="10" t="s">
        <v>31</v>
      </c>
      <c r="DI115" s="10" t="s">
        <v>31</v>
      </c>
      <c r="DJ115" s="10" t="s">
        <v>31</v>
      </c>
      <c r="DK115" s="10" t="s">
        <v>31</v>
      </c>
      <c r="DL115" s="10" t="s">
        <v>31</v>
      </c>
      <c r="DM115" s="10" t="s">
        <v>31</v>
      </c>
      <c r="DN115" s="10" t="s">
        <v>31</v>
      </c>
      <c r="DO115" s="10" t="s">
        <v>31</v>
      </c>
      <c r="DP115" s="10" t="s">
        <v>31</v>
      </c>
      <c r="DQ115" s="10" t="s">
        <v>31</v>
      </c>
      <c r="DR115" s="10" t="s">
        <v>31</v>
      </c>
      <c r="DS115" s="10" t="s">
        <v>31</v>
      </c>
      <c r="DT115" s="10" t="s">
        <v>31</v>
      </c>
      <c r="DU115" s="10" t="s">
        <v>31</v>
      </c>
      <c r="DV115" s="10" t="s">
        <v>31</v>
      </c>
      <c r="DW115" s="10" t="s">
        <v>31</v>
      </c>
      <c r="DX115" s="10" t="s">
        <v>31</v>
      </c>
      <c r="DY115" s="10" t="s">
        <v>31</v>
      </c>
      <c r="DZ115" s="10" t="s">
        <v>31</v>
      </c>
      <c r="EA115" s="10" t="s">
        <v>31</v>
      </c>
      <c r="EB115" s="10" t="s">
        <v>31</v>
      </c>
      <c r="EC115" s="10" t="s">
        <v>31</v>
      </c>
      <c r="ED115" s="10" t="s">
        <v>31</v>
      </c>
      <c r="EE115" s="10" t="s">
        <v>31</v>
      </c>
      <c r="EF115" s="10" t="s">
        <v>31</v>
      </c>
      <c r="EG115" s="10" t="s">
        <v>31</v>
      </c>
      <c r="EH115" s="10" t="s">
        <v>31</v>
      </c>
      <c r="EI115" s="10" t="s">
        <v>31</v>
      </c>
      <c r="EJ115" s="10" t="s">
        <v>31</v>
      </c>
      <c r="EK115" s="10" t="s">
        <v>31</v>
      </c>
      <c r="EL115" s="10" t="s">
        <v>31</v>
      </c>
      <c r="EM115" s="10" t="s">
        <v>31</v>
      </c>
      <c r="EN115" s="10" t="s">
        <v>31</v>
      </c>
      <c r="EO115" s="10" t="s">
        <v>31</v>
      </c>
      <c r="EP115" s="10" t="s">
        <v>31</v>
      </c>
      <c r="EQ115" s="10" t="s">
        <v>31</v>
      </c>
      <c r="ER115" s="10" t="s">
        <v>31</v>
      </c>
      <c r="ES115" s="10" t="s">
        <v>31</v>
      </c>
      <c r="ET115" s="10" t="s">
        <v>31</v>
      </c>
      <c r="EU115" s="10" t="s">
        <v>31</v>
      </c>
      <c r="EV115" s="10" t="s">
        <v>31</v>
      </c>
      <c r="EW115" s="10" t="s">
        <v>31</v>
      </c>
      <c r="EX115" s="10" t="s">
        <v>31</v>
      </c>
      <c r="EY115" s="10" t="s">
        <v>31</v>
      </c>
      <c r="EZ115" s="10" t="s">
        <v>31</v>
      </c>
      <c r="FA115" s="10" t="s">
        <v>31</v>
      </c>
      <c r="FB115" s="10" t="s">
        <v>31</v>
      </c>
      <c r="FC115" s="11" t="s">
        <v>31</v>
      </c>
      <c r="FD115" s="10" t="s">
        <v>31</v>
      </c>
      <c r="FE115" s="10" t="s">
        <v>31</v>
      </c>
      <c r="FF115" s="10" t="s">
        <v>31</v>
      </c>
      <c r="FG115" s="10" t="s">
        <v>31</v>
      </c>
      <c r="FH115" s="10" t="s">
        <v>31</v>
      </c>
      <c r="FI115" s="10" t="s">
        <v>31</v>
      </c>
      <c r="FJ115" s="10" t="s">
        <v>31</v>
      </c>
      <c r="FK115" s="10" t="s">
        <v>31</v>
      </c>
      <c r="FL115" s="10" t="s">
        <v>31</v>
      </c>
      <c r="FM115" s="10" t="s">
        <v>31</v>
      </c>
      <c r="FN115" s="10" t="s">
        <v>31</v>
      </c>
      <c r="FO115" s="10" t="s">
        <v>31</v>
      </c>
      <c r="FP115" s="10" t="s">
        <v>31</v>
      </c>
      <c r="FQ115" s="10" t="s">
        <v>31</v>
      </c>
      <c r="FR115" s="10" t="s">
        <v>31</v>
      </c>
      <c r="FS115" s="10" t="s">
        <v>31</v>
      </c>
      <c r="FT115" s="10" t="s">
        <v>31</v>
      </c>
      <c r="FU115" s="10" t="s">
        <v>31</v>
      </c>
      <c r="FV115" s="10" t="s">
        <v>31</v>
      </c>
      <c r="FW115" s="10" t="s">
        <v>31</v>
      </c>
      <c r="FX115" s="10" t="s">
        <v>31</v>
      </c>
      <c r="FY115" s="10" t="s">
        <v>31</v>
      </c>
      <c r="FZ115" s="10" t="s">
        <v>31</v>
      </c>
      <c r="GA115" s="10" t="s">
        <v>31</v>
      </c>
      <c r="GB115" s="10" t="s">
        <v>31</v>
      </c>
      <c r="GC115" s="10" t="s">
        <v>31</v>
      </c>
      <c r="GD115" s="11" t="s">
        <v>31</v>
      </c>
      <c r="GE115" s="10" t="s">
        <v>31</v>
      </c>
      <c r="GF115" s="10" t="s">
        <v>31</v>
      </c>
      <c r="GG115" s="10" t="s">
        <v>31</v>
      </c>
      <c r="GH115" s="10" t="s">
        <v>31</v>
      </c>
      <c r="GI115" s="10" t="s">
        <v>31</v>
      </c>
      <c r="GJ115" s="10" t="s">
        <v>31</v>
      </c>
      <c r="GK115" s="10" t="s">
        <v>31</v>
      </c>
      <c r="GL115" s="10" t="s">
        <v>31</v>
      </c>
      <c r="GM115" s="10" t="s">
        <v>31</v>
      </c>
      <c r="GN115" s="10" t="s">
        <v>31</v>
      </c>
      <c r="GO115" s="10" t="s">
        <v>31</v>
      </c>
      <c r="GP115" s="10" t="s">
        <v>31</v>
      </c>
      <c r="GQ115" s="10" t="s">
        <v>31</v>
      </c>
      <c r="GR115" s="10" t="s">
        <v>31</v>
      </c>
      <c r="GS115" s="10" t="s">
        <v>31</v>
      </c>
      <c r="GT115" s="10" t="s">
        <v>31</v>
      </c>
      <c r="GU115" s="10" t="s">
        <v>31</v>
      </c>
      <c r="GV115" s="10" t="s">
        <v>31</v>
      </c>
      <c r="GW115" s="10" t="s">
        <v>31</v>
      </c>
      <c r="GX115" s="10" t="s">
        <v>31</v>
      </c>
      <c r="GY115" s="10" t="s">
        <v>31</v>
      </c>
      <c r="GZ115" s="10" t="s">
        <v>31</v>
      </c>
      <c r="HA115" s="10" t="s">
        <v>31</v>
      </c>
      <c r="HB115" s="10" t="s">
        <v>31</v>
      </c>
      <c r="HC115" s="10" t="s">
        <v>31</v>
      </c>
      <c r="HD115" s="10" t="s">
        <v>31</v>
      </c>
      <c r="HE115" s="10" t="s">
        <v>31</v>
      </c>
      <c r="HF115" s="10" t="s">
        <v>31</v>
      </c>
    </row>
    <row r="116">
      <c r="A116" s="7"/>
      <c r="B116" s="8"/>
      <c r="C116" s="7" t="s">
        <v>420</v>
      </c>
      <c r="D116" s="7" t="s">
        <v>40</v>
      </c>
      <c r="E116" s="7" t="s">
        <v>421</v>
      </c>
      <c r="F116" s="9">
        <f t="shared" si="1"/>
        <v>58</v>
      </c>
      <c r="G116" s="7" t="s">
        <v>26</v>
      </c>
      <c r="H116" s="7" t="s">
        <v>35</v>
      </c>
      <c r="I116" s="7" t="s">
        <v>36</v>
      </c>
      <c r="J116" s="7" t="s">
        <v>71</v>
      </c>
      <c r="K116" s="7" t="s">
        <v>55</v>
      </c>
      <c r="L116" s="7" t="s">
        <v>422</v>
      </c>
      <c r="M116" s="10">
        <v>15.0</v>
      </c>
      <c r="N116" s="10">
        <v>43.0</v>
      </c>
      <c r="O116" s="10">
        <v>0.0</v>
      </c>
      <c r="P116" s="10" t="s">
        <v>31</v>
      </c>
      <c r="Q116" s="10" t="s">
        <v>31</v>
      </c>
      <c r="R116" s="10" t="s">
        <v>31</v>
      </c>
      <c r="S116" s="11">
        <v>1.0</v>
      </c>
      <c r="T116" s="10">
        <v>1.0</v>
      </c>
      <c r="U116" s="10">
        <v>1.0</v>
      </c>
      <c r="V116" s="10">
        <v>1.0</v>
      </c>
      <c r="W116" s="10">
        <v>1.0</v>
      </c>
      <c r="X116" s="10">
        <v>1.0</v>
      </c>
      <c r="Y116" s="10" t="s">
        <v>57</v>
      </c>
      <c r="Z116" s="10" t="s">
        <v>57</v>
      </c>
      <c r="AA116" s="10" t="s">
        <v>57</v>
      </c>
      <c r="AB116" s="10" t="s">
        <v>57</v>
      </c>
      <c r="AC116" s="10" t="s">
        <v>57</v>
      </c>
      <c r="AD116" s="10">
        <v>1.0</v>
      </c>
      <c r="AE116" s="10" t="s">
        <v>57</v>
      </c>
      <c r="AF116" s="10" t="s">
        <v>57</v>
      </c>
      <c r="AG116" s="10" t="s">
        <v>57</v>
      </c>
      <c r="AH116" s="10" t="s">
        <v>57</v>
      </c>
      <c r="AI116" s="10" t="s">
        <v>57</v>
      </c>
      <c r="AJ116" s="10" t="s">
        <v>57</v>
      </c>
      <c r="AK116" s="10" t="s">
        <v>57</v>
      </c>
      <c r="AL116" s="10" t="s">
        <v>57</v>
      </c>
      <c r="AM116" s="11" t="s">
        <v>38</v>
      </c>
      <c r="AN116" s="10">
        <v>1.0</v>
      </c>
      <c r="AO116" s="10">
        <v>1.0</v>
      </c>
      <c r="AP116" s="10">
        <v>1.0</v>
      </c>
      <c r="AQ116" s="10">
        <v>1.0</v>
      </c>
      <c r="AR116" s="10">
        <v>1.0</v>
      </c>
      <c r="AS116" s="10">
        <v>1.0</v>
      </c>
      <c r="AT116" s="10">
        <v>1.0</v>
      </c>
      <c r="AU116" s="10">
        <v>1.0</v>
      </c>
      <c r="AV116" s="10">
        <v>1.0</v>
      </c>
      <c r="AW116" s="10">
        <v>1.0</v>
      </c>
      <c r="AX116" s="10">
        <v>1.0</v>
      </c>
      <c r="AY116" s="10" t="s">
        <v>38</v>
      </c>
      <c r="AZ116" s="10" t="s">
        <v>38</v>
      </c>
      <c r="BA116" s="10" t="s">
        <v>38</v>
      </c>
      <c r="BB116" s="10" t="s">
        <v>38</v>
      </c>
      <c r="BC116" s="10" t="s">
        <v>38</v>
      </c>
      <c r="BD116" s="10" t="s">
        <v>38</v>
      </c>
      <c r="BE116" s="10" t="s">
        <v>38</v>
      </c>
      <c r="BF116" s="10" t="s">
        <v>38</v>
      </c>
      <c r="BG116" s="10" t="s">
        <v>38</v>
      </c>
      <c r="BH116" s="10" t="s">
        <v>38</v>
      </c>
      <c r="BI116" s="10" t="s">
        <v>38</v>
      </c>
      <c r="BJ116" s="10" t="s">
        <v>38</v>
      </c>
      <c r="BK116" s="11">
        <v>1.0</v>
      </c>
      <c r="BL116" s="10" t="s">
        <v>38</v>
      </c>
      <c r="BM116" s="10" t="s">
        <v>38</v>
      </c>
      <c r="BN116" s="10" t="s">
        <v>57</v>
      </c>
      <c r="BO116" s="10" t="s">
        <v>57</v>
      </c>
      <c r="BP116" s="10" t="s">
        <v>57</v>
      </c>
      <c r="BQ116" s="10" t="s">
        <v>38</v>
      </c>
      <c r="BR116" s="10" t="s">
        <v>38</v>
      </c>
      <c r="BS116" s="10" t="s">
        <v>38</v>
      </c>
      <c r="BT116" s="10">
        <v>1.0</v>
      </c>
      <c r="BU116" s="10">
        <v>1.0</v>
      </c>
      <c r="BV116" s="10">
        <v>1.0</v>
      </c>
      <c r="BW116" s="10" t="s">
        <v>38</v>
      </c>
      <c r="BX116" s="10" t="s">
        <v>38</v>
      </c>
      <c r="BY116" s="10" t="s">
        <v>38</v>
      </c>
      <c r="BZ116" s="10" t="s">
        <v>38</v>
      </c>
      <c r="CA116" s="10" t="s">
        <v>38</v>
      </c>
      <c r="CB116" s="10" t="s">
        <v>38</v>
      </c>
      <c r="CC116" s="10" t="s">
        <v>38</v>
      </c>
      <c r="CD116" s="10">
        <v>1.0</v>
      </c>
      <c r="CE116" s="10">
        <v>1.0</v>
      </c>
      <c r="CF116" s="10">
        <v>1.0</v>
      </c>
      <c r="CG116" s="10" t="s">
        <v>38</v>
      </c>
      <c r="CH116" s="10" t="s">
        <v>57</v>
      </c>
      <c r="CI116" s="10" t="s">
        <v>38</v>
      </c>
      <c r="CJ116" s="10" t="s">
        <v>57</v>
      </c>
      <c r="CK116" s="10" t="s">
        <v>57</v>
      </c>
      <c r="CL116" s="10" t="s">
        <v>57</v>
      </c>
      <c r="CM116" s="10" t="s">
        <v>38</v>
      </c>
      <c r="CN116" s="11" t="s">
        <v>31</v>
      </c>
      <c r="CO116" s="10" t="s">
        <v>31</v>
      </c>
      <c r="CP116" s="10" t="s">
        <v>31</v>
      </c>
      <c r="CQ116" s="10" t="s">
        <v>31</v>
      </c>
      <c r="CR116" s="10" t="s">
        <v>31</v>
      </c>
      <c r="CS116" s="10" t="s">
        <v>31</v>
      </c>
      <c r="CT116" s="10" t="s">
        <v>31</v>
      </c>
      <c r="CU116" s="10" t="s">
        <v>31</v>
      </c>
      <c r="CV116" s="10" t="s">
        <v>31</v>
      </c>
      <c r="CW116" s="10" t="s">
        <v>31</v>
      </c>
      <c r="CX116" s="10" t="s">
        <v>31</v>
      </c>
      <c r="CY116" s="10" t="s">
        <v>31</v>
      </c>
      <c r="CZ116" s="10" t="s">
        <v>31</v>
      </c>
      <c r="DA116" s="10" t="s">
        <v>31</v>
      </c>
      <c r="DB116" s="10" t="s">
        <v>31</v>
      </c>
      <c r="DC116" s="10" t="s">
        <v>31</v>
      </c>
      <c r="DD116" s="10" t="s">
        <v>31</v>
      </c>
      <c r="DE116" s="10" t="s">
        <v>31</v>
      </c>
      <c r="DF116" s="10" t="s">
        <v>31</v>
      </c>
      <c r="DG116" s="10" t="s">
        <v>31</v>
      </c>
      <c r="DH116" s="10" t="s">
        <v>31</v>
      </c>
      <c r="DI116" s="10" t="s">
        <v>31</v>
      </c>
      <c r="DJ116" s="10" t="s">
        <v>31</v>
      </c>
      <c r="DK116" s="10" t="s">
        <v>31</v>
      </c>
      <c r="DL116" s="10" t="s">
        <v>31</v>
      </c>
      <c r="DM116" s="10" t="s">
        <v>31</v>
      </c>
      <c r="DN116" s="10" t="s">
        <v>31</v>
      </c>
      <c r="DO116" s="10" t="s">
        <v>31</v>
      </c>
      <c r="DP116" s="10" t="s">
        <v>31</v>
      </c>
      <c r="DQ116" s="10" t="s">
        <v>31</v>
      </c>
      <c r="DR116" s="10" t="s">
        <v>31</v>
      </c>
      <c r="DS116" s="10" t="s">
        <v>31</v>
      </c>
      <c r="DT116" s="10" t="s">
        <v>31</v>
      </c>
      <c r="DU116" s="10" t="s">
        <v>31</v>
      </c>
      <c r="DV116" s="10" t="s">
        <v>31</v>
      </c>
      <c r="DW116" s="10" t="s">
        <v>31</v>
      </c>
      <c r="DX116" s="10" t="s">
        <v>31</v>
      </c>
      <c r="DY116" s="10" t="s">
        <v>31</v>
      </c>
      <c r="DZ116" s="10" t="s">
        <v>31</v>
      </c>
      <c r="EA116" s="10" t="s">
        <v>31</v>
      </c>
      <c r="EB116" s="10" t="s">
        <v>31</v>
      </c>
      <c r="EC116" s="10" t="s">
        <v>31</v>
      </c>
      <c r="ED116" s="10" t="s">
        <v>31</v>
      </c>
      <c r="EE116" s="10" t="s">
        <v>31</v>
      </c>
      <c r="EF116" s="10" t="s">
        <v>31</v>
      </c>
      <c r="EG116" s="10" t="s">
        <v>31</v>
      </c>
      <c r="EH116" s="10" t="s">
        <v>31</v>
      </c>
      <c r="EI116" s="10" t="s">
        <v>31</v>
      </c>
      <c r="EJ116" s="10" t="s">
        <v>31</v>
      </c>
      <c r="EK116" s="10" t="s">
        <v>31</v>
      </c>
      <c r="EL116" s="10" t="s">
        <v>31</v>
      </c>
      <c r="EM116" s="10" t="s">
        <v>31</v>
      </c>
      <c r="EN116" s="10" t="s">
        <v>31</v>
      </c>
      <c r="EO116" s="10" t="s">
        <v>31</v>
      </c>
      <c r="EP116" s="10" t="s">
        <v>31</v>
      </c>
      <c r="EQ116" s="10" t="s">
        <v>31</v>
      </c>
      <c r="ER116" s="10" t="s">
        <v>31</v>
      </c>
      <c r="ES116" s="10" t="s">
        <v>31</v>
      </c>
      <c r="ET116" s="10" t="s">
        <v>31</v>
      </c>
      <c r="EU116" s="10" t="s">
        <v>31</v>
      </c>
      <c r="EV116" s="10" t="s">
        <v>31</v>
      </c>
      <c r="EW116" s="10" t="s">
        <v>31</v>
      </c>
      <c r="EX116" s="10" t="s">
        <v>31</v>
      </c>
      <c r="EY116" s="10" t="s">
        <v>31</v>
      </c>
      <c r="EZ116" s="10" t="s">
        <v>31</v>
      </c>
      <c r="FA116" s="10" t="s">
        <v>31</v>
      </c>
      <c r="FB116" s="10" t="s">
        <v>31</v>
      </c>
      <c r="FC116" s="11" t="s">
        <v>31</v>
      </c>
      <c r="FD116" s="10" t="s">
        <v>31</v>
      </c>
      <c r="FE116" s="10" t="s">
        <v>31</v>
      </c>
      <c r="FF116" s="10" t="s">
        <v>31</v>
      </c>
      <c r="FG116" s="10" t="s">
        <v>31</v>
      </c>
      <c r="FH116" s="10" t="s">
        <v>31</v>
      </c>
      <c r="FI116" s="10" t="s">
        <v>31</v>
      </c>
      <c r="FJ116" s="10" t="s">
        <v>31</v>
      </c>
      <c r="FK116" s="10" t="s">
        <v>31</v>
      </c>
      <c r="FL116" s="10" t="s">
        <v>31</v>
      </c>
      <c r="FM116" s="10" t="s">
        <v>31</v>
      </c>
      <c r="FN116" s="10" t="s">
        <v>31</v>
      </c>
      <c r="FO116" s="10" t="s">
        <v>31</v>
      </c>
      <c r="FP116" s="10" t="s">
        <v>31</v>
      </c>
      <c r="FQ116" s="10" t="s">
        <v>31</v>
      </c>
      <c r="FR116" s="10" t="s">
        <v>31</v>
      </c>
      <c r="FS116" s="10" t="s">
        <v>31</v>
      </c>
      <c r="FT116" s="10" t="s">
        <v>31</v>
      </c>
      <c r="FU116" s="10" t="s">
        <v>31</v>
      </c>
      <c r="FV116" s="10" t="s">
        <v>31</v>
      </c>
      <c r="FW116" s="10" t="s">
        <v>31</v>
      </c>
      <c r="FX116" s="10" t="s">
        <v>31</v>
      </c>
      <c r="FY116" s="10" t="s">
        <v>31</v>
      </c>
      <c r="FZ116" s="10" t="s">
        <v>31</v>
      </c>
      <c r="GA116" s="10" t="s">
        <v>31</v>
      </c>
      <c r="GB116" s="10" t="s">
        <v>31</v>
      </c>
      <c r="GC116" s="10" t="s">
        <v>31</v>
      </c>
      <c r="GD116" s="11" t="s">
        <v>31</v>
      </c>
      <c r="GE116" s="10" t="s">
        <v>31</v>
      </c>
      <c r="GF116" s="10" t="s">
        <v>31</v>
      </c>
      <c r="GG116" s="10" t="s">
        <v>31</v>
      </c>
      <c r="GH116" s="10" t="s">
        <v>31</v>
      </c>
      <c r="GI116" s="10" t="s">
        <v>31</v>
      </c>
      <c r="GJ116" s="10" t="s">
        <v>31</v>
      </c>
      <c r="GK116" s="10" t="s">
        <v>31</v>
      </c>
      <c r="GL116" s="10" t="s">
        <v>31</v>
      </c>
      <c r="GM116" s="10" t="s">
        <v>31</v>
      </c>
      <c r="GN116" s="10" t="s">
        <v>31</v>
      </c>
      <c r="GO116" s="10" t="s">
        <v>31</v>
      </c>
      <c r="GP116" s="10" t="s">
        <v>31</v>
      </c>
      <c r="GQ116" s="10" t="s">
        <v>31</v>
      </c>
      <c r="GR116" s="10" t="s">
        <v>31</v>
      </c>
      <c r="GS116" s="10" t="s">
        <v>31</v>
      </c>
      <c r="GT116" s="10" t="s">
        <v>31</v>
      </c>
      <c r="GU116" s="10" t="s">
        <v>31</v>
      </c>
      <c r="GV116" s="10" t="s">
        <v>31</v>
      </c>
      <c r="GW116" s="10" t="s">
        <v>31</v>
      </c>
      <c r="GX116" s="10" t="s">
        <v>31</v>
      </c>
      <c r="GY116" s="10" t="s">
        <v>31</v>
      </c>
      <c r="GZ116" s="10" t="s">
        <v>31</v>
      </c>
      <c r="HA116" s="10" t="s">
        <v>31</v>
      </c>
      <c r="HB116" s="10" t="s">
        <v>31</v>
      </c>
      <c r="HC116" s="10" t="s">
        <v>31</v>
      </c>
      <c r="HD116" s="10" t="s">
        <v>31</v>
      </c>
      <c r="HE116" s="10" t="s">
        <v>31</v>
      </c>
      <c r="HF116" s="10" t="s">
        <v>31</v>
      </c>
    </row>
    <row r="117">
      <c r="A117" s="7"/>
      <c r="B117" s="8"/>
      <c r="C117" s="7" t="s">
        <v>423</v>
      </c>
      <c r="D117" s="7" t="s">
        <v>79</v>
      </c>
      <c r="E117" s="7" t="s">
        <v>383</v>
      </c>
      <c r="F117" s="9">
        <f t="shared" si="1"/>
        <v>57</v>
      </c>
      <c r="G117" s="7" t="s">
        <v>26</v>
      </c>
      <c r="H117" s="7" t="s">
        <v>116</v>
      </c>
      <c r="I117" s="7" t="s">
        <v>235</v>
      </c>
      <c r="J117" s="7" t="s">
        <v>42</v>
      </c>
      <c r="K117" s="7" t="s">
        <v>30</v>
      </c>
      <c r="L117" s="7" t="s">
        <v>424</v>
      </c>
      <c r="M117" s="10" t="s">
        <v>31</v>
      </c>
      <c r="N117" s="10" t="s">
        <v>31</v>
      </c>
      <c r="O117" s="10" t="s">
        <v>31</v>
      </c>
      <c r="P117" s="10">
        <v>37.0</v>
      </c>
      <c r="Q117" s="10">
        <v>20.0</v>
      </c>
      <c r="R117" s="10" t="s">
        <v>31</v>
      </c>
      <c r="S117" s="11" t="s">
        <v>31</v>
      </c>
      <c r="T117" s="10" t="s">
        <v>31</v>
      </c>
      <c r="U117" s="10" t="s">
        <v>31</v>
      </c>
      <c r="V117" s="10" t="s">
        <v>31</v>
      </c>
      <c r="W117" s="10" t="s">
        <v>31</v>
      </c>
      <c r="X117" s="10" t="s">
        <v>31</v>
      </c>
      <c r="Y117" s="10" t="s">
        <v>31</v>
      </c>
      <c r="Z117" s="10" t="s">
        <v>31</v>
      </c>
      <c r="AA117" s="10" t="s">
        <v>31</v>
      </c>
      <c r="AB117" s="10" t="s">
        <v>31</v>
      </c>
      <c r="AC117" s="10" t="s">
        <v>31</v>
      </c>
      <c r="AD117" s="10" t="s">
        <v>31</v>
      </c>
      <c r="AE117" s="10" t="s">
        <v>31</v>
      </c>
      <c r="AF117" s="10" t="s">
        <v>31</v>
      </c>
      <c r="AG117" s="10" t="s">
        <v>31</v>
      </c>
      <c r="AH117" s="10" t="s">
        <v>31</v>
      </c>
      <c r="AI117" s="10" t="s">
        <v>31</v>
      </c>
      <c r="AJ117" s="10" t="s">
        <v>31</v>
      </c>
      <c r="AK117" s="10" t="s">
        <v>31</v>
      </c>
      <c r="AL117" s="10" t="s">
        <v>31</v>
      </c>
      <c r="AM117" s="11" t="s">
        <v>31</v>
      </c>
      <c r="AN117" s="10" t="s">
        <v>31</v>
      </c>
      <c r="AO117" s="10" t="s">
        <v>31</v>
      </c>
      <c r="AP117" s="10" t="s">
        <v>31</v>
      </c>
      <c r="AQ117" s="10" t="s">
        <v>31</v>
      </c>
      <c r="AR117" s="10" t="s">
        <v>31</v>
      </c>
      <c r="AS117" s="10" t="s">
        <v>31</v>
      </c>
      <c r="AT117" s="10" t="s">
        <v>31</v>
      </c>
      <c r="AU117" s="10" t="s">
        <v>31</v>
      </c>
      <c r="AV117" s="10" t="s">
        <v>31</v>
      </c>
      <c r="AW117" s="10" t="s">
        <v>31</v>
      </c>
      <c r="AX117" s="10" t="s">
        <v>31</v>
      </c>
      <c r="AY117" s="10" t="s">
        <v>31</v>
      </c>
      <c r="AZ117" s="10" t="s">
        <v>31</v>
      </c>
      <c r="BA117" s="10" t="s">
        <v>31</v>
      </c>
      <c r="BB117" s="10" t="s">
        <v>31</v>
      </c>
      <c r="BC117" s="10" t="s">
        <v>31</v>
      </c>
      <c r="BD117" s="10" t="s">
        <v>31</v>
      </c>
      <c r="BE117" s="10" t="s">
        <v>31</v>
      </c>
      <c r="BF117" s="10" t="s">
        <v>31</v>
      </c>
      <c r="BG117" s="10" t="s">
        <v>31</v>
      </c>
      <c r="BH117" s="10" t="s">
        <v>31</v>
      </c>
      <c r="BI117" s="10" t="s">
        <v>31</v>
      </c>
      <c r="BJ117" s="10" t="s">
        <v>31</v>
      </c>
      <c r="BK117" s="11" t="s">
        <v>31</v>
      </c>
      <c r="BL117" s="10" t="s">
        <v>31</v>
      </c>
      <c r="BM117" s="10" t="s">
        <v>31</v>
      </c>
      <c r="BN117" s="10" t="s">
        <v>31</v>
      </c>
      <c r="BO117" s="10" t="s">
        <v>31</v>
      </c>
      <c r="BP117" s="10" t="s">
        <v>31</v>
      </c>
      <c r="BQ117" s="10" t="s">
        <v>31</v>
      </c>
      <c r="BR117" s="10" t="s">
        <v>31</v>
      </c>
      <c r="BS117" s="10" t="s">
        <v>31</v>
      </c>
      <c r="BT117" s="10" t="s">
        <v>31</v>
      </c>
      <c r="BU117" s="10" t="s">
        <v>31</v>
      </c>
      <c r="BV117" s="10" t="s">
        <v>31</v>
      </c>
      <c r="BW117" s="10" t="s">
        <v>31</v>
      </c>
      <c r="BX117" s="10" t="s">
        <v>31</v>
      </c>
      <c r="BY117" s="10" t="s">
        <v>31</v>
      </c>
      <c r="BZ117" s="10" t="s">
        <v>31</v>
      </c>
      <c r="CA117" s="10" t="s">
        <v>31</v>
      </c>
      <c r="CB117" s="10" t="s">
        <v>31</v>
      </c>
      <c r="CC117" s="10" t="s">
        <v>31</v>
      </c>
      <c r="CD117" s="10" t="s">
        <v>31</v>
      </c>
      <c r="CE117" s="10" t="s">
        <v>31</v>
      </c>
      <c r="CF117" s="10" t="s">
        <v>31</v>
      </c>
      <c r="CG117" s="10" t="s">
        <v>31</v>
      </c>
      <c r="CH117" s="10" t="s">
        <v>31</v>
      </c>
      <c r="CI117" s="10" t="s">
        <v>31</v>
      </c>
      <c r="CJ117" s="10" t="s">
        <v>31</v>
      </c>
      <c r="CK117" s="10" t="s">
        <v>31</v>
      </c>
      <c r="CL117" s="10" t="s">
        <v>31</v>
      </c>
      <c r="CM117" s="10" t="s">
        <v>31</v>
      </c>
      <c r="CN117" s="11">
        <v>1.0</v>
      </c>
      <c r="CO117" s="10">
        <v>1.0</v>
      </c>
      <c r="CP117" s="10">
        <v>1.0</v>
      </c>
      <c r="CQ117" s="10">
        <v>1.0</v>
      </c>
      <c r="CR117" s="10">
        <v>1.0</v>
      </c>
      <c r="CS117" s="10">
        <v>1.0</v>
      </c>
      <c r="CT117" s="10">
        <v>1.0</v>
      </c>
      <c r="CU117" s="10">
        <v>1.0</v>
      </c>
      <c r="CV117" s="10">
        <v>1.0</v>
      </c>
      <c r="CW117" s="10">
        <v>1.0</v>
      </c>
      <c r="CX117" s="10">
        <v>1.0</v>
      </c>
      <c r="CY117" s="10">
        <v>1.0</v>
      </c>
      <c r="CZ117" s="10">
        <v>1.0</v>
      </c>
      <c r="DA117" s="10">
        <v>1.0</v>
      </c>
      <c r="DB117" s="10">
        <v>1.0</v>
      </c>
      <c r="DC117" s="10" t="s">
        <v>38</v>
      </c>
      <c r="DD117" s="10">
        <v>1.0</v>
      </c>
      <c r="DE117" s="10">
        <v>1.0</v>
      </c>
      <c r="DF117" s="10" t="s">
        <v>38</v>
      </c>
      <c r="DG117" s="10">
        <v>1.0</v>
      </c>
      <c r="DH117" s="10">
        <v>1.0</v>
      </c>
      <c r="DI117" s="10">
        <v>1.0</v>
      </c>
      <c r="DJ117" s="10">
        <v>1.0</v>
      </c>
      <c r="DK117" s="10" t="s">
        <v>38</v>
      </c>
      <c r="DL117" s="10" t="s">
        <v>38</v>
      </c>
      <c r="DM117" s="10">
        <v>1.0</v>
      </c>
      <c r="DN117" s="10" t="s">
        <v>38</v>
      </c>
      <c r="DO117" s="10" t="s">
        <v>38</v>
      </c>
      <c r="DP117" s="10">
        <v>1.0</v>
      </c>
      <c r="DQ117" s="10" t="s">
        <v>38</v>
      </c>
      <c r="DR117" s="10" t="s">
        <v>38</v>
      </c>
      <c r="DS117" s="10" t="s">
        <v>38</v>
      </c>
      <c r="DT117" s="10">
        <v>1.0</v>
      </c>
      <c r="DU117" s="10">
        <v>1.0</v>
      </c>
      <c r="DV117" s="10">
        <v>1.0</v>
      </c>
      <c r="DW117" s="10" t="s">
        <v>38</v>
      </c>
      <c r="DX117" s="10">
        <v>1.0</v>
      </c>
      <c r="DY117" s="10">
        <v>1.0</v>
      </c>
      <c r="DZ117" s="10" t="s">
        <v>38</v>
      </c>
      <c r="EA117" s="10" t="s">
        <v>38</v>
      </c>
      <c r="EB117" s="10" t="s">
        <v>38</v>
      </c>
      <c r="EC117" s="10" t="s">
        <v>38</v>
      </c>
      <c r="ED117" s="10" t="s">
        <v>38</v>
      </c>
      <c r="EE117" s="10">
        <v>1.0</v>
      </c>
      <c r="EF117" s="10" t="s">
        <v>38</v>
      </c>
      <c r="EG117" s="10">
        <v>1.0</v>
      </c>
      <c r="EH117" s="10">
        <v>1.0</v>
      </c>
      <c r="EI117" s="10">
        <v>1.0</v>
      </c>
      <c r="EJ117" s="10" t="s">
        <v>57</v>
      </c>
      <c r="EK117" s="10">
        <v>1.0</v>
      </c>
      <c r="EL117" s="10">
        <v>1.0</v>
      </c>
      <c r="EM117" s="10">
        <v>1.0</v>
      </c>
      <c r="EN117" s="10">
        <v>1.0</v>
      </c>
      <c r="EO117" s="10">
        <v>1.0</v>
      </c>
      <c r="EP117" s="10">
        <v>1.0</v>
      </c>
      <c r="EQ117" s="10">
        <v>1.0</v>
      </c>
      <c r="ER117" s="10">
        <v>1.0</v>
      </c>
      <c r="ES117" s="10">
        <v>1.0</v>
      </c>
      <c r="ET117" s="10">
        <v>1.0</v>
      </c>
      <c r="EU117" s="10" t="s">
        <v>57</v>
      </c>
      <c r="EV117" s="10">
        <v>1.0</v>
      </c>
      <c r="EW117" s="10">
        <v>1.0</v>
      </c>
      <c r="EX117" s="10">
        <v>1.0</v>
      </c>
      <c r="EY117" s="10">
        <v>1.0</v>
      </c>
      <c r="EZ117" s="10">
        <v>1.0</v>
      </c>
      <c r="FA117" s="10" t="s">
        <v>57</v>
      </c>
      <c r="FB117" s="10">
        <v>1.0</v>
      </c>
      <c r="FC117" s="11">
        <v>1.0</v>
      </c>
      <c r="FD117" s="10">
        <v>1.0</v>
      </c>
      <c r="FE117" s="10">
        <v>1.0</v>
      </c>
      <c r="FF117" s="10">
        <v>1.0</v>
      </c>
      <c r="FG117" s="10" t="s">
        <v>38</v>
      </c>
      <c r="FH117" s="10" t="s">
        <v>38</v>
      </c>
      <c r="FI117" s="10">
        <v>1.0</v>
      </c>
      <c r="FJ117" s="10">
        <v>1.0</v>
      </c>
      <c r="FK117" s="10">
        <v>1.0</v>
      </c>
      <c r="FL117" s="10">
        <v>1.0</v>
      </c>
      <c r="FM117" s="10">
        <v>1.0</v>
      </c>
      <c r="FN117" s="10" t="s">
        <v>38</v>
      </c>
      <c r="FO117" s="10">
        <v>1.0</v>
      </c>
      <c r="FP117" s="10" t="s">
        <v>38</v>
      </c>
      <c r="FQ117" s="10" t="s">
        <v>38</v>
      </c>
      <c r="FR117" s="10">
        <v>1.0</v>
      </c>
      <c r="FS117" s="10">
        <v>1.0</v>
      </c>
      <c r="FT117" s="10" t="s">
        <v>38</v>
      </c>
      <c r="FU117" s="10" t="s">
        <v>38</v>
      </c>
      <c r="FV117" s="10">
        <v>1.0</v>
      </c>
      <c r="FW117" s="10">
        <v>1.0</v>
      </c>
      <c r="FX117" s="10" t="s">
        <v>38</v>
      </c>
      <c r="FY117" s="10">
        <v>1.0</v>
      </c>
      <c r="FZ117" s="10">
        <v>1.0</v>
      </c>
      <c r="GA117" s="10" t="s">
        <v>38</v>
      </c>
      <c r="GB117" s="10">
        <v>1.0</v>
      </c>
      <c r="GC117" s="10">
        <v>1.0</v>
      </c>
      <c r="GD117" s="11" t="s">
        <v>31</v>
      </c>
      <c r="GE117" s="10" t="s">
        <v>31</v>
      </c>
      <c r="GF117" s="10" t="s">
        <v>31</v>
      </c>
      <c r="GG117" s="10" t="s">
        <v>31</v>
      </c>
      <c r="GH117" s="10" t="s">
        <v>31</v>
      </c>
      <c r="GI117" s="10" t="s">
        <v>31</v>
      </c>
      <c r="GJ117" s="10" t="s">
        <v>31</v>
      </c>
      <c r="GK117" s="10" t="s">
        <v>31</v>
      </c>
      <c r="GL117" s="10" t="s">
        <v>31</v>
      </c>
      <c r="GM117" s="10" t="s">
        <v>31</v>
      </c>
      <c r="GN117" s="10" t="s">
        <v>31</v>
      </c>
      <c r="GO117" s="10" t="s">
        <v>31</v>
      </c>
      <c r="GP117" s="10" t="s">
        <v>31</v>
      </c>
      <c r="GQ117" s="10" t="s">
        <v>31</v>
      </c>
      <c r="GR117" s="10" t="s">
        <v>31</v>
      </c>
      <c r="GS117" s="10" t="s">
        <v>31</v>
      </c>
      <c r="GT117" s="10" t="s">
        <v>31</v>
      </c>
      <c r="GU117" s="10" t="s">
        <v>31</v>
      </c>
      <c r="GV117" s="10" t="s">
        <v>31</v>
      </c>
      <c r="GW117" s="10" t="s">
        <v>31</v>
      </c>
      <c r="GX117" s="10" t="s">
        <v>31</v>
      </c>
      <c r="GY117" s="10" t="s">
        <v>31</v>
      </c>
      <c r="GZ117" s="10" t="s">
        <v>31</v>
      </c>
      <c r="HA117" s="10" t="s">
        <v>31</v>
      </c>
      <c r="HB117" s="10" t="s">
        <v>31</v>
      </c>
      <c r="HC117" s="10" t="s">
        <v>31</v>
      </c>
      <c r="HD117" s="10" t="s">
        <v>31</v>
      </c>
      <c r="HE117" s="10" t="s">
        <v>31</v>
      </c>
      <c r="HF117" s="10" t="s">
        <v>31</v>
      </c>
    </row>
    <row r="118">
      <c r="A118" s="7"/>
      <c r="B118" s="8"/>
      <c r="C118" s="7" t="s">
        <v>425</v>
      </c>
      <c r="D118" s="7" t="s">
        <v>69</v>
      </c>
      <c r="E118" s="7" t="s">
        <v>426</v>
      </c>
      <c r="F118" s="9">
        <f t="shared" si="1"/>
        <v>57</v>
      </c>
      <c r="G118" s="7" t="s">
        <v>26</v>
      </c>
      <c r="H118" s="7" t="s">
        <v>116</v>
      </c>
      <c r="I118" s="7" t="s">
        <v>117</v>
      </c>
      <c r="J118" s="7" t="s">
        <v>100</v>
      </c>
      <c r="K118" s="7" t="s">
        <v>30</v>
      </c>
      <c r="L118" s="7" t="s">
        <v>427</v>
      </c>
      <c r="M118" s="10" t="s">
        <v>31</v>
      </c>
      <c r="N118" s="10" t="s">
        <v>31</v>
      </c>
      <c r="O118" s="10" t="s">
        <v>31</v>
      </c>
      <c r="P118" s="10">
        <v>37.0</v>
      </c>
      <c r="Q118" s="10">
        <v>20.0</v>
      </c>
      <c r="R118" s="10" t="s">
        <v>31</v>
      </c>
      <c r="S118" s="11" t="s">
        <v>31</v>
      </c>
      <c r="T118" s="10" t="s">
        <v>31</v>
      </c>
      <c r="U118" s="10" t="s">
        <v>31</v>
      </c>
      <c r="V118" s="10" t="s">
        <v>31</v>
      </c>
      <c r="W118" s="10" t="s">
        <v>31</v>
      </c>
      <c r="X118" s="10" t="s">
        <v>31</v>
      </c>
      <c r="Y118" s="10" t="s">
        <v>31</v>
      </c>
      <c r="Z118" s="10" t="s">
        <v>31</v>
      </c>
      <c r="AA118" s="10" t="s">
        <v>31</v>
      </c>
      <c r="AB118" s="10" t="s">
        <v>31</v>
      </c>
      <c r="AC118" s="10" t="s">
        <v>31</v>
      </c>
      <c r="AD118" s="10" t="s">
        <v>31</v>
      </c>
      <c r="AE118" s="10" t="s">
        <v>31</v>
      </c>
      <c r="AF118" s="10" t="s">
        <v>31</v>
      </c>
      <c r="AG118" s="10" t="s">
        <v>31</v>
      </c>
      <c r="AH118" s="10" t="s">
        <v>31</v>
      </c>
      <c r="AI118" s="10" t="s">
        <v>31</v>
      </c>
      <c r="AJ118" s="10" t="s">
        <v>31</v>
      </c>
      <c r="AK118" s="10" t="s">
        <v>31</v>
      </c>
      <c r="AL118" s="10" t="s">
        <v>31</v>
      </c>
      <c r="AM118" s="11" t="s">
        <v>31</v>
      </c>
      <c r="AN118" s="10" t="s">
        <v>31</v>
      </c>
      <c r="AO118" s="10" t="s">
        <v>31</v>
      </c>
      <c r="AP118" s="10" t="s">
        <v>31</v>
      </c>
      <c r="AQ118" s="10" t="s">
        <v>31</v>
      </c>
      <c r="AR118" s="10" t="s">
        <v>31</v>
      </c>
      <c r="AS118" s="10" t="s">
        <v>31</v>
      </c>
      <c r="AT118" s="10" t="s">
        <v>31</v>
      </c>
      <c r="AU118" s="10" t="s">
        <v>31</v>
      </c>
      <c r="AV118" s="10" t="s">
        <v>31</v>
      </c>
      <c r="AW118" s="10" t="s">
        <v>31</v>
      </c>
      <c r="AX118" s="10" t="s">
        <v>31</v>
      </c>
      <c r="AY118" s="10" t="s">
        <v>31</v>
      </c>
      <c r="AZ118" s="10" t="s">
        <v>31</v>
      </c>
      <c r="BA118" s="10" t="s">
        <v>31</v>
      </c>
      <c r="BB118" s="10" t="s">
        <v>31</v>
      </c>
      <c r="BC118" s="10" t="s">
        <v>31</v>
      </c>
      <c r="BD118" s="10" t="s">
        <v>31</v>
      </c>
      <c r="BE118" s="10" t="s">
        <v>31</v>
      </c>
      <c r="BF118" s="10" t="s">
        <v>31</v>
      </c>
      <c r="BG118" s="10" t="s">
        <v>31</v>
      </c>
      <c r="BH118" s="10" t="s">
        <v>31</v>
      </c>
      <c r="BI118" s="10" t="s">
        <v>31</v>
      </c>
      <c r="BJ118" s="10" t="s">
        <v>31</v>
      </c>
      <c r="BK118" s="11" t="s">
        <v>31</v>
      </c>
      <c r="BL118" s="10" t="s">
        <v>31</v>
      </c>
      <c r="BM118" s="10" t="s">
        <v>31</v>
      </c>
      <c r="BN118" s="10" t="s">
        <v>31</v>
      </c>
      <c r="BO118" s="10" t="s">
        <v>31</v>
      </c>
      <c r="BP118" s="10" t="s">
        <v>31</v>
      </c>
      <c r="BQ118" s="10" t="s">
        <v>31</v>
      </c>
      <c r="BR118" s="10" t="s">
        <v>31</v>
      </c>
      <c r="BS118" s="10" t="s">
        <v>31</v>
      </c>
      <c r="BT118" s="10" t="s">
        <v>31</v>
      </c>
      <c r="BU118" s="10" t="s">
        <v>31</v>
      </c>
      <c r="BV118" s="10" t="s">
        <v>31</v>
      </c>
      <c r="BW118" s="10" t="s">
        <v>31</v>
      </c>
      <c r="BX118" s="10" t="s">
        <v>31</v>
      </c>
      <c r="BY118" s="10" t="s">
        <v>31</v>
      </c>
      <c r="BZ118" s="10" t="s">
        <v>31</v>
      </c>
      <c r="CA118" s="10" t="s">
        <v>31</v>
      </c>
      <c r="CB118" s="10" t="s">
        <v>31</v>
      </c>
      <c r="CC118" s="10" t="s">
        <v>31</v>
      </c>
      <c r="CD118" s="10" t="s">
        <v>31</v>
      </c>
      <c r="CE118" s="10" t="s">
        <v>31</v>
      </c>
      <c r="CF118" s="10" t="s">
        <v>31</v>
      </c>
      <c r="CG118" s="10" t="s">
        <v>31</v>
      </c>
      <c r="CH118" s="10" t="s">
        <v>31</v>
      </c>
      <c r="CI118" s="10" t="s">
        <v>31</v>
      </c>
      <c r="CJ118" s="10" t="s">
        <v>31</v>
      </c>
      <c r="CK118" s="10" t="s">
        <v>31</v>
      </c>
      <c r="CL118" s="10" t="s">
        <v>31</v>
      </c>
      <c r="CM118" s="10" t="s">
        <v>31</v>
      </c>
      <c r="CN118" s="11">
        <v>1.0</v>
      </c>
      <c r="CO118" s="10">
        <v>1.0</v>
      </c>
      <c r="CP118" s="10">
        <v>1.0</v>
      </c>
      <c r="CQ118" s="10">
        <v>1.0</v>
      </c>
      <c r="CR118" s="10">
        <v>1.0</v>
      </c>
      <c r="CS118" s="10">
        <v>1.0</v>
      </c>
      <c r="CT118" s="10">
        <v>1.0</v>
      </c>
      <c r="CU118" s="10">
        <v>1.0</v>
      </c>
      <c r="CV118" s="10">
        <v>1.0</v>
      </c>
      <c r="CW118" s="10">
        <v>1.0</v>
      </c>
      <c r="CX118" s="10">
        <v>1.0</v>
      </c>
      <c r="CY118" s="10">
        <v>1.0</v>
      </c>
      <c r="CZ118" s="10">
        <v>1.0</v>
      </c>
      <c r="DA118" s="10">
        <v>1.0</v>
      </c>
      <c r="DB118" s="10">
        <v>1.0</v>
      </c>
      <c r="DC118" s="10">
        <v>1.0</v>
      </c>
      <c r="DD118" s="10">
        <v>1.0</v>
      </c>
      <c r="DE118" s="10" t="s">
        <v>38</v>
      </c>
      <c r="DF118" s="10" t="s">
        <v>38</v>
      </c>
      <c r="DG118" s="10">
        <v>1.0</v>
      </c>
      <c r="DH118" s="10">
        <v>1.0</v>
      </c>
      <c r="DI118" s="10">
        <v>1.0</v>
      </c>
      <c r="DJ118" s="10">
        <v>1.0</v>
      </c>
      <c r="DK118" s="10">
        <v>1.0</v>
      </c>
      <c r="DL118" s="10">
        <v>1.0</v>
      </c>
      <c r="DM118" s="10">
        <v>1.0</v>
      </c>
      <c r="DN118" s="10">
        <v>1.0</v>
      </c>
      <c r="DO118" s="10" t="s">
        <v>38</v>
      </c>
      <c r="DP118" s="10" t="s">
        <v>38</v>
      </c>
      <c r="DQ118" s="10" t="s">
        <v>38</v>
      </c>
      <c r="DR118" s="10" t="s">
        <v>38</v>
      </c>
      <c r="DS118" s="10">
        <v>1.0</v>
      </c>
      <c r="DT118" s="10">
        <v>1.0</v>
      </c>
      <c r="DU118" s="10" t="s">
        <v>38</v>
      </c>
      <c r="DV118" s="10" t="s">
        <v>38</v>
      </c>
      <c r="DW118" s="10" t="s">
        <v>38</v>
      </c>
      <c r="DX118" s="10" t="s">
        <v>38</v>
      </c>
      <c r="DY118" s="10" t="s">
        <v>38</v>
      </c>
      <c r="DZ118" s="10" t="s">
        <v>38</v>
      </c>
      <c r="EA118" s="10">
        <v>1.0</v>
      </c>
      <c r="EB118" s="10" t="s">
        <v>38</v>
      </c>
      <c r="EC118" s="10">
        <v>1.0</v>
      </c>
      <c r="ED118" s="10" t="s">
        <v>38</v>
      </c>
      <c r="EE118" s="10" t="s">
        <v>38</v>
      </c>
      <c r="EF118" s="10" t="s">
        <v>38</v>
      </c>
      <c r="EG118" s="10" t="s">
        <v>38</v>
      </c>
      <c r="EH118" s="10" t="s">
        <v>38</v>
      </c>
      <c r="EI118" s="10" t="s">
        <v>38</v>
      </c>
      <c r="EJ118" s="10" t="s">
        <v>38</v>
      </c>
      <c r="EK118" s="10">
        <v>1.0</v>
      </c>
      <c r="EL118" s="10">
        <v>1.0</v>
      </c>
      <c r="EM118" s="10">
        <v>1.0</v>
      </c>
      <c r="EN118" s="10">
        <v>1.0</v>
      </c>
      <c r="EO118" s="10">
        <v>1.0</v>
      </c>
      <c r="EP118" s="10">
        <v>1.0</v>
      </c>
      <c r="EQ118" s="10">
        <v>1.0</v>
      </c>
      <c r="ER118" s="10">
        <v>1.0</v>
      </c>
      <c r="ES118" s="10">
        <v>1.0</v>
      </c>
      <c r="ET118" s="10">
        <v>1.0</v>
      </c>
      <c r="EU118" s="10" t="s">
        <v>57</v>
      </c>
      <c r="EV118" s="10">
        <v>1.0</v>
      </c>
      <c r="EW118" s="10">
        <v>1.0</v>
      </c>
      <c r="EX118" s="10">
        <v>1.0</v>
      </c>
      <c r="EY118" s="10">
        <v>1.0</v>
      </c>
      <c r="EZ118" s="10">
        <v>1.0</v>
      </c>
      <c r="FA118" s="10" t="s">
        <v>57</v>
      </c>
      <c r="FB118" s="10">
        <v>1.0</v>
      </c>
      <c r="FC118" s="11">
        <v>1.0</v>
      </c>
      <c r="FD118" s="10">
        <v>1.0</v>
      </c>
      <c r="FE118" s="10" t="s">
        <v>38</v>
      </c>
      <c r="FF118" s="10" t="s">
        <v>38</v>
      </c>
      <c r="FG118" s="10" t="s">
        <v>38</v>
      </c>
      <c r="FH118" s="10">
        <v>1.0</v>
      </c>
      <c r="FI118" s="10">
        <v>1.0</v>
      </c>
      <c r="FJ118" s="10">
        <v>1.0</v>
      </c>
      <c r="FK118" s="10">
        <v>1.0</v>
      </c>
      <c r="FL118" s="10">
        <v>1.0</v>
      </c>
      <c r="FM118" s="10" t="s">
        <v>38</v>
      </c>
      <c r="FN118" s="10" t="s">
        <v>38</v>
      </c>
      <c r="FO118" s="10" t="s">
        <v>38</v>
      </c>
      <c r="FP118" s="10" t="s">
        <v>38</v>
      </c>
      <c r="FQ118" s="10">
        <v>1.0</v>
      </c>
      <c r="FR118" s="10">
        <v>1.0</v>
      </c>
      <c r="FS118" s="10">
        <v>1.0</v>
      </c>
      <c r="FT118" s="10" t="s">
        <v>38</v>
      </c>
      <c r="FU118" s="10">
        <v>1.0</v>
      </c>
      <c r="FV118" s="10">
        <v>1.0</v>
      </c>
      <c r="FW118" s="10" t="s">
        <v>38</v>
      </c>
      <c r="FX118" s="10" t="s">
        <v>38</v>
      </c>
      <c r="FY118" s="10">
        <v>1.0</v>
      </c>
      <c r="FZ118" s="10">
        <v>1.0</v>
      </c>
      <c r="GA118" s="10">
        <v>1.0</v>
      </c>
      <c r="GB118" s="10">
        <v>1.0</v>
      </c>
      <c r="GC118" s="10" t="s">
        <v>38</v>
      </c>
      <c r="GD118" s="11" t="s">
        <v>31</v>
      </c>
      <c r="GE118" s="10" t="s">
        <v>31</v>
      </c>
      <c r="GF118" s="10" t="s">
        <v>31</v>
      </c>
      <c r="GG118" s="10" t="s">
        <v>31</v>
      </c>
      <c r="GH118" s="10" t="s">
        <v>31</v>
      </c>
      <c r="GI118" s="10" t="s">
        <v>31</v>
      </c>
      <c r="GJ118" s="10" t="s">
        <v>31</v>
      </c>
      <c r="GK118" s="10" t="s">
        <v>31</v>
      </c>
      <c r="GL118" s="10" t="s">
        <v>31</v>
      </c>
      <c r="GM118" s="10" t="s">
        <v>31</v>
      </c>
      <c r="GN118" s="10" t="s">
        <v>31</v>
      </c>
      <c r="GO118" s="10" t="s">
        <v>31</v>
      </c>
      <c r="GP118" s="10" t="s">
        <v>31</v>
      </c>
      <c r="GQ118" s="10" t="s">
        <v>31</v>
      </c>
      <c r="GR118" s="10" t="s">
        <v>31</v>
      </c>
      <c r="GS118" s="10" t="s">
        <v>31</v>
      </c>
      <c r="GT118" s="10" t="s">
        <v>31</v>
      </c>
      <c r="GU118" s="10" t="s">
        <v>31</v>
      </c>
      <c r="GV118" s="10" t="s">
        <v>31</v>
      </c>
      <c r="GW118" s="10" t="s">
        <v>31</v>
      </c>
      <c r="GX118" s="10" t="s">
        <v>31</v>
      </c>
      <c r="GY118" s="10" t="s">
        <v>31</v>
      </c>
      <c r="GZ118" s="10" t="s">
        <v>31</v>
      </c>
      <c r="HA118" s="10" t="s">
        <v>31</v>
      </c>
      <c r="HB118" s="10" t="s">
        <v>31</v>
      </c>
      <c r="HC118" s="10" t="s">
        <v>31</v>
      </c>
      <c r="HD118" s="10" t="s">
        <v>31</v>
      </c>
      <c r="HE118" s="10" t="s">
        <v>31</v>
      </c>
      <c r="HF118" s="10" t="s">
        <v>31</v>
      </c>
    </row>
    <row r="119">
      <c r="A119" s="7"/>
      <c r="B119" s="8"/>
      <c r="C119" s="7" t="s">
        <v>428</v>
      </c>
      <c r="D119" s="7" t="s">
        <v>429</v>
      </c>
      <c r="E119" s="7" t="s">
        <v>430</v>
      </c>
      <c r="F119" s="9">
        <f t="shared" si="1"/>
        <v>57</v>
      </c>
      <c r="G119" s="7" t="s">
        <v>26</v>
      </c>
      <c r="H119" s="7" t="s">
        <v>110</v>
      </c>
      <c r="I119" s="7" t="s">
        <v>111</v>
      </c>
      <c r="J119" s="7" t="s">
        <v>42</v>
      </c>
      <c r="K119" s="7" t="s">
        <v>30</v>
      </c>
      <c r="L119" s="7" t="s">
        <v>431</v>
      </c>
      <c r="M119" s="10" t="s">
        <v>31</v>
      </c>
      <c r="N119" s="10" t="s">
        <v>31</v>
      </c>
      <c r="O119" s="10" t="s">
        <v>31</v>
      </c>
      <c r="P119" s="10">
        <v>37.0</v>
      </c>
      <c r="Q119" s="10">
        <v>20.0</v>
      </c>
      <c r="R119" s="10" t="s">
        <v>31</v>
      </c>
      <c r="S119" s="11" t="s">
        <v>31</v>
      </c>
      <c r="T119" s="10" t="s">
        <v>31</v>
      </c>
      <c r="U119" s="10" t="s">
        <v>31</v>
      </c>
      <c r="V119" s="10" t="s">
        <v>31</v>
      </c>
      <c r="W119" s="10" t="s">
        <v>31</v>
      </c>
      <c r="X119" s="10" t="s">
        <v>31</v>
      </c>
      <c r="Y119" s="10" t="s">
        <v>31</v>
      </c>
      <c r="Z119" s="10" t="s">
        <v>31</v>
      </c>
      <c r="AA119" s="10" t="s">
        <v>31</v>
      </c>
      <c r="AB119" s="10" t="s">
        <v>31</v>
      </c>
      <c r="AC119" s="10" t="s">
        <v>31</v>
      </c>
      <c r="AD119" s="10" t="s">
        <v>31</v>
      </c>
      <c r="AE119" s="10" t="s">
        <v>31</v>
      </c>
      <c r="AF119" s="10" t="s">
        <v>31</v>
      </c>
      <c r="AG119" s="10" t="s">
        <v>31</v>
      </c>
      <c r="AH119" s="10" t="s">
        <v>31</v>
      </c>
      <c r="AI119" s="10" t="s">
        <v>31</v>
      </c>
      <c r="AJ119" s="10" t="s">
        <v>31</v>
      </c>
      <c r="AK119" s="10" t="s">
        <v>31</v>
      </c>
      <c r="AL119" s="10" t="s">
        <v>31</v>
      </c>
      <c r="AM119" s="11" t="s">
        <v>31</v>
      </c>
      <c r="AN119" s="10" t="s">
        <v>31</v>
      </c>
      <c r="AO119" s="10" t="s">
        <v>31</v>
      </c>
      <c r="AP119" s="10" t="s">
        <v>31</v>
      </c>
      <c r="AQ119" s="10" t="s">
        <v>31</v>
      </c>
      <c r="AR119" s="10" t="s">
        <v>31</v>
      </c>
      <c r="AS119" s="10" t="s">
        <v>31</v>
      </c>
      <c r="AT119" s="10" t="s">
        <v>31</v>
      </c>
      <c r="AU119" s="10" t="s">
        <v>31</v>
      </c>
      <c r="AV119" s="10" t="s">
        <v>31</v>
      </c>
      <c r="AW119" s="10" t="s">
        <v>31</v>
      </c>
      <c r="AX119" s="10" t="s">
        <v>31</v>
      </c>
      <c r="AY119" s="10" t="s">
        <v>31</v>
      </c>
      <c r="AZ119" s="10" t="s">
        <v>31</v>
      </c>
      <c r="BA119" s="10" t="s">
        <v>31</v>
      </c>
      <c r="BB119" s="10" t="s">
        <v>31</v>
      </c>
      <c r="BC119" s="10" t="s">
        <v>31</v>
      </c>
      <c r="BD119" s="10" t="s">
        <v>31</v>
      </c>
      <c r="BE119" s="10" t="s">
        <v>31</v>
      </c>
      <c r="BF119" s="10" t="s">
        <v>31</v>
      </c>
      <c r="BG119" s="10" t="s">
        <v>31</v>
      </c>
      <c r="BH119" s="10" t="s">
        <v>31</v>
      </c>
      <c r="BI119" s="10" t="s">
        <v>31</v>
      </c>
      <c r="BJ119" s="10" t="s">
        <v>31</v>
      </c>
      <c r="BK119" s="11" t="s">
        <v>31</v>
      </c>
      <c r="BL119" s="10" t="s">
        <v>31</v>
      </c>
      <c r="BM119" s="10" t="s">
        <v>31</v>
      </c>
      <c r="BN119" s="10" t="s">
        <v>31</v>
      </c>
      <c r="BO119" s="10" t="s">
        <v>31</v>
      </c>
      <c r="BP119" s="10" t="s">
        <v>31</v>
      </c>
      <c r="BQ119" s="10" t="s">
        <v>31</v>
      </c>
      <c r="BR119" s="10" t="s">
        <v>31</v>
      </c>
      <c r="BS119" s="10" t="s">
        <v>31</v>
      </c>
      <c r="BT119" s="10" t="s">
        <v>31</v>
      </c>
      <c r="BU119" s="10" t="s">
        <v>31</v>
      </c>
      <c r="BV119" s="10" t="s">
        <v>31</v>
      </c>
      <c r="BW119" s="10" t="s">
        <v>31</v>
      </c>
      <c r="BX119" s="10" t="s">
        <v>31</v>
      </c>
      <c r="BY119" s="10" t="s">
        <v>31</v>
      </c>
      <c r="BZ119" s="10" t="s">
        <v>31</v>
      </c>
      <c r="CA119" s="10" t="s">
        <v>31</v>
      </c>
      <c r="CB119" s="10" t="s">
        <v>31</v>
      </c>
      <c r="CC119" s="10" t="s">
        <v>31</v>
      </c>
      <c r="CD119" s="10" t="s">
        <v>31</v>
      </c>
      <c r="CE119" s="10" t="s">
        <v>31</v>
      </c>
      <c r="CF119" s="10" t="s">
        <v>31</v>
      </c>
      <c r="CG119" s="10" t="s">
        <v>31</v>
      </c>
      <c r="CH119" s="10" t="s">
        <v>31</v>
      </c>
      <c r="CI119" s="10" t="s">
        <v>31</v>
      </c>
      <c r="CJ119" s="10" t="s">
        <v>31</v>
      </c>
      <c r="CK119" s="10" t="s">
        <v>31</v>
      </c>
      <c r="CL119" s="10" t="s">
        <v>31</v>
      </c>
      <c r="CM119" s="10" t="s">
        <v>31</v>
      </c>
      <c r="CN119" s="11">
        <v>1.0</v>
      </c>
      <c r="CO119" s="10">
        <v>1.0</v>
      </c>
      <c r="CP119" s="10">
        <v>1.0</v>
      </c>
      <c r="CQ119" s="10">
        <v>1.0</v>
      </c>
      <c r="CR119" s="10">
        <v>1.0</v>
      </c>
      <c r="CS119" s="10">
        <v>1.0</v>
      </c>
      <c r="CT119" s="10">
        <v>1.0</v>
      </c>
      <c r="CU119" s="10">
        <v>1.0</v>
      </c>
      <c r="CV119" s="10">
        <v>1.0</v>
      </c>
      <c r="CW119" s="10">
        <v>1.0</v>
      </c>
      <c r="CX119" s="10">
        <v>1.0</v>
      </c>
      <c r="CY119" s="10">
        <v>1.0</v>
      </c>
      <c r="CZ119" s="10">
        <v>1.0</v>
      </c>
      <c r="DA119" s="10">
        <v>1.0</v>
      </c>
      <c r="DB119" s="10">
        <v>1.0</v>
      </c>
      <c r="DC119" s="10">
        <v>1.0</v>
      </c>
      <c r="DD119" s="10">
        <v>1.0</v>
      </c>
      <c r="DE119" s="10">
        <v>1.0</v>
      </c>
      <c r="DF119" s="10">
        <v>1.0</v>
      </c>
      <c r="DG119" s="10">
        <v>1.0</v>
      </c>
      <c r="DH119" s="10">
        <v>1.0</v>
      </c>
      <c r="DI119" s="10">
        <v>1.0</v>
      </c>
      <c r="DJ119" s="10">
        <v>1.0</v>
      </c>
      <c r="DK119" s="10">
        <v>1.0</v>
      </c>
      <c r="DL119" s="10" t="s">
        <v>38</v>
      </c>
      <c r="DM119" s="10">
        <v>1.0</v>
      </c>
      <c r="DN119" s="10">
        <v>1.0</v>
      </c>
      <c r="DO119" s="10">
        <v>1.0</v>
      </c>
      <c r="DP119" s="10">
        <v>1.0</v>
      </c>
      <c r="DQ119" s="10">
        <v>1.0</v>
      </c>
      <c r="DR119" s="10">
        <v>1.0</v>
      </c>
      <c r="DS119" s="10">
        <v>1.0</v>
      </c>
      <c r="DT119" s="10">
        <v>1.0</v>
      </c>
      <c r="DU119" s="10">
        <v>1.0</v>
      </c>
      <c r="DV119" s="10">
        <v>1.0</v>
      </c>
      <c r="DW119" s="10">
        <v>1.0</v>
      </c>
      <c r="DX119" s="10">
        <v>1.0</v>
      </c>
      <c r="DY119" s="10">
        <v>1.0</v>
      </c>
      <c r="DZ119" s="10">
        <v>1.0</v>
      </c>
      <c r="EA119" s="10">
        <v>1.0</v>
      </c>
      <c r="EB119" s="10">
        <v>1.0</v>
      </c>
      <c r="EC119" s="10">
        <v>1.0</v>
      </c>
      <c r="ED119" s="10">
        <v>1.0</v>
      </c>
      <c r="EE119" s="10">
        <v>1.0</v>
      </c>
      <c r="EF119" s="10">
        <v>1.0</v>
      </c>
      <c r="EG119" s="10" t="s">
        <v>38</v>
      </c>
      <c r="EH119" s="10">
        <v>1.0</v>
      </c>
      <c r="EI119" s="10">
        <v>1.0</v>
      </c>
      <c r="EJ119" s="10">
        <v>1.0</v>
      </c>
      <c r="EK119" s="10">
        <v>1.0</v>
      </c>
      <c r="EL119" s="10">
        <v>1.0</v>
      </c>
      <c r="EM119" s="10">
        <v>1.0</v>
      </c>
      <c r="EN119" s="10">
        <v>1.0</v>
      </c>
      <c r="EO119" s="10">
        <v>1.0</v>
      </c>
      <c r="EP119" s="10">
        <v>1.0</v>
      </c>
      <c r="EQ119" s="10">
        <v>1.0</v>
      </c>
      <c r="ER119" s="10">
        <v>1.0</v>
      </c>
      <c r="ES119" s="10">
        <v>1.0</v>
      </c>
      <c r="ET119" s="10">
        <v>1.0</v>
      </c>
      <c r="EU119" s="10" t="s">
        <v>38</v>
      </c>
      <c r="EV119" s="10" t="s">
        <v>38</v>
      </c>
      <c r="EW119" s="10">
        <v>1.0</v>
      </c>
      <c r="EX119" s="10" t="s">
        <v>38</v>
      </c>
      <c r="EY119" s="10" t="s">
        <v>38</v>
      </c>
      <c r="EZ119" s="10" t="s">
        <v>38</v>
      </c>
      <c r="FA119" s="10" t="s">
        <v>38</v>
      </c>
      <c r="FB119" s="10" t="s">
        <v>38</v>
      </c>
      <c r="FC119" s="11">
        <v>1.0</v>
      </c>
      <c r="FD119" s="10">
        <v>1.0</v>
      </c>
      <c r="FE119" s="10">
        <v>1.0</v>
      </c>
      <c r="FF119" s="10" t="s">
        <v>38</v>
      </c>
      <c r="FG119" s="10" t="s">
        <v>38</v>
      </c>
      <c r="FH119" s="10" t="s">
        <v>38</v>
      </c>
      <c r="FI119" s="10">
        <v>1.0</v>
      </c>
      <c r="FJ119" s="10">
        <v>1.0</v>
      </c>
      <c r="FK119" s="10">
        <v>1.0</v>
      </c>
      <c r="FL119" s="10">
        <v>1.0</v>
      </c>
      <c r="FM119" s="10">
        <v>1.0</v>
      </c>
      <c r="FN119" s="10" t="s">
        <v>38</v>
      </c>
      <c r="FO119" s="10" t="s">
        <v>38</v>
      </c>
      <c r="FP119" s="10" t="s">
        <v>38</v>
      </c>
      <c r="FQ119" s="10" t="s">
        <v>38</v>
      </c>
      <c r="FR119" s="10" t="s">
        <v>38</v>
      </c>
      <c r="FS119" s="10" t="s">
        <v>38</v>
      </c>
      <c r="FT119" s="10" t="s">
        <v>38</v>
      </c>
      <c r="FU119" s="10" t="s">
        <v>38</v>
      </c>
      <c r="FV119" s="10" t="s">
        <v>38</v>
      </c>
      <c r="FW119" s="10" t="s">
        <v>38</v>
      </c>
      <c r="FX119" s="10" t="s">
        <v>38</v>
      </c>
      <c r="FY119" s="10" t="s">
        <v>38</v>
      </c>
      <c r="FZ119" s="10" t="s">
        <v>38</v>
      </c>
      <c r="GA119" s="10" t="s">
        <v>38</v>
      </c>
      <c r="GB119" s="10">
        <v>1.0</v>
      </c>
      <c r="GC119" s="10">
        <v>1.0</v>
      </c>
      <c r="GD119" s="11" t="s">
        <v>31</v>
      </c>
      <c r="GE119" s="10" t="s">
        <v>31</v>
      </c>
      <c r="GF119" s="10" t="s">
        <v>31</v>
      </c>
      <c r="GG119" s="10" t="s">
        <v>31</v>
      </c>
      <c r="GH119" s="10" t="s">
        <v>31</v>
      </c>
      <c r="GI119" s="10" t="s">
        <v>31</v>
      </c>
      <c r="GJ119" s="10" t="s">
        <v>31</v>
      </c>
      <c r="GK119" s="10" t="s">
        <v>31</v>
      </c>
      <c r="GL119" s="10" t="s">
        <v>31</v>
      </c>
      <c r="GM119" s="10" t="s">
        <v>31</v>
      </c>
      <c r="GN119" s="10" t="s">
        <v>31</v>
      </c>
      <c r="GO119" s="10" t="s">
        <v>31</v>
      </c>
      <c r="GP119" s="10" t="s">
        <v>31</v>
      </c>
      <c r="GQ119" s="10" t="s">
        <v>31</v>
      </c>
      <c r="GR119" s="10" t="s">
        <v>31</v>
      </c>
      <c r="GS119" s="10" t="s">
        <v>31</v>
      </c>
      <c r="GT119" s="10" t="s">
        <v>31</v>
      </c>
      <c r="GU119" s="10" t="s">
        <v>31</v>
      </c>
      <c r="GV119" s="10" t="s">
        <v>31</v>
      </c>
      <c r="GW119" s="10" t="s">
        <v>31</v>
      </c>
      <c r="GX119" s="10" t="s">
        <v>31</v>
      </c>
      <c r="GY119" s="10" t="s">
        <v>31</v>
      </c>
      <c r="GZ119" s="10" t="s">
        <v>31</v>
      </c>
      <c r="HA119" s="10" t="s">
        <v>31</v>
      </c>
      <c r="HB119" s="10" t="s">
        <v>31</v>
      </c>
      <c r="HC119" s="10" t="s">
        <v>31</v>
      </c>
      <c r="HD119" s="10" t="s">
        <v>31</v>
      </c>
      <c r="HE119" s="10" t="s">
        <v>31</v>
      </c>
      <c r="HF119" s="10" t="s">
        <v>31</v>
      </c>
    </row>
    <row r="120">
      <c r="A120" s="7"/>
      <c r="B120" s="8"/>
      <c r="C120" s="7" t="s">
        <v>432</v>
      </c>
      <c r="D120" s="7" t="s">
        <v>146</v>
      </c>
      <c r="E120" s="7" t="s">
        <v>433</v>
      </c>
      <c r="F120" s="9">
        <f t="shared" si="1"/>
        <v>48</v>
      </c>
      <c r="G120" s="7" t="s">
        <v>26</v>
      </c>
      <c r="H120" s="7" t="s">
        <v>213</v>
      </c>
      <c r="I120" s="7" t="s">
        <v>257</v>
      </c>
      <c r="J120" s="7" t="s">
        <v>71</v>
      </c>
      <c r="K120" s="7" t="s">
        <v>55</v>
      </c>
      <c r="L120" s="7" t="s">
        <v>434</v>
      </c>
      <c r="M120" s="10">
        <v>48.0</v>
      </c>
      <c r="N120" s="10">
        <v>0.0</v>
      </c>
      <c r="O120" s="10">
        <v>0.0</v>
      </c>
      <c r="P120" s="10" t="s">
        <v>31</v>
      </c>
      <c r="Q120" s="10" t="s">
        <v>31</v>
      </c>
      <c r="R120" s="10" t="s">
        <v>31</v>
      </c>
      <c r="S120" s="11">
        <v>1.0</v>
      </c>
      <c r="T120" s="10">
        <v>1.0</v>
      </c>
      <c r="U120" s="10">
        <v>1.0</v>
      </c>
      <c r="V120" s="10">
        <v>1.0</v>
      </c>
      <c r="W120" s="10">
        <v>1.0</v>
      </c>
      <c r="X120" s="10">
        <v>1.0</v>
      </c>
      <c r="Y120" s="10">
        <v>1.0</v>
      </c>
      <c r="Z120" s="10">
        <v>1.0</v>
      </c>
      <c r="AA120" s="10">
        <v>1.0</v>
      </c>
      <c r="AB120" s="10">
        <v>1.0</v>
      </c>
      <c r="AC120" s="10">
        <v>1.0</v>
      </c>
      <c r="AD120" s="10">
        <v>1.0</v>
      </c>
      <c r="AE120" s="10" t="s">
        <v>57</v>
      </c>
      <c r="AF120" s="10" t="s">
        <v>57</v>
      </c>
      <c r="AG120" s="10" t="s">
        <v>57</v>
      </c>
      <c r="AH120" s="10" t="s">
        <v>57</v>
      </c>
      <c r="AI120" s="10" t="s">
        <v>57</v>
      </c>
      <c r="AJ120" s="10" t="s">
        <v>57</v>
      </c>
      <c r="AK120" s="10" t="s">
        <v>57</v>
      </c>
      <c r="AL120" s="10" t="s">
        <v>57</v>
      </c>
      <c r="AM120" s="11" t="s">
        <v>38</v>
      </c>
      <c r="AN120" s="10">
        <v>1.0</v>
      </c>
      <c r="AO120" s="10" t="s">
        <v>38</v>
      </c>
      <c r="AP120" s="10" t="s">
        <v>38</v>
      </c>
      <c r="AQ120" s="10">
        <v>1.0</v>
      </c>
      <c r="AR120" s="10" t="s">
        <v>38</v>
      </c>
      <c r="AS120" s="10">
        <v>1.0</v>
      </c>
      <c r="AT120" s="10">
        <v>1.0</v>
      </c>
      <c r="AU120" s="10">
        <v>1.0</v>
      </c>
      <c r="AV120" s="10" t="s">
        <v>38</v>
      </c>
      <c r="AW120" s="10">
        <v>1.0</v>
      </c>
      <c r="AX120" s="10">
        <v>1.0</v>
      </c>
      <c r="AY120" s="10" t="s">
        <v>38</v>
      </c>
      <c r="AZ120" s="10" t="s">
        <v>38</v>
      </c>
      <c r="BA120" s="10" t="s">
        <v>38</v>
      </c>
      <c r="BB120" s="10" t="s">
        <v>38</v>
      </c>
      <c r="BC120" s="10" t="s">
        <v>38</v>
      </c>
      <c r="BD120" s="10" t="s">
        <v>38</v>
      </c>
      <c r="BE120" s="10" t="s">
        <v>38</v>
      </c>
      <c r="BF120" s="10" t="s">
        <v>38</v>
      </c>
      <c r="BG120" s="10" t="s">
        <v>38</v>
      </c>
      <c r="BH120" s="10" t="s">
        <v>38</v>
      </c>
      <c r="BI120" s="10" t="s">
        <v>38</v>
      </c>
      <c r="BJ120" s="10" t="s">
        <v>38</v>
      </c>
      <c r="BK120" s="11" t="s">
        <v>38</v>
      </c>
      <c r="BL120" s="10" t="s">
        <v>38</v>
      </c>
      <c r="BM120" s="10" t="s">
        <v>38</v>
      </c>
      <c r="BN120" s="10" t="s">
        <v>38</v>
      </c>
      <c r="BO120" s="10" t="s">
        <v>38</v>
      </c>
      <c r="BP120" s="10" t="s">
        <v>38</v>
      </c>
      <c r="BQ120" s="10" t="s">
        <v>38</v>
      </c>
      <c r="BR120" s="10" t="s">
        <v>38</v>
      </c>
      <c r="BS120" s="10" t="s">
        <v>38</v>
      </c>
      <c r="BT120" s="10" t="s">
        <v>38</v>
      </c>
      <c r="BU120" s="10" t="s">
        <v>38</v>
      </c>
      <c r="BV120" s="10" t="s">
        <v>38</v>
      </c>
      <c r="BW120" s="10" t="s">
        <v>38</v>
      </c>
      <c r="BX120" s="10" t="s">
        <v>38</v>
      </c>
      <c r="BY120" s="10" t="s">
        <v>38</v>
      </c>
      <c r="BZ120" s="10" t="s">
        <v>38</v>
      </c>
      <c r="CA120" s="10" t="s">
        <v>38</v>
      </c>
      <c r="CB120" s="10" t="s">
        <v>38</v>
      </c>
      <c r="CC120" s="10" t="s">
        <v>38</v>
      </c>
      <c r="CD120" s="10" t="s">
        <v>38</v>
      </c>
      <c r="CE120" s="10" t="s">
        <v>38</v>
      </c>
      <c r="CF120" s="10" t="s">
        <v>38</v>
      </c>
      <c r="CG120" s="10" t="s">
        <v>38</v>
      </c>
      <c r="CH120" s="10" t="s">
        <v>38</v>
      </c>
      <c r="CI120" s="10" t="s">
        <v>38</v>
      </c>
      <c r="CJ120" s="10" t="s">
        <v>38</v>
      </c>
      <c r="CK120" s="10" t="s">
        <v>38</v>
      </c>
      <c r="CL120" s="10" t="s">
        <v>38</v>
      </c>
      <c r="CM120" s="10" t="s">
        <v>38</v>
      </c>
      <c r="CN120" s="11" t="s">
        <v>31</v>
      </c>
      <c r="CO120" s="10" t="s">
        <v>31</v>
      </c>
      <c r="CP120" s="10" t="s">
        <v>31</v>
      </c>
      <c r="CQ120" s="10" t="s">
        <v>31</v>
      </c>
      <c r="CR120" s="10" t="s">
        <v>31</v>
      </c>
      <c r="CS120" s="10" t="s">
        <v>31</v>
      </c>
      <c r="CT120" s="10" t="s">
        <v>31</v>
      </c>
      <c r="CU120" s="10" t="s">
        <v>31</v>
      </c>
      <c r="CV120" s="10" t="s">
        <v>31</v>
      </c>
      <c r="CW120" s="10" t="s">
        <v>31</v>
      </c>
      <c r="CX120" s="10" t="s">
        <v>31</v>
      </c>
      <c r="CY120" s="10" t="s">
        <v>31</v>
      </c>
      <c r="CZ120" s="10" t="s">
        <v>31</v>
      </c>
      <c r="DA120" s="10" t="s">
        <v>31</v>
      </c>
      <c r="DB120" s="10" t="s">
        <v>31</v>
      </c>
      <c r="DC120" s="10" t="s">
        <v>31</v>
      </c>
      <c r="DD120" s="10" t="s">
        <v>31</v>
      </c>
      <c r="DE120" s="10" t="s">
        <v>31</v>
      </c>
      <c r="DF120" s="10" t="s">
        <v>31</v>
      </c>
      <c r="DG120" s="10" t="s">
        <v>31</v>
      </c>
      <c r="DH120" s="10" t="s">
        <v>31</v>
      </c>
      <c r="DI120" s="10" t="s">
        <v>31</v>
      </c>
      <c r="DJ120" s="10" t="s">
        <v>31</v>
      </c>
      <c r="DK120" s="10" t="s">
        <v>31</v>
      </c>
      <c r="DL120" s="10" t="s">
        <v>31</v>
      </c>
      <c r="DM120" s="10" t="s">
        <v>31</v>
      </c>
      <c r="DN120" s="10" t="s">
        <v>31</v>
      </c>
      <c r="DO120" s="10" t="s">
        <v>31</v>
      </c>
      <c r="DP120" s="10" t="s">
        <v>31</v>
      </c>
      <c r="DQ120" s="10" t="s">
        <v>31</v>
      </c>
      <c r="DR120" s="10" t="s">
        <v>31</v>
      </c>
      <c r="DS120" s="10" t="s">
        <v>31</v>
      </c>
      <c r="DT120" s="10" t="s">
        <v>31</v>
      </c>
      <c r="DU120" s="10" t="s">
        <v>31</v>
      </c>
      <c r="DV120" s="10" t="s">
        <v>31</v>
      </c>
      <c r="DW120" s="10" t="s">
        <v>31</v>
      </c>
      <c r="DX120" s="10" t="s">
        <v>31</v>
      </c>
      <c r="DY120" s="10" t="s">
        <v>31</v>
      </c>
      <c r="DZ120" s="10" t="s">
        <v>31</v>
      </c>
      <c r="EA120" s="10" t="s">
        <v>31</v>
      </c>
      <c r="EB120" s="10" t="s">
        <v>31</v>
      </c>
      <c r="EC120" s="10" t="s">
        <v>31</v>
      </c>
      <c r="ED120" s="10" t="s">
        <v>31</v>
      </c>
      <c r="EE120" s="10" t="s">
        <v>31</v>
      </c>
      <c r="EF120" s="10" t="s">
        <v>31</v>
      </c>
      <c r="EG120" s="10" t="s">
        <v>31</v>
      </c>
      <c r="EH120" s="10" t="s">
        <v>31</v>
      </c>
      <c r="EI120" s="10" t="s">
        <v>31</v>
      </c>
      <c r="EJ120" s="10" t="s">
        <v>31</v>
      </c>
      <c r="EK120" s="10" t="s">
        <v>31</v>
      </c>
      <c r="EL120" s="10" t="s">
        <v>31</v>
      </c>
      <c r="EM120" s="10" t="s">
        <v>31</v>
      </c>
      <c r="EN120" s="10" t="s">
        <v>31</v>
      </c>
      <c r="EO120" s="10" t="s">
        <v>31</v>
      </c>
      <c r="EP120" s="10" t="s">
        <v>31</v>
      </c>
      <c r="EQ120" s="10" t="s">
        <v>31</v>
      </c>
      <c r="ER120" s="10" t="s">
        <v>31</v>
      </c>
      <c r="ES120" s="10" t="s">
        <v>31</v>
      </c>
      <c r="ET120" s="10" t="s">
        <v>31</v>
      </c>
      <c r="EU120" s="10" t="s">
        <v>31</v>
      </c>
      <c r="EV120" s="10" t="s">
        <v>31</v>
      </c>
      <c r="EW120" s="10" t="s">
        <v>31</v>
      </c>
      <c r="EX120" s="10" t="s">
        <v>31</v>
      </c>
      <c r="EY120" s="10" t="s">
        <v>31</v>
      </c>
      <c r="EZ120" s="10" t="s">
        <v>31</v>
      </c>
      <c r="FA120" s="10" t="s">
        <v>31</v>
      </c>
      <c r="FB120" s="10" t="s">
        <v>31</v>
      </c>
      <c r="FC120" s="11" t="s">
        <v>31</v>
      </c>
      <c r="FD120" s="10" t="s">
        <v>31</v>
      </c>
      <c r="FE120" s="10" t="s">
        <v>31</v>
      </c>
      <c r="FF120" s="10" t="s">
        <v>31</v>
      </c>
      <c r="FG120" s="10" t="s">
        <v>31</v>
      </c>
      <c r="FH120" s="10" t="s">
        <v>31</v>
      </c>
      <c r="FI120" s="10" t="s">
        <v>31</v>
      </c>
      <c r="FJ120" s="10" t="s">
        <v>31</v>
      </c>
      <c r="FK120" s="10" t="s">
        <v>31</v>
      </c>
      <c r="FL120" s="10" t="s">
        <v>31</v>
      </c>
      <c r="FM120" s="10" t="s">
        <v>31</v>
      </c>
      <c r="FN120" s="10" t="s">
        <v>31</v>
      </c>
      <c r="FO120" s="10" t="s">
        <v>31</v>
      </c>
      <c r="FP120" s="10" t="s">
        <v>31</v>
      </c>
      <c r="FQ120" s="10" t="s">
        <v>31</v>
      </c>
      <c r="FR120" s="10" t="s">
        <v>31</v>
      </c>
      <c r="FS120" s="10" t="s">
        <v>31</v>
      </c>
      <c r="FT120" s="10" t="s">
        <v>31</v>
      </c>
      <c r="FU120" s="10" t="s">
        <v>31</v>
      </c>
      <c r="FV120" s="10" t="s">
        <v>31</v>
      </c>
      <c r="FW120" s="10" t="s">
        <v>31</v>
      </c>
      <c r="FX120" s="10" t="s">
        <v>31</v>
      </c>
      <c r="FY120" s="10" t="s">
        <v>31</v>
      </c>
      <c r="FZ120" s="10" t="s">
        <v>31</v>
      </c>
      <c r="GA120" s="10" t="s">
        <v>31</v>
      </c>
      <c r="GB120" s="10" t="s">
        <v>31</v>
      </c>
      <c r="GC120" s="10" t="s">
        <v>31</v>
      </c>
      <c r="GD120" s="11" t="s">
        <v>31</v>
      </c>
      <c r="GE120" s="10" t="s">
        <v>31</v>
      </c>
      <c r="GF120" s="10" t="s">
        <v>31</v>
      </c>
      <c r="GG120" s="10" t="s">
        <v>31</v>
      </c>
      <c r="GH120" s="10" t="s">
        <v>31</v>
      </c>
      <c r="GI120" s="10" t="s">
        <v>31</v>
      </c>
      <c r="GJ120" s="10" t="s">
        <v>31</v>
      </c>
      <c r="GK120" s="10" t="s">
        <v>31</v>
      </c>
      <c r="GL120" s="10" t="s">
        <v>31</v>
      </c>
      <c r="GM120" s="10" t="s">
        <v>31</v>
      </c>
      <c r="GN120" s="10" t="s">
        <v>31</v>
      </c>
      <c r="GO120" s="10" t="s">
        <v>31</v>
      </c>
      <c r="GP120" s="10" t="s">
        <v>31</v>
      </c>
      <c r="GQ120" s="10" t="s">
        <v>31</v>
      </c>
      <c r="GR120" s="10" t="s">
        <v>31</v>
      </c>
      <c r="GS120" s="10" t="s">
        <v>31</v>
      </c>
      <c r="GT120" s="10" t="s">
        <v>31</v>
      </c>
      <c r="GU120" s="10" t="s">
        <v>31</v>
      </c>
      <c r="GV120" s="10" t="s">
        <v>31</v>
      </c>
      <c r="GW120" s="10" t="s">
        <v>31</v>
      </c>
      <c r="GX120" s="10" t="s">
        <v>31</v>
      </c>
      <c r="GY120" s="10" t="s">
        <v>31</v>
      </c>
      <c r="GZ120" s="10" t="s">
        <v>31</v>
      </c>
      <c r="HA120" s="10" t="s">
        <v>31</v>
      </c>
      <c r="HB120" s="10" t="s">
        <v>31</v>
      </c>
      <c r="HC120" s="10" t="s">
        <v>31</v>
      </c>
      <c r="HD120" s="10" t="s">
        <v>31</v>
      </c>
      <c r="HE120" s="10" t="s">
        <v>31</v>
      </c>
      <c r="HF120" s="10" t="s">
        <v>31</v>
      </c>
    </row>
    <row r="121">
      <c r="A121" s="7"/>
      <c r="B121" s="8"/>
      <c r="C121" s="7" t="s">
        <v>435</v>
      </c>
      <c r="D121" s="7" t="s">
        <v>327</v>
      </c>
      <c r="E121" s="7" t="s">
        <v>436</v>
      </c>
      <c r="F121" s="9">
        <f t="shared" si="1"/>
        <v>48</v>
      </c>
      <c r="G121" s="7" t="s">
        <v>26</v>
      </c>
      <c r="H121" s="7" t="s">
        <v>437</v>
      </c>
      <c r="I121" s="7" t="s">
        <v>438</v>
      </c>
      <c r="J121" s="7" t="s">
        <v>29</v>
      </c>
      <c r="K121" s="7" t="s">
        <v>55</v>
      </c>
      <c r="L121" s="7" t="s">
        <v>439</v>
      </c>
      <c r="M121" s="10">
        <v>48.0</v>
      </c>
      <c r="N121" s="10">
        <v>0.0</v>
      </c>
      <c r="O121" s="10" t="s">
        <v>31</v>
      </c>
      <c r="P121" s="10" t="s">
        <v>31</v>
      </c>
      <c r="Q121" s="10" t="s">
        <v>31</v>
      </c>
      <c r="R121" s="10" t="s">
        <v>31</v>
      </c>
      <c r="S121" s="11">
        <v>1.0</v>
      </c>
      <c r="T121" s="10">
        <v>1.0</v>
      </c>
      <c r="U121" s="10">
        <v>1.0</v>
      </c>
      <c r="V121" s="10">
        <v>1.0</v>
      </c>
      <c r="W121" s="10">
        <v>1.0</v>
      </c>
      <c r="X121" s="10">
        <v>1.0</v>
      </c>
      <c r="Y121" s="10">
        <v>1.0</v>
      </c>
      <c r="Z121" s="10">
        <v>1.0</v>
      </c>
      <c r="AA121" s="10">
        <v>1.0</v>
      </c>
      <c r="AB121" s="10">
        <v>1.0</v>
      </c>
      <c r="AC121" s="10">
        <v>1.0</v>
      </c>
      <c r="AD121" s="10">
        <v>1.0</v>
      </c>
      <c r="AE121" s="10" t="s">
        <v>160</v>
      </c>
      <c r="AF121" s="10" t="s">
        <v>160</v>
      </c>
      <c r="AG121" s="10" t="s">
        <v>160</v>
      </c>
      <c r="AH121" s="10" t="s">
        <v>160</v>
      </c>
      <c r="AI121" s="10" t="s">
        <v>160</v>
      </c>
      <c r="AJ121" s="10" t="s">
        <v>160</v>
      </c>
      <c r="AK121" s="10" t="s">
        <v>160</v>
      </c>
      <c r="AL121" s="10" t="s">
        <v>160</v>
      </c>
      <c r="AM121" s="11" t="s">
        <v>38</v>
      </c>
      <c r="AN121" s="10" t="s">
        <v>38</v>
      </c>
      <c r="AO121" s="10" t="s">
        <v>38</v>
      </c>
      <c r="AP121" s="10" t="s">
        <v>38</v>
      </c>
      <c r="AQ121" s="10">
        <v>1.0</v>
      </c>
      <c r="AR121" s="10" t="s">
        <v>38</v>
      </c>
      <c r="AS121" s="10">
        <v>1.0</v>
      </c>
      <c r="AT121" s="10">
        <v>1.0</v>
      </c>
      <c r="AU121" s="10">
        <v>1.0</v>
      </c>
      <c r="AV121" s="10" t="s">
        <v>38</v>
      </c>
      <c r="AW121" s="10">
        <v>1.0</v>
      </c>
      <c r="AX121" s="10" t="s">
        <v>38</v>
      </c>
      <c r="AY121" s="10" t="s">
        <v>38</v>
      </c>
      <c r="AZ121" s="10" t="s">
        <v>38</v>
      </c>
      <c r="BA121" s="10" t="s">
        <v>38</v>
      </c>
      <c r="BB121" s="10" t="s">
        <v>38</v>
      </c>
      <c r="BC121" s="10" t="s">
        <v>38</v>
      </c>
      <c r="BD121" s="10">
        <v>1.0</v>
      </c>
      <c r="BE121" s="10" t="s">
        <v>38</v>
      </c>
      <c r="BF121" s="10" t="s">
        <v>38</v>
      </c>
      <c r="BG121" s="10" t="s">
        <v>38</v>
      </c>
      <c r="BH121" s="10" t="s">
        <v>38</v>
      </c>
      <c r="BI121" s="10" t="s">
        <v>38</v>
      </c>
      <c r="BJ121" s="10" t="s">
        <v>38</v>
      </c>
      <c r="BK121" s="11" t="s">
        <v>31</v>
      </c>
      <c r="BL121" s="10" t="s">
        <v>31</v>
      </c>
      <c r="BM121" s="10" t="s">
        <v>31</v>
      </c>
      <c r="BN121" s="10" t="s">
        <v>31</v>
      </c>
      <c r="BO121" s="10" t="s">
        <v>31</v>
      </c>
      <c r="BP121" s="10" t="s">
        <v>31</v>
      </c>
      <c r="BQ121" s="10" t="s">
        <v>31</v>
      </c>
      <c r="BR121" s="10" t="s">
        <v>31</v>
      </c>
      <c r="BS121" s="10" t="s">
        <v>31</v>
      </c>
      <c r="BT121" s="10" t="s">
        <v>31</v>
      </c>
      <c r="BU121" s="10" t="s">
        <v>31</v>
      </c>
      <c r="BV121" s="10" t="s">
        <v>31</v>
      </c>
      <c r="BW121" s="10" t="s">
        <v>31</v>
      </c>
      <c r="BX121" s="10" t="s">
        <v>31</v>
      </c>
      <c r="BY121" s="10" t="s">
        <v>31</v>
      </c>
      <c r="BZ121" s="10" t="s">
        <v>31</v>
      </c>
      <c r="CA121" s="10" t="s">
        <v>31</v>
      </c>
      <c r="CB121" s="10" t="s">
        <v>31</v>
      </c>
      <c r="CC121" s="10" t="s">
        <v>31</v>
      </c>
      <c r="CD121" s="10" t="s">
        <v>31</v>
      </c>
      <c r="CE121" s="10" t="s">
        <v>31</v>
      </c>
      <c r="CF121" s="10" t="s">
        <v>31</v>
      </c>
      <c r="CG121" s="10" t="s">
        <v>31</v>
      </c>
      <c r="CH121" s="10" t="s">
        <v>31</v>
      </c>
      <c r="CI121" s="10" t="s">
        <v>31</v>
      </c>
      <c r="CJ121" s="10" t="s">
        <v>31</v>
      </c>
      <c r="CK121" s="10" t="s">
        <v>31</v>
      </c>
      <c r="CL121" s="10" t="s">
        <v>31</v>
      </c>
      <c r="CM121" s="10" t="s">
        <v>31</v>
      </c>
      <c r="CN121" s="11" t="s">
        <v>31</v>
      </c>
      <c r="CO121" s="10" t="s">
        <v>31</v>
      </c>
      <c r="CP121" s="10" t="s">
        <v>31</v>
      </c>
      <c r="CQ121" s="10" t="s">
        <v>31</v>
      </c>
      <c r="CR121" s="10" t="s">
        <v>31</v>
      </c>
      <c r="CS121" s="10" t="s">
        <v>31</v>
      </c>
      <c r="CT121" s="10" t="s">
        <v>31</v>
      </c>
      <c r="CU121" s="10" t="s">
        <v>31</v>
      </c>
      <c r="CV121" s="10" t="s">
        <v>31</v>
      </c>
      <c r="CW121" s="10" t="s">
        <v>31</v>
      </c>
      <c r="CX121" s="10" t="s">
        <v>31</v>
      </c>
      <c r="CY121" s="10" t="s">
        <v>31</v>
      </c>
      <c r="CZ121" s="10" t="s">
        <v>31</v>
      </c>
      <c r="DA121" s="10" t="s">
        <v>31</v>
      </c>
      <c r="DB121" s="10" t="s">
        <v>31</v>
      </c>
      <c r="DC121" s="10" t="s">
        <v>31</v>
      </c>
      <c r="DD121" s="10" t="s">
        <v>31</v>
      </c>
      <c r="DE121" s="10" t="s">
        <v>31</v>
      </c>
      <c r="DF121" s="10" t="s">
        <v>31</v>
      </c>
      <c r="DG121" s="10" t="s">
        <v>31</v>
      </c>
      <c r="DH121" s="10" t="s">
        <v>31</v>
      </c>
      <c r="DI121" s="10" t="s">
        <v>31</v>
      </c>
      <c r="DJ121" s="10" t="s">
        <v>31</v>
      </c>
      <c r="DK121" s="10" t="s">
        <v>31</v>
      </c>
      <c r="DL121" s="10" t="s">
        <v>31</v>
      </c>
      <c r="DM121" s="10" t="s">
        <v>31</v>
      </c>
      <c r="DN121" s="10" t="s">
        <v>31</v>
      </c>
      <c r="DO121" s="10" t="s">
        <v>31</v>
      </c>
      <c r="DP121" s="10" t="s">
        <v>31</v>
      </c>
      <c r="DQ121" s="10" t="s">
        <v>31</v>
      </c>
      <c r="DR121" s="10" t="s">
        <v>31</v>
      </c>
      <c r="DS121" s="10" t="s">
        <v>31</v>
      </c>
      <c r="DT121" s="10" t="s">
        <v>31</v>
      </c>
      <c r="DU121" s="10" t="s">
        <v>31</v>
      </c>
      <c r="DV121" s="10" t="s">
        <v>31</v>
      </c>
      <c r="DW121" s="10" t="s">
        <v>31</v>
      </c>
      <c r="DX121" s="10" t="s">
        <v>31</v>
      </c>
      <c r="DY121" s="10" t="s">
        <v>31</v>
      </c>
      <c r="DZ121" s="10" t="s">
        <v>31</v>
      </c>
      <c r="EA121" s="10" t="s">
        <v>31</v>
      </c>
      <c r="EB121" s="10" t="s">
        <v>31</v>
      </c>
      <c r="EC121" s="10" t="s">
        <v>31</v>
      </c>
      <c r="ED121" s="10" t="s">
        <v>31</v>
      </c>
      <c r="EE121" s="10" t="s">
        <v>31</v>
      </c>
      <c r="EF121" s="10" t="s">
        <v>31</v>
      </c>
      <c r="EG121" s="10" t="s">
        <v>31</v>
      </c>
      <c r="EH121" s="10" t="s">
        <v>31</v>
      </c>
      <c r="EI121" s="10" t="s">
        <v>31</v>
      </c>
      <c r="EJ121" s="10" t="s">
        <v>31</v>
      </c>
      <c r="EK121" s="10" t="s">
        <v>31</v>
      </c>
      <c r="EL121" s="10" t="s">
        <v>31</v>
      </c>
      <c r="EM121" s="10" t="s">
        <v>31</v>
      </c>
      <c r="EN121" s="10" t="s">
        <v>31</v>
      </c>
      <c r="EO121" s="10" t="s">
        <v>31</v>
      </c>
      <c r="EP121" s="10" t="s">
        <v>31</v>
      </c>
      <c r="EQ121" s="10" t="s">
        <v>31</v>
      </c>
      <c r="ER121" s="10" t="s">
        <v>31</v>
      </c>
      <c r="ES121" s="10" t="s">
        <v>31</v>
      </c>
      <c r="ET121" s="10" t="s">
        <v>31</v>
      </c>
      <c r="EU121" s="10" t="s">
        <v>31</v>
      </c>
      <c r="EV121" s="10" t="s">
        <v>31</v>
      </c>
      <c r="EW121" s="10" t="s">
        <v>31</v>
      </c>
      <c r="EX121" s="10" t="s">
        <v>31</v>
      </c>
      <c r="EY121" s="10" t="s">
        <v>31</v>
      </c>
      <c r="EZ121" s="10" t="s">
        <v>31</v>
      </c>
      <c r="FA121" s="10" t="s">
        <v>31</v>
      </c>
      <c r="FB121" s="10" t="s">
        <v>31</v>
      </c>
      <c r="FC121" s="11" t="s">
        <v>31</v>
      </c>
      <c r="FD121" s="10" t="s">
        <v>31</v>
      </c>
      <c r="FE121" s="10" t="s">
        <v>31</v>
      </c>
      <c r="FF121" s="10" t="s">
        <v>31</v>
      </c>
      <c r="FG121" s="10" t="s">
        <v>31</v>
      </c>
      <c r="FH121" s="10" t="s">
        <v>31</v>
      </c>
      <c r="FI121" s="10" t="s">
        <v>31</v>
      </c>
      <c r="FJ121" s="10" t="s">
        <v>31</v>
      </c>
      <c r="FK121" s="10" t="s">
        <v>31</v>
      </c>
      <c r="FL121" s="10" t="s">
        <v>31</v>
      </c>
      <c r="FM121" s="10" t="s">
        <v>31</v>
      </c>
      <c r="FN121" s="10" t="s">
        <v>31</v>
      </c>
      <c r="FO121" s="10" t="s">
        <v>31</v>
      </c>
      <c r="FP121" s="10" t="s">
        <v>31</v>
      </c>
      <c r="FQ121" s="10" t="s">
        <v>31</v>
      </c>
      <c r="FR121" s="10" t="s">
        <v>31</v>
      </c>
      <c r="FS121" s="10" t="s">
        <v>31</v>
      </c>
      <c r="FT121" s="10" t="s">
        <v>31</v>
      </c>
      <c r="FU121" s="10" t="s">
        <v>31</v>
      </c>
      <c r="FV121" s="10" t="s">
        <v>31</v>
      </c>
      <c r="FW121" s="10" t="s">
        <v>31</v>
      </c>
      <c r="FX121" s="10" t="s">
        <v>31</v>
      </c>
      <c r="FY121" s="10" t="s">
        <v>31</v>
      </c>
      <c r="FZ121" s="10" t="s">
        <v>31</v>
      </c>
      <c r="GA121" s="10" t="s">
        <v>31</v>
      </c>
      <c r="GB121" s="10" t="s">
        <v>31</v>
      </c>
      <c r="GC121" s="10" t="s">
        <v>31</v>
      </c>
      <c r="GD121" s="11" t="s">
        <v>31</v>
      </c>
      <c r="GE121" s="10" t="s">
        <v>31</v>
      </c>
      <c r="GF121" s="10" t="s">
        <v>31</v>
      </c>
      <c r="GG121" s="10" t="s">
        <v>31</v>
      </c>
      <c r="GH121" s="10" t="s">
        <v>31</v>
      </c>
      <c r="GI121" s="10" t="s">
        <v>31</v>
      </c>
      <c r="GJ121" s="10" t="s">
        <v>31</v>
      </c>
      <c r="GK121" s="10" t="s">
        <v>31</v>
      </c>
      <c r="GL121" s="10" t="s">
        <v>31</v>
      </c>
      <c r="GM121" s="10" t="s">
        <v>31</v>
      </c>
      <c r="GN121" s="10" t="s">
        <v>31</v>
      </c>
      <c r="GO121" s="10" t="s">
        <v>31</v>
      </c>
      <c r="GP121" s="10" t="s">
        <v>31</v>
      </c>
      <c r="GQ121" s="10" t="s">
        <v>31</v>
      </c>
      <c r="GR121" s="10" t="s">
        <v>31</v>
      </c>
      <c r="GS121" s="10" t="s">
        <v>31</v>
      </c>
      <c r="GT121" s="10" t="s">
        <v>31</v>
      </c>
      <c r="GU121" s="10" t="s">
        <v>31</v>
      </c>
      <c r="GV121" s="10" t="s">
        <v>31</v>
      </c>
      <c r="GW121" s="10" t="s">
        <v>31</v>
      </c>
      <c r="GX121" s="10" t="s">
        <v>31</v>
      </c>
      <c r="GY121" s="10" t="s">
        <v>31</v>
      </c>
      <c r="GZ121" s="10" t="s">
        <v>31</v>
      </c>
      <c r="HA121" s="10" t="s">
        <v>31</v>
      </c>
      <c r="HB121" s="10" t="s">
        <v>31</v>
      </c>
      <c r="HC121" s="10" t="s">
        <v>31</v>
      </c>
      <c r="HD121" s="10" t="s">
        <v>31</v>
      </c>
      <c r="HE121" s="10" t="s">
        <v>31</v>
      </c>
      <c r="HF121" s="10" t="s">
        <v>31</v>
      </c>
    </row>
    <row r="122">
      <c r="A122" s="7"/>
      <c r="B122" s="8"/>
      <c r="C122" s="7" t="s">
        <v>440</v>
      </c>
      <c r="D122" s="7" t="s">
        <v>441</v>
      </c>
      <c r="E122" s="7" t="s">
        <v>442</v>
      </c>
      <c r="F122" s="9">
        <f t="shared" si="1"/>
        <v>46</v>
      </c>
      <c r="G122" s="7" t="s">
        <v>26</v>
      </c>
      <c r="H122" s="7" t="s">
        <v>35</v>
      </c>
      <c r="I122" s="7" t="s">
        <v>205</v>
      </c>
      <c r="J122" s="7" t="s">
        <v>42</v>
      </c>
      <c r="K122" s="7" t="s">
        <v>55</v>
      </c>
      <c r="L122" s="7" t="s">
        <v>443</v>
      </c>
      <c r="M122" s="10">
        <v>15.0</v>
      </c>
      <c r="N122" s="10">
        <v>0.0</v>
      </c>
      <c r="O122" s="10">
        <v>31.0</v>
      </c>
      <c r="P122" s="10" t="s">
        <v>31</v>
      </c>
      <c r="Q122" s="10" t="s">
        <v>31</v>
      </c>
      <c r="R122" s="10" t="s">
        <v>31</v>
      </c>
      <c r="S122" s="11">
        <v>1.0</v>
      </c>
      <c r="T122" s="10">
        <v>1.0</v>
      </c>
      <c r="U122" s="10">
        <v>1.0</v>
      </c>
      <c r="V122" s="10">
        <v>1.0</v>
      </c>
      <c r="W122" s="10">
        <v>1.0</v>
      </c>
      <c r="X122" s="10">
        <v>1.0</v>
      </c>
      <c r="Y122" s="10" t="s">
        <v>38</v>
      </c>
      <c r="Z122" s="10" t="s">
        <v>38</v>
      </c>
      <c r="AA122" s="10" t="s">
        <v>38</v>
      </c>
      <c r="AB122" s="10" t="s">
        <v>38</v>
      </c>
      <c r="AC122" s="10" t="s">
        <v>38</v>
      </c>
      <c r="AD122" s="10" t="s">
        <v>38</v>
      </c>
      <c r="AE122" s="10" t="s">
        <v>57</v>
      </c>
      <c r="AF122" s="10" t="s">
        <v>57</v>
      </c>
      <c r="AG122" s="10" t="s">
        <v>57</v>
      </c>
      <c r="AH122" s="10" t="s">
        <v>57</v>
      </c>
      <c r="AI122" s="10" t="s">
        <v>57</v>
      </c>
      <c r="AJ122" s="10" t="s">
        <v>57</v>
      </c>
      <c r="AK122" s="10" t="s">
        <v>57</v>
      </c>
      <c r="AL122" s="10" t="s">
        <v>160</v>
      </c>
      <c r="AM122" s="11" t="s">
        <v>38</v>
      </c>
      <c r="AN122" s="10">
        <v>1.0</v>
      </c>
      <c r="AO122" s="10">
        <v>1.0</v>
      </c>
      <c r="AP122" s="10">
        <v>1.0</v>
      </c>
      <c r="AQ122" s="10">
        <v>1.0</v>
      </c>
      <c r="AR122" s="10" t="s">
        <v>38</v>
      </c>
      <c r="AS122" s="10" t="s">
        <v>38</v>
      </c>
      <c r="AT122" s="10" t="s">
        <v>38</v>
      </c>
      <c r="AU122" s="10" t="s">
        <v>38</v>
      </c>
      <c r="AV122" s="10" t="s">
        <v>38</v>
      </c>
      <c r="AW122" s="10" t="s">
        <v>38</v>
      </c>
      <c r="AX122" s="10" t="s">
        <v>38</v>
      </c>
      <c r="AY122" s="10" t="s">
        <v>38</v>
      </c>
      <c r="AZ122" s="10" t="s">
        <v>38</v>
      </c>
      <c r="BA122" s="10" t="s">
        <v>38</v>
      </c>
      <c r="BB122" s="10" t="s">
        <v>38</v>
      </c>
      <c r="BC122" s="10" t="s">
        <v>38</v>
      </c>
      <c r="BD122" s="10" t="s">
        <v>38</v>
      </c>
      <c r="BE122" s="10" t="s">
        <v>38</v>
      </c>
      <c r="BF122" s="10" t="s">
        <v>38</v>
      </c>
      <c r="BG122" s="10" t="s">
        <v>38</v>
      </c>
      <c r="BH122" s="10" t="s">
        <v>38</v>
      </c>
      <c r="BI122" s="10" t="s">
        <v>38</v>
      </c>
      <c r="BJ122" s="10" t="s">
        <v>38</v>
      </c>
      <c r="BK122" s="11">
        <v>1.0</v>
      </c>
      <c r="BL122" s="10">
        <v>1.0</v>
      </c>
      <c r="BM122" s="10">
        <v>1.0</v>
      </c>
      <c r="BN122" s="10">
        <v>1.0</v>
      </c>
      <c r="BO122" s="10">
        <v>1.0</v>
      </c>
      <c r="BP122" s="10">
        <v>1.0</v>
      </c>
      <c r="BQ122" s="10">
        <v>1.0</v>
      </c>
      <c r="BR122" s="10">
        <v>1.0</v>
      </c>
      <c r="BS122" s="10">
        <v>1.0</v>
      </c>
      <c r="BT122" s="10" t="s">
        <v>38</v>
      </c>
      <c r="BU122" s="10" t="s">
        <v>38</v>
      </c>
      <c r="BV122" s="10" t="s">
        <v>38</v>
      </c>
      <c r="BW122" s="10" t="s">
        <v>38</v>
      </c>
      <c r="BX122" s="10" t="s">
        <v>38</v>
      </c>
      <c r="BY122" s="10">
        <v>1.0</v>
      </c>
      <c r="BZ122" s="10" t="s">
        <v>38</v>
      </c>
      <c r="CA122" s="10">
        <v>1.0</v>
      </c>
      <c r="CB122" s="10" t="s">
        <v>38</v>
      </c>
      <c r="CC122" s="10">
        <v>1.0</v>
      </c>
      <c r="CD122" s="10" t="s">
        <v>38</v>
      </c>
      <c r="CE122" s="10" t="s">
        <v>38</v>
      </c>
      <c r="CF122" s="10" t="s">
        <v>38</v>
      </c>
      <c r="CG122" s="10" t="s">
        <v>38</v>
      </c>
      <c r="CH122" s="10" t="s">
        <v>38</v>
      </c>
      <c r="CI122" s="10" t="s">
        <v>57</v>
      </c>
      <c r="CJ122" s="10" t="s">
        <v>57</v>
      </c>
      <c r="CK122" s="10" t="s">
        <v>38</v>
      </c>
      <c r="CL122" s="10" t="s">
        <v>57</v>
      </c>
      <c r="CM122" s="10">
        <v>1.0</v>
      </c>
      <c r="CN122" s="11" t="s">
        <v>31</v>
      </c>
      <c r="CO122" s="10" t="s">
        <v>31</v>
      </c>
      <c r="CP122" s="10" t="s">
        <v>31</v>
      </c>
      <c r="CQ122" s="10" t="s">
        <v>31</v>
      </c>
      <c r="CR122" s="10" t="s">
        <v>31</v>
      </c>
      <c r="CS122" s="10" t="s">
        <v>31</v>
      </c>
      <c r="CT122" s="10" t="s">
        <v>31</v>
      </c>
      <c r="CU122" s="10" t="s">
        <v>31</v>
      </c>
      <c r="CV122" s="10" t="s">
        <v>31</v>
      </c>
      <c r="CW122" s="10" t="s">
        <v>31</v>
      </c>
      <c r="CX122" s="10" t="s">
        <v>31</v>
      </c>
      <c r="CY122" s="10" t="s">
        <v>31</v>
      </c>
      <c r="CZ122" s="10" t="s">
        <v>31</v>
      </c>
      <c r="DA122" s="10" t="s">
        <v>31</v>
      </c>
      <c r="DB122" s="10" t="s">
        <v>31</v>
      </c>
      <c r="DC122" s="10" t="s">
        <v>31</v>
      </c>
      <c r="DD122" s="10" t="s">
        <v>31</v>
      </c>
      <c r="DE122" s="10" t="s">
        <v>31</v>
      </c>
      <c r="DF122" s="10" t="s">
        <v>31</v>
      </c>
      <c r="DG122" s="10" t="s">
        <v>31</v>
      </c>
      <c r="DH122" s="10" t="s">
        <v>31</v>
      </c>
      <c r="DI122" s="10" t="s">
        <v>31</v>
      </c>
      <c r="DJ122" s="10" t="s">
        <v>31</v>
      </c>
      <c r="DK122" s="10" t="s">
        <v>31</v>
      </c>
      <c r="DL122" s="10" t="s">
        <v>31</v>
      </c>
      <c r="DM122" s="10" t="s">
        <v>31</v>
      </c>
      <c r="DN122" s="10" t="s">
        <v>31</v>
      </c>
      <c r="DO122" s="10" t="s">
        <v>31</v>
      </c>
      <c r="DP122" s="10" t="s">
        <v>31</v>
      </c>
      <c r="DQ122" s="10" t="s">
        <v>31</v>
      </c>
      <c r="DR122" s="10" t="s">
        <v>31</v>
      </c>
      <c r="DS122" s="10" t="s">
        <v>31</v>
      </c>
      <c r="DT122" s="10" t="s">
        <v>31</v>
      </c>
      <c r="DU122" s="10" t="s">
        <v>31</v>
      </c>
      <c r="DV122" s="10" t="s">
        <v>31</v>
      </c>
      <c r="DW122" s="10" t="s">
        <v>31</v>
      </c>
      <c r="DX122" s="10" t="s">
        <v>31</v>
      </c>
      <c r="DY122" s="10" t="s">
        <v>31</v>
      </c>
      <c r="DZ122" s="10" t="s">
        <v>31</v>
      </c>
      <c r="EA122" s="10" t="s">
        <v>31</v>
      </c>
      <c r="EB122" s="10" t="s">
        <v>31</v>
      </c>
      <c r="EC122" s="10" t="s">
        <v>31</v>
      </c>
      <c r="ED122" s="10" t="s">
        <v>31</v>
      </c>
      <c r="EE122" s="10" t="s">
        <v>31</v>
      </c>
      <c r="EF122" s="10" t="s">
        <v>31</v>
      </c>
      <c r="EG122" s="10" t="s">
        <v>31</v>
      </c>
      <c r="EH122" s="10" t="s">
        <v>31</v>
      </c>
      <c r="EI122" s="10" t="s">
        <v>31</v>
      </c>
      <c r="EJ122" s="10" t="s">
        <v>31</v>
      </c>
      <c r="EK122" s="10" t="s">
        <v>31</v>
      </c>
      <c r="EL122" s="10" t="s">
        <v>31</v>
      </c>
      <c r="EM122" s="10" t="s">
        <v>31</v>
      </c>
      <c r="EN122" s="10" t="s">
        <v>31</v>
      </c>
      <c r="EO122" s="10" t="s">
        <v>31</v>
      </c>
      <c r="EP122" s="10" t="s">
        <v>31</v>
      </c>
      <c r="EQ122" s="10" t="s">
        <v>31</v>
      </c>
      <c r="ER122" s="10" t="s">
        <v>31</v>
      </c>
      <c r="ES122" s="10" t="s">
        <v>31</v>
      </c>
      <c r="ET122" s="10" t="s">
        <v>31</v>
      </c>
      <c r="EU122" s="10" t="s">
        <v>31</v>
      </c>
      <c r="EV122" s="10" t="s">
        <v>31</v>
      </c>
      <c r="EW122" s="10" t="s">
        <v>31</v>
      </c>
      <c r="EX122" s="10" t="s">
        <v>31</v>
      </c>
      <c r="EY122" s="10" t="s">
        <v>31</v>
      </c>
      <c r="EZ122" s="10" t="s">
        <v>31</v>
      </c>
      <c r="FA122" s="10" t="s">
        <v>31</v>
      </c>
      <c r="FB122" s="10" t="s">
        <v>31</v>
      </c>
      <c r="FC122" s="11" t="s">
        <v>31</v>
      </c>
      <c r="FD122" s="10" t="s">
        <v>31</v>
      </c>
      <c r="FE122" s="10" t="s">
        <v>31</v>
      </c>
      <c r="FF122" s="10" t="s">
        <v>31</v>
      </c>
      <c r="FG122" s="10" t="s">
        <v>31</v>
      </c>
      <c r="FH122" s="10" t="s">
        <v>31</v>
      </c>
      <c r="FI122" s="10" t="s">
        <v>31</v>
      </c>
      <c r="FJ122" s="10" t="s">
        <v>31</v>
      </c>
      <c r="FK122" s="10" t="s">
        <v>31</v>
      </c>
      <c r="FL122" s="10" t="s">
        <v>31</v>
      </c>
      <c r="FM122" s="10" t="s">
        <v>31</v>
      </c>
      <c r="FN122" s="10" t="s">
        <v>31</v>
      </c>
      <c r="FO122" s="10" t="s">
        <v>31</v>
      </c>
      <c r="FP122" s="10" t="s">
        <v>31</v>
      </c>
      <c r="FQ122" s="10" t="s">
        <v>31</v>
      </c>
      <c r="FR122" s="10" t="s">
        <v>31</v>
      </c>
      <c r="FS122" s="10" t="s">
        <v>31</v>
      </c>
      <c r="FT122" s="10" t="s">
        <v>31</v>
      </c>
      <c r="FU122" s="10" t="s">
        <v>31</v>
      </c>
      <c r="FV122" s="10" t="s">
        <v>31</v>
      </c>
      <c r="FW122" s="10" t="s">
        <v>31</v>
      </c>
      <c r="FX122" s="10" t="s">
        <v>31</v>
      </c>
      <c r="FY122" s="10" t="s">
        <v>31</v>
      </c>
      <c r="FZ122" s="10" t="s">
        <v>31</v>
      </c>
      <c r="GA122" s="10" t="s">
        <v>31</v>
      </c>
      <c r="GB122" s="10" t="s">
        <v>31</v>
      </c>
      <c r="GC122" s="10" t="s">
        <v>31</v>
      </c>
      <c r="GD122" s="11" t="s">
        <v>31</v>
      </c>
      <c r="GE122" s="10" t="s">
        <v>31</v>
      </c>
      <c r="GF122" s="10" t="s">
        <v>31</v>
      </c>
      <c r="GG122" s="10" t="s">
        <v>31</v>
      </c>
      <c r="GH122" s="10" t="s">
        <v>31</v>
      </c>
      <c r="GI122" s="10" t="s">
        <v>31</v>
      </c>
      <c r="GJ122" s="10" t="s">
        <v>31</v>
      </c>
      <c r="GK122" s="10" t="s">
        <v>31</v>
      </c>
      <c r="GL122" s="10" t="s">
        <v>31</v>
      </c>
      <c r="GM122" s="10" t="s">
        <v>31</v>
      </c>
      <c r="GN122" s="10" t="s">
        <v>31</v>
      </c>
      <c r="GO122" s="10" t="s">
        <v>31</v>
      </c>
      <c r="GP122" s="10" t="s">
        <v>31</v>
      </c>
      <c r="GQ122" s="10" t="s">
        <v>31</v>
      </c>
      <c r="GR122" s="10" t="s">
        <v>31</v>
      </c>
      <c r="GS122" s="10" t="s">
        <v>31</v>
      </c>
      <c r="GT122" s="10" t="s">
        <v>31</v>
      </c>
      <c r="GU122" s="10" t="s">
        <v>31</v>
      </c>
      <c r="GV122" s="10" t="s">
        <v>31</v>
      </c>
      <c r="GW122" s="10" t="s">
        <v>31</v>
      </c>
      <c r="GX122" s="10" t="s">
        <v>31</v>
      </c>
      <c r="GY122" s="10" t="s">
        <v>31</v>
      </c>
      <c r="GZ122" s="10" t="s">
        <v>31</v>
      </c>
      <c r="HA122" s="10" t="s">
        <v>31</v>
      </c>
      <c r="HB122" s="10" t="s">
        <v>31</v>
      </c>
      <c r="HC122" s="10" t="s">
        <v>31</v>
      </c>
      <c r="HD122" s="10" t="s">
        <v>31</v>
      </c>
      <c r="HE122" s="10" t="s">
        <v>31</v>
      </c>
      <c r="HF122" s="10" t="s">
        <v>31</v>
      </c>
    </row>
    <row r="123">
      <c r="A123" s="7"/>
      <c r="B123" s="8"/>
      <c r="C123" s="7" t="s">
        <v>444</v>
      </c>
      <c r="D123" s="7" t="s">
        <v>40</v>
      </c>
      <c r="E123" s="7" t="s">
        <v>445</v>
      </c>
      <c r="F123" s="9">
        <f t="shared" si="1"/>
        <v>43</v>
      </c>
      <c r="G123" s="7" t="s">
        <v>26</v>
      </c>
      <c r="H123" s="7" t="s">
        <v>110</v>
      </c>
      <c r="I123" s="7" t="s">
        <v>111</v>
      </c>
      <c r="J123" s="7" t="s">
        <v>29</v>
      </c>
      <c r="K123" s="7" t="s">
        <v>30</v>
      </c>
      <c r="L123" s="7" t="s">
        <v>112</v>
      </c>
      <c r="M123" s="10" t="s">
        <v>31</v>
      </c>
      <c r="N123" s="10" t="s">
        <v>31</v>
      </c>
      <c r="O123" s="10" t="s">
        <v>31</v>
      </c>
      <c r="P123" s="10">
        <v>43.0</v>
      </c>
      <c r="Q123" s="10" t="s">
        <v>31</v>
      </c>
      <c r="R123" s="10" t="s">
        <v>31</v>
      </c>
      <c r="S123" s="11" t="s">
        <v>31</v>
      </c>
      <c r="T123" s="10" t="s">
        <v>31</v>
      </c>
      <c r="U123" s="10" t="s">
        <v>31</v>
      </c>
      <c r="V123" s="10" t="s">
        <v>31</v>
      </c>
      <c r="W123" s="10" t="s">
        <v>31</v>
      </c>
      <c r="X123" s="10" t="s">
        <v>31</v>
      </c>
      <c r="Y123" s="10" t="s">
        <v>31</v>
      </c>
      <c r="Z123" s="10" t="s">
        <v>31</v>
      </c>
      <c r="AA123" s="10" t="s">
        <v>31</v>
      </c>
      <c r="AB123" s="10" t="s">
        <v>31</v>
      </c>
      <c r="AC123" s="10" t="s">
        <v>31</v>
      </c>
      <c r="AD123" s="10" t="s">
        <v>31</v>
      </c>
      <c r="AE123" s="10" t="s">
        <v>31</v>
      </c>
      <c r="AF123" s="10" t="s">
        <v>31</v>
      </c>
      <c r="AG123" s="10" t="s">
        <v>31</v>
      </c>
      <c r="AH123" s="10" t="s">
        <v>31</v>
      </c>
      <c r="AI123" s="10" t="s">
        <v>31</v>
      </c>
      <c r="AJ123" s="10" t="s">
        <v>31</v>
      </c>
      <c r="AK123" s="10" t="s">
        <v>31</v>
      </c>
      <c r="AL123" s="10" t="s">
        <v>31</v>
      </c>
      <c r="AM123" s="11" t="s">
        <v>31</v>
      </c>
      <c r="AN123" s="10" t="s">
        <v>31</v>
      </c>
      <c r="AO123" s="10" t="s">
        <v>31</v>
      </c>
      <c r="AP123" s="10" t="s">
        <v>31</v>
      </c>
      <c r="AQ123" s="10" t="s">
        <v>31</v>
      </c>
      <c r="AR123" s="10" t="s">
        <v>31</v>
      </c>
      <c r="AS123" s="10" t="s">
        <v>31</v>
      </c>
      <c r="AT123" s="10" t="s">
        <v>31</v>
      </c>
      <c r="AU123" s="10" t="s">
        <v>31</v>
      </c>
      <c r="AV123" s="10" t="s">
        <v>31</v>
      </c>
      <c r="AW123" s="10" t="s">
        <v>31</v>
      </c>
      <c r="AX123" s="10" t="s">
        <v>31</v>
      </c>
      <c r="AY123" s="10" t="s">
        <v>31</v>
      </c>
      <c r="AZ123" s="10" t="s">
        <v>31</v>
      </c>
      <c r="BA123" s="10" t="s">
        <v>31</v>
      </c>
      <c r="BB123" s="10" t="s">
        <v>31</v>
      </c>
      <c r="BC123" s="10" t="s">
        <v>31</v>
      </c>
      <c r="BD123" s="10" t="s">
        <v>31</v>
      </c>
      <c r="BE123" s="10" t="s">
        <v>31</v>
      </c>
      <c r="BF123" s="10" t="s">
        <v>31</v>
      </c>
      <c r="BG123" s="10" t="s">
        <v>31</v>
      </c>
      <c r="BH123" s="10" t="s">
        <v>31</v>
      </c>
      <c r="BI123" s="10" t="s">
        <v>31</v>
      </c>
      <c r="BJ123" s="10" t="s">
        <v>31</v>
      </c>
      <c r="BK123" s="11" t="s">
        <v>31</v>
      </c>
      <c r="BL123" s="10" t="s">
        <v>31</v>
      </c>
      <c r="BM123" s="10" t="s">
        <v>31</v>
      </c>
      <c r="BN123" s="10" t="s">
        <v>31</v>
      </c>
      <c r="BO123" s="10" t="s">
        <v>31</v>
      </c>
      <c r="BP123" s="10" t="s">
        <v>31</v>
      </c>
      <c r="BQ123" s="10" t="s">
        <v>31</v>
      </c>
      <c r="BR123" s="10" t="s">
        <v>31</v>
      </c>
      <c r="BS123" s="10" t="s">
        <v>31</v>
      </c>
      <c r="BT123" s="10" t="s">
        <v>31</v>
      </c>
      <c r="BU123" s="10" t="s">
        <v>31</v>
      </c>
      <c r="BV123" s="10" t="s">
        <v>31</v>
      </c>
      <c r="BW123" s="10" t="s">
        <v>31</v>
      </c>
      <c r="BX123" s="10" t="s">
        <v>31</v>
      </c>
      <c r="BY123" s="10" t="s">
        <v>31</v>
      </c>
      <c r="BZ123" s="10" t="s">
        <v>31</v>
      </c>
      <c r="CA123" s="10" t="s">
        <v>31</v>
      </c>
      <c r="CB123" s="10" t="s">
        <v>31</v>
      </c>
      <c r="CC123" s="10" t="s">
        <v>31</v>
      </c>
      <c r="CD123" s="10" t="s">
        <v>31</v>
      </c>
      <c r="CE123" s="10" t="s">
        <v>31</v>
      </c>
      <c r="CF123" s="10" t="s">
        <v>31</v>
      </c>
      <c r="CG123" s="10" t="s">
        <v>31</v>
      </c>
      <c r="CH123" s="10" t="s">
        <v>31</v>
      </c>
      <c r="CI123" s="10" t="s">
        <v>31</v>
      </c>
      <c r="CJ123" s="10" t="s">
        <v>31</v>
      </c>
      <c r="CK123" s="10" t="s">
        <v>31</v>
      </c>
      <c r="CL123" s="10" t="s">
        <v>31</v>
      </c>
      <c r="CM123" s="10" t="s">
        <v>31</v>
      </c>
      <c r="CN123" s="11">
        <v>1.0</v>
      </c>
      <c r="CO123" s="10" t="s">
        <v>38</v>
      </c>
      <c r="CP123" s="10">
        <v>1.0</v>
      </c>
      <c r="CQ123" s="10">
        <v>1.0</v>
      </c>
      <c r="CR123" s="10">
        <v>1.0</v>
      </c>
      <c r="CS123" s="10">
        <v>1.0</v>
      </c>
      <c r="CT123" s="10">
        <v>1.0</v>
      </c>
      <c r="CU123" s="10">
        <v>1.0</v>
      </c>
      <c r="CV123" s="10">
        <v>1.0</v>
      </c>
      <c r="CW123" s="10">
        <v>1.0</v>
      </c>
      <c r="CX123" s="10">
        <v>1.0</v>
      </c>
      <c r="CY123" s="10">
        <v>1.0</v>
      </c>
      <c r="CZ123" s="10">
        <v>1.0</v>
      </c>
      <c r="DA123" s="10">
        <v>1.0</v>
      </c>
      <c r="DB123" s="10">
        <v>1.0</v>
      </c>
      <c r="DC123" s="10">
        <v>1.0</v>
      </c>
      <c r="DD123" s="10">
        <v>1.0</v>
      </c>
      <c r="DE123" s="10">
        <v>1.0</v>
      </c>
      <c r="DF123" s="10">
        <v>1.0</v>
      </c>
      <c r="DG123" s="10">
        <v>1.0</v>
      </c>
      <c r="DH123" s="10">
        <v>1.0</v>
      </c>
      <c r="DI123" s="10">
        <v>1.0</v>
      </c>
      <c r="DJ123" s="10">
        <v>1.0</v>
      </c>
      <c r="DK123" s="10">
        <v>1.0</v>
      </c>
      <c r="DL123" s="10">
        <v>1.0</v>
      </c>
      <c r="DM123" s="10">
        <v>1.0</v>
      </c>
      <c r="DN123" s="10">
        <v>1.0</v>
      </c>
      <c r="DO123" s="10">
        <v>1.0</v>
      </c>
      <c r="DP123" s="10">
        <v>1.0</v>
      </c>
      <c r="DQ123" s="10">
        <v>1.0</v>
      </c>
      <c r="DR123" s="10">
        <v>1.0</v>
      </c>
      <c r="DS123" s="10">
        <v>1.0</v>
      </c>
      <c r="DT123" s="10">
        <v>1.0</v>
      </c>
      <c r="DU123" s="10">
        <v>1.0</v>
      </c>
      <c r="DV123" s="10">
        <v>1.0</v>
      </c>
      <c r="DW123" s="10">
        <v>1.0</v>
      </c>
      <c r="DX123" s="10">
        <v>1.0</v>
      </c>
      <c r="DY123" s="10">
        <v>1.0</v>
      </c>
      <c r="DZ123" s="10">
        <v>1.0</v>
      </c>
      <c r="EA123" s="10">
        <v>1.0</v>
      </c>
      <c r="EB123" s="10">
        <v>1.0</v>
      </c>
      <c r="EC123" s="10">
        <v>1.0</v>
      </c>
      <c r="ED123" s="10">
        <v>1.0</v>
      </c>
      <c r="EE123" s="10">
        <v>1.0</v>
      </c>
      <c r="EF123" s="10">
        <v>1.0</v>
      </c>
      <c r="EG123" s="10">
        <v>1.0</v>
      </c>
      <c r="EH123" s="10">
        <v>1.0</v>
      </c>
      <c r="EI123" s="10">
        <v>1.0</v>
      </c>
      <c r="EJ123" s="10">
        <v>1.0</v>
      </c>
      <c r="EK123" s="10">
        <v>1.0</v>
      </c>
      <c r="EL123" s="10" t="s">
        <v>38</v>
      </c>
      <c r="EM123" s="10" t="s">
        <v>38</v>
      </c>
      <c r="EN123" s="10" t="s">
        <v>38</v>
      </c>
      <c r="EO123" s="10">
        <v>1.0</v>
      </c>
      <c r="EP123" s="10">
        <v>1.0</v>
      </c>
      <c r="EQ123" s="10">
        <v>1.0</v>
      </c>
      <c r="ER123" s="10" t="s">
        <v>38</v>
      </c>
      <c r="ES123" s="10" t="s">
        <v>38</v>
      </c>
      <c r="ET123" s="10">
        <v>1.0</v>
      </c>
      <c r="EU123" s="10" t="s">
        <v>38</v>
      </c>
      <c r="EV123" s="10" t="s">
        <v>38</v>
      </c>
      <c r="EW123" s="10">
        <v>1.0</v>
      </c>
      <c r="EX123" s="10" t="s">
        <v>38</v>
      </c>
      <c r="EY123" s="10" t="s">
        <v>38</v>
      </c>
      <c r="EZ123" s="10" t="s">
        <v>38</v>
      </c>
      <c r="FA123" s="10" t="s">
        <v>38</v>
      </c>
      <c r="FB123" s="10" t="s">
        <v>38</v>
      </c>
      <c r="FC123" s="11" t="s">
        <v>31</v>
      </c>
      <c r="FD123" s="10" t="s">
        <v>31</v>
      </c>
      <c r="FE123" s="10" t="s">
        <v>31</v>
      </c>
      <c r="FF123" s="10" t="s">
        <v>31</v>
      </c>
      <c r="FG123" s="10" t="s">
        <v>31</v>
      </c>
      <c r="FH123" s="10" t="s">
        <v>31</v>
      </c>
      <c r="FI123" s="10" t="s">
        <v>31</v>
      </c>
      <c r="FJ123" s="10" t="s">
        <v>31</v>
      </c>
      <c r="FK123" s="10" t="s">
        <v>31</v>
      </c>
      <c r="FL123" s="10" t="s">
        <v>31</v>
      </c>
      <c r="FM123" s="10" t="s">
        <v>31</v>
      </c>
      <c r="FN123" s="10" t="s">
        <v>31</v>
      </c>
      <c r="FO123" s="10" t="s">
        <v>31</v>
      </c>
      <c r="FP123" s="10" t="s">
        <v>31</v>
      </c>
      <c r="FQ123" s="10" t="s">
        <v>31</v>
      </c>
      <c r="FR123" s="10" t="s">
        <v>31</v>
      </c>
      <c r="FS123" s="10" t="s">
        <v>31</v>
      </c>
      <c r="FT123" s="10" t="s">
        <v>31</v>
      </c>
      <c r="FU123" s="10" t="s">
        <v>31</v>
      </c>
      <c r="FV123" s="10" t="s">
        <v>31</v>
      </c>
      <c r="FW123" s="10" t="s">
        <v>31</v>
      </c>
      <c r="FX123" s="10" t="s">
        <v>31</v>
      </c>
      <c r="FY123" s="10" t="s">
        <v>31</v>
      </c>
      <c r="FZ123" s="10" t="s">
        <v>31</v>
      </c>
      <c r="GA123" s="10" t="s">
        <v>31</v>
      </c>
      <c r="GB123" s="10" t="s">
        <v>31</v>
      </c>
      <c r="GC123" s="10" t="s">
        <v>31</v>
      </c>
      <c r="GD123" s="11" t="s">
        <v>31</v>
      </c>
      <c r="GE123" s="10" t="s">
        <v>31</v>
      </c>
      <c r="GF123" s="10" t="s">
        <v>31</v>
      </c>
      <c r="GG123" s="10" t="s">
        <v>31</v>
      </c>
      <c r="GH123" s="10" t="s">
        <v>31</v>
      </c>
      <c r="GI123" s="10" t="s">
        <v>31</v>
      </c>
      <c r="GJ123" s="10" t="s">
        <v>31</v>
      </c>
      <c r="GK123" s="10" t="s">
        <v>31</v>
      </c>
      <c r="GL123" s="10" t="s">
        <v>31</v>
      </c>
      <c r="GM123" s="10" t="s">
        <v>31</v>
      </c>
      <c r="GN123" s="10" t="s">
        <v>31</v>
      </c>
      <c r="GO123" s="10" t="s">
        <v>31</v>
      </c>
      <c r="GP123" s="10" t="s">
        <v>31</v>
      </c>
      <c r="GQ123" s="10" t="s">
        <v>31</v>
      </c>
      <c r="GR123" s="10" t="s">
        <v>31</v>
      </c>
      <c r="GS123" s="10" t="s">
        <v>31</v>
      </c>
      <c r="GT123" s="10" t="s">
        <v>31</v>
      </c>
      <c r="GU123" s="10" t="s">
        <v>31</v>
      </c>
      <c r="GV123" s="10" t="s">
        <v>31</v>
      </c>
      <c r="GW123" s="10" t="s">
        <v>31</v>
      </c>
      <c r="GX123" s="10" t="s">
        <v>31</v>
      </c>
      <c r="GY123" s="10" t="s">
        <v>31</v>
      </c>
      <c r="GZ123" s="10" t="s">
        <v>31</v>
      </c>
      <c r="HA123" s="10" t="s">
        <v>31</v>
      </c>
      <c r="HB123" s="10" t="s">
        <v>31</v>
      </c>
      <c r="HC123" s="10" t="s">
        <v>31</v>
      </c>
      <c r="HD123" s="10" t="s">
        <v>31</v>
      </c>
      <c r="HE123" s="10" t="s">
        <v>31</v>
      </c>
      <c r="HF123" s="10" t="s">
        <v>31</v>
      </c>
    </row>
    <row r="124">
      <c r="A124" s="7"/>
      <c r="B124" s="8"/>
      <c r="C124" s="7" t="s">
        <v>446</v>
      </c>
      <c r="D124" s="7" t="s">
        <v>174</v>
      </c>
      <c r="E124" s="7" t="s">
        <v>155</v>
      </c>
      <c r="F124" s="9">
        <f t="shared" si="1"/>
        <v>43</v>
      </c>
      <c r="G124" s="7" t="s">
        <v>26</v>
      </c>
      <c r="H124" s="7" t="s">
        <v>378</v>
      </c>
      <c r="I124" s="7" t="s">
        <v>86</v>
      </c>
      <c r="J124" s="7" t="s">
        <v>71</v>
      </c>
      <c r="K124" s="7" t="s">
        <v>55</v>
      </c>
      <c r="L124" s="7" t="s">
        <v>447</v>
      </c>
      <c r="M124" s="10">
        <v>0.0</v>
      </c>
      <c r="N124" s="10">
        <v>43.0</v>
      </c>
      <c r="O124" s="10" t="s">
        <v>31</v>
      </c>
      <c r="P124" s="10" t="s">
        <v>31</v>
      </c>
      <c r="Q124" s="10" t="s">
        <v>31</v>
      </c>
      <c r="R124" s="10" t="s">
        <v>31</v>
      </c>
      <c r="S124" s="11" t="s">
        <v>96</v>
      </c>
      <c r="T124" s="10" t="s">
        <v>38</v>
      </c>
      <c r="U124" s="10" t="s">
        <v>38</v>
      </c>
      <c r="V124" s="10" t="s">
        <v>38</v>
      </c>
      <c r="W124" s="10" t="s">
        <v>38</v>
      </c>
      <c r="X124" s="10" t="s">
        <v>38</v>
      </c>
      <c r="Y124" s="10" t="s">
        <v>57</v>
      </c>
      <c r="Z124" s="10" t="s">
        <v>57</v>
      </c>
      <c r="AA124" s="10" t="s">
        <v>57</v>
      </c>
      <c r="AB124" s="10" t="s">
        <v>57</v>
      </c>
      <c r="AC124" s="10" t="s">
        <v>57</v>
      </c>
      <c r="AD124" s="10" t="s">
        <v>96</v>
      </c>
      <c r="AE124" s="10" t="s">
        <v>57</v>
      </c>
      <c r="AF124" s="10" t="s">
        <v>57</v>
      </c>
      <c r="AG124" s="10" t="s">
        <v>57</v>
      </c>
      <c r="AH124" s="10" t="s">
        <v>57</v>
      </c>
      <c r="AI124" s="10" t="s">
        <v>57</v>
      </c>
      <c r="AJ124" s="10" t="s">
        <v>57</v>
      </c>
      <c r="AK124" s="10" t="s">
        <v>57</v>
      </c>
      <c r="AL124" s="10" t="s">
        <v>57</v>
      </c>
      <c r="AM124" s="11">
        <v>1.0</v>
      </c>
      <c r="AN124" s="10">
        <v>1.0</v>
      </c>
      <c r="AO124" s="10">
        <v>1.0</v>
      </c>
      <c r="AP124" s="10">
        <v>1.0</v>
      </c>
      <c r="AQ124" s="10">
        <v>1.0</v>
      </c>
      <c r="AR124" s="10">
        <v>1.0</v>
      </c>
      <c r="AS124" s="10">
        <v>1.0</v>
      </c>
      <c r="AT124" s="10">
        <v>1.0</v>
      </c>
      <c r="AU124" s="10">
        <v>1.0</v>
      </c>
      <c r="AV124" s="10">
        <v>1.0</v>
      </c>
      <c r="AW124" s="10">
        <v>1.0</v>
      </c>
      <c r="AX124" s="10">
        <v>1.0</v>
      </c>
      <c r="AY124" s="10" t="s">
        <v>57</v>
      </c>
      <c r="AZ124" s="10" t="s">
        <v>57</v>
      </c>
      <c r="BA124" s="10">
        <v>1.0</v>
      </c>
      <c r="BB124" s="10" t="s">
        <v>38</v>
      </c>
      <c r="BC124" s="10" t="s">
        <v>57</v>
      </c>
      <c r="BD124" s="10">
        <v>1.0</v>
      </c>
      <c r="BE124" s="10">
        <v>1.0</v>
      </c>
      <c r="BF124" s="10" t="s">
        <v>38</v>
      </c>
      <c r="BG124" s="10" t="s">
        <v>57</v>
      </c>
      <c r="BH124" s="10" t="s">
        <v>38</v>
      </c>
      <c r="BI124" s="10" t="s">
        <v>57</v>
      </c>
      <c r="BJ124" s="10" t="s">
        <v>38</v>
      </c>
      <c r="BK124" s="11" t="s">
        <v>31</v>
      </c>
      <c r="BL124" s="10" t="s">
        <v>31</v>
      </c>
      <c r="BM124" s="10" t="s">
        <v>31</v>
      </c>
      <c r="BN124" s="10" t="s">
        <v>31</v>
      </c>
      <c r="BO124" s="10" t="s">
        <v>31</v>
      </c>
      <c r="BP124" s="10" t="s">
        <v>31</v>
      </c>
      <c r="BQ124" s="10" t="s">
        <v>31</v>
      </c>
      <c r="BR124" s="10" t="s">
        <v>31</v>
      </c>
      <c r="BS124" s="10" t="s">
        <v>31</v>
      </c>
      <c r="BT124" s="10" t="s">
        <v>31</v>
      </c>
      <c r="BU124" s="10" t="s">
        <v>31</v>
      </c>
      <c r="BV124" s="10" t="s">
        <v>31</v>
      </c>
      <c r="BW124" s="10" t="s">
        <v>31</v>
      </c>
      <c r="BX124" s="10" t="s">
        <v>31</v>
      </c>
      <c r="BY124" s="10" t="s">
        <v>31</v>
      </c>
      <c r="BZ124" s="10" t="s">
        <v>31</v>
      </c>
      <c r="CA124" s="10" t="s">
        <v>31</v>
      </c>
      <c r="CB124" s="10" t="s">
        <v>31</v>
      </c>
      <c r="CC124" s="10" t="s">
        <v>31</v>
      </c>
      <c r="CD124" s="10" t="s">
        <v>31</v>
      </c>
      <c r="CE124" s="10" t="s">
        <v>31</v>
      </c>
      <c r="CF124" s="10" t="s">
        <v>31</v>
      </c>
      <c r="CG124" s="10" t="s">
        <v>31</v>
      </c>
      <c r="CH124" s="10" t="s">
        <v>31</v>
      </c>
      <c r="CI124" s="10" t="s">
        <v>31</v>
      </c>
      <c r="CJ124" s="10" t="s">
        <v>31</v>
      </c>
      <c r="CK124" s="10" t="s">
        <v>31</v>
      </c>
      <c r="CL124" s="10" t="s">
        <v>31</v>
      </c>
      <c r="CM124" s="10" t="s">
        <v>31</v>
      </c>
      <c r="CN124" s="11" t="s">
        <v>31</v>
      </c>
      <c r="CO124" s="10" t="s">
        <v>31</v>
      </c>
      <c r="CP124" s="10" t="s">
        <v>31</v>
      </c>
      <c r="CQ124" s="10" t="s">
        <v>31</v>
      </c>
      <c r="CR124" s="10" t="s">
        <v>31</v>
      </c>
      <c r="CS124" s="10" t="s">
        <v>31</v>
      </c>
      <c r="CT124" s="10" t="s">
        <v>31</v>
      </c>
      <c r="CU124" s="10" t="s">
        <v>31</v>
      </c>
      <c r="CV124" s="10" t="s">
        <v>31</v>
      </c>
      <c r="CW124" s="10" t="s">
        <v>31</v>
      </c>
      <c r="CX124" s="10" t="s">
        <v>31</v>
      </c>
      <c r="CY124" s="10" t="s">
        <v>31</v>
      </c>
      <c r="CZ124" s="10" t="s">
        <v>31</v>
      </c>
      <c r="DA124" s="10" t="s">
        <v>31</v>
      </c>
      <c r="DB124" s="10" t="s">
        <v>31</v>
      </c>
      <c r="DC124" s="10" t="s">
        <v>31</v>
      </c>
      <c r="DD124" s="10" t="s">
        <v>31</v>
      </c>
      <c r="DE124" s="10" t="s">
        <v>31</v>
      </c>
      <c r="DF124" s="10" t="s">
        <v>31</v>
      </c>
      <c r="DG124" s="10" t="s">
        <v>31</v>
      </c>
      <c r="DH124" s="10" t="s">
        <v>31</v>
      </c>
      <c r="DI124" s="10" t="s">
        <v>31</v>
      </c>
      <c r="DJ124" s="10" t="s">
        <v>31</v>
      </c>
      <c r="DK124" s="10" t="s">
        <v>31</v>
      </c>
      <c r="DL124" s="10" t="s">
        <v>31</v>
      </c>
      <c r="DM124" s="10" t="s">
        <v>31</v>
      </c>
      <c r="DN124" s="10" t="s">
        <v>31</v>
      </c>
      <c r="DO124" s="10" t="s">
        <v>31</v>
      </c>
      <c r="DP124" s="10" t="s">
        <v>31</v>
      </c>
      <c r="DQ124" s="10" t="s">
        <v>31</v>
      </c>
      <c r="DR124" s="10" t="s">
        <v>31</v>
      </c>
      <c r="DS124" s="10" t="s">
        <v>31</v>
      </c>
      <c r="DT124" s="10" t="s">
        <v>31</v>
      </c>
      <c r="DU124" s="10" t="s">
        <v>31</v>
      </c>
      <c r="DV124" s="10" t="s">
        <v>31</v>
      </c>
      <c r="DW124" s="10" t="s">
        <v>31</v>
      </c>
      <c r="DX124" s="10" t="s">
        <v>31</v>
      </c>
      <c r="DY124" s="10" t="s">
        <v>31</v>
      </c>
      <c r="DZ124" s="10" t="s">
        <v>31</v>
      </c>
      <c r="EA124" s="10" t="s">
        <v>31</v>
      </c>
      <c r="EB124" s="10" t="s">
        <v>31</v>
      </c>
      <c r="EC124" s="10" t="s">
        <v>31</v>
      </c>
      <c r="ED124" s="10" t="s">
        <v>31</v>
      </c>
      <c r="EE124" s="10" t="s">
        <v>31</v>
      </c>
      <c r="EF124" s="10" t="s">
        <v>31</v>
      </c>
      <c r="EG124" s="10" t="s">
        <v>31</v>
      </c>
      <c r="EH124" s="10" t="s">
        <v>31</v>
      </c>
      <c r="EI124" s="10" t="s">
        <v>31</v>
      </c>
      <c r="EJ124" s="10" t="s">
        <v>31</v>
      </c>
      <c r="EK124" s="10" t="s">
        <v>31</v>
      </c>
      <c r="EL124" s="10" t="s">
        <v>31</v>
      </c>
      <c r="EM124" s="10" t="s">
        <v>31</v>
      </c>
      <c r="EN124" s="10" t="s">
        <v>31</v>
      </c>
      <c r="EO124" s="10" t="s">
        <v>31</v>
      </c>
      <c r="EP124" s="10" t="s">
        <v>31</v>
      </c>
      <c r="EQ124" s="10" t="s">
        <v>31</v>
      </c>
      <c r="ER124" s="10" t="s">
        <v>31</v>
      </c>
      <c r="ES124" s="10" t="s">
        <v>31</v>
      </c>
      <c r="ET124" s="10" t="s">
        <v>31</v>
      </c>
      <c r="EU124" s="10" t="s">
        <v>31</v>
      </c>
      <c r="EV124" s="10" t="s">
        <v>31</v>
      </c>
      <c r="EW124" s="10" t="s">
        <v>31</v>
      </c>
      <c r="EX124" s="10" t="s">
        <v>31</v>
      </c>
      <c r="EY124" s="10" t="s">
        <v>31</v>
      </c>
      <c r="EZ124" s="10" t="s">
        <v>31</v>
      </c>
      <c r="FA124" s="10" t="s">
        <v>31</v>
      </c>
      <c r="FB124" s="10" t="s">
        <v>31</v>
      </c>
      <c r="FC124" s="11" t="s">
        <v>31</v>
      </c>
      <c r="FD124" s="10" t="s">
        <v>31</v>
      </c>
      <c r="FE124" s="10" t="s">
        <v>31</v>
      </c>
      <c r="FF124" s="10" t="s">
        <v>31</v>
      </c>
      <c r="FG124" s="10" t="s">
        <v>31</v>
      </c>
      <c r="FH124" s="10" t="s">
        <v>31</v>
      </c>
      <c r="FI124" s="10" t="s">
        <v>31</v>
      </c>
      <c r="FJ124" s="10" t="s">
        <v>31</v>
      </c>
      <c r="FK124" s="10" t="s">
        <v>31</v>
      </c>
      <c r="FL124" s="10" t="s">
        <v>31</v>
      </c>
      <c r="FM124" s="10" t="s">
        <v>31</v>
      </c>
      <c r="FN124" s="10" t="s">
        <v>31</v>
      </c>
      <c r="FO124" s="10" t="s">
        <v>31</v>
      </c>
      <c r="FP124" s="10" t="s">
        <v>31</v>
      </c>
      <c r="FQ124" s="10" t="s">
        <v>31</v>
      </c>
      <c r="FR124" s="10" t="s">
        <v>31</v>
      </c>
      <c r="FS124" s="10" t="s">
        <v>31</v>
      </c>
      <c r="FT124" s="10" t="s">
        <v>31</v>
      </c>
      <c r="FU124" s="10" t="s">
        <v>31</v>
      </c>
      <c r="FV124" s="10" t="s">
        <v>31</v>
      </c>
      <c r="FW124" s="10" t="s">
        <v>31</v>
      </c>
      <c r="FX124" s="10" t="s">
        <v>31</v>
      </c>
      <c r="FY124" s="10" t="s">
        <v>31</v>
      </c>
      <c r="FZ124" s="10" t="s">
        <v>31</v>
      </c>
      <c r="GA124" s="10" t="s">
        <v>31</v>
      </c>
      <c r="GB124" s="10" t="s">
        <v>31</v>
      </c>
      <c r="GC124" s="10" t="s">
        <v>31</v>
      </c>
      <c r="GD124" s="11" t="s">
        <v>31</v>
      </c>
      <c r="GE124" s="10" t="s">
        <v>31</v>
      </c>
      <c r="GF124" s="10" t="s">
        <v>31</v>
      </c>
      <c r="GG124" s="10" t="s">
        <v>31</v>
      </c>
      <c r="GH124" s="10" t="s">
        <v>31</v>
      </c>
      <c r="GI124" s="10" t="s">
        <v>31</v>
      </c>
      <c r="GJ124" s="10" t="s">
        <v>31</v>
      </c>
      <c r="GK124" s="10" t="s">
        <v>31</v>
      </c>
      <c r="GL124" s="10" t="s">
        <v>31</v>
      </c>
      <c r="GM124" s="10" t="s">
        <v>31</v>
      </c>
      <c r="GN124" s="10" t="s">
        <v>31</v>
      </c>
      <c r="GO124" s="10" t="s">
        <v>31</v>
      </c>
      <c r="GP124" s="10" t="s">
        <v>31</v>
      </c>
      <c r="GQ124" s="10" t="s">
        <v>31</v>
      </c>
      <c r="GR124" s="10" t="s">
        <v>31</v>
      </c>
      <c r="GS124" s="10" t="s">
        <v>31</v>
      </c>
      <c r="GT124" s="10" t="s">
        <v>31</v>
      </c>
      <c r="GU124" s="10" t="s">
        <v>31</v>
      </c>
      <c r="GV124" s="10" t="s">
        <v>31</v>
      </c>
      <c r="GW124" s="10" t="s">
        <v>31</v>
      </c>
      <c r="GX124" s="10" t="s">
        <v>31</v>
      </c>
      <c r="GY124" s="10" t="s">
        <v>31</v>
      </c>
      <c r="GZ124" s="10" t="s">
        <v>31</v>
      </c>
      <c r="HA124" s="10" t="s">
        <v>31</v>
      </c>
      <c r="HB124" s="10" t="s">
        <v>31</v>
      </c>
      <c r="HC124" s="10" t="s">
        <v>31</v>
      </c>
      <c r="HD124" s="10" t="s">
        <v>31</v>
      </c>
      <c r="HE124" s="10" t="s">
        <v>31</v>
      </c>
      <c r="HF124" s="10" t="s">
        <v>31</v>
      </c>
    </row>
    <row r="125">
      <c r="A125" s="7"/>
      <c r="B125" s="8"/>
      <c r="C125" s="7" t="s">
        <v>448</v>
      </c>
      <c r="D125" s="7" t="s">
        <v>136</v>
      </c>
      <c r="E125" s="7" t="s">
        <v>449</v>
      </c>
      <c r="F125" s="9">
        <f t="shared" si="1"/>
        <v>43</v>
      </c>
      <c r="G125" s="7" t="s">
        <v>26</v>
      </c>
      <c r="H125" s="7" t="s">
        <v>35</v>
      </c>
      <c r="I125" s="7" t="s">
        <v>167</v>
      </c>
      <c r="J125" s="7" t="s">
        <v>29</v>
      </c>
      <c r="K125" s="7" t="s">
        <v>55</v>
      </c>
      <c r="L125" s="7" t="s">
        <v>450</v>
      </c>
      <c r="M125" s="10">
        <v>0.0</v>
      </c>
      <c r="N125" s="10">
        <v>43.0</v>
      </c>
      <c r="O125" s="10" t="s">
        <v>31</v>
      </c>
      <c r="P125" s="10" t="s">
        <v>31</v>
      </c>
      <c r="Q125" s="10" t="s">
        <v>31</v>
      </c>
      <c r="R125" s="10" t="s">
        <v>31</v>
      </c>
      <c r="S125" s="11">
        <v>1.0</v>
      </c>
      <c r="T125" s="10">
        <v>1.0</v>
      </c>
      <c r="U125" s="10" t="s">
        <v>38</v>
      </c>
      <c r="V125" s="10" t="s">
        <v>38</v>
      </c>
      <c r="W125" s="10" t="s">
        <v>38</v>
      </c>
      <c r="X125" s="10" t="s">
        <v>38</v>
      </c>
      <c r="Y125" s="10" t="s">
        <v>57</v>
      </c>
      <c r="Z125" s="10" t="s">
        <v>57</v>
      </c>
      <c r="AA125" s="10" t="s">
        <v>57</v>
      </c>
      <c r="AB125" s="10" t="s">
        <v>57</v>
      </c>
      <c r="AC125" s="10" t="s">
        <v>57</v>
      </c>
      <c r="AD125" s="10" t="s">
        <v>57</v>
      </c>
      <c r="AE125" s="10" t="s">
        <v>57</v>
      </c>
      <c r="AF125" s="10" t="s">
        <v>57</v>
      </c>
      <c r="AG125" s="10" t="s">
        <v>57</v>
      </c>
      <c r="AH125" s="10" t="s">
        <v>57</v>
      </c>
      <c r="AI125" s="10" t="s">
        <v>57</v>
      </c>
      <c r="AJ125" s="10" t="s">
        <v>57</v>
      </c>
      <c r="AK125" s="10" t="s">
        <v>57</v>
      </c>
      <c r="AL125" s="10" t="s">
        <v>57</v>
      </c>
      <c r="AM125" s="11">
        <v>1.0</v>
      </c>
      <c r="AN125" s="10">
        <v>1.0</v>
      </c>
      <c r="AO125" s="10">
        <v>1.0</v>
      </c>
      <c r="AP125" s="10">
        <v>1.0</v>
      </c>
      <c r="AQ125" s="10">
        <v>1.0</v>
      </c>
      <c r="AR125" s="10">
        <v>1.0</v>
      </c>
      <c r="AS125" s="10">
        <v>1.0</v>
      </c>
      <c r="AT125" s="10">
        <v>1.0</v>
      </c>
      <c r="AU125" s="10">
        <v>1.0</v>
      </c>
      <c r="AV125" s="10">
        <v>1.0</v>
      </c>
      <c r="AW125" s="10">
        <v>1.0</v>
      </c>
      <c r="AX125" s="10">
        <v>1.0</v>
      </c>
      <c r="AY125" s="10">
        <v>1.0</v>
      </c>
      <c r="AZ125" s="10" t="s">
        <v>96</v>
      </c>
      <c r="BA125" s="10">
        <v>1.0</v>
      </c>
      <c r="BB125" s="10" t="s">
        <v>96</v>
      </c>
      <c r="BC125" s="10" t="s">
        <v>96</v>
      </c>
      <c r="BD125" s="10">
        <v>1.0</v>
      </c>
      <c r="BE125" s="10">
        <v>1.0</v>
      </c>
      <c r="BF125" s="10" t="s">
        <v>96</v>
      </c>
      <c r="BG125" s="10" t="s">
        <v>96</v>
      </c>
      <c r="BH125" s="10" t="s">
        <v>96</v>
      </c>
      <c r="BI125" s="10" t="s">
        <v>96</v>
      </c>
      <c r="BJ125" s="10" t="s">
        <v>96</v>
      </c>
      <c r="BK125" s="11" t="s">
        <v>31</v>
      </c>
      <c r="BL125" s="10" t="s">
        <v>31</v>
      </c>
      <c r="BM125" s="10" t="s">
        <v>31</v>
      </c>
      <c r="BN125" s="10" t="s">
        <v>31</v>
      </c>
      <c r="BO125" s="10" t="s">
        <v>31</v>
      </c>
      <c r="BP125" s="10" t="s">
        <v>31</v>
      </c>
      <c r="BQ125" s="10" t="s">
        <v>31</v>
      </c>
      <c r="BR125" s="10" t="s">
        <v>31</v>
      </c>
      <c r="BS125" s="10" t="s">
        <v>31</v>
      </c>
      <c r="BT125" s="10" t="s">
        <v>31</v>
      </c>
      <c r="BU125" s="10" t="s">
        <v>31</v>
      </c>
      <c r="BV125" s="10" t="s">
        <v>31</v>
      </c>
      <c r="BW125" s="10" t="s">
        <v>31</v>
      </c>
      <c r="BX125" s="10" t="s">
        <v>31</v>
      </c>
      <c r="BY125" s="10" t="s">
        <v>31</v>
      </c>
      <c r="BZ125" s="10" t="s">
        <v>31</v>
      </c>
      <c r="CA125" s="10" t="s">
        <v>31</v>
      </c>
      <c r="CB125" s="10" t="s">
        <v>31</v>
      </c>
      <c r="CC125" s="10" t="s">
        <v>31</v>
      </c>
      <c r="CD125" s="10" t="s">
        <v>31</v>
      </c>
      <c r="CE125" s="10" t="s">
        <v>31</v>
      </c>
      <c r="CF125" s="10" t="s">
        <v>31</v>
      </c>
      <c r="CG125" s="10" t="s">
        <v>31</v>
      </c>
      <c r="CH125" s="10" t="s">
        <v>31</v>
      </c>
      <c r="CI125" s="10" t="s">
        <v>31</v>
      </c>
      <c r="CJ125" s="10" t="s">
        <v>31</v>
      </c>
      <c r="CK125" s="10" t="s">
        <v>31</v>
      </c>
      <c r="CL125" s="10" t="s">
        <v>31</v>
      </c>
      <c r="CM125" s="10" t="s">
        <v>31</v>
      </c>
      <c r="CN125" s="11" t="s">
        <v>31</v>
      </c>
      <c r="CO125" s="10" t="s">
        <v>31</v>
      </c>
      <c r="CP125" s="10" t="s">
        <v>31</v>
      </c>
      <c r="CQ125" s="10" t="s">
        <v>31</v>
      </c>
      <c r="CR125" s="10" t="s">
        <v>31</v>
      </c>
      <c r="CS125" s="10" t="s">
        <v>31</v>
      </c>
      <c r="CT125" s="10" t="s">
        <v>31</v>
      </c>
      <c r="CU125" s="10" t="s">
        <v>31</v>
      </c>
      <c r="CV125" s="10" t="s">
        <v>31</v>
      </c>
      <c r="CW125" s="10" t="s">
        <v>31</v>
      </c>
      <c r="CX125" s="10" t="s">
        <v>31</v>
      </c>
      <c r="CY125" s="10" t="s">
        <v>31</v>
      </c>
      <c r="CZ125" s="10" t="s">
        <v>31</v>
      </c>
      <c r="DA125" s="10" t="s">
        <v>31</v>
      </c>
      <c r="DB125" s="10" t="s">
        <v>31</v>
      </c>
      <c r="DC125" s="10" t="s">
        <v>31</v>
      </c>
      <c r="DD125" s="10" t="s">
        <v>31</v>
      </c>
      <c r="DE125" s="10" t="s">
        <v>31</v>
      </c>
      <c r="DF125" s="10" t="s">
        <v>31</v>
      </c>
      <c r="DG125" s="10" t="s">
        <v>31</v>
      </c>
      <c r="DH125" s="10" t="s">
        <v>31</v>
      </c>
      <c r="DI125" s="10" t="s">
        <v>31</v>
      </c>
      <c r="DJ125" s="10" t="s">
        <v>31</v>
      </c>
      <c r="DK125" s="10" t="s">
        <v>31</v>
      </c>
      <c r="DL125" s="10" t="s">
        <v>31</v>
      </c>
      <c r="DM125" s="10" t="s">
        <v>31</v>
      </c>
      <c r="DN125" s="10" t="s">
        <v>31</v>
      </c>
      <c r="DO125" s="10" t="s">
        <v>31</v>
      </c>
      <c r="DP125" s="10" t="s">
        <v>31</v>
      </c>
      <c r="DQ125" s="10" t="s">
        <v>31</v>
      </c>
      <c r="DR125" s="10" t="s">
        <v>31</v>
      </c>
      <c r="DS125" s="10" t="s">
        <v>31</v>
      </c>
      <c r="DT125" s="10" t="s">
        <v>31</v>
      </c>
      <c r="DU125" s="10" t="s">
        <v>31</v>
      </c>
      <c r="DV125" s="10" t="s">
        <v>31</v>
      </c>
      <c r="DW125" s="10" t="s">
        <v>31</v>
      </c>
      <c r="DX125" s="10" t="s">
        <v>31</v>
      </c>
      <c r="DY125" s="10" t="s">
        <v>31</v>
      </c>
      <c r="DZ125" s="10" t="s">
        <v>31</v>
      </c>
      <c r="EA125" s="10" t="s">
        <v>31</v>
      </c>
      <c r="EB125" s="10" t="s">
        <v>31</v>
      </c>
      <c r="EC125" s="10" t="s">
        <v>31</v>
      </c>
      <c r="ED125" s="10" t="s">
        <v>31</v>
      </c>
      <c r="EE125" s="10" t="s">
        <v>31</v>
      </c>
      <c r="EF125" s="10" t="s">
        <v>31</v>
      </c>
      <c r="EG125" s="10" t="s">
        <v>31</v>
      </c>
      <c r="EH125" s="10" t="s">
        <v>31</v>
      </c>
      <c r="EI125" s="10" t="s">
        <v>31</v>
      </c>
      <c r="EJ125" s="10" t="s">
        <v>31</v>
      </c>
      <c r="EK125" s="10" t="s">
        <v>31</v>
      </c>
      <c r="EL125" s="10" t="s">
        <v>31</v>
      </c>
      <c r="EM125" s="10" t="s">
        <v>31</v>
      </c>
      <c r="EN125" s="10" t="s">
        <v>31</v>
      </c>
      <c r="EO125" s="10" t="s">
        <v>31</v>
      </c>
      <c r="EP125" s="10" t="s">
        <v>31</v>
      </c>
      <c r="EQ125" s="10" t="s">
        <v>31</v>
      </c>
      <c r="ER125" s="10" t="s">
        <v>31</v>
      </c>
      <c r="ES125" s="10" t="s">
        <v>31</v>
      </c>
      <c r="ET125" s="10" t="s">
        <v>31</v>
      </c>
      <c r="EU125" s="10" t="s">
        <v>31</v>
      </c>
      <c r="EV125" s="10" t="s">
        <v>31</v>
      </c>
      <c r="EW125" s="10" t="s">
        <v>31</v>
      </c>
      <c r="EX125" s="10" t="s">
        <v>31</v>
      </c>
      <c r="EY125" s="10" t="s">
        <v>31</v>
      </c>
      <c r="EZ125" s="10" t="s">
        <v>31</v>
      </c>
      <c r="FA125" s="10" t="s">
        <v>31</v>
      </c>
      <c r="FB125" s="10" t="s">
        <v>31</v>
      </c>
      <c r="FC125" s="11" t="s">
        <v>31</v>
      </c>
      <c r="FD125" s="10" t="s">
        <v>31</v>
      </c>
      <c r="FE125" s="10" t="s">
        <v>31</v>
      </c>
      <c r="FF125" s="10" t="s">
        <v>31</v>
      </c>
      <c r="FG125" s="10" t="s">
        <v>31</v>
      </c>
      <c r="FH125" s="10" t="s">
        <v>31</v>
      </c>
      <c r="FI125" s="10" t="s">
        <v>31</v>
      </c>
      <c r="FJ125" s="10" t="s">
        <v>31</v>
      </c>
      <c r="FK125" s="10" t="s">
        <v>31</v>
      </c>
      <c r="FL125" s="10" t="s">
        <v>31</v>
      </c>
      <c r="FM125" s="10" t="s">
        <v>31</v>
      </c>
      <c r="FN125" s="10" t="s">
        <v>31</v>
      </c>
      <c r="FO125" s="10" t="s">
        <v>31</v>
      </c>
      <c r="FP125" s="10" t="s">
        <v>31</v>
      </c>
      <c r="FQ125" s="10" t="s">
        <v>31</v>
      </c>
      <c r="FR125" s="10" t="s">
        <v>31</v>
      </c>
      <c r="FS125" s="10" t="s">
        <v>31</v>
      </c>
      <c r="FT125" s="10" t="s">
        <v>31</v>
      </c>
      <c r="FU125" s="10" t="s">
        <v>31</v>
      </c>
      <c r="FV125" s="10" t="s">
        <v>31</v>
      </c>
      <c r="FW125" s="10" t="s">
        <v>31</v>
      </c>
      <c r="FX125" s="10" t="s">
        <v>31</v>
      </c>
      <c r="FY125" s="10" t="s">
        <v>31</v>
      </c>
      <c r="FZ125" s="10" t="s">
        <v>31</v>
      </c>
      <c r="GA125" s="10" t="s">
        <v>31</v>
      </c>
      <c r="GB125" s="10" t="s">
        <v>31</v>
      </c>
      <c r="GC125" s="10" t="s">
        <v>31</v>
      </c>
      <c r="GD125" s="11" t="s">
        <v>31</v>
      </c>
      <c r="GE125" s="10" t="s">
        <v>31</v>
      </c>
      <c r="GF125" s="10" t="s">
        <v>31</v>
      </c>
      <c r="GG125" s="10" t="s">
        <v>31</v>
      </c>
      <c r="GH125" s="10" t="s">
        <v>31</v>
      </c>
      <c r="GI125" s="10" t="s">
        <v>31</v>
      </c>
      <c r="GJ125" s="10" t="s">
        <v>31</v>
      </c>
      <c r="GK125" s="10" t="s">
        <v>31</v>
      </c>
      <c r="GL125" s="10" t="s">
        <v>31</v>
      </c>
      <c r="GM125" s="10" t="s">
        <v>31</v>
      </c>
      <c r="GN125" s="10" t="s">
        <v>31</v>
      </c>
      <c r="GO125" s="10" t="s">
        <v>31</v>
      </c>
      <c r="GP125" s="10" t="s">
        <v>31</v>
      </c>
      <c r="GQ125" s="10" t="s">
        <v>31</v>
      </c>
      <c r="GR125" s="10" t="s">
        <v>31</v>
      </c>
      <c r="GS125" s="10" t="s">
        <v>31</v>
      </c>
      <c r="GT125" s="10" t="s">
        <v>31</v>
      </c>
      <c r="GU125" s="10" t="s">
        <v>31</v>
      </c>
      <c r="GV125" s="10" t="s">
        <v>31</v>
      </c>
      <c r="GW125" s="10" t="s">
        <v>31</v>
      </c>
      <c r="GX125" s="10" t="s">
        <v>31</v>
      </c>
      <c r="GY125" s="10" t="s">
        <v>31</v>
      </c>
      <c r="GZ125" s="10" t="s">
        <v>31</v>
      </c>
      <c r="HA125" s="10" t="s">
        <v>31</v>
      </c>
      <c r="HB125" s="10" t="s">
        <v>31</v>
      </c>
      <c r="HC125" s="10" t="s">
        <v>31</v>
      </c>
      <c r="HD125" s="10" t="s">
        <v>31</v>
      </c>
      <c r="HE125" s="10" t="s">
        <v>31</v>
      </c>
      <c r="HF125" s="10" t="s">
        <v>31</v>
      </c>
    </row>
    <row r="126">
      <c r="A126" s="7"/>
      <c r="B126" s="8"/>
      <c r="C126" s="7" t="s">
        <v>451</v>
      </c>
      <c r="D126" s="7" t="s">
        <v>452</v>
      </c>
      <c r="E126" s="7" t="s">
        <v>453</v>
      </c>
      <c r="F126" s="9">
        <f t="shared" si="1"/>
        <v>43</v>
      </c>
      <c r="G126" s="7" t="s">
        <v>26</v>
      </c>
      <c r="H126" s="7" t="s">
        <v>454</v>
      </c>
      <c r="I126" s="7" t="s">
        <v>117</v>
      </c>
      <c r="J126" s="7" t="s">
        <v>100</v>
      </c>
      <c r="K126" s="7" t="s">
        <v>30</v>
      </c>
      <c r="L126" s="7" t="s">
        <v>455</v>
      </c>
      <c r="M126" s="10" t="s">
        <v>31</v>
      </c>
      <c r="N126" s="10" t="s">
        <v>31</v>
      </c>
      <c r="O126" s="10" t="s">
        <v>31</v>
      </c>
      <c r="P126" s="10">
        <v>43.0</v>
      </c>
      <c r="Q126" s="10">
        <v>0.0</v>
      </c>
      <c r="R126" s="10" t="s">
        <v>31</v>
      </c>
      <c r="S126" s="11" t="s">
        <v>31</v>
      </c>
      <c r="T126" s="10" t="s">
        <v>31</v>
      </c>
      <c r="U126" s="10" t="s">
        <v>31</v>
      </c>
      <c r="V126" s="10" t="s">
        <v>31</v>
      </c>
      <c r="W126" s="10" t="s">
        <v>31</v>
      </c>
      <c r="X126" s="10" t="s">
        <v>31</v>
      </c>
      <c r="Y126" s="10" t="s">
        <v>31</v>
      </c>
      <c r="Z126" s="10" t="s">
        <v>31</v>
      </c>
      <c r="AA126" s="10" t="s">
        <v>31</v>
      </c>
      <c r="AB126" s="10" t="s">
        <v>31</v>
      </c>
      <c r="AC126" s="10" t="s">
        <v>31</v>
      </c>
      <c r="AD126" s="10" t="s">
        <v>31</v>
      </c>
      <c r="AE126" s="10" t="s">
        <v>31</v>
      </c>
      <c r="AF126" s="10" t="s">
        <v>31</v>
      </c>
      <c r="AG126" s="10" t="s">
        <v>31</v>
      </c>
      <c r="AH126" s="10" t="s">
        <v>31</v>
      </c>
      <c r="AI126" s="10" t="s">
        <v>31</v>
      </c>
      <c r="AJ126" s="10" t="s">
        <v>31</v>
      </c>
      <c r="AK126" s="10" t="s">
        <v>31</v>
      </c>
      <c r="AL126" s="10" t="s">
        <v>31</v>
      </c>
      <c r="AM126" s="11" t="s">
        <v>31</v>
      </c>
      <c r="AN126" s="10" t="s">
        <v>31</v>
      </c>
      <c r="AO126" s="10" t="s">
        <v>31</v>
      </c>
      <c r="AP126" s="10" t="s">
        <v>31</v>
      </c>
      <c r="AQ126" s="10" t="s">
        <v>31</v>
      </c>
      <c r="AR126" s="10" t="s">
        <v>31</v>
      </c>
      <c r="AS126" s="10" t="s">
        <v>31</v>
      </c>
      <c r="AT126" s="10" t="s">
        <v>31</v>
      </c>
      <c r="AU126" s="10" t="s">
        <v>31</v>
      </c>
      <c r="AV126" s="10" t="s">
        <v>31</v>
      </c>
      <c r="AW126" s="10" t="s">
        <v>31</v>
      </c>
      <c r="AX126" s="10" t="s">
        <v>31</v>
      </c>
      <c r="AY126" s="10" t="s">
        <v>31</v>
      </c>
      <c r="AZ126" s="10" t="s">
        <v>31</v>
      </c>
      <c r="BA126" s="10" t="s">
        <v>31</v>
      </c>
      <c r="BB126" s="10" t="s">
        <v>31</v>
      </c>
      <c r="BC126" s="10" t="s">
        <v>31</v>
      </c>
      <c r="BD126" s="10" t="s">
        <v>31</v>
      </c>
      <c r="BE126" s="10" t="s">
        <v>31</v>
      </c>
      <c r="BF126" s="10" t="s">
        <v>31</v>
      </c>
      <c r="BG126" s="10" t="s">
        <v>31</v>
      </c>
      <c r="BH126" s="10" t="s">
        <v>31</v>
      </c>
      <c r="BI126" s="10" t="s">
        <v>31</v>
      </c>
      <c r="BJ126" s="10" t="s">
        <v>31</v>
      </c>
      <c r="BK126" s="11" t="s">
        <v>31</v>
      </c>
      <c r="BL126" s="10" t="s">
        <v>31</v>
      </c>
      <c r="BM126" s="10" t="s">
        <v>31</v>
      </c>
      <c r="BN126" s="10" t="s">
        <v>31</v>
      </c>
      <c r="BO126" s="10" t="s">
        <v>31</v>
      </c>
      <c r="BP126" s="10" t="s">
        <v>31</v>
      </c>
      <c r="BQ126" s="10" t="s">
        <v>31</v>
      </c>
      <c r="BR126" s="10" t="s">
        <v>31</v>
      </c>
      <c r="BS126" s="10" t="s">
        <v>31</v>
      </c>
      <c r="BT126" s="10" t="s">
        <v>31</v>
      </c>
      <c r="BU126" s="10" t="s">
        <v>31</v>
      </c>
      <c r="BV126" s="10" t="s">
        <v>31</v>
      </c>
      <c r="BW126" s="10" t="s">
        <v>31</v>
      </c>
      <c r="BX126" s="10" t="s">
        <v>31</v>
      </c>
      <c r="BY126" s="10" t="s">
        <v>31</v>
      </c>
      <c r="BZ126" s="10" t="s">
        <v>31</v>
      </c>
      <c r="CA126" s="10" t="s">
        <v>31</v>
      </c>
      <c r="CB126" s="10" t="s">
        <v>31</v>
      </c>
      <c r="CC126" s="10" t="s">
        <v>31</v>
      </c>
      <c r="CD126" s="10" t="s">
        <v>31</v>
      </c>
      <c r="CE126" s="10" t="s">
        <v>31</v>
      </c>
      <c r="CF126" s="10" t="s">
        <v>31</v>
      </c>
      <c r="CG126" s="10" t="s">
        <v>31</v>
      </c>
      <c r="CH126" s="10" t="s">
        <v>31</v>
      </c>
      <c r="CI126" s="10" t="s">
        <v>31</v>
      </c>
      <c r="CJ126" s="10" t="s">
        <v>31</v>
      </c>
      <c r="CK126" s="10" t="s">
        <v>31</v>
      </c>
      <c r="CL126" s="10" t="s">
        <v>31</v>
      </c>
      <c r="CM126" s="10" t="s">
        <v>31</v>
      </c>
      <c r="CN126" s="11">
        <v>1.0</v>
      </c>
      <c r="CO126" s="10">
        <v>1.0</v>
      </c>
      <c r="CP126" s="10">
        <v>1.0</v>
      </c>
      <c r="CQ126" s="10">
        <v>1.0</v>
      </c>
      <c r="CR126" s="10">
        <v>1.0</v>
      </c>
      <c r="CS126" s="10">
        <v>1.0</v>
      </c>
      <c r="CT126" s="10">
        <v>1.0</v>
      </c>
      <c r="CU126" s="10">
        <v>1.0</v>
      </c>
      <c r="CV126" s="10">
        <v>1.0</v>
      </c>
      <c r="CW126" s="10">
        <v>1.0</v>
      </c>
      <c r="CX126" s="10">
        <v>1.0</v>
      </c>
      <c r="CY126" s="10">
        <v>1.0</v>
      </c>
      <c r="CZ126" s="10">
        <v>1.0</v>
      </c>
      <c r="DA126" s="10">
        <v>1.0</v>
      </c>
      <c r="DB126" s="10">
        <v>1.0</v>
      </c>
      <c r="DC126" s="10">
        <v>1.0</v>
      </c>
      <c r="DD126" s="10">
        <v>1.0</v>
      </c>
      <c r="DE126" s="10">
        <v>1.0</v>
      </c>
      <c r="DF126" s="10">
        <v>1.0</v>
      </c>
      <c r="DG126" s="10">
        <v>1.0</v>
      </c>
      <c r="DH126" s="10">
        <v>1.0</v>
      </c>
      <c r="DI126" s="10">
        <v>1.0</v>
      </c>
      <c r="DJ126" s="10">
        <v>1.0</v>
      </c>
      <c r="DK126" s="10">
        <v>1.0</v>
      </c>
      <c r="DL126" s="10">
        <v>1.0</v>
      </c>
      <c r="DM126" s="10">
        <v>1.0</v>
      </c>
      <c r="DN126" s="10">
        <v>1.0</v>
      </c>
      <c r="DO126" s="10">
        <v>1.0</v>
      </c>
      <c r="DP126" s="10">
        <v>1.0</v>
      </c>
      <c r="DQ126" s="10">
        <v>1.0</v>
      </c>
      <c r="DR126" s="10">
        <v>1.0</v>
      </c>
      <c r="DS126" s="10">
        <v>1.0</v>
      </c>
      <c r="DT126" s="10">
        <v>1.0</v>
      </c>
      <c r="DU126" s="10">
        <v>1.0</v>
      </c>
      <c r="DV126" s="10">
        <v>1.0</v>
      </c>
      <c r="DW126" s="10">
        <v>1.0</v>
      </c>
      <c r="DX126" s="10">
        <v>1.0</v>
      </c>
      <c r="DY126" s="10">
        <v>1.0</v>
      </c>
      <c r="DZ126" s="10">
        <v>1.0</v>
      </c>
      <c r="EA126" s="10">
        <v>1.0</v>
      </c>
      <c r="EB126" s="10">
        <v>1.0</v>
      </c>
      <c r="EC126" s="10">
        <v>1.0</v>
      </c>
      <c r="ED126" s="10">
        <v>1.0</v>
      </c>
      <c r="EE126" s="10">
        <v>1.0</v>
      </c>
      <c r="EF126" s="10">
        <v>1.0</v>
      </c>
      <c r="EG126" s="10">
        <v>1.0</v>
      </c>
      <c r="EH126" s="10">
        <v>1.0</v>
      </c>
      <c r="EI126" s="10">
        <v>1.0</v>
      </c>
      <c r="EJ126" s="10">
        <v>1.0</v>
      </c>
      <c r="EK126" s="10" t="s">
        <v>38</v>
      </c>
      <c r="EL126" s="10">
        <v>1.0</v>
      </c>
      <c r="EM126" s="10">
        <v>1.0</v>
      </c>
      <c r="EN126" s="10">
        <v>1.0</v>
      </c>
      <c r="EO126" s="10" t="s">
        <v>38</v>
      </c>
      <c r="EP126" s="10" t="s">
        <v>38</v>
      </c>
      <c r="EQ126" s="10" t="s">
        <v>38</v>
      </c>
      <c r="ER126" s="10">
        <v>1.0</v>
      </c>
      <c r="ES126" s="10">
        <v>1.0</v>
      </c>
      <c r="ET126" s="10" t="s">
        <v>38</v>
      </c>
      <c r="EU126" s="10" t="s">
        <v>57</v>
      </c>
      <c r="EV126" s="10">
        <v>1.0</v>
      </c>
      <c r="EW126" s="10" t="s">
        <v>57</v>
      </c>
      <c r="EX126" s="10">
        <v>1.0</v>
      </c>
      <c r="EY126" s="10">
        <v>1.0</v>
      </c>
      <c r="EZ126" s="10">
        <v>1.0</v>
      </c>
      <c r="FA126" s="10" t="s">
        <v>57</v>
      </c>
      <c r="FB126" s="10">
        <v>1.0</v>
      </c>
      <c r="FC126" s="11">
        <v>1.0</v>
      </c>
      <c r="FD126" s="10" t="s">
        <v>38</v>
      </c>
      <c r="FE126" s="10" t="s">
        <v>38</v>
      </c>
      <c r="FF126" s="10" t="s">
        <v>38</v>
      </c>
      <c r="FG126" s="10" t="s">
        <v>38</v>
      </c>
      <c r="FH126" s="10">
        <v>1.0</v>
      </c>
      <c r="FI126" s="10" t="s">
        <v>38</v>
      </c>
      <c r="FJ126" s="10" t="s">
        <v>38</v>
      </c>
      <c r="FK126" s="10" t="s">
        <v>38</v>
      </c>
      <c r="FL126" s="10" t="s">
        <v>38</v>
      </c>
      <c r="FM126" s="10" t="s">
        <v>38</v>
      </c>
      <c r="FN126" s="10" t="s">
        <v>38</v>
      </c>
      <c r="FO126" s="10" t="s">
        <v>38</v>
      </c>
      <c r="FP126" s="10" t="s">
        <v>38</v>
      </c>
      <c r="FQ126" s="10">
        <v>1.0</v>
      </c>
      <c r="FR126" s="10" t="s">
        <v>38</v>
      </c>
      <c r="FS126" s="10" t="s">
        <v>38</v>
      </c>
      <c r="FT126" s="10" t="s">
        <v>38</v>
      </c>
      <c r="FU126" s="10" t="s">
        <v>38</v>
      </c>
      <c r="FV126" s="10" t="s">
        <v>38</v>
      </c>
      <c r="FW126" s="10" t="s">
        <v>38</v>
      </c>
      <c r="FX126" s="10" t="s">
        <v>38</v>
      </c>
      <c r="FY126" s="10" t="s">
        <v>38</v>
      </c>
      <c r="FZ126" s="10" t="s">
        <v>38</v>
      </c>
      <c r="GA126" s="10">
        <v>1.0</v>
      </c>
      <c r="GB126" s="10" t="s">
        <v>38</v>
      </c>
      <c r="GC126" s="10" t="s">
        <v>38</v>
      </c>
      <c r="GD126" s="11" t="s">
        <v>31</v>
      </c>
      <c r="GE126" s="10" t="s">
        <v>31</v>
      </c>
      <c r="GF126" s="10" t="s">
        <v>31</v>
      </c>
      <c r="GG126" s="10" t="s">
        <v>31</v>
      </c>
      <c r="GH126" s="10" t="s">
        <v>31</v>
      </c>
      <c r="GI126" s="10" t="s">
        <v>31</v>
      </c>
      <c r="GJ126" s="10" t="s">
        <v>31</v>
      </c>
      <c r="GK126" s="10" t="s">
        <v>31</v>
      </c>
      <c r="GL126" s="10" t="s">
        <v>31</v>
      </c>
      <c r="GM126" s="10" t="s">
        <v>31</v>
      </c>
      <c r="GN126" s="10" t="s">
        <v>31</v>
      </c>
      <c r="GO126" s="10" t="s">
        <v>31</v>
      </c>
      <c r="GP126" s="10" t="s">
        <v>31</v>
      </c>
      <c r="GQ126" s="10" t="s">
        <v>31</v>
      </c>
      <c r="GR126" s="10" t="s">
        <v>31</v>
      </c>
      <c r="GS126" s="10" t="s">
        <v>31</v>
      </c>
      <c r="GT126" s="10" t="s">
        <v>31</v>
      </c>
      <c r="GU126" s="10" t="s">
        <v>31</v>
      </c>
      <c r="GV126" s="10" t="s">
        <v>31</v>
      </c>
      <c r="GW126" s="10" t="s">
        <v>31</v>
      </c>
      <c r="GX126" s="10" t="s">
        <v>31</v>
      </c>
      <c r="GY126" s="10" t="s">
        <v>31</v>
      </c>
      <c r="GZ126" s="10" t="s">
        <v>31</v>
      </c>
      <c r="HA126" s="10" t="s">
        <v>31</v>
      </c>
      <c r="HB126" s="10" t="s">
        <v>31</v>
      </c>
      <c r="HC126" s="10" t="s">
        <v>31</v>
      </c>
      <c r="HD126" s="10" t="s">
        <v>31</v>
      </c>
      <c r="HE126" s="10" t="s">
        <v>31</v>
      </c>
      <c r="HF126" s="10" t="s">
        <v>31</v>
      </c>
    </row>
    <row r="127">
      <c r="A127" s="7"/>
      <c r="B127" s="8"/>
      <c r="C127" s="7" t="s">
        <v>456</v>
      </c>
      <c r="D127" s="7" t="s">
        <v>89</v>
      </c>
      <c r="E127" s="7" t="s">
        <v>457</v>
      </c>
      <c r="F127" s="9">
        <f t="shared" si="1"/>
        <v>37</v>
      </c>
      <c r="G127" s="7" t="s">
        <v>26</v>
      </c>
      <c r="H127" s="7" t="s">
        <v>287</v>
      </c>
      <c r="I127" s="7" t="s">
        <v>288</v>
      </c>
      <c r="J127" s="7" t="s">
        <v>100</v>
      </c>
      <c r="K127" s="7" t="s">
        <v>30</v>
      </c>
      <c r="L127" s="7"/>
      <c r="M127" s="10" t="s">
        <v>31</v>
      </c>
      <c r="N127" s="10" t="s">
        <v>31</v>
      </c>
      <c r="O127" s="10" t="s">
        <v>31</v>
      </c>
      <c r="P127" s="10">
        <v>37.0</v>
      </c>
      <c r="Q127" s="10">
        <v>0.0</v>
      </c>
      <c r="R127" s="10" t="s">
        <v>31</v>
      </c>
      <c r="S127" s="11" t="s">
        <v>31</v>
      </c>
      <c r="T127" s="10" t="s">
        <v>31</v>
      </c>
      <c r="U127" s="10" t="s">
        <v>31</v>
      </c>
      <c r="V127" s="10" t="s">
        <v>31</v>
      </c>
      <c r="W127" s="10" t="s">
        <v>31</v>
      </c>
      <c r="X127" s="10" t="s">
        <v>31</v>
      </c>
      <c r="Y127" s="10" t="s">
        <v>31</v>
      </c>
      <c r="Z127" s="10" t="s">
        <v>31</v>
      </c>
      <c r="AA127" s="10" t="s">
        <v>31</v>
      </c>
      <c r="AB127" s="10" t="s">
        <v>31</v>
      </c>
      <c r="AC127" s="10" t="s">
        <v>31</v>
      </c>
      <c r="AD127" s="10" t="s">
        <v>31</v>
      </c>
      <c r="AE127" s="10" t="s">
        <v>31</v>
      </c>
      <c r="AF127" s="10" t="s">
        <v>31</v>
      </c>
      <c r="AG127" s="10" t="s">
        <v>31</v>
      </c>
      <c r="AH127" s="10" t="s">
        <v>31</v>
      </c>
      <c r="AI127" s="10" t="s">
        <v>31</v>
      </c>
      <c r="AJ127" s="10" t="s">
        <v>31</v>
      </c>
      <c r="AK127" s="10" t="s">
        <v>31</v>
      </c>
      <c r="AL127" s="10" t="s">
        <v>31</v>
      </c>
      <c r="AM127" s="11" t="s">
        <v>31</v>
      </c>
      <c r="AN127" s="10" t="s">
        <v>31</v>
      </c>
      <c r="AO127" s="10" t="s">
        <v>31</v>
      </c>
      <c r="AP127" s="10" t="s">
        <v>31</v>
      </c>
      <c r="AQ127" s="10" t="s">
        <v>31</v>
      </c>
      <c r="AR127" s="10" t="s">
        <v>31</v>
      </c>
      <c r="AS127" s="10" t="s">
        <v>31</v>
      </c>
      <c r="AT127" s="10" t="s">
        <v>31</v>
      </c>
      <c r="AU127" s="10" t="s">
        <v>31</v>
      </c>
      <c r="AV127" s="10" t="s">
        <v>31</v>
      </c>
      <c r="AW127" s="10" t="s">
        <v>31</v>
      </c>
      <c r="AX127" s="10" t="s">
        <v>31</v>
      </c>
      <c r="AY127" s="10" t="s">
        <v>31</v>
      </c>
      <c r="AZ127" s="10" t="s">
        <v>31</v>
      </c>
      <c r="BA127" s="10" t="s">
        <v>31</v>
      </c>
      <c r="BB127" s="10" t="s">
        <v>31</v>
      </c>
      <c r="BC127" s="10" t="s">
        <v>31</v>
      </c>
      <c r="BD127" s="10" t="s">
        <v>31</v>
      </c>
      <c r="BE127" s="10" t="s">
        <v>31</v>
      </c>
      <c r="BF127" s="10" t="s">
        <v>31</v>
      </c>
      <c r="BG127" s="10" t="s">
        <v>31</v>
      </c>
      <c r="BH127" s="10" t="s">
        <v>31</v>
      </c>
      <c r="BI127" s="10" t="s">
        <v>31</v>
      </c>
      <c r="BJ127" s="10" t="s">
        <v>31</v>
      </c>
      <c r="BK127" s="11" t="s">
        <v>31</v>
      </c>
      <c r="BL127" s="10" t="s">
        <v>31</v>
      </c>
      <c r="BM127" s="10" t="s">
        <v>31</v>
      </c>
      <c r="BN127" s="10" t="s">
        <v>31</v>
      </c>
      <c r="BO127" s="10" t="s">
        <v>31</v>
      </c>
      <c r="BP127" s="10" t="s">
        <v>31</v>
      </c>
      <c r="BQ127" s="10" t="s">
        <v>31</v>
      </c>
      <c r="BR127" s="10" t="s">
        <v>31</v>
      </c>
      <c r="BS127" s="10" t="s">
        <v>31</v>
      </c>
      <c r="BT127" s="10" t="s">
        <v>31</v>
      </c>
      <c r="BU127" s="10" t="s">
        <v>31</v>
      </c>
      <c r="BV127" s="10" t="s">
        <v>31</v>
      </c>
      <c r="BW127" s="10" t="s">
        <v>31</v>
      </c>
      <c r="BX127" s="10" t="s">
        <v>31</v>
      </c>
      <c r="BY127" s="10" t="s">
        <v>31</v>
      </c>
      <c r="BZ127" s="10" t="s">
        <v>31</v>
      </c>
      <c r="CA127" s="10" t="s">
        <v>31</v>
      </c>
      <c r="CB127" s="10" t="s">
        <v>31</v>
      </c>
      <c r="CC127" s="10" t="s">
        <v>31</v>
      </c>
      <c r="CD127" s="10" t="s">
        <v>31</v>
      </c>
      <c r="CE127" s="10" t="s">
        <v>31</v>
      </c>
      <c r="CF127" s="10" t="s">
        <v>31</v>
      </c>
      <c r="CG127" s="10" t="s">
        <v>31</v>
      </c>
      <c r="CH127" s="10" t="s">
        <v>31</v>
      </c>
      <c r="CI127" s="10" t="s">
        <v>31</v>
      </c>
      <c r="CJ127" s="10" t="s">
        <v>31</v>
      </c>
      <c r="CK127" s="10" t="s">
        <v>31</v>
      </c>
      <c r="CL127" s="10" t="s">
        <v>31</v>
      </c>
      <c r="CM127" s="10" t="s">
        <v>31</v>
      </c>
      <c r="CN127" s="11">
        <v>1.0</v>
      </c>
      <c r="CO127" s="10">
        <v>1.0</v>
      </c>
      <c r="CP127" s="10">
        <v>1.0</v>
      </c>
      <c r="CQ127" s="10">
        <v>1.0</v>
      </c>
      <c r="CR127" s="10">
        <v>1.0</v>
      </c>
      <c r="CS127" s="10">
        <v>1.0</v>
      </c>
      <c r="CT127" s="10">
        <v>1.0</v>
      </c>
      <c r="CU127" s="10">
        <v>1.0</v>
      </c>
      <c r="CV127" s="10">
        <v>1.0</v>
      </c>
      <c r="CW127" s="10">
        <v>1.0</v>
      </c>
      <c r="CX127" s="10">
        <v>1.0</v>
      </c>
      <c r="CY127" s="10">
        <v>1.0</v>
      </c>
      <c r="CZ127" s="10">
        <v>1.0</v>
      </c>
      <c r="DA127" s="10">
        <v>1.0</v>
      </c>
      <c r="DB127" s="10">
        <v>1.0</v>
      </c>
      <c r="DC127" s="10">
        <v>1.0</v>
      </c>
      <c r="DD127" s="10">
        <v>1.0</v>
      </c>
      <c r="DE127" s="10">
        <v>1.0</v>
      </c>
      <c r="DF127" s="10">
        <v>1.0</v>
      </c>
      <c r="DG127" s="10">
        <v>1.0</v>
      </c>
      <c r="DH127" s="10">
        <v>1.0</v>
      </c>
      <c r="DI127" s="10">
        <v>1.0</v>
      </c>
      <c r="DJ127" s="10">
        <v>1.0</v>
      </c>
      <c r="DK127" s="10">
        <v>1.0</v>
      </c>
      <c r="DL127" s="10">
        <v>1.0</v>
      </c>
      <c r="DM127" s="10">
        <v>1.0</v>
      </c>
      <c r="DN127" s="10">
        <v>1.0</v>
      </c>
      <c r="DO127" s="10">
        <v>1.0</v>
      </c>
      <c r="DP127" s="10">
        <v>1.0</v>
      </c>
      <c r="DQ127" s="10">
        <v>1.0</v>
      </c>
      <c r="DR127" s="10">
        <v>1.0</v>
      </c>
      <c r="DS127" s="10">
        <v>1.0</v>
      </c>
      <c r="DT127" s="10">
        <v>1.0</v>
      </c>
      <c r="DU127" s="10">
        <v>1.0</v>
      </c>
      <c r="DV127" s="10">
        <v>1.0</v>
      </c>
      <c r="DW127" s="10">
        <v>1.0</v>
      </c>
      <c r="DX127" s="10">
        <v>1.0</v>
      </c>
      <c r="DY127" s="10">
        <v>1.0</v>
      </c>
      <c r="DZ127" s="10">
        <v>1.0</v>
      </c>
      <c r="EA127" s="10">
        <v>1.0</v>
      </c>
      <c r="EB127" s="10">
        <v>1.0</v>
      </c>
      <c r="EC127" s="10">
        <v>1.0</v>
      </c>
      <c r="ED127" s="10">
        <v>1.0</v>
      </c>
      <c r="EE127" s="10">
        <v>1.0</v>
      </c>
      <c r="EF127" s="10">
        <v>1.0</v>
      </c>
      <c r="EG127" s="10">
        <v>1.0</v>
      </c>
      <c r="EH127" s="10">
        <v>1.0</v>
      </c>
      <c r="EI127" s="10">
        <v>1.0</v>
      </c>
      <c r="EJ127" s="10" t="s">
        <v>57</v>
      </c>
      <c r="EK127" s="10">
        <v>1.0</v>
      </c>
      <c r="EL127" s="10">
        <v>1.0</v>
      </c>
      <c r="EM127" s="10">
        <v>1.0</v>
      </c>
      <c r="EN127" s="10">
        <v>1.0</v>
      </c>
      <c r="EO127" s="10">
        <v>1.0</v>
      </c>
      <c r="EP127" s="10">
        <v>1.0</v>
      </c>
      <c r="EQ127" s="10">
        <v>1.0</v>
      </c>
      <c r="ER127" s="10">
        <v>1.0</v>
      </c>
      <c r="ES127" s="10">
        <v>1.0</v>
      </c>
      <c r="ET127" s="10">
        <v>1.0</v>
      </c>
      <c r="EU127" s="10" t="s">
        <v>57</v>
      </c>
      <c r="EV127" s="10">
        <v>1.0</v>
      </c>
      <c r="EW127" s="10">
        <v>1.0</v>
      </c>
      <c r="EX127" s="10">
        <v>1.0</v>
      </c>
      <c r="EY127" s="10">
        <v>1.0</v>
      </c>
      <c r="EZ127" s="10">
        <v>1.0</v>
      </c>
      <c r="FA127" s="10" t="s">
        <v>57</v>
      </c>
      <c r="FB127" s="10">
        <v>1.0</v>
      </c>
      <c r="FC127" s="11" t="s">
        <v>38</v>
      </c>
      <c r="FD127" s="10" t="s">
        <v>38</v>
      </c>
      <c r="FE127" s="10" t="s">
        <v>38</v>
      </c>
      <c r="FF127" s="10" t="s">
        <v>38</v>
      </c>
      <c r="FG127" s="10" t="s">
        <v>38</v>
      </c>
      <c r="FH127" s="10" t="s">
        <v>38</v>
      </c>
      <c r="FI127" s="10" t="s">
        <v>38</v>
      </c>
      <c r="FJ127" s="10" t="s">
        <v>38</v>
      </c>
      <c r="FK127" s="10" t="s">
        <v>38</v>
      </c>
      <c r="FL127" s="10" t="s">
        <v>38</v>
      </c>
      <c r="FM127" s="10" t="s">
        <v>38</v>
      </c>
      <c r="FN127" s="10" t="s">
        <v>38</v>
      </c>
      <c r="FO127" s="10" t="s">
        <v>38</v>
      </c>
      <c r="FP127" s="10" t="s">
        <v>38</v>
      </c>
      <c r="FQ127" s="10" t="s">
        <v>38</v>
      </c>
      <c r="FR127" s="10">
        <v>1.0</v>
      </c>
      <c r="FS127" s="10" t="s">
        <v>38</v>
      </c>
      <c r="FT127" s="10" t="s">
        <v>38</v>
      </c>
      <c r="FU127" s="10" t="s">
        <v>38</v>
      </c>
      <c r="FV127" s="10">
        <v>1.0</v>
      </c>
      <c r="FW127" s="10" t="s">
        <v>38</v>
      </c>
      <c r="FX127" s="10" t="s">
        <v>38</v>
      </c>
      <c r="FY127" s="10" t="s">
        <v>38</v>
      </c>
      <c r="FZ127" s="10" t="s">
        <v>38</v>
      </c>
      <c r="GA127" s="10" t="s">
        <v>38</v>
      </c>
      <c r="GB127" s="10" t="s">
        <v>38</v>
      </c>
      <c r="GC127" s="10" t="s">
        <v>38</v>
      </c>
      <c r="GD127" s="11" t="s">
        <v>31</v>
      </c>
      <c r="GE127" s="10" t="s">
        <v>31</v>
      </c>
      <c r="GF127" s="10" t="s">
        <v>31</v>
      </c>
      <c r="GG127" s="10" t="s">
        <v>31</v>
      </c>
      <c r="GH127" s="10" t="s">
        <v>31</v>
      </c>
      <c r="GI127" s="10" t="s">
        <v>31</v>
      </c>
      <c r="GJ127" s="10" t="s">
        <v>31</v>
      </c>
      <c r="GK127" s="10" t="s">
        <v>31</v>
      </c>
      <c r="GL127" s="10" t="s">
        <v>31</v>
      </c>
      <c r="GM127" s="10" t="s">
        <v>31</v>
      </c>
      <c r="GN127" s="10" t="s">
        <v>31</v>
      </c>
      <c r="GO127" s="10" t="s">
        <v>31</v>
      </c>
      <c r="GP127" s="10" t="s">
        <v>31</v>
      </c>
      <c r="GQ127" s="10" t="s">
        <v>31</v>
      </c>
      <c r="GR127" s="10" t="s">
        <v>31</v>
      </c>
      <c r="GS127" s="10" t="s">
        <v>31</v>
      </c>
      <c r="GT127" s="10" t="s">
        <v>31</v>
      </c>
      <c r="GU127" s="10" t="s">
        <v>31</v>
      </c>
      <c r="GV127" s="10" t="s">
        <v>31</v>
      </c>
      <c r="GW127" s="10" t="s">
        <v>31</v>
      </c>
      <c r="GX127" s="10" t="s">
        <v>31</v>
      </c>
      <c r="GY127" s="10" t="s">
        <v>31</v>
      </c>
      <c r="GZ127" s="10" t="s">
        <v>31</v>
      </c>
      <c r="HA127" s="10" t="s">
        <v>31</v>
      </c>
      <c r="HB127" s="10" t="s">
        <v>31</v>
      </c>
      <c r="HC127" s="10" t="s">
        <v>31</v>
      </c>
      <c r="HD127" s="10" t="s">
        <v>31</v>
      </c>
      <c r="HE127" s="10" t="s">
        <v>31</v>
      </c>
      <c r="HF127" s="10" t="s">
        <v>31</v>
      </c>
    </row>
    <row r="128">
      <c r="A128" s="7"/>
      <c r="B128" s="8"/>
      <c r="C128" s="7" t="s">
        <v>458</v>
      </c>
      <c r="D128" s="7" t="s">
        <v>136</v>
      </c>
      <c r="E128" s="7" t="s">
        <v>459</v>
      </c>
      <c r="F128" s="9">
        <f t="shared" si="1"/>
        <v>37</v>
      </c>
      <c r="G128" s="7" t="s">
        <v>26</v>
      </c>
      <c r="H128" s="7" t="s">
        <v>27</v>
      </c>
      <c r="I128" s="7" t="s">
        <v>28</v>
      </c>
      <c r="J128" s="7" t="s">
        <v>71</v>
      </c>
      <c r="K128" s="7" t="s">
        <v>55</v>
      </c>
      <c r="L128" s="7" t="s">
        <v>196</v>
      </c>
      <c r="M128" s="10">
        <v>15.0</v>
      </c>
      <c r="N128" s="10">
        <v>22.0</v>
      </c>
      <c r="O128" s="10" t="s">
        <v>31</v>
      </c>
      <c r="P128" s="10" t="s">
        <v>31</v>
      </c>
      <c r="Q128" s="10" t="s">
        <v>31</v>
      </c>
      <c r="R128" s="10" t="s">
        <v>31</v>
      </c>
      <c r="S128" s="11">
        <v>1.0</v>
      </c>
      <c r="T128" s="10">
        <v>1.0</v>
      </c>
      <c r="U128" s="10">
        <v>1.0</v>
      </c>
      <c r="V128" s="10">
        <v>1.0</v>
      </c>
      <c r="W128" s="10">
        <v>1.0</v>
      </c>
      <c r="X128" s="10">
        <v>1.0</v>
      </c>
      <c r="Y128" s="10" t="s">
        <v>57</v>
      </c>
      <c r="Z128" s="10" t="s">
        <v>57</v>
      </c>
      <c r="AA128" s="10" t="s">
        <v>57</v>
      </c>
      <c r="AB128" s="10" t="s">
        <v>57</v>
      </c>
      <c r="AC128" s="10" t="s">
        <v>57</v>
      </c>
      <c r="AD128" s="10" t="s">
        <v>57</v>
      </c>
      <c r="AE128" s="10" t="s">
        <v>57</v>
      </c>
      <c r="AF128" s="10" t="s">
        <v>57</v>
      </c>
      <c r="AG128" s="10" t="s">
        <v>57</v>
      </c>
      <c r="AH128" s="10" t="s">
        <v>57</v>
      </c>
      <c r="AI128" s="10" t="s">
        <v>57</v>
      </c>
      <c r="AJ128" s="10" t="s">
        <v>57</v>
      </c>
      <c r="AK128" s="10" t="s">
        <v>57</v>
      </c>
      <c r="AL128" s="10" t="s">
        <v>57</v>
      </c>
      <c r="AM128" s="11">
        <v>1.0</v>
      </c>
      <c r="AN128" s="10" t="s">
        <v>38</v>
      </c>
      <c r="AO128" s="10">
        <v>1.0</v>
      </c>
      <c r="AP128" s="10">
        <v>1.0</v>
      </c>
      <c r="AQ128" s="10" t="s">
        <v>38</v>
      </c>
      <c r="AR128" s="10">
        <v>1.0</v>
      </c>
      <c r="AS128" s="10">
        <v>1.0</v>
      </c>
      <c r="AT128" s="10">
        <v>1.0</v>
      </c>
      <c r="AU128" s="10">
        <v>1.0</v>
      </c>
      <c r="AV128" s="10">
        <v>1.0</v>
      </c>
      <c r="AW128" s="10">
        <v>1.0</v>
      </c>
      <c r="AX128" s="10">
        <v>1.0</v>
      </c>
      <c r="AY128" s="10" t="s">
        <v>38</v>
      </c>
      <c r="AZ128" s="10">
        <v>1.0</v>
      </c>
      <c r="BA128" s="10">
        <v>1.0</v>
      </c>
      <c r="BB128" s="10">
        <v>1.0</v>
      </c>
      <c r="BC128" s="10">
        <v>1.0</v>
      </c>
      <c r="BD128" s="10" t="s">
        <v>38</v>
      </c>
      <c r="BE128" s="10">
        <v>1.0</v>
      </c>
      <c r="BF128" s="10">
        <v>1.0</v>
      </c>
      <c r="BG128" s="10">
        <v>1.0</v>
      </c>
      <c r="BH128" s="10">
        <v>1.0</v>
      </c>
      <c r="BI128" s="10">
        <v>1.0</v>
      </c>
      <c r="BJ128" s="10">
        <v>1.0</v>
      </c>
      <c r="BK128" s="11" t="s">
        <v>31</v>
      </c>
      <c r="BL128" s="10" t="s">
        <v>31</v>
      </c>
      <c r="BM128" s="10" t="s">
        <v>31</v>
      </c>
      <c r="BN128" s="10" t="s">
        <v>31</v>
      </c>
      <c r="BO128" s="10" t="s">
        <v>31</v>
      </c>
      <c r="BP128" s="10" t="s">
        <v>31</v>
      </c>
      <c r="BQ128" s="10" t="s">
        <v>31</v>
      </c>
      <c r="BR128" s="10" t="s">
        <v>31</v>
      </c>
      <c r="BS128" s="10" t="s">
        <v>31</v>
      </c>
      <c r="BT128" s="10" t="s">
        <v>31</v>
      </c>
      <c r="BU128" s="10" t="s">
        <v>31</v>
      </c>
      <c r="BV128" s="10" t="s">
        <v>31</v>
      </c>
      <c r="BW128" s="10" t="s">
        <v>31</v>
      </c>
      <c r="BX128" s="10" t="s">
        <v>31</v>
      </c>
      <c r="BY128" s="10" t="s">
        <v>31</v>
      </c>
      <c r="BZ128" s="10" t="s">
        <v>31</v>
      </c>
      <c r="CA128" s="10" t="s">
        <v>31</v>
      </c>
      <c r="CB128" s="10" t="s">
        <v>31</v>
      </c>
      <c r="CC128" s="10" t="s">
        <v>31</v>
      </c>
      <c r="CD128" s="10" t="s">
        <v>31</v>
      </c>
      <c r="CE128" s="10" t="s">
        <v>31</v>
      </c>
      <c r="CF128" s="10" t="s">
        <v>31</v>
      </c>
      <c r="CG128" s="10" t="s">
        <v>31</v>
      </c>
      <c r="CH128" s="10" t="s">
        <v>31</v>
      </c>
      <c r="CI128" s="10" t="s">
        <v>31</v>
      </c>
      <c r="CJ128" s="10" t="s">
        <v>31</v>
      </c>
      <c r="CK128" s="10" t="s">
        <v>31</v>
      </c>
      <c r="CL128" s="10" t="s">
        <v>31</v>
      </c>
      <c r="CM128" s="10" t="s">
        <v>31</v>
      </c>
      <c r="CN128" s="11" t="s">
        <v>31</v>
      </c>
      <c r="CO128" s="10" t="s">
        <v>31</v>
      </c>
      <c r="CP128" s="10" t="s">
        <v>31</v>
      </c>
      <c r="CQ128" s="10" t="s">
        <v>31</v>
      </c>
      <c r="CR128" s="10" t="s">
        <v>31</v>
      </c>
      <c r="CS128" s="10" t="s">
        <v>31</v>
      </c>
      <c r="CT128" s="10" t="s">
        <v>31</v>
      </c>
      <c r="CU128" s="10" t="s">
        <v>31</v>
      </c>
      <c r="CV128" s="10" t="s">
        <v>31</v>
      </c>
      <c r="CW128" s="10" t="s">
        <v>31</v>
      </c>
      <c r="CX128" s="10" t="s">
        <v>31</v>
      </c>
      <c r="CY128" s="10" t="s">
        <v>31</v>
      </c>
      <c r="CZ128" s="10" t="s">
        <v>31</v>
      </c>
      <c r="DA128" s="10" t="s">
        <v>31</v>
      </c>
      <c r="DB128" s="10" t="s">
        <v>31</v>
      </c>
      <c r="DC128" s="10" t="s">
        <v>31</v>
      </c>
      <c r="DD128" s="10" t="s">
        <v>31</v>
      </c>
      <c r="DE128" s="10" t="s">
        <v>31</v>
      </c>
      <c r="DF128" s="10" t="s">
        <v>31</v>
      </c>
      <c r="DG128" s="10" t="s">
        <v>31</v>
      </c>
      <c r="DH128" s="10" t="s">
        <v>31</v>
      </c>
      <c r="DI128" s="10" t="s">
        <v>31</v>
      </c>
      <c r="DJ128" s="10" t="s">
        <v>31</v>
      </c>
      <c r="DK128" s="10" t="s">
        <v>31</v>
      </c>
      <c r="DL128" s="10" t="s">
        <v>31</v>
      </c>
      <c r="DM128" s="10" t="s">
        <v>31</v>
      </c>
      <c r="DN128" s="10" t="s">
        <v>31</v>
      </c>
      <c r="DO128" s="10" t="s">
        <v>31</v>
      </c>
      <c r="DP128" s="10" t="s">
        <v>31</v>
      </c>
      <c r="DQ128" s="10" t="s">
        <v>31</v>
      </c>
      <c r="DR128" s="10" t="s">
        <v>31</v>
      </c>
      <c r="DS128" s="10" t="s">
        <v>31</v>
      </c>
      <c r="DT128" s="10" t="s">
        <v>31</v>
      </c>
      <c r="DU128" s="10" t="s">
        <v>31</v>
      </c>
      <c r="DV128" s="10" t="s">
        <v>31</v>
      </c>
      <c r="DW128" s="10" t="s">
        <v>31</v>
      </c>
      <c r="DX128" s="10" t="s">
        <v>31</v>
      </c>
      <c r="DY128" s="10" t="s">
        <v>31</v>
      </c>
      <c r="DZ128" s="10" t="s">
        <v>31</v>
      </c>
      <c r="EA128" s="10" t="s">
        <v>31</v>
      </c>
      <c r="EB128" s="10" t="s">
        <v>31</v>
      </c>
      <c r="EC128" s="10" t="s">
        <v>31</v>
      </c>
      <c r="ED128" s="10" t="s">
        <v>31</v>
      </c>
      <c r="EE128" s="10" t="s">
        <v>31</v>
      </c>
      <c r="EF128" s="10" t="s">
        <v>31</v>
      </c>
      <c r="EG128" s="10" t="s">
        <v>31</v>
      </c>
      <c r="EH128" s="10" t="s">
        <v>31</v>
      </c>
      <c r="EI128" s="10" t="s">
        <v>31</v>
      </c>
      <c r="EJ128" s="10" t="s">
        <v>31</v>
      </c>
      <c r="EK128" s="10" t="s">
        <v>31</v>
      </c>
      <c r="EL128" s="10" t="s">
        <v>31</v>
      </c>
      <c r="EM128" s="10" t="s">
        <v>31</v>
      </c>
      <c r="EN128" s="10" t="s">
        <v>31</v>
      </c>
      <c r="EO128" s="10" t="s">
        <v>31</v>
      </c>
      <c r="EP128" s="10" t="s">
        <v>31</v>
      </c>
      <c r="EQ128" s="10" t="s">
        <v>31</v>
      </c>
      <c r="ER128" s="10" t="s">
        <v>31</v>
      </c>
      <c r="ES128" s="10" t="s">
        <v>31</v>
      </c>
      <c r="ET128" s="10" t="s">
        <v>31</v>
      </c>
      <c r="EU128" s="10" t="s">
        <v>31</v>
      </c>
      <c r="EV128" s="10" t="s">
        <v>31</v>
      </c>
      <c r="EW128" s="10" t="s">
        <v>31</v>
      </c>
      <c r="EX128" s="10" t="s">
        <v>31</v>
      </c>
      <c r="EY128" s="10" t="s">
        <v>31</v>
      </c>
      <c r="EZ128" s="10" t="s">
        <v>31</v>
      </c>
      <c r="FA128" s="10" t="s">
        <v>31</v>
      </c>
      <c r="FB128" s="10" t="s">
        <v>31</v>
      </c>
      <c r="FC128" s="11" t="s">
        <v>31</v>
      </c>
      <c r="FD128" s="10" t="s">
        <v>31</v>
      </c>
      <c r="FE128" s="10" t="s">
        <v>31</v>
      </c>
      <c r="FF128" s="10" t="s">
        <v>31</v>
      </c>
      <c r="FG128" s="10" t="s">
        <v>31</v>
      </c>
      <c r="FH128" s="10" t="s">
        <v>31</v>
      </c>
      <c r="FI128" s="10" t="s">
        <v>31</v>
      </c>
      <c r="FJ128" s="10" t="s">
        <v>31</v>
      </c>
      <c r="FK128" s="10" t="s">
        <v>31</v>
      </c>
      <c r="FL128" s="10" t="s">
        <v>31</v>
      </c>
      <c r="FM128" s="10" t="s">
        <v>31</v>
      </c>
      <c r="FN128" s="10" t="s">
        <v>31</v>
      </c>
      <c r="FO128" s="10" t="s">
        <v>31</v>
      </c>
      <c r="FP128" s="10" t="s">
        <v>31</v>
      </c>
      <c r="FQ128" s="10" t="s">
        <v>31</v>
      </c>
      <c r="FR128" s="10" t="s">
        <v>31</v>
      </c>
      <c r="FS128" s="10" t="s">
        <v>31</v>
      </c>
      <c r="FT128" s="10" t="s">
        <v>31</v>
      </c>
      <c r="FU128" s="10" t="s">
        <v>31</v>
      </c>
      <c r="FV128" s="10" t="s">
        <v>31</v>
      </c>
      <c r="FW128" s="10" t="s">
        <v>31</v>
      </c>
      <c r="FX128" s="10" t="s">
        <v>31</v>
      </c>
      <c r="FY128" s="10" t="s">
        <v>31</v>
      </c>
      <c r="FZ128" s="10" t="s">
        <v>31</v>
      </c>
      <c r="GA128" s="10" t="s">
        <v>31</v>
      </c>
      <c r="GB128" s="10" t="s">
        <v>31</v>
      </c>
      <c r="GC128" s="10" t="s">
        <v>31</v>
      </c>
      <c r="GD128" s="11" t="s">
        <v>31</v>
      </c>
      <c r="GE128" s="10" t="s">
        <v>31</v>
      </c>
      <c r="GF128" s="10" t="s">
        <v>31</v>
      </c>
      <c r="GG128" s="10" t="s">
        <v>31</v>
      </c>
      <c r="GH128" s="10" t="s">
        <v>31</v>
      </c>
      <c r="GI128" s="10" t="s">
        <v>31</v>
      </c>
      <c r="GJ128" s="10" t="s">
        <v>31</v>
      </c>
      <c r="GK128" s="10" t="s">
        <v>31</v>
      </c>
      <c r="GL128" s="10" t="s">
        <v>31</v>
      </c>
      <c r="GM128" s="10" t="s">
        <v>31</v>
      </c>
      <c r="GN128" s="10" t="s">
        <v>31</v>
      </c>
      <c r="GO128" s="10" t="s">
        <v>31</v>
      </c>
      <c r="GP128" s="10" t="s">
        <v>31</v>
      </c>
      <c r="GQ128" s="10" t="s">
        <v>31</v>
      </c>
      <c r="GR128" s="10" t="s">
        <v>31</v>
      </c>
      <c r="GS128" s="10" t="s">
        <v>31</v>
      </c>
      <c r="GT128" s="10" t="s">
        <v>31</v>
      </c>
      <c r="GU128" s="10" t="s">
        <v>31</v>
      </c>
      <c r="GV128" s="10" t="s">
        <v>31</v>
      </c>
      <c r="GW128" s="10" t="s">
        <v>31</v>
      </c>
      <c r="GX128" s="10" t="s">
        <v>31</v>
      </c>
      <c r="GY128" s="10" t="s">
        <v>31</v>
      </c>
      <c r="GZ128" s="10" t="s">
        <v>31</v>
      </c>
      <c r="HA128" s="10" t="s">
        <v>31</v>
      </c>
      <c r="HB128" s="10" t="s">
        <v>31</v>
      </c>
      <c r="HC128" s="10" t="s">
        <v>31</v>
      </c>
      <c r="HD128" s="10" t="s">
        <v>31</v>
      </c>
      <c r="HE128" s="10" t="s">
        <v>31</v>
      </c>
      <c r="HF128" s="10" t="s">
        <v>31</v>
      </c>
    </row>
    <row r="129">
      <c r="A129" s="7"/>
      <c r="B129" s="8"/>
      <c r="C129" s="7" t="s">
        <v>460</v>
      </c>
      <c r="D129" s="7" t="s">
        <v>146</v>
      </c>
      <c r="E129" s="7" t="s">
        <v>461</v>
      </c>
      <c r="F129" s="9">
        <f t="shared" si="1"/>
        <v>37</v>
      </c>
      <c r="G129" s="7" t="s">
        <v>26</v>
      </c>
      <c r="H129" s="7" t="s">
        <v>35</v>
      </c>
      <c r="I129" s="7" t="s">
        <v>36</v>
      </c>
      <c r="J129" s="7" t="s">
        <v>29</v>
      </c>
      <c r="K129" s="7" t="s">
        <v>30</v>
      </c>
      <c r="L129" s="7" t="s">
        <v>37</v>
      </c>
      <c r="M129" s="10" t="s">
        <v>31</v>
      </c>
      <c r="N129" s="10" t="s">
        <v>31</v>
      </c>
      <c r="O129" s="10" t="s">
        <v>31</v>
      </c>
      <c r="P129" s="10">
        <v>37.0</v>
      </c>
      <c r="Q129" s="10" t="s">
        <v>31</v>
      </c>
      <c r="R129" s="10" t="s">
        <v>31</v>
      </c>
      <c r="S129" s="11" t="s">
        <v>31</v>
      </c>
      <c r="T129" s="10" t="s">
        <v>31</v>
      </c>
      <c r="U129" s="10" t="s">
        <v>31</v>
      </c>
      <c r="V129" s="10" t="s">
        <v>31</v>
      </c>
      <c r="W129" s="10" t="s">
        <v>31</v>
      </c>
      <c r="X129" s="10" t="s">
        <v>31</v>
      </c>
      <c r="Y129" s="10" t="s">
        <v>31</v>
      </c>
      <c r="Z129" s="10" t="s">
        <v>31</v>
      </c>
      <c r="AA129" s="10" t="s">
        <v>31</v>
      </c>
      <c r="AB129" s="10" t="s">
        <v>31</v>
      </c>
      <c r="AC129" s="10" t="s">
        <v>31</v>
      </c>
      <c r="AD129" s="10" t="s">
        <v>31</v>
      </c>
      <c r="AE129" s="10" t="s">
        <v>31</v>
      </c>
      <c r="AF129" s="10" t="s">
        <v>31</v>
      </c>
      <c r="AG129" s="10" t="s">
        <v>31</v>
      </c>
      <c r="AH129" s="10" t="s">
        <v>31</v>
      </c>
      <c r="AI129" s="10" t="s">
        <v>31</v>
      </c>
      <c r="AJ129" s="10" t="s">
        <v>31</v>
      </c>
      <c r="AK129" s="10" t="s">
        <v>31</v>
      </c>
      <c r="AL129" s="10" t="s">
        <v>31</v>
      </c>
      <c r="AM129" s="11" t="s">
        <v>31</v>
      </c>
      <c r="AN129" s="10" t="s">
        <v>31</v>
      </c>
      <c r="AO129" s="10" t="s">
        <v>31</v>
      </c>
      <c r="AP129" s="10" t="s">
        <v>31</v>
      </c>
      <c r="AQ129" s="10" t="s">
        <v>31</v>
      </c>
      <c r="AR129" s="10" t="s">
        <v>31</v>
      </c>
      <c r="AS129" s="10" t="s">
        <v>31</v>
      </c>
      <c r="AT129" s="10" t="s">
        <v>31</v>
      </c>
      <c r="AU129" s="10" t="s">
        <v>31</v>
      </c>
      <c r="AV129" s="10" t="s">
        <v>31</v>
      </c>
      <c r="AW129" s="10" t="s">
        <v>31</v>
      </c>
      <c r="AX129" s="10" t="s">
        <v>31</v>
      </c>
      <c r="AY129" s="10" t="s">
        <v>31</v>
      </c>
      <c r="AZ129" s="10" t="s">
        <v>31</v>
      </c>
      <c r="BA129" s="10" t="s">
        <v>31</v>
      </c>
      <c r="BB129" s="10" t="s">
        <v>31</v>
      </c>
      <c r="BC129" s="10" t="s">
        <v>31</v>
      </c>
      <c r="BD129" s="10" t="s">
        <v>31</v>
      </c>
      <c r="BE129" s="10" t="s">
        <v>31</v>
      </c>
      <c r="BF129" s="10" t="s">
        <v>31</v>
      </c>
      <c r="BG129" s="10" t="s">
        <v>31</v>
      </c>
      <c r="BH129" s="10" t="s">
        <v>31</v>
      </c>
      <c r="BI129" s="10" t="s">
        <v>31</v>
      </c>
      <c r="BJ129" s="10" t="s">
        <v>31</v>
      </c>
      <c r="BK129" s="11" t="s">
        <v>31</v>
      </c>
      <c r="BL129" s="10" t="s">
        <v>31</v>
      </c>
      <c r="BM129" s="10" t="s">
        <v>31</v>
      </c>
      <c r="BN129" s="10" t="s">
        <v>31</v>
      </c>
      <c r="BO129" s="10" t="s">
        <v>31</v>
      </c>
      <c r="BP129" s="10" t="s">
        <v>31</v>
      </c>
      <c r="BQ129" s="10" t="s">
        <v>31</v>
      </c>
      <c r="BR129" s="10" t="s">
        <v>31</v>
      </c>
      <c r="BS129" s="10" t="s">
        <v>31</v>
      </c>
      <c r="BT129" s="10" t="s">
        <v>31</v>
      </c>
      <c r="BU129" s="10" t="s">
        <v>31</v>
      </c>
      <c r="BV129" s="10" t="s">
        <v>31</v>
      </c>
      <c r="BW129" s="10" t="s">
        <v>31</v>
      </c>
      <c r="BX129" s="10" t="s">
        <v>31</v>
      </c>
      <c r="BY129" s="10" t="s">
        <v>31</v>
      </c>
      <c r="BZ129" s="10" t="s">
        <v>31</v>
      </c>
      <c r="CA129" s="10" t="s">
        <v>31</v>
      </c>
      <c r="CB129" s="10" t="s">
        <v>31</v>
      </c>
      <c r="CC129" s="10" t="s">
        <v>31</v>
      </c>
      <c r="CD129" s="10" t="s">
        <v>31</v>
      </c>
      <c r="CE129" s="10" t="s">
        <v>31</v>
      </c>
      <c r="CF129" s="10" t="s">
        <v>31</v>
      </c>
      <c r="CG129" s="10" t="s">
        <v>31</v>
      </c>
      <c r="CH129" s="10" t="s">
        <v>31</v>
      </c>
      <c r="CI129" s="10" t="s">
        <v>31</v>
      </c>
      <c r="CJ129" s="10" t="s">
        <v>31</v>
      </c>
      <c r="CK129" s="10" t="s">
        <v>31</v>
      </c>
      <c r="CL129" s="10" t="s">
        <v>31</v>
      </c>
      <c r="CM129" s="10" t="s">
        <v>31</v>
      </c>
      <c r="CN129" s="11">
        <v>1.0</v>
      </c>
      <c r="CO129" s="10">
        <v>1.0</v>
      </c>
      <c r="CP129" s="10">
        <v>1.0</v>
      </c>
      <c r="CQ129" s="10">
        <v>1.0</v>
      </c>
      <c r="CR129" s="10">
        <v>1.0</v>
      </c>
      <c r="CS129" s="10">
        <v>1.0</v>
      </c>
      <c r="CT129" s="10">
        <v>1.0</v>
      </c>
      <c r="CU129" s="10">
        <v>1.0</v>
      </c>
      <c r="CV129" s="10">
        <v>1.0</v>
      </c>
      <c r="CW129" s="10">
        <v>1.0</v>
      </c>
      <c r="CX129" s="10">
        <v>1.0</v>
      </c>
      <c r="CY129" s="10">
        <v>1.0</v>
      </c>
      <c r="CZ129" s="10">
        <v>1.0</v>
      </c>
      <c r="DA129" s="10">
        <v>1.0</v>
      </c>
      <c r="DB129" s="10">
        <v>1.0</v>
      </c>
      <c r="DC129" s="10">
        <v>1.0</v>
      </c>
      <c r="DD129" s="10">
        <v>1.0</v>
      </c>
      <c r="DE129" s="10">
        <v>1.0</v>
      </c>
      <c r="DF129" s="10">
        <v>1.0</v>
      </c>
      <c r="DG129" s="10">
        <v>1.0</v>
      </c>
      <c r="DH129" s="10">
        <v>1.0</v>
      </c>
      <c r="DI129" s="10">
        <v>1.0</v>
      </c>
      <c r="DJ129" s="10">
        <v>1.0</v>
      </c>
      <c r="DK129" s="10">
        <v>1.0</v>
      </c>
      <c r="DL129" s="10">
        <v>1.0</v>
      </c>
      <c r="DM129" s="10">
        <v>1.0</v>
      </c>
      <c r="DN129" s="10">
        <v>1.0</v>
      </c>
      <c r="DO129" s="10">
        <v>1.0</v>
      </c>
      <c r="DP129" s="10">
        <v>1.0</v>
      </c>
      <c r="DQ129" s="10">
        <v>1.0</v>
      </c>
      <c r="DR129" s="10">
        <v>1.0</v>
      </c>
      <c r="DS129" s="10">
        <v>1.0</v>
      </c>
      <c r="DT129" s="10">
        <v>1.0</v>
      </c>
      <c r="DU129" s="10">
        <v>1.0</v>
      </c>
      <c r="DV129" s="10">
        <v>1.0</v>
      </c>
      <c r="DW129" s="10">
        <v>1.0</v>
      </c>
      <c r="DX129" s="10">
        <v>1.0</v>
      </c>
      <c r="DY129" s="10">
        <v>1.0</v>
      </c>
      <c r="DZ129" s="10">
        <v>1.0</v>
      </c>
      <c r="EA129" s="10">
        <v>1.0</v>
      </c>
      <c r="EB129" s="10">
        <v>1.0</v>
      </c>
      <c r="EC129" s="10">
        <v>1.0</v>
      </c>
      <c r="ED129" s="10">
        <v>1.0</v>
      </c>
      <c r="EE129" s="10">
        <v>1.0</v>
      </c>
      <c r="EF129" s="10">
        <v>1.0</v>
      </c>
      <c r="EG129" s="10">
        <v>1.0</v>
      </c>
      <c r="EH129" s="10">
        <v>1.0</v>
      </c>
      <c r="EI129" s="10">
        <v>1.0</v>
      </c>
      <c r="EJ129" s="10" t="s">
        <v>96</v>
      </c>
      <c r="EK129" s="10">
        <v>1.0</v>
      </c>
      <c r="EL129" s="10">
        <v>1.0</v>
      </c>
      <c r="EM129" s="10">
        <v>1.0</v>
      </c>
      <c r="EN129" s="10">
        <v>1.0</v>
      </c>
      <c r="EO129" s="10">
        <v>1.0</v>
      </c>
      <c r="EP129" s="10">
        <v>1.0</v>
      </c>
      <c r="EQ129" s="10">
        <v>1.0</v>
      </c>
      <c r="ER129" s="10">
        <v>1.0</v>
      </c>
      <c r="ES129" s="10">
        <v>1.0</v>
      </c>
      <c r="ET129" s="10">
        <v>1.0</v>
      </c>
      <c r="EU129" s="10" t="s">
        <v>96</v>
      </c>
      <c r="EV129" s="10">
        <v>1.0</v>
      </c>
      <c r="EW129" s="10" t="s">
        <v>96</v>
      </c>
      <c r="EX129" s="10">
        <v>1.0</v>
      </c>
      <c r="EY129" s="10">
        <v>1.0</v>
      </c>
      <c r="EZ129" s="10">
        <v>1.0</v>
      </c>
      <c r="FA129" s="10" t="s">
        <v>96</v>
      </c>
      <c r="FB129" s="10">
        <v>1.0</v>
      </c>
      <c r="FC129" s="11" t="s">
        <v>31</v>
      </c>
      <c r="FD129" s="10" t="s">
        <v>31</v>
      </c>
      <c r="FE129" s="10" t="s">
        <v>31</v>
      </c>
      <c r="FF129" s="10" t="s">
        <v>31</v>
      </c>
      <c r="FG129" s="10" t="s">
        <v>31</v>
      </c>
      <c r="FH129" s="10" t="s">
        <v>31</v>
      </c>
      <c r="FI129" s="10" t="s">
        <v>31</v>
      </c>
      <c r="FJ129" s="10" t="s">
        <v>31</v>
      </c>
      <c r="FK129" s="10" t="s">
        <v>31</v>
      </c>
      <c r="FL129" s="10" t="s">
        <v>31</v>
      </c>
      <c r="FM129" s="10" t="s">
        <v>31</v>
      </c>
      <c r="FN129" s="10" t="s">
        <v>31</v>
      </c>
      <c r="FO129" s="10" t="s">
        <v>31</v>
      </c>
      <c r="FP129" s="10" t="s">
        <v>31</v>
      </c>
      <c r="FQ129" s="10" t="s">
        <v>31</v>
      </c>
      <c r="FR129" s="10" t="s">
        <v>31</v>
      </c>
      <c r="FS129" s="10" t="s">
        <v>31</v>
      </c>
      <c r="FT129" s="10" t="s">
        <v>31</v>
      </c>
      <c r="FU129" s="10" t="s">
        <v>31</v>
      </c>
      <c r="FV129" s="10" t="s">
        <v>31</v>
      </c>
      <c r="FW129" s="10" t="s">
        <v>31</v>
      </c>
      <c r="FX129" s="10" t="s">
        <v>31</v>
      </c>
      <c r="FY129" s="10" t="s">
        <v>31</v>
      </c>
      <c r="FZ129" s="10" t="s">
        <v>31</v>
      </c>
      <c r="GA129" s="10" t="s">
        <v>31</v>
      </c>
      <c r="GB129" s="10" t="s">
        <v>31</v>
      </c>
      <c r="GC129" s="10" t="s">
        <v>31</v>
      </c>
      <c r="GD129" s="11" t="s">
        <v>31</v>
      </c>
      <c r="GE129" s="10" t="s">
        <v>31</v>
      </c>
      <c r="GF129" s="10" t="s">
        <v>31</v>
      </c>
      <c r="GG129" s="10" t="s">
        <v>31</v>
      </c>
      <c r="GH129" s="10" t="s">
        <v>31</v>
      </c>
      <c r="GI129" s="10" t="s">
        <v>31</v>
      </c>
      <c r="GJ129" s="10" t="s">
        <v>31</v>
      </c>
      <c r="GK129" s="10" t="s">
        <v>31</v>
      </c>
      <c r="GL129" s="10" t="s">
        <v>31</v>
      </c>
      <c r="GM129" s="10" t="s">
        <v>31</v>
      </c>
      <c r="GN129" s="10" t="s">
        <v>31</v>
      </c>
      <c r="GO129" s="10" t="s">
        <v>31</v>
      </c>
      <c r="GP129" s="10" t="s">
        <v>31</v>
      </c>
      <c r="GQ129" s="10" t="s">
        <v>31</v>
      </c>
      <c r="GR129" s="10" t="s">
        <v>31</v>
      </c>
      <c r="GS129" s="10" t="s">
        <v>31</v>
      </c>
      <c r="GT129" s="10" t="s">
        <v>31</v>
      </c>
      <c r="GU129" s="10" t="s">
        <v>31</v>
      </c>
      <c r="GV129" s="10" t="s">
        <v>31</v>
      </c>
      <c r="GW129" s="10" t="s">
        <v>31</v>
      </c>
      <c r="GX129" s="10" t="s">
        <v>31</v>
      </c>
      <c r="GY129" s="10" t="s">
        <v>31</v>
      </c>
      <c r="GZ129" s="10" t="s">
        <v>31</v>
      </c>
      <c r="HA129" s="10" t="s">
        <v>31</v>
      </c>
      <c r="HB129" s="10" t="s">
        <v>31</v>
      </c>
      <c r="HC129" s="10" t="s">
        <v>31</v>
      </c>
      <c r="HD129" s="10" t="s">
        <v>31</v>
      </c>
      <c r="HE129" s="10" t="s">
        <v>31</v>
      </c>
      <c r="HF129" s="10" t="s">
        <v>31</v>
      </c>
    </row>
    <row r="130">
      <c r="A130" s="7"/>
      <c r="B130" s="8"/>
      <c r="C130" s="7" t="s">
        <v>462</v>
      </c>
      <c r="D130" s="7" t="s">
        <v>63</v>
      </c>
      <c r="E130" s="7" t="s">
        <v>463</v>
      </c>
      <c r="F130" s="9">
        <f t="shared" si="1"/>
        <v>37</v>
      </c>
      <c r="G130" s="7" t="s">
        <v>26</v>
      </c>
      <c r="H130" s="7" t="s">
        <v>287</v>
      </c>
      <c r="I130" s="7" t="s">
        <v>288</v>
      </c>
      <c r="J130" s="7" t="s">
        <v>29</v>
      </c>
      <c r="K130" s="7" t="s">
        <v>30</v>
      </c>
      <c r="L130" s="7"/>
      <c r="M130" s="10" t="s">
        <v>31</v>
      </c>
      <c r="N130" s="10" t="s">
        <v>31</v>
      </c>
      <c r="O130" s="10" t="s">
        <v>31</v>
      </c>
      <c r="P130" s="10">
        <v>37.0</v>
      </c>
      <c r="Q130" s="10" t="s">
        <v>31</v>
      </c>
      <c r="R130" s="10" t="s">
        <v>31</v>
      </c>
      <c r="S130" s="11" t="s">
        <v>31</v>
      </c>
      <c r="T130" s="10" t="s">
        <v>31</v>
      </c>
      <c r="U130" s="10" t="s">
        <v>31</v>
      </c>
      <c r="V130" s="10" t="s">
        <v>31</v>
      </c>
      <c r="W130" s="10" t="s">
        <v>31</v>
      </c>
      <c r="X130" s="10" t="s">
        <v>31</v>
      </c>
      <c r="Y130" s="10" t="s">
        <v>31</v>
      </c>
      <c r="Z130" s="10" t="s">
        <v>31</v>
      </c>
      <c r="AA130" s="10" t="s">
        <v>31</v>
      </c>
      <c r="AB130" s="10" t="s">
        <v>31</v>
      </c>
      <c r="AC130" s="10" t="s">
        <v>31</v>
      </c>
      <c r="AD130" s="10" t="s">
        <v>31</v>
      </c>
      <c r="AE130" s="10" t="s">
        <v>31</v>
      </c>
      <c r="AF130" s="10" t="s">
        <v>31</v>
      </c>
      <c r="AG130" s="10" t="s">
        <v>31</v>
      </c>
      <c r="AH130" s="10" t="s">
        <v>31</v>
      </c>
      <c r="AI130" s="10" t="s">
        <v>31</v>
      </c>
      <c r="AJ130" s="10" t="s">
        <v>31</v>
      </c>
      <c r="AK130" s="10" t="s">
        <v>31</v>
      </c>
      <c r="AL130" s="10" t="s">
        <v>31</v>
      </c>
      <c r="AM130" s="11" t="s">
        <v>31</v>
      </c>
      <c r="AN130" s="10" t="s">
        <v>31</v>
      </c>
      <c r="AO130" s="10" t="s">
        <v>31</v>
      </c>
      <c r="AP130" s="10" t="s">
        <v>31</v>
      </c>
      <c r="AQ130" s="10" t="s">
        <v>31</v>
      </c>
      <c r="AR130" s="10" t="s">
        <v>31</v>
      </c>
      <c r="AS130" s="10" t="s">
        <v>31</v>
      </c>
      <c r="AT130" s="10" t="s">
        <v>31</v>
      </c>
      <c r="AU130" s="10" t="s">
        <v>31</v>
      </c>
      <c r="AV130" s="10" t="s">
        <v>31</v>
      </c>
      <c r="AW130" s="10" t="s">
        <v>31</v>
      </c>
      <c r="AX130" s="10" t="s">
        <v>31</v>
      </c>
      <c r="AY130" s="10" t="s">
        <v>31</v>
      </c>
      <c r="AZ130" s="10" t="s">
        <v>31</v>
      </c>
      <c r="BA130" s="10" t="s">
        <v>31</v>
      </c>
      <c r="BB130" s="10" t="s">
        <v>31</v>
      </c>
      <c r="BC130" s="10" t="s">
        <v>31</v>
      </c>
      <c r="BD130" s="10" t="s">
        <v>31</v>
      </c>
      <c r="BE130" s="10" t="s">
        <v>31</v>
      </c>
      <c r="BF130" s="10" t="s">
        <v>31</v>
      </c>
      <c r="BG130" s="10" t="s">
        <v>31</v>
      </c>
      <c r="BH130" s="10" t="s">
        <v>31</v>
      </c>
      <c r="BI130" s="10" t="s">
        <v>31</v>
      </c>
      <c r="BJ130" s="10" t="s">
        <v>31</v>
      </c>
      <c r="BK130" s="11" t="s">
        <v>31</v>
      </c>
      <c r="BL130" s="10" t="s">
        <v>31</v>
      </c>
      <c r="BM130" s="10" t="s">
        <v>31</v>
      </c>
      <c r="BN130" s="10" t="s">
        <v>31</v>
      </c>
      <c r="BO130" s="10" t="s">
        <v>31</v>
      </c>
      <c r="BP130" s="10" t="s">
        <v>31</v>
      </c>
      <c r="BQ130" s="10" t="s">
        <v>31</v>
      </c>
      <c r="BR130" s="10" t="s">
        <v>31</v>
      </c>
      <c r="BS130" s="10" t="s">
        <v>31</v>
      </c>
      <c r="BT130" s="10" t="s">
        <v>31</v>
      </c>
      <c r="BU130" s="10" t="s">
        <v>31</v>
      </c>
      <c r="BV130" s="10" t="s">
        <v>31</v>
      </c>
      <c r="BW130" s="10" t="s">
        <v>31</v>
      </c>
      <c r="BX130" s="10" t="s">
        <v>31</v>
      </c>
      <c r="BY130" s="10" t="s">
        <v>31</v>
      </c>
      <c r="BZ130" s="10" t="s">
        <v>31</v>
      </c>
      <c r="CA130" s="10" t="s">
        <v>31</v>
      </c>
      <c r="CB130" s="10" t="s">
        <v>31</v>
      </c>
      <c r="CC130" s="10" t="s">
        <v>31</v>
      </c>
      <c r="CD130" s="10" t="s">
        <v>31</v>
      </c>
      <c r="CE130" s="10" t="s">
        <v>31</v>
      </c>
      <c r="CF130" s="10" t="s">
        <v>31</v>
      </c>
      <c r="CG130" s="10" t="s">
        <v>31</v>
      </c>
      <c r="CH130" s="10" t="s">
        <v>31</v>
      </c>
      <c r="CI130" s="10" t="s">
        <v>31</v>
      </c>
      <c r="CJ130" s="10" t="s">
        <v>31</v>
      </c>
      <c r="CK130" s="10" t="s">
        <v>31</v>
      </c>
      <c r="CL130" s="10" t="s">
        <v>31</v>
      </c>
      <c r="CM130" s="10" t="s">
        <v>31</v>
      </c>
      <c r="CN130" s="11">
        <v>1.0</v>
      </c>
      <c r="CO130" s="10">
        <v>1.0</v>
      </c>
      <c r="CP130" s="10">
        <v>1.0</v>
      </c>
      <c r="CQ130" s="10">
        <v>1.0</v>
      </c>
      <c r="CR130" s="10">
        <v>1.0</v>
      </c>
      <c r="CS130" s="10">
        <v>1.0</v>
      </c>
      <c r="CT130" s="10">
        <v>1.0</v>
      </c>
      <c r="CU130" s="10">
        <v>1.0</v>
      </c>
      <c r="CV130" s="10">
        <v>1.0</v>
      </c>
      <c r="CW130" s="10">
        <v>1.0</v>
      </c>
      <c r="CX130" s="10">
        <v>1.0</v>
      </c>
      <c r="CY130" s="10">
        <v>1.0</v>
      </c>
      <c r="CZ130" s="10">
        <v>1.0</v>
      </c>
      <c r="DA130" s="10">
        <v>1.0</v>
      </c>
      <c r="DB130" s="10">
        <v>1.0</v>
      </c>
      <c r="DC130" s="10">
        <v>1.0</v>
      </c>
      <c r="DD130" s="10">
        <v>1.0</v>
      </c>
      <c r="DE130" s="10">
        <v>1.0</v>
      </c>
      <c r="DF130" s="10">
        <v>1.0</v>
      </c>
      <c r="DG130" s="10">
        <v>1.0</v>
      </c>
      <c r="DH130" s="10">
        <v>1.0</v>
      </c>
      <c r="DI130" s="10">
        <v>1.0</v>
      </c>
      <c r="DJ130" s="10">
        <v>1.0</v>
      </c>
      <c r="DK130" s="10">
        <v>1.0</v>
      </c>
      <c r="DL130" s="10">
        <v>1.0</v>
      </c>
      <c r="DM130" s="10">
        <v>1.0</v>
      </c>
      <c r="DN130" s="10">
        <v>1.0</v>
      </c>
      <c r="DO130" s="10">
        <v>1.0</v>
      </c>
      <c r="DP130" s="10">
        <v>1.0</v>
      </c>
      <c r="DQ130" s="10">
        <v>1.0</v>
      </c>
      <c r="DR130" s="10">
        <v>1.0</v>
      </c>
      <c r="DS130" s="10">
        <v>1.0</v>
      </c>
      <c r="DT130" s="10">
        <v>1.0</v>
      </c>
      <c r="DU130" s="10">
        <v>1.0</v>
      </c>
      <c r="DV130" s="10">
        <v>1.0</v>
      </c>
      <c r="DW130" s="10">
        <v>1.0</v>
      </c>
      <c r="DX130" s="10">
        <v>1.0</v>
      </c>
      <c r="DY130" s="10">
        <v>1.0</v>
      </c>
      <c r="DZ130" s="10">
        <v>1.0</v>
      </c>
      <c r="EA130" s="10">
        <v>1.0</v>
      </c>
      <c r="EB130" s="10">
        <v>1.0</v>
      </c>
      <c r="EC130" s="10">
        <v>1.0</v>
      </c>
      <c r="ED130" s="10">
        <v>1.0</v>
      </c>
      <c r="EE130" s="10">
        <v>1.0</v>
      </c>
      <c r="EF130" s="10">
        <v>1.0</v>
      </c>
      <c r="EG130" s="10">
        <v>1.0</v>
      </c>
      <c r="EH130" s="10">
        <v>1.0</v>
      </c>
      <c r="EI130" s="10">
        <v>1.0</v>
      </c>
      <c r="EJ130" s="10" t="s">
        <v>57</v>
      </c>
      <c r="EK130" s="10">
        <v>1.0</v>
      </c>
      <c r="EL130" s="10">
        <v>1.0</v>
      </c>
      <c r="EM130" s="10">
        <v>1.0</v>
      </c>
      <c r="EN130" s="10">
        <v>1.0</v>
      </c>
      <c r="EO130" s="10">
        <v>1.0</v>
      </c>
      <c r="EP130" s="10">
        <v>1.0</v>
      </c>
      <c r="EQ130" s="10">
        <v>1.0</v>
      </c>
      <c r="ER130" s="10">
        <v>1.0</v>
      </c>
      <c r="ES130" s="10">
        <v>1.0</v>
      </c>
      <c r="ET130" s="10">
        <v>1.0</v>
      </c>
      <c r="EU130" s="10" t="s">
        <v>57</v>
      </c>
      <c r="EV130" s="10">
        <v>1.0</v>
      </c>
      <c r="EW130" s="10">
        <v>1.0</v>
      </c>
      <c r="EX130" s="10">
        <v>1.0</v>
      </c>
      <c r="EY130" s="10">
        <v>1.0</v>
      </c>
      <c r="EZ130" s="10">
        <v>1.0</v>
      </c>
      <c r="FA130" s="10" t="s">
        <v>57</v>
      </c>
      <c r="FB130" s="10">
        <v>1.0</v>
      </c>
      <c r="FC130" s="11" t="s">
        <v>31</v>
      </c>
      <c r="FD130" s="10" t="s">
        <v>31</v>
      </c>
      <c r="FE130" s="10" t="s">
        <v>31</v>
      </c>
      <c r="FF130" s="10" t="s">
        <v>31</v>
      </c>
      <c r="FG130" s="10" t="s">
        <v>31</v>
      </c>
      <c r="FH130" s="10" t="s">
        <v>31</v>
      </c>
      <c r="FI130" s="10" t="s">
        <v>31</v>
      </c>
      <c r="FJ130" s="10" t="s">
        <v>31</v>
      </c>
      <c r="FK130" s="10" t="s">
        <v>31</v>
      </c>
      <c r="FL130" s="10" t="s">
        <v>31</v>
      </c>
      <c r="FM130" s="10" t="s">
        <v>31</v>
      </c>
      <c r="FN130" s="10" t="s">
        <v>31</v>
      </c>
      <c r="FO130" s="10" t="s">
        <v>31</v>
      </c>
      <c r="FP130" s="10" t="s">
        <v>31</v>
      </c>
      <c r="FQ130" s="10" t="s">
        <v>31</v>
      </c>
      <c r="FR130" s="10" t="s">
        <v>31</v>
      </c>
      <c r="FS130" s="10" t="s">
        <v>31</v>
      </c>
      <c r="FT130" s="10" t="s">
        <v>31</v>
      </c>
      <c r="FU130" s="10" t="s">
        <v>31</v>
      </c>
      <c r="FV130" s="10" t="s">
        <v>31</v>
      </c>
      <c r="FW130" s="10" t="s">
        <v>31</v>
      </c>
      <c r="FX130" s="10" t="s">
        <v>31</v>
      </c>
      <c r="FY130" s="10" t="s">
        <v>31</v>
      </c>
      <c r="FZ130" s="10" t="s">
        <v>31</v>
      </c>
      <c r="GA130" s="10" t="s">
        <v>31</v>
      </c>
      <c r="GB130" s="10" t="s">
        <v>31</v>
      </c>
      <c r="GC130" s="10" t="s">
        <v>31</v>
      </c>
      <c r="GD130" s="11" t="s">
        <v>31</v>
      </c>
      <c r="GE130" s="10" t="s">
        <v>31</v>
      </c>
      <c r="GF130" s="10" t="s">
        <v>31</v>
      </c>
      <c r="GG130" s="10" t="s">
        <v>31</v>
      </c>
      <c r="GH130" s="10" t="s">
        <v>31</v>
      </c>
      <c r="GI130" s="10" t="s">
        <v>31</v>
      </c>
      <c r="GJ130" s="10" t="s">
        <v>31</v>
      </c>
      <c r="GK130" s="10" t="s">
        <v>31</v>
      </c>
      <c r="GL130" s="10" t="s">
        <v>31</v>
      </c>
      <c r="GM130" s="10" t="s">
        <v>31</v>
      </c>
      <c r="GN130" s="10" t="s">
        <v>31</v>
      </c>
      <c r="GO130" s="10" t="s">
        <v>31</v>
      </c>
      <c r="GP130" s="10" t="s">
        <v>31</v>
      </c>
      <c r="GQ130" s="10" t="s">
        <v>31</v>
      </c>
      <c r="GR130" s="10" t="s">
        <v>31</v>
      </c>
      <c r="GS130" s="10" t="s">
        <v>31</v>
      </c>
      <c r="GT130" s="10" t="s">
        <v>31</v>
      </c>
      <c r="GU130" s="10" t="s">
        <v>31</v>
      </c>
      <c r="GV130" s="10" t="s">
        <v>31</v>
      </c>
      <c r="GW130" s="10" t="s">
        <v>31</v>
      </c>
      <c r="GX130" s="10" t="s">
        <v>31</v>
      </c>
      <c r="GY130" s="10" t="s">
        <v>31</v>
      </c>
      <c r="GZ130" s="10" t="s">
        <v>31</v>
      </c>
      <c r="HA130" s="10" t="s">
        <v>31</v>
      </c>
      <c r="HB130" s="10" t="s">
        <v>31</v>
      </c>
      <c r="HC130" s="10" t="s">
        <v>31</v>
      </c>
      <c r="HD130" s="10" t="s">
        <v>31</v>
      </c>
      <c r="HE130" s="10" t="s">
        <v>31</v>
      </c>
      <c r="HF130" s="10" t="s">
        <v>31</v>
      </c>
    </row>
    <row r="131">
      <c r="A131" s="7"/>
      <c r="B131" s="8"/>
      <c r="C131" s="7" t="s">
        <v>464</v>
      </c>
      <c r="D131" s="7" t="s">
        <v>222</v>
      </c>
      <c r="E131" s="7" t="s">
        <v>465</v>
      </c>
      <c r="F131" s="9">
        <f t="shared" si="1"/>
        <v>37</v>
      </c>
      <c r="G131" s="7" t="s">
        <v>26</v>
      </c>
      <c r="H131" s="7" t="s">
        <v>271</v>
      </c>
      <c r="I131" s="7" t="s">
        <v>272</v>
      </c>
      <c r="J131" s="7" t="s">
        <v>29</v>
      </c>
      <c r="K131" s="7" t="s">
        <v>30</v>
      </c>
      <c r="L131" s="7" t="s">
        <v>466</v>
      </c>
      <c r="M131" s="10" t="s">
        <v>31</v>
      </c>
      <c r="N131" s="10" t="s">
        <v>31</v>
      </c>
      <c r="O131" s="10" t="s">
        <v>31</v>
      </c>
      <c r="P131" s="10">
        <v>37.0</v>
      </c>
      <c r="Q131" s="10" t="s">
        <v>31</v>
      </c>
      <c r="R131" s="10" t="s">
        <v>31</v>
      </c>
      <c r="S131" s="11" t="s">
        <v>31</v>
      </c>
      <c r="T131" s="10" t="s">
        <v>31</v>
      </c>
      <c r="U131" s="10" t="s">
        <v>31</v>
      </c>
      <c r="V131" s="10" t="s">
        <v>31</v>
      </c>
      <c r="W131" s="10" t="s">
        <v>31</v>
      </c>
      <c r="X131" s="10" t="s">
        <v>31</v>
      </c>
      <c r="Y131" s="10" t="s">
        <v>31</v>
      </c>
      <c r="Z131" s="10" t="s">
        <v>31</v>
      </c>
      <c r="AA131" s="10" t="s">
        <v>31</v>
      </c>
      <c r="AB131" s="10" t="s">
        <v>31</v>
      </c>
      <c r="AC131" s="10" t="s">
        <v>31</v>
      </c>
      <c r="AD131" s="10" t="s">
        <v>31</v>
      </c>
      <c r="AE131" s="10" t="s">
        <v>31</v>
      </c>
      <c r="AF131" s="10" t="s">
        <v>31</v>
      </c>
      <c r="AG131" s="10" t="s">
        <v>31</v>
      </c>
      <c r="AH131" s="10" t="s">
        <v>31</v>
      </c>
      <c r="AI131" s="10" t="s">
        <v>31</v>
      </c>
      <c r="AJ131" s="10" t="s">
        <v>31</v>
      </c>
      <c r="AK131" s="10" t="s">
        <v>31</v>
      </c>
      <c r="AL131" s="10" t="s">
        <v>31</v>
      </c>
      <c r="AM131" s="11" t="s">
        <v>31</v>
      </c>
      <c r="AN131" s="10" t="s">
        <v>31</v>
      </c>
      <c r="AO131" s="10" t="s">
        <v>31</v>
      </c>
      <c r="AP131" s="10" t="s">
        <v>31</v>
      </c>
      <c r="AQ131" s="10" t="s">
        <v>31</v>
      </c>
      <c r="AR131" s="10" t="s">
        <v>31</v>
      </c>
      <c r="AS131" s="10" t="s">
        <v>31</v>
      </c>
      <c r="AT131" s="10" t="s">
        <v>31</v>
      </c>
      <c r="AU131" s="10" t="s">
        <v>31</v>
      </c>
      <c r="AV131" s="10" t="s">
        <v>31</v>
      </c>
      <c r="AW131" s="10" t="s">
        <v>31</v>
      </c>
      <c r="AX131" s="10" t="s">
        <v>31</v>
      </c>
      <c r="AY131" s="10" t="s">
        <v>31</v>
      </c>
      <c r="AZ131" s="10" t="s">
        <v>31</v>
      </c>
      <c r="BA131" s="10" t="s">
        <v>31</v>
      </c>
      <c r="BB131" s="10" t="s">
        <v>31</v>
      </c>
      <c r="BC131" s="10" t="s">
        <v>31</v>
      </c>
      <c r="BD131" s="10" t="s">
        <v>31</v>
      </c>
      <c r="BE131" s="10" t="s">
        <v>31</v>
      </c>
      <c r="BF131" s="10" t="s">
        <v>31</v>
      </c>
      <c r="BG131" s="10" t="s">
        <v>31</v>
      </c>
      <c r="BH131" s="10" t="s">
        <v>31</v>
      </c>
      <c r="BI131" s="10" t="s">
        <v>31</v>
      </c>
      <c r="BJ131" s="10" t="s">
        <v>31</v>
      </c>
      <c r="BK131" s="11" t="s">
        <v>31</v>
      </c>
      <c r="BL131" s="10" t="s">
        <v>31</v>
      </c>
      <c r="BM131" s="10" t="s">
        <v>31</v>
      </c>
      <c r="BN131" s="10" t="s">
        <v>31</v>
      </c>
      <c r="BO131" s="10" t="s">
        <v>31</v>
      </c>
      <c r="BP131" s="10" t="s">
        <v>31</v>
      </c>
      <c r="BQ131" s="10" t="s">
        <v>31</v>
      </c>
      <c r="BR131" s="10" t="s">
        <v>31</v>
      </c>
      <c r="BS131" s="10" t="s">
        <v>31</v>
      </c>
      <c r="BT131" s="10" t="s">
        <v>31</v>
      </c>
      <c r="BU131" s="10" t="s">
        <v>31</v>
      </c>
      <c r="BV131" s="10" t="s">
        <v>31</v>
      </c>
      <c r="BW131" s="10" t="s">
        <v>31</v>
      </c>
      <c r="BX131" s="10" t="s">
        <v>31</v>
      </c>
      <c r="BY131" s="10" t="s">
        <v>31</v>
      </c>
      <c r="BZ131" s="10" t="s">
        <v>31</v>
      </c>
      <c r="CA131" s="10" t="s">
        <v>31</v>
      </c>
      <c r="CB131" s="10" t="s">
        <v>31</v>
      </c>
      <c r="CC131" s="10" t="s">
        <v>31</v>
      </c>
      <c r="CD131" s="10" t="s">
        <v>31</v>
      </c>
      <c r="CE131" s="10" t="s">
        <v>31</v>
      </c>
      <c r="CF131" s="10" t="s">
        <v>31</v>
      </c>
      <c r="CG131" s="10" t="s">
        <v>31</v>
      </c>
      <c r="CH131" s="10" t="s">
        <v>31</v>
      </c>
      <c r="CI131" s="10" t="s">
        <v>31</v>
      </c>
      <c r="CJ131" s="10" t="s">
        <v>31</v>
      </c>
      <c r="CK131" s="10" t="s">
        <v>31</v>
      </c>
      <c r="CL131" s="10" t="s">
        <v>31</v>
      </c>
      <c r="CM131" s="10" t="s">
        <v>31</v>
      </c>
      <c r="CN131" s="11">
        <v>1.0</v>
      </c>
      <c r="CO131" s="10">
        <v>1.0</v>
      </c>
      <c r="CP131" s="10">
        <v>1.0</v>
      </c>
      <c r="CQ131" s="10">
        <v>1.0</v>
      </c>
      <c r="CR131" s="10">
        <v>1.0</v>
      </c>
      <c r="CS131" s="10">
        <v>1.0</v>
      </c>
      <c r="CT131" s="10">
        <v>1.0</v>
      </c>
      <c r="CU131" s="10">
        <v>1.0</v>
      </c>
      <c r="CV131" s="10">
        <v>1.0</v>
      </c>
      <c r="CW131" s="10">
        <v>1.0</v>
      </c>
      <c r="CX131" s="10">
        <v>1.0</v>
      </c>
      <c r="CY131" s="10">
        <v>1.0</v>
      </c>
      <c r="CZ131" s="10">
        <v>1.0</v>
      </c>
      <c r="DA131" s="10">
        <v>1.0</v>
      </c>
      <c r="DB131" s="10">
        <v>1.0</v>
      </c>
      <c r="DC131" s="10">
        <v>1.0</v>
      </c>
      <c r="DD131" s="10">
        <v>1.0</v>
      </c>
      <c r="DE131" s="10">
        <v>1.0</v>
      </c>
      <c r="DF131" s="10">
        <v>1.0</v>
      </c>
      <c r="DG131" s="10">
        <v>1.0</v>
      </c>
      <c r="DH131" s="10">
        <v>1.0</v>
      </c>
      <c r="DI131" s="10">
        <v>1.0</v>
      </c>
      <c r="DJ131" s="10">
        <v>1.0</v>
      </c>
      <c r="DK131" s="10">
        <v>1.0</v>
      </c>
      <c r="DL131" s="10" t="s">
        <v>38</v>
      </c>
      <c r="DM131" s="10" t="s">
        <v>38</v>
      </c>
      <c r="DN131" s="10">
        <v>1.0</v>
      </c>
      <c r="DO131" s="10" t="s">
        <v>38</v>
      </c>
      <c r="DP131" s="10">
        <v>1.0</v>
      </c>
      <c r="DQ131" s="10">
        <v>1.0</v>
      </c>
      <c r="DR131" s="10">
        <v>1.0</v>
      </c>
      <c r="DS131" s="10">
        <v>1.0</v>
      </c>
      <c r="DT131" s="10">
        <v>1.0</v>
      </c>
      <c r="DU131" s="10">
        <v>1.0</v>
      </c>
      <c r="DV131" s="10">
        <v>1.0</v>
      </c>
      <c r="DW131" s="10">
        <v>1.0</v>
      </c>
      <c r="DX131" s="10">
        <v>1.0</v>
      </c>
      <c r="DY131" s="10">
        <v>1.0</v>
      </c>
      <c r="DZ131" s="10">
        <v>1.0</v>
      </c>
      <c r="EA131" s="10">
        <v>1.0</v>
      </c>
      <c r="EB131" s="10">
        <v>1.0</v>
      </c>
      <c r="EC131" s="10">
        <v>1.0</v>
      </c>
      <c r="ED131" s="10">
        <v>1.0</v>
      </c>
      <c r="EE131" s="10">
        <v>1.0</v>
      </c>
      <c r="EF131" s="10">
        <v>1.0</v>
      </c>
      <c r="EG131" s="10" t="s">
        <v>38</v>
      </c>
      <c r="EH131" s="10">
        <v>1.0</v>
      </c>
      <c r="EI131" s="10">
        <v>1.0</v>
      </c>
      <c r="EJ131" s="10">
        <v>1.0</v>
      </c>
      <c r="EK131" s="10">
        <v>1.0</v>
      </c>
      <c r="EL131" s="10">
        <v>1.0</v>
      </c>
      <c r="EM131" s="10">
        <v>1.0</v>
      </c>
      <c r="EN131" s="10">
        <v>1.0</v>
      </c>
      <c r="EO131" s="10">
        <v>1.0</v>
      </c>
      <c r="EP131" s="10">
        <v>1.0</v>
      </c>
      <c r="EQ131" s="10">
        <v>1.0</v>
      </c>
      <c r="ER131" s="10">
        <v>1.0</v>
      </c>
      <c r="ES131" s="10">
        <v>1.0</v>
      </c>
      <c r="ET131" s="10">
        <v>1.0</v>
      </c>
      <c r="EU131" s="10" t="s">
        <v>57</v>
      </c>
      <c r="EV131" s="10">
        <v>1.0</v>
      </c>
      <c r="EW131" s="10" t="s">
        <v>38</v>
      </c>
      <c r="EX131" s="10">
        <v>1.0</v>
      </c>
      <c r="EY131" s="10">
        <v>1.0</v>
      </c>
      <c r="EZ131" s="10">
        <v>1.0</v>
      </c>
      <c r="FA131" s="10" t="s">
        <v>57</v>
      </c>
      <c r="FB131" s="10">
        <v>1.0</v>
      </c>
      <c r="FC131" s="11" t="s">
        <v>31</v>
      </c>
      <c r="FD131" s="10" t="s">
        <v>31</v>
      </c>
      <c r="FE131" s="10" t="s">
        <v>31</v>
      </c>
      <c r="FF131" s="10" t="s">
        <v>31</v>
      </c>
      <c r="FG131" s="10" t="s">
        <v>31</v>
      </c>
      <c r="FH131" s="10" t="s">
        <v>31</v>
      </c>
      <c r="FI131" s="10" t="s">
        <v>31</v>
      </c>
      <c r="FJ131" s="10" t="s">
        <v>31</v>
      </c>
      <c r="FK131" s="10" t="s">
        <v>31</v>
      </c>
      <c r="FL131" s="10" t="s">
        <v>31</v>
      </c>
      <c r="FM131" s="10" t="s">
        <v>31</v>
      </c>
      <c r="FN131" s="10" t="s">
        <v>31</v>
      </c>
      <c r="FO131" s="10" t="s">
        <v>31</v>
      </c>
      <c r="FP131" s="10" t="s">
        <v>31</v>
      </c>
      <c r="FQ131" s="10" t="s">
        <v>31</v>
      </c>
      <c r="FR131" s="10" t="s">
        <v>31</v>
      </c>
      <c r="FS131" s="10" t="s">
        <v>31</v>
      </c>
      <c r="FT131" s="10" t="s">
        <v>31</v>
      </c>
      <c r="FU131" s="10" t="s">
        <v>31</v>
      </c>
      <c r="FV131" s="10" t="s">
        <v>31</v>
      </c>
      <c r="FW131" s="10" t="s">
        <v>31</v>
      </c>
      <c r="FX131" s="10" t="s">
        <v>31</v>
      </c>
      <c r="FY131" s="10" t="s">
        <v>31</v>
      </c>
      <c r="FZ131" s="10" t="s">
        <v>31</v>
      </c>
      <c r="GA131" s="10" t="s">
        <v>31</v>
      </c>
      <c r="GB131" s="10" t="s">
        <v>31</v>
      </c>
      <c r="GC131" s="10" t="s">
        <v>31</v>
      </c>
      <c r="GD131" s="11" t="s">
        <v>31</v>
      </c>
      <c r="GE131" s="10" t="s">
        <v>31</v>
      </c>
      <c r="GF131" s="10" t="s">
        <v>31</v>
      </c>
      <c r="GG131" s="10" t="s">
        <v>31</v>
      </c>
      <c r="GH131" s="10" t="s">
        <v>31</v>
      </c>
      <c r="GI131" s="10" t="s">
        <v>31</v>
      </c>
      <c r="GJ131" s="10" t="s">
        <v>31</v>
      </c>
      <c r="GK131" s="10" t="s">
        <v>31</v>
      </c>
      <c r="GL131" s="10" t="s">
        <v>31</v>
      </c>
      <c r="GM131" s="10" t="s">
        <v>31</v>
      </c>
      <c r="GN131" s="10" t="s">
        <v>31</v>
      </c>
      <c r="GO131" s="10" t="s">
        <v>31</v>
      </c>
      <c r="GP131" s="10" t="s">
        <v>31</v>
      </c>
      <c r="GQ131" s="10" t="s">
        <v>31</v>
      </c>
      <c r="GR131" s="10" t="s">
        <v>31</v>
      </c>
      <c r="GS131" s="10" t="s">
        <v>31</v>
      </c>
      <c r="GT131" s="10" t="s">
        <v>31</v>
      </c>
      <c r="GU131" s="10" t="s">
        <v>31</v>
      </c>
      <c r="GV131" s="10" t="s">
        <v>31</v>
      </c>
      <c r="GW131" s="10" t="s">
        <v>31</v>
      </c>
      <c r="GX131" s="10" t="s">
        <v>31</v>
      </c>
      <c r="GY131" s="10" t="s">
        <v>31</v>
      </c>
      <c r="GZ131" s="10" t="s">
        <v>31</v>
      </c>
      <c r="HA131" s="10" t="s">
        <v>31</v>
      </c>
      <c r="HB131" s="10" t="s">
        <v>31</v>
      </c>
      <c r="HC131" s="10" t="s">
        <v>31</v>
      </c>
      <c r="HD131" s="10" t="s">
        <v>31</v>
      </c>
      <c r="HE131" s="10" t="s">
        <v>31</v>
      </c>
      <c r="HF131" s="10" t="s">
        <v>31</v>
      </c>
    </row>
    <row r="132">
      <c r="A132" s="7"/>
      <c r="B132" s="8"/>
      <c r="C132" s="7" t="s">
        <v>467</v>
      </c>
      <c r="D132" s="7" t="s">
        <v>417</v>
      </c>
      <c r="E132" s="7" t="s">
        <v>158</v>
      </c>
      <c r="F132" s="9">
        <f t="shared" si="1"/>
        <v>37</v>
      </c>
      <c r="G132" s="7" t="s">
        <v>26</v>
      </c>
      <c r="H132" s="7" t="s">
        <v>116</v>
      </c>
      <c r="I132" s="7" t="s">
        <v>117</v>
      </c>
      <c r="J132" s="7" t="s">
        <v>71</v>
      </c>
      <c r="K132" s="7" t="s">
        <v>30</v>
      </c>
      <c r="L132" s="7" t="s">
        <v>118</v>
      </c>
      <c r="M132" s="10">
        <v>15.0</v>
      </c>
      <c r="N132" s="10" t="s">
        <v>31</v>
      </c>
      <c r="O132" s="10" t="s">
        <v>31</v>
      </c>
      <c r="P132" s="10">
        <v>37.0</v>
      </c>
      <c r="Q132" s="10" t="s">
        <v>31</v>
      </c>
      <c r="R132" s="10" t="s">
        <v>31</v>
      </c>
      <c r="S132" s="11">
        <v>1.0</v>
      </c>
      <c r="T132" s="10">
        <v>1.0</v>
      </c>
      <c r="U132" s="10">
        <v>1.0</v>
      </c>
      <c r="V132" s="10">
        <v>1.0</v>
      </c>
      <c r="W132" s="10">
        <v>1.0</v>
      </c>
      <c r="X132" s="10">
        <v>1.0</v>
      </c>
      <c r="Y132" s="10" t="s">
        <v>57</v>
      </c>
      <c r="Z132" s="10" t="s">
        <v>57</v>
      </c>
      <c r="AA132" s="10" t="s">
        <v>57</v>
      </c>
      <c r="AB132" s="10" t="s">
        <v>57</v>
      </c>
      <c r="AC132" s="10" t="s">
        <v>57</v>
      </c>
      <c r="AD132" s="10" t="s">
        <v>57</v>
      </c>
      <c r="AE132" s="10" t="s">
        <v>57</v>
      </c>
      <c r="AF132" s="10" t="s">
        <v>57</v>
      </c>
      <c r="AG132" s="10" t="s">
        <v>57</v>
      </c>
      <c r="AH132" s="10" t="s">
        <v>57</v>
      </c>
      <c r="AI132" s="10" t="s">
        <v>57</v>
      </c>
      <c r="AJ132" s="10" t="s">
        <v>57</v>
      </c>
      <c r="AK132" s="10" t="s">
        <v>57</v>
      </c>
      <c r="AL132" s="10" t="s">
        <v>57</v>
      </c>
      <c r="AM132" s="11" t="s">
        <v>31</v>
      </c>
      <c r="AN132" s="10" t="s">
        <v>31</v>
      </c>
      <c r="AO132" s="10" t="s">
        <v>31</v>
      </c>
      <c r="AP132" s="10" t="s">
        <v>31</v>
      </c>
      <c r="AQ132" s="10" t="s">
        <v>31</v>
      </c>
      <c r="AR132" s="10" t="s">
        <v>31</v>
      </c>
      <c r="AS132" s="10" t="s">
        <v>31</v>
      </c>
      <c r="AT132" s="10" t="s">
        <v>31</v>
      </c>
      <c r="AU132" s="10" t="s">
        <v>31</v>
      </c>
      <c r="AV132" s="10" t="s">
        <v>31</v>
      </c>
      <c r="AW132" s="10" t="s">
        <v>31</v>
      </c>
      <c r="AX132" s="10" t="s">
        <v>31</v>
      </c>
      <c r="AY132" s="10" t="s">
        <v>31</v>
      </c>
      <c r="AZ132" s="10" t="s">
        <v>31</v>
      </c>
      <c r="BA132" s="10" t="s">
        <v>31</v>
      </c>
      <c r="BB132" s="10" t="s">
        <v>31</v>
      </c>
      <c r="BC132" s="10" t="s">
        <v>31</v>
      </c>
      <c r="BD132" s="10" t="s">
        <v>31</v>
      </c>
      <c r="BE132" s="10" t="s">
        <v>31</v>
      </c>
      <c r="BF132" s="10" t="s">
        <v>31</v>
      </c>
      <c r="BG132" s="10" t="s">
        <v>31</v>
      </c>
      <c r="BH132" s="10" t="s">
        <v>31</v>
      </c>
      <c r="BI132" s="10" t="s">
        <v>31</v>
      </c>
      <c r="BJ132" s="10" t="s">
        <v>31</v>
      </c>
      <c r="BK132" s="11" t="s">
        <v>31</v>
      </c>
      <c r="BL132" s="10" t="s">
        <v>31</v>
      </c>
      <c r="BM132" s="10" t="s">
        <v>31</v>
      </c>
      <c r="BN132" s="10" t="s">
        <v>31</v>
      </c>
      <c r="BO132" s="10" t="s">
        <v>31</v>
      </c>
      <c r="BP132" s="10" t="s">
        <v>31</v>
      </c>
      <c r="BQ132" s="10" t="s">
        <v>31</v>
      </c>
      <c r="BR132" s="10" t="s">
        <v>31</v>
      </c>
      <c r="BS132" s="10" t="s">
        <v>31</v>
      </c>
      <c r="BT132" s="10" t="s">
        <v>31</v>
      </c>
      <c r="BU132" s="10" t="s">
        <v>31</v>
      </c>
      <c r="BV132" s="10" t="s">
        <v>31</v>
      </c>
      <c r="BW132" s="10" t="s">
        <v>31</v>
      </c>
      <c r="BX132" s="10" t="s">
        <v>31</v>
      </c>
      <c r="BY132" s="10" t="s">
        <v>31</v>
      </c>
      <c r="BZ132" s="10" t="s">
        <v>31</v>
      </c>
      <c r="CA132" s="10" t="s">
        <v>31</v>
      </c>
      <c r="CB132" s="10" t="s">
        <v>31</v>
      </c>
      <c r="CC132" s="10" t="s">
        <v>31</v>
      </c>
      <c r="CD132" s="10" t="s">
        <v>31</v>
      </c>
      <c r="CE132" s="10" t="s">
        <v>31</v>
      </c>
      <c r="CF132" s="10" t="s">
        <v>31</v>
      </c>
      <c r="CG132" s="10" t="s">
        <v>31</v>
      </c>
      <c r="CH132" s="10" t="s">
        <v>31</v>
      </c>
      <c r="CI132" s="10" t="s">
        <v>31</v>
      </c>
      <c r="CJ132" s="10" t="s">
        <v>31</v>
      </c>
      <c r="CK132" s="10" t="s">
        <v>31</v>
      </c>
      <c r="CL132" s="10" t="s">
        <v>31</v>
      </c>
      <c r="CM132" s="10" t="s">
        <v>31</v>
      </c>
      <c r="CN132" s="11">
        <v>1.0</v>
      </c>
      <c r="CO132" s="10">
        <v>1.0</v>
      </c>
      <c r="CP132" s="10">
        <v>1.0</v>
      </c>
      <c r="CQ132" s="10">
        <v>1.0</v>
      </c>
      <c r="CR132" s="10">
        <v>1.0</v>
      </c>
      <c r="CS132" s="10">
        <v>1.0</v>
      </c>
      <c r="CT132" s="10">
        <v>1.0</v>
      </c>
      <c r="CU132" s="10">
        <v>1.0</v>
      </c>
      <c r="CV132" s="10">
        <v>1.0</v>
      </c>
      <c r="CW132" s="10">
        <v>1.0</v>
      </c>
      <c r="CX132" s="10">
        <v>1.0</v>
      </c>
      <c r="CY132" s="10">
        <v>1.0</v>
      </c>
      <c r="CZ132" s="10">
        <v>1.0</v>
      </c>
      <c r="DA132" s="10">
        <v>1.0</v>
      </c>
      <c r="DB132" s="10">
        <v>1.0</v>
      </c>
      <c r="DC132" s="10">
        <v>1.0</v>
      </c>
      <c r="DD132" s="10">
        <v>1.0</v>
      </c>
      <c r="DE132" s="10">
        <v>1.0</v>
      </c>
      <c r="DF132" s="10">
        <v>1.0</v>
      </c>
      <c r="DG132" s="10">
        <v>1.0</v>
      </c>
      <c r="DH132" s="10">
        <v>1.0</v>
      </c>
      <c r="DI132" s="10">
        <v>1.0</v>
      </c>
      <c r="DJ132" s="10">
        <v>1.0</v>
      </c>
      <c r="DK132" s="10">
        <v>1.0</v>
      </c>
      <c r="DL132" s="10">
        <v>1.0</v>
      </c>
      <c r="DM132" s="10">
        <v>1.0</v>
      </c>
      <c r="DN132" s="10">
        <v>1.0</v>
      </c>
      <c r="DO132" s="10">
        <v>1.0</v>
      </c>
      <c r="DP132" s="10">
        <v>1.0</v>
      </c>
      <c r="DQ132" s="10">
        <v>1.0</v>
      </c>
      <c r="DR132" s="10">
        <v>1.0</v>
      </c>
      <c r="DS132" s="10">
        <v>1.0</v>
      </c>
      <c r="DT132" s="10">
        <v>1.0</v>
      </c>
      <c r="DU132" s="10">
        <v>1.0</v>
      </c>
      <c r="DV132" s="10">
        <v>1.0</v>
      </c>
      <c r="DW132" s="10">
        <v>1.0</v>
      </c>
      <c r="DX132" s="10">
        <v>1.0</v>
      </c>
      <c r="DY132" s="10">
        <v>1.0</v>
      </c>
      <c r="DZ132" s="10">
        <v>1.0</v>
      </c>
      <c r="EA132" s="10">
        <v>1.0</v>
      </c>
      <c r="EB132" s="10">
        <v>1.0</v>
      </c>
      <c r="EC132" s="10">
        <v>1.0</v>
      </c>
      <c r="ED132" s="10">
        <v>1.0</v>
      </c>
      <c r="EE132" s="10">
        <v>1.0</v>
      </c>
      <c r="EF132" s="10">
        <v>1.0</v>
      </c>
      <c r="EG132" s="10">
        <v>1.0</v>
      </c>
      <c r="EH132" s="10">
        <v>1.0</v>
      </c>
      <c r="EI132" s="10">
        <v>1.0</v>
      </c>
      <c r="EJ132" s="10" t="s">
        <v>57</v>
      </c>
      <c r="EK132" s="10">
        <v>1.0</v>
      </c>
      <c r="EL132" s="10">
        <v>1.0</v>
      </c>
      <c r="EM132" s="10">
        <v>1.0</v>
      </c>
      <c r="EN132" s="10">
        <v>1.0</v>
      </c>
      <c r="EO132" s="10">
        <v>1.0</v>
      </c>
      <c r="EP132" s="10">
        <v>1.0</v>
      </c>
      <c r="EQ132" s="10">
        <v>1.0</v>
      </c>
      <c r="ER132" s="10">
        <v>1.0</v>
      </c>
      <c r="ES132" s="10">
        <v>1.0</v>
      </c>
      <c r="ET132" s="10">
        <v>1.0</v>
      </c>
      <c r="EU132" s="10" t="s">
        <v>57</v>
      </c>
      <c r="EV132" s="10">
        <v>1.0</v>
      </c>
      <c r="EW132" s="10">
        <v>1.0</v>
      </c>
      <c r="EX132" s="10">
        <v>1.0</v>
      </c>
      <c r="EY132" s="10">
        <v>1.0</v>
      </c>
      <c r="EZ132" s="10">
        <v>1.0</v>
      </c>
      <c r="FA132" s="10" t="s">
        <v>57</v>
      </c>
      <c r="FB132" s="10">
        <v>1.0</v>
      </c>
      <c r="FC132" s="11" t="s">
        <v>31</v>
      </c>
      <c r="FD132" s="10" t="s">
        <v>31</v>
      </c>
      <c r="FE132" s="10" t="s">
        <v>31</v>
      </c>
      <c r="FF132" s="10" t="s">
        <v>31</v>
      </c>
      <c r="FG132" s="10" t="s">
        <v>31</v>
      </c>
      <c r="FH132" s="10" t="s">
        <v>31</v>
      </c>
      <c r="FI132" s="10" t="s">
        <v>31</v>
      </c>
      <c r="FJ132" s="10" t="s">
        <v>31</v>
      </c>
      <c r="FK132" s="10" t="s">
        <v>31</v>
      </c>
      <c r="FL132" s="10" t="s">
        <v>31</v>
      </c>
      <c r="FM132" s="10" t="s">
        <v>31</v>
      </c>
      <c r="FN132" s="10" t="s">
        <v>31</v>
      </c>
      <c r="FO132" s="10" t="s">
        <v>31</v>
      </c>
      <c r="FP132" s="10" t="s">
        <v>31</v>
      </c>
      <c r="FQ132" s="10" t="s">
        <v>31</v>
      </c>
      <c r="FR132" s="10" t="s">
        <v>31</v>
      </c>
      <c r="FS132" s="10" t="s">
        <v>31</v>
      </c>
      <c r="FT132" s="10" t="s">
        <v>31</v>
      </c>
      <c r="FU132" s="10" t="s">
        <v>31</v>
      </c>
      <c r="FV132" s="10" t="s">
        <v>31</v>
      </c>
      <c r="FW132" s="10" t="s">
        <v>31</v>
      </c>
      <c r="FX132" s="10" t="s">
        <v>31</v>
      </c>
      <c r="FY132" s="10" t="s">
        <v>31</v>
      </c>
      <c r="FZ132" s="10" t="s">
        <v>31</v>
      </c>
      <c r="GA132" s="10" t="s">
        <v>31</v>
      </c>
      <c r="GB132" s="10" t="s">
        <v>31</v>
      </c>
      <c r="GC132" s="10" t="s">
        <v>31</v>
      </c>
      <c r="GD132" s="11" t="s">
        <v>31</v>
      </c>
      <c r="GE132" s="10" t="s">
        <v>31</v>
      </c>
      <c r="GF132" s="10" t="s">
        <v>31</v>
      </c>
      <c r="GG132" s="10" t="s">
        <v>31</v>
      </c>
      <c r="GH132" s="10" t="s">
        <v>31</v>
      </c>
      <c r="GI132" s="10" t="s">
        <v>31</v>
      </c>
      <c r="GJ132" s="10" t="s">
        <v>31</v>
      </c>
      <c r="GK132" s="10" t="s">
        <v>31</v>
      </c>
      <c r="GL132" s="10" t="s">
        <v>31</v>
      </c>
      <c r="GM132" s="10" t="s">
        <v>31</v>
      </c>
      <c r="GN132" s="10" t="s">
        <v>31</v>
      </c>
      <c r="GO132" s="10" t="s">
        <v>31</v>
      </c>
      <c r="GP132" s="10" t="s">
        <v>31</v>
      </c>
      <c r="GQ132" s="10" t="s">
        <v>31</v>
      </c>
      <c r="GR132" s="10" t="s">
        <v>31</v>
      </c>
      <c r="GS132" s="10" t="s">
        <v>31</v>
      </c>
      <c r="GT132" s="10" t="s">
        <v>31</v>
      </c>
      <c r="GU132" s="10" t="s">
        <v>31</v>
      </c>
      <c r="GV132" s="10" t="s">
        <v>31</v>
      </c>
      <c r="GW132" s="10" t="s">
        <v>31</v>
      </c>
      <c r="GX132" s="10" t="s">
        <v>31</v>
      </c>
      <c r="GY132" s="10" t="s">
        <v>31</v>
      </c>
      <c r="GZ132" s="10" t="s">
        <v>31</v>
      </c>
      <c r="HA132" s="10" t="s">
        <v>31</v>
      </c>
      <c r="HB132" s="10" t="s">
        <v>31</v>
      </c>
      <c r="HC132" s="10" t="s">
        <v>31</v>
      </c>
      <c r="HD132" s="10" t="s">
        <v>31</v>
      </c>
      <c r="HE132" s="10" t="s">
        <v>31</v>
      </c>
      <c r="HF132" s="10" t="s">
        <v>31</v>
      </c>
    </row>
    <row r="133">
      <c r="A133" s="7"/>
      <c r="B133" s="8"/>
      <c r="C133" s="7" t="s">
        <v>468</v>
      </c>
      <c r="D133" s="7" t="s">
        <v>157</v>
      </c>
      <c r="E133" s="7" t="s">
        <v>469</v>
      </c>
      <c r="F133" s="9">
        <f t="shared" si="1"/>
        <v>36</v>
      </c>
      <c r="G133" s="7" t="s">
        <v>26</v>
      </c>
      <c r="H133" s="7" t="s">
        <v>454</v>
      </c>
      <c r="I133" s="7" t="s">
        <v>117</v>
      </c>
      <c r="J133" s="7" t="s">
        <v>71</v>
      </c>
      <c r="K133" s="7" t="s">
        <v>55</v>
      </c>
      <c r="L133" s="7" t="s">
        <v>470</v>
      </c>
      <c r="M133" s="10">
        <v>15.0</v>
      </c>
      <c r="N133" s="10">
        <v>21.0</v>
      </c>
      <c r="O133" s="10">
        <v>0.0</v>
      </c>
      <c r="P133" s="10" t="s">
        <v>31</v>
      </c>
      <c r="Q133" s="10" t="s">
        <v>31</v>
      </c>
      <c r="R133" s="10" t="s">
        <v>31</v>
      </c>
      <c r="S133" s="11">
        <v>1.0</v>
      </c>
      <c r="T133" s="10">
        <v>1.0</v>
      </c>
      <c r="U133" s="10">
        <v>1.0</v>
      </c>
      <c r="V133" s="10">
        <v>1.0</v>
      </c>
      <c r="W133" s="10">
        <v>1.0</v>
      </c>
      <c r="X133" s="10">
        <v>1.0</v>
      </c>
      <c r="Y133" s="10">
        <v>1.0</v>
      </c>
      <c r="Z133" s="10">
        <v>1.0</v>
      </c>
      <c r="AA133" s="10" t="s">
        <v>57</v>
      </c>
      <c r="AB133" s="10">
        <v>1.0</v>
      </c>
      <c r="AC133" s="10">
        <v>1.0</v>
      </c>
      <c r="AD133" s="10" t="s">
        <v>57</v>
      </c>
      <c r="AE133" s="10" t="s">
        <v>57</v>
      </c>
      <c r="AF133" s="10" t="s">
        <v>57</v>
      </c>
      <c r="AG133" s="10" t="s">
        <v>57</v>
      </c>
      <c r="AH133" s="10" t="s">
        <v>57</v>
      </c>
      <c r="AI133" s="10" t="s">
        <v>57</v>
      </c>
      <c r="AJ133" s="10" t="s">
        <v>57</v>
      </c>
      <c r="AK133" s="10" t="s">
        <v>57</v>
      </c>
      <c r="AL133" s="10" t="s">
        <v>57</v>
      </c>
      <c r="AM133" s="11" t="s">
        <v>38</v>
      </c>
      <c r="AN133" s="10">
        <v>1.0</v>
      </c>
      <c r="AO133" s="10">
        <v>1.0</v>
      </c>
      <c r="AP133" s="10">
        <v>1.0</v>
      </c>
      <c r="AQ133" s="10">
        <v>1.0</v>
      </c>
      <c r="AR133" s="10">
        <v>1.0</v>
      </c>
      <c r="AS133" s="10" t="s">
        <v>38</v>
      </c>
      <c r="AT133" s="10" t="s">
        <v>38</v>
      </c>
      <c r="AU133" s="10" t="s">
        <v>38</v>
      </c>
      <c r="AV133" s="10" t="s">
        <v>38</v>
      </c>
      <c r="AW133" s="10" t="s">
        <v>38</v>
      </c>
      <c r="AX133" s="10" t="s">
        <v>38</v>
      </c>
      <c r="AY133" s="10" t="s">
        <v>38</v>
      </c>
      <c r="AZ133" s="10" t="s">
        <v>38</v>
      </c>
      <c r="BA133" s="10" t="s">
        <v>38</v>
      </c>
      <c r="BB133" s="10" t="s">
        <v>38</v>
      </c>
      <c r="BC133" s="10" t="s">
        <v>38</v>
      </c>
      <c r="BD133" s="10" t="s">
        <v>38</v>
      </c>
      <c r="BE133" s="10" t="s">
        <v>38</v>
      </c>
      <c r="BF133" s="10" t="s">
        <v>38</v>
      </c>
      <c r="BG133" s="10" t="s">
        <v>38</v>
      </c>
      <c r="BH133" s="10" t="s">
        <v>38</v>
      </c>
      <c r="BI133" s="10" t="s">
        <v>38</v>
      </c>
      <c r="BJ133" s="10" t="s">
        <v>38</v>
      </c>
      <c r="BK133" s="11" t="s">
        <v>38</v>
      </c>
      <c r="BL133" s="10">
        <v>1.0</v>
      </c>
      <c r="BM133" s="10" t="s">
        <v>38</v>
      </c>
      <c r="BN133" s="10" t="s">
        <v>38</v>
      </c>
      <c r="BO133" s="10" t="s">
        <v>38</v>
      </c>
      <c r="BP133" s="10" t="s">
        <v>38</v>
      </c>
      <c r="BQ133" s="10" t="s">
        <v>38</v>
      </c>
      <c r="BR133" s="10" t="s">
        <v>38</v>
      </c>
      <c r="BS133" s="10" t="s">
        <v>38</v>
      </c>
      <c r="BT133" s="10" t="s">
        <v>38</v>
      </c>
      <c r="BU133" s="10" t="s">
        <v>38</v>
      </c>
      <c r="BV133" s="10" t="s">
        <v>38</v>
      </c>
      <c r="BW133" s="10" t="s">
        <v>38</v>
      </c>
      <c r="BX133" s="10" t="s">
        <v>38</v>
      </c>
      <c r="BY133" s="10" t="s">
        <v>38</v>
      </c>
      <c r="BZ133" s="10" t="s">
        <v>38</v>
      </c>
      <c r="CA133" s="10" t="s">
        <v>38</v>
      </c>
      <c r="CB133" s="10" t="s">
        <v>38</v>
      </c>
      <c r="CC133" s="10" t="s">
        <v>38</v>
      </c>
      <c r="CD133" s="10" t="s">
        <v>38</v>
      </c>
      <c r="CE133" s="10" t="s">
        <v>38</v>
      </c>
      <c r="CF133" s="10" t="s">
        <v>38</v>
      </c>
      <c r="CG133" s="10" t="s">
        <v>38</v>
      </c>
      <c r="CH133" s="10" t="s">
        <v>38</v>
      </c>
      <c r="CI133" s="10" t="s">
        <v>38</v>
      </c>
      <c r="CJ133" s="10" t="s">
        <v>38</v>
      </c>
      <c r="CK133" s="10" t="s">
        <v>38</v>
      </c>
      <c r="CL133" s="10" t="s">
        <v>38</v>
      </c>
      <c r="CM133" s="10" t="s">
        <v>38</v>
      </c>
      <c r="CN133" s="11" t="s">
        <v>31</v>
      </c>
      <c r="CO133" s="10" t="s">
        <v>31</v>
      </c>
      <c r="CP133" s="10" t="s">
        <v>31</v>
      </c>
      <c r="CQ133" s="10" t="s">
        <v>31</v>
      </c>
      <c r="CR133" s="10" t="s">
        <v>31</v>
      </c>
      <c r="CS133" s="10" t="s">
        <v>31</v>
      </c>
      <c r="CT133" s="10" t="s">
        <v>31</v>
      </c>
      <c r="CU133" s="10" t="s">
        <v>31</v>
      </c>
      <c r="CV133" s="10" t="s">
        <v>31</v>
      </c>
      <c r="CW133" s="10" t="s">
        <v>31</v>
      </c>
      <c r="CX133" s="10" t="s">
        <v>31</v>
      </c>
      <c r="CY133" s="10" t="s">
        <v>31</v>
      </c>
      <c r="CZ133" s="10" t="s">
        <v>31</v>
      </c>
      <c r="DA133" s="10" t="s">
        <v>31</v>
      </c>
      <c r="DB133" s="10" t="s">
        <v>31</v>
      </c>
      <c r="DC133" s="10" t="s">
        <v>31</v>
      </c>
      <c r="DD133" s="10" t="s">
        <v>31</v>
      </c>
      <c r="DE133" s="10" t="s">
        <v>31</v>
      </c>
      <c r="DF133" s="10" t="s">
        <v>31</v>
      </c>
      <c r="DG133" s="10" t="s">
        <v>31</v>
      </c>
      <c r="DH133" s="10" t="s">
        <v>31</v>
      </c>
      <c r="DI133" s="10" t="s">
        <v>31</v>
      </c>
      <c r="DJ133" s="10" t="s">
        <v>31</v>
      </c>
      <c r="DK133" s="10" t="s">
        <v>31</v>
      </c>
      <c r="DL133" s="10" t="s">
        <v>31</v>
      </c>
      <c r="DM133" s="10" t="s">
        <v>31</v>
      </c>
      <c r="DN133" s="10" t="s">
        <v>31</v>
      </c>
      <c r="DO133" s="10" t="s">
        <v>31</v>
      </c>
      <c r="DP133" s="10" t="s">
        <v>31</v>
      </c>
      <c r="DQ133" s="10" t="s">
        <v>31</v>
      </c>
      <c r="DR133" s="10" t="s">
        <v>31</v>
      </c>
      <c r="DS133" s="10" t="s">
        <v>31</v>
      </c>
      <c r="DT133" s="10" t="s">
        <v>31</v>
      </c>
      <c r="DU133" s="10" t="s">
        <v>31</v>
      </c>
      <c r="DV133" s="10" t="s">
        <v>31</v>
      </c>
      <c r="DW133" s="10" t="s">
        <v>31</v>
      </c>
      <c r="DX133" s="10" t="s">
        <v>31</v>
      </c>
      <c r="DY133" s="10" t="s">
        <v>31</v>
      </c>
      <c r="DZ133" s="10" t="s">
        <v>31</v>
      </c>
      <c r="EA133" s="10" t="s">
        <v>31</v>
      </c>
      <c r="EB133" s="10" t="s">
        <v>31</v>
      </c>
      <c r="EC133" s="10" t="s">
        <v>31</v>
      </c>
      <c r="ED133" s="10" t="s">
        <v>31</v>
      </c>
      <c r="EE133" s="10" t="s">
        <v>31</v>
      </c>
      <c r="EF133" s="10" t="s">
        <v>31</v>
      </c>
      <c r="EG133" s="10" t="s">
        <v>31</v>
      </c>
      <c r="EH133" s="10" t="s">
        <v>31</v>
      </c>
      <c r="EI133" s="10" t="s">
        <v>31</v>
      </c>
      <c r="EJ133" s="10" t="s">
        <v>31</v>
      </c>
      <c r="EK133" s="10" t="s">
        <v>31</v>
      </c>
      <c r="EL133" s="10" t="s">
        <v>31</v>
      </c>
      <c r="EM133" s="10" t="s">
        <v>31</v>
      </c>
      <c r="EN133" s="10" t="s">
        <v>31</v>
      </c>
      <c r="EO133" s="10" t="s">
        <v>31</v>
      </c>
      <c r="EP133" s="10" t="s">
        <v>31</v>
      </c>
      <c r="EQ133" s="10" t="s">
        <v>31</v>
      </c>
      <c r="ER133" s="10" t="s">
        <v>31</v>
      </c>
      <c r="ES133" s="10" t="s">
        <v>31</v>
      </c>
      <c r="ET133" s="10" t="s">
        <v>31</v>
      </c>
      <c r="EU133" s="10" t="s">
        <v>31</v>
      </c>
      <c r="EV133" s="10" t="s">
        <v>31</v>
      </c>
      <c r="EW133" s="10" t="s">
        <v>31</v>
      </c>
      <c r="EX133" s="10" t="s">
        <v>31</v>
      </c>
      <c r="EY133" s="10" t="s">
        <v>31</v>
      </c>
      <c r="EZ133" s="10" t="s">
        <v>31</v>
      </c>
      <c r="FA133" s="10" t="s">
        <v>31</v>
      </c>
      <c r="FB133" s="10" t="s">
        <v>31</v>
      </c>
      <c r="FC133" s="11" t="s">
        <v>31</v>
      </c>
      <c r="FD133" s="10" t="s">
        <v>31</v>
      </c>
      <c r="FE133" s="10" t="s">
        <v>31</v>
      </c>
      <c r="FF133" s="10" t="s">
        <v>31</v>
      </c>
      <c r="FG133" s="10" t="s">
        <v>31</v>
      </c>
      <c r="FH133" s="10" t="s">
        <v>31</v>
      </c>
      <c r="FI133" s="10" t="s">
        <v>31</v>
      </c>
      <c r="FJ133" s="10" t="s">
        <v>31</v>
      </c>
      <c r="FK133" s="10" t="s">
        <v>31</v>
      </c>
      <c r="FL133" s="10" t="s">
        <v>31</v>
      </c>
      <c r="FM133" s="10" t="s">
        <v>31</v>
      </c>
      <c r="FN133" s="10" t="s">
        <v>31</v>
      </c>
      <c r="FO133" s="10" t="s">
        <v>31</v>
      </c>
      <c r="FP133" s="10" t="s">
        <v>31</v>
      </c>
      <c r="FQ133" s="10" t="s">
        <v>31</v>
      </c>
      <c r="FR133" s="10" t="s">
        <v>31</v>
      </c>
      <c r="FS133" s="10" t="s">
        <v>31</v>
      </c>
      <c r="FT133" s="10" t="s">
        <v>31</v>
      </c>
      <c r="FU133" s="10" t="s">
        <v>31</v>
      </c>
      <c r="FV133" s="10" t="s">
        <v>31</v>
      </c>
      <c r="FW133" s="10" t="s">
        <v>31</v>
      </c>
      <c r="FX133" s="10" t="s">
        <v>31</v>
      </c>
      <c r="FY133" s="10" t="s">
        <v>31</v>
      </c>
      <c r="FZ133" s="10" t="s">
        <v>31</v>
      </c>
      <c r="GA133" s="10" t="s">
        <v>31</v>
      </c>
      <c r="GB133" s="10" t="s">
        <v>31</v>
      </c>
      <c r="GC133" s="10" t="s">
        <v>31</v>
      </c>
      <c r="GD133" s="11" t="s">
        <v>31</v>
      </c>
      <c r="GE133" s="10" t="s">
        <v>31</v>
      </c>
      <c r="GF133" s="10" t="s">
        <v>31</v>
      </c>
      <c r="GG133" s="10" t="s">
        <v>31</v>
      </c>
      <c r="GH133" s="10" t="s">
        <v>31</v>
      </c>
      <c r="GI133" s="10" t="s">
        <v>31</v>
      </c>
      <c r="GJ133" s="10" t="s">
        <v>31</v>
      </c>
      <c r="GK133" s="10" t="s">
        <v>31</v>
      </c>
      <c r="GL133" s="10" t="s">
        <v>31</v>
      </c>
      <c r="GM133" s="10" t="s">
        <v>31</v>
      </c>
      <c r="GN133" s="10" t="s">
        <v>31</v>
      </c>
      <c r="GO133" s="10" t="s">
        <v>31</v>
      </c>
      <c r="GP133" s="10" t="s">
        <v>31</v>
      </c>
      <c r="GQ133" s="10" t="s">
        <v>31</v>
      </c>
      <c r="GR133" s="10" t="s">
        <v>31</v>
      </c>
      <c r="GS133" s="10" t="s">
        <v>31</v>
      </c>
      <c r="GT133" s="10" t="s">
        <v>31</v>
      </c>
      <c r="GU133" s="10" t="s">
        <v>31</v>
      </c>
      <c r="GV133" s="10" t="s">
        <v>31</v>
      </c>
      <c r="GW133" s="10" t="s">
        <v>31</v>
      </c>
      <c r="GX133" s="10" t="s">
        <v>31</v>
      </c>
      <c r="GY133" s="10" t="s">
        <v>31</v>
      </c>
      <c r="GZ133" s="10" t="s">
        <v>31</v>
      </c>
      <c r="HA133" s="10" t="s">
        <v>31</v>
      </c>
      <c r="HB133" s="10" t="s">
        <v>31</v>
      </c>
      <c r="HC133" s="10" t="s">
        <v>31</v>
      </c>
      <c r="HD133" s="10" t="s">
        <v>31</v>
      </c>
      <c r="HE133" s="10" t="s">
        <v>31</v>
      </c>
      <c r="HF133" s="10" t="s">
        <v>31</v>
      </c>
    </row>
    <row r="134">
      <c r="A134" s="7"/>
      <c r="B134" s="8"/>
      <c r="C134" s="7" t="s">
        <v>471</v>
      </c>
      <c r="D134" s="7" t="s">
        <v>472</v>
      </c>
      <c r="E134" s="7" t="s">
        <v>473</v>
      </c>
      <c r="F134" s="9">
        <f t="shared" si="1"/>
        <v>36</v>
      </c>
      <c r="G134" s="7" t="s">
        <v>26</v>
      </c>
      <c r="H134" s="7" t="s">
        <v>213</v>
      </c>
      <c r="I134" s="7" t="s">
        <v>257</v>
      </c>
      <c r="J134" s="7" t="s">
        <v>100</v>
      </c>
      <c r="K134" s="7" t="s">
        <v>55</v>
      </c>
      <c r="L134" s="7" t="s">
        <v>474</v>
      </c>
      <c r="M134" s="10">
        <v>15.0</v>
      </c>
      <c r="N134" s="10">
        <v>21.0</v>
      </c>
      <c r="O134" s="10">
        <v>0.0</v>
      </c>
      <c r="P134" s="10" t="s">
        <v>31</v>
      </c>
      <c r="Q134" s="10" t="s">
        <v>31</v>
      </c>
      <c r="R134" s="10" t="s">
        <v>31</v>
      </c>
      <c r="S134" s="11">
        <v>1.0</v>
      </c>
      <c r="T134" s="10">
        <v>1.0</v>
      </c>
      <c r="U134" s="10">
        <v>1.0</v>
      </c>
      <c r="V134" s="10">
        <v>1.0</v>
      </c>
      <c r="W134" s="10">
        <v>1.0</v>
      </c>
      <c r="X134" s="10">
        <v>1.0</v>
      </c>
      <c r="Y134" s="10" t="s">
        <v>57</v>
      </c>
      <c r="Z134" s="10" t="s">
        <v>57</v>
      </c>
      <c r="AA134" s="10" t="s">
        <v>57</v>
      </c>
      <c r="AB134" s="10" t="s">
        <v>57</v>
      </c>
      <c r="AC134" s="10" t="s">
        <v>57</v>
      </c>
      <c r="AD134" s="10" t="s">
        <v>57</v>
      </c>
      <c r="AE134" s="10" t="s">
        <v>57</v>
      </c>
      <c r="AF134" s="10" t="s">
        <v>57</v>
      </c>
      <c r="AG134" s="10" t="s">
        <v>57</v>
      </c>
      <c r="AH134" s="10" t="s">
        <v>57</v>
      </c>
      <c r="AI134" s="10" t="s">
        <v>57</v>
      </c>
      <c r="AJ134" s="10" t="s">
        <v>57</v>
      </c>
      <c r="AK134" s="10" t="s">
        <v>57</v>
      </c>
      <c r="AL134" s="10" t="s">
        <v>57</v>
      </c>
      <c r="AM134" s="11">
        <v>1.0</v>
      </c>
      <c r="AN134" s="10">
        <v>1.0</v>
      </c>
      <c r="AO134" s="10">
        <v>1.0</v>
      </c>
      <c r="AP134" s="10">
        <v>1.0</v>
      </c>
      <c r="AQ134" s="10">
        <v>1.0</v>
      </c>
      <c r="AR134" s="10">
        <v>1.0</v>
      </c>
      <c r="AS134" s="10" t="s">
        <v>38</v>
      </c>
      <c r="AT134" s="10" t="s">
        <v>38</v>
      </c>
      <c r="AU134" s="10" t="s">
        <v>38</v>
      </c>
      <c r="AV134" s="10" t="s">
        <v>38</v>
      </c>
      <c r="AW134" s="10" t="s">
        <v>38</v>
      </c>
      <c r="AX134" s="10" t="s">
        <v>38</v>
      </c>
      <c r="AY134" s="10" t="s">
        <v>38</v>
      </c>
      <c r="AZ134" s="10" t="s">
        <v>38</v>
      </c>
      <c r="BA134" s="10">
        <v>1.0</v>
      </c>
      <c r="BB134" s="10" t="s">
        <v>38</v>
      </c>
      <c r="BC134" s="10" t="s">
        <v>38</v>
      </c>
      <c r="BD134" s="10">
        <v>1.0</v>
      </c>
      <c r="BE134" s="10">
        <v>1.0</v>
      </c>
      <c r="BF134" s="10" t="s">
        <v>38</v>
      </c>
      <c r="BG134" s="10" t="s">
        <v>38</v>
      </c>
      <c r="BH134" s="10" t="s">
        <v>38</v>
      </c>
      <c r="BI134" s="10" t="s">
        <v>38</v>
      </c>
      <c r="BJ134" s="10" t="s">
        <v>38</v>
      </c>
      <c r="BK134" s="11" t="s">
        <v>38</v>
      </c>
      <c r="BL134" s="10" t="s">
        <v>38</v>
      </c>
      <c r="BM134" s="10" t="s">
        <v>38</v>
      </c>
      <c r="BN134" s="10" t="s">
        <v>38</v>
      </c>
      <c r="BO134" s="10" t="s">
        <v>38</v>
      </c>
      <c r="BP134" s="10" t="s">
        <v>38</v>
      </c>
      <c r="BQ134" s="10" t="s">
        <v>38</v>
      </c>
      <c r="BR134" s="10" t="s">
        <v>38</v>
      </c>
      <c r="BS134" s="10" t="s">
        <v>38</v>
      </c>
      <c r="BT134" s="10" t="s">
        <v>38</v>
      </c>
      <c r="BU134" s="10" t="s">
        <v>38</v>
      </c>
      <c r="BV134" s="10" t="s">
        <v>38</v>
      </c>
      <c r="BW134" s="10" t="s">
        <v>38</v>
      </c>
      <c r="BX134" s="10" t="s">
        <v>38</v>
      </c>
      <c r="BY134" s="10" t="s">
        <v>38</v>
      </c>
      <c r="BZ134" s="10" t="s">
        <v>38</v>
      </c>
      <c r="CA134" s="10" t="s">
        <v>38</v>
      </c>
      <c r="CB134" s="10" t="s">
        <v>38</v>
      </c>
      <c r="CC134" s="10" t="s">
        <v>38</v>
      </c>
      <c r="CD134" s="10" t="s">
        <v>38</v>
      </c>
      <c r="CE134" s="10" t="s">
        <v>38</v>
      </c>
      <c r="CF134" s="10" t="s">
        <v>38</v>
      </c>
      <c r="CG134" s="10" t="s">
        <v>38</v>
      </c>
      <c r="CH134" s="10" t="s">
        <v>38</v>
      </c>
      <c r="CI134" s="10" t="s">
        <v>38</v>
      </c>
      <c r="CJ134" s="10" t="s">
        <v>38</v>
      </c>
      <c r="CK134" s="10" t="s">
        <v>38</v>
      </c>
      <c r="CL134" s="10" t="s">
        <v>38</v>
      </c>
      <c r="CM134" s="10" t="s">
        <v>38</v>
      </c>
      <c r="CN134" s="11" t="s">
        <v>31</v>
      </c>
      <c r="CO134" s="10" t="s">
        <v>31</v>
      </c>
      <c r="CP134" s="10" t="s">
        <v>31</v>
      </c>
      <c r="CQ134" s="10" t="s">
        <v>31</v>
      </c>
      <c r="CR134" s="10" t="s">
        <v>31</v>
      </c>
      <c r="CS134" s="10" t="s">
        <v>31</v>
      </c>
      <c r="CT134" s="10" t="s">
        <v>31</v>
      </c>
      <c r="CU134" s="10" t="s">
        <v>31</v>
      </c>
      <c r="CV134" s="10" t="s">
        <v>31</v>
      </c>
      <c r="CW134" s="10" t="s">
        <v>31</v>
      </c>
      <c r="CX134" s="10" t="s">
        <v>31</v>
      </c>
      <c r="CY134" s="10" t="s">
        <v>31</v>
      </c>
      <c r="CZ134" s="10" t="s">
        <v>31</v>
      </c>
      <c r="DA134" s="10" t="s">
        <v>31</v>
      </c>
      <c r="DB134" s="10" t="s">
        <v>31</v>
      </c>
      <c r="DC134" s="10" t="s">
        <v>31</v>
      </c>
      <c r="DD134" s="10" t="s">
        <v>31</v>
      </c>
      <c r="DE134" s="10" t="s">
        <v>31</v>
      </c>
      <c r="DF134" s="10" t="s">
        <v>31</v>
      </c>
      <c r="DG134" s="10" t="s">
        <v>31</v>
      </c>
      <c r="DH134" s="10" t="s">
        <v>31</v>
      </c>
      <c r="DI134" s="10" t="s">
        <v>31</v>
      </c>
      <c r="DJ134" s="10" t="s">
        <v>31</v>
      </c>
      <c r="DK134" s="10" t="s">
        <v>31</v>
      </c>
      <c r="DL134" s="10" t="s">
        <v>31</v>
      </c>
      <c r="DM134" s="10" t="s">
        <v>31</v>
      </c>
      <c r="DN134" s="10" t="s">
        <v>31</v>
      </c>
      <c r="DO134" s="10" t="s">
        <v>31</v>
      </c>
      <c r="DP134" s="10" t="s">
        <v>31</v>
      </c>
      <c r="DQ134" s="10" t="s">
        <v>31</v>
      </c>
      <c r="DR134" s="10" t="s">
        <v>31</v>
      </c>
      <c r="DS134" s="10" t="s">
        <v>31</v>
      </c>
      <c r="DT134" s="10" t="s">
        <v>31</v>
      </c>
      <c r="DU134" s="10" t="s">
        <v>31</v>
      </c>
      <c r="DV134" s="10" t="s">
        <v>31</v>
      </c>
      <c r="DW134" s="10" t="s">
        <v>31</v>
      </c>
      <c r="DX134" s="10" t="s">
        <v>31</v>
      </c>
      <c r="DY134" s="10" t="s">
        <v>31</v>
      </c>
      <c r="DZ134" s="10" t="s">
        <v>31</v>
      </c>
      <c r="EA134" s="10" t="s">
        <v>31</v>
      </c>
      <c r="EB134" s="10" t="s">
        <v>31</v>
      </c>
      <c r="EC134" s="10" t="s">
        <v>31</v>
      </c>
      <c r="ED134" s="10" t="s">
        <v>31</v>
      </c>
      <c r="EE134" s="10" t="s">
        <v>31</v>
      </c>
      <c r="EF134" s="10" t="s">
        <v>31</v>
      </c>
      <c r="EG134" s="10" t="s">
        <v>31</v>
      </c>
      <c r="EH134" s="10" t="s">
        <v>31</v>
      </c>
      <c r="EI134" s="10" t="s">
        <v>31</v>
      </c>
      <c r="EJ134" s="10" t="s">
        <v>31</v>
      </c>
      <c r="EK134" s="10" t="s">
        <v>31</v>
      </c>
      <c r="EL134" s="10" t="s">
        <v>31</v>
      </c>
      <c r="EM134" s="10" t="s">
        <v>31</v>
      </c>
      <c r="EN134" s="10" t="s">
        <v>31</v>
      </c>
      <c r="EO134" s="10" t="s">
        <v>31</v>
      </c>
      <c r="EP134" s="10" t="s">
        <v>31</v>
      </c>
      <c r="EQ134" s="10" t="s">
        <v>31</v>
      </c>
      <c r="ER134" s="10" t="s">
        <v>31</v>
      </c>
      <c r="ES134" s="10" t="s">
        <v>31</v>
      </c>
      <c r="ET134" s="10" t="s">
        <v>31</v>
      </c>
      <c r="EU134" s="10" t="s">
        <v>31</v>
      </c>
      <c r="EV134" s="10" t="s">
        <v>31</v>
      </c>
      <c r="EW134" s="10" t="s">
        <v>31</v>
      </c>
      <c r="EX134" s="10" t="s">
        <v>31</v>
      </c>
      <c r="EY134" s="10" t="s">
        <v>31</v>
      </c>
      <c r="EZ134" s="10" t="s">
        <v>31</v>
      </c>
      <c r="FA134" s="10" t="s">
        <v>31</v>
      </c>
      <c r="FB134" s="10" t="s">
        <v>31</v>
      </c>
      <c r="FC134" s="11" t="s">
        <v>31</v>
      </c>
      <c r="FD134" s="10" t="s">
        <v>31</v>
      </c>
      <c r="FE134" s="10" t="s">
        <v>31</v>
      </c>
      <c r="FF134" s="10" t="s">
        <v>31</v>
      </c>
      <c r="FG134" s="10" t="s">
        <v>31</v>
      </c>
      <c r="FH134" s="10" t="s">
        <v>31</v>
      </c>
      <c r="FI134" s="10" t="s">
        <v>31</v>
      </c>
      <c r="FJ134" s="10" t="s">
        <v>31</v>
      </c>
      <c r="FK134" s="10" t="s">
        <v>31</v>
      </c>
      <c r="FL134" s="10" t="s">
        <v>31</v>
      </c>
      <c r="FM134" s="10" t="s">
        <v>31</v>
      </c>
      <c r="FN134" s="10" t="s">
        <v>31</v>
      </c>
      <c r="FO134" s="10" t="s">
        <v>31</v>
      </c>
      <c r="FP134" s="10" t="s">
        <v>31</v>
      </c>
      <c r="FQ134" s="10" t="s">
        <v>31</v>
      </c>
      <c r="FR134" s="10" t="s">
        <v>31</v>
      </c>
      <c r="FS134" s="10" t="s">
        <v>31</v>
      </c>
      <c r="FT134" s="10" t="s">
        <v>31</v>
      </c>
      <c r="FU134" s="10" t="s">
        <v>31</v>
      </c>
      <c r="FV134" s="10" t="s">
        <v>31</v>
      </c>
      <c r="FW134" s="10" t="s">
        <v>31</v>
      </c>
      <c r="FX134" s="10" t="s">
        <v>31</v>
      </c>
      <c r="FY134" s="10" t="s">
        <v>31</v>
      </c>
      <c r="FZ134" s="10" t="s">
        <v>31</v>
      </c>
      <c r="GA134" s="10" t="s">
        <v>31</v>
      </c>
      <c r="GB134" s="10" t="s">
        <v>31</v>
      </c>
      <c r="GC134" s="10" t="s">
        <v>31</v>
      </c>
      <c r="GD134" s="11" t="s">
        <v>31</v>
      </c>
      <c r="GE134" s="10" t="s">
        <v>31</v>
      </c>
      <c r="GF134" s="10" t="s">
        <v>31</v>
      </c>
      <c r="GG134" s="10" t="s">
        <v>31</v>
      </c>
      <c r="GH134" s="10" t="s">
        <v>31</v>
      </c>
      <c r="GI134" s="10" t="s">
        <v>31</v>
      </c>
      <c r="GJ134" s="10" t="s">
        <v>31</v>
      </c>
      <c r="GK134" s="10" t="s">
        <v>31</v>
      </c>
      <c r="GL134" s="10" t="s">
        <v>31</v>
      </c>
      <c r="GM134" s="10" t="s">
        <v>31</v>
      </c>
      <c r="GN134" s="10" t="s">
        <v>31</v>
      </c>
      <c r="GO134" s="10" t="s">
        <v>31</v>
      </c>
      <c r="GP134" s="10" t="s">
        <v>31</v>
      </c>
      <c r="GQ134" s="10" t="s">
        <v>31</v>
      </c>
      <c r="GR134" s="10" t="s">
        <v>31</v>
      </c>
      <c r="GS134" s="10" t="s">
        <v>31</v>
      </c>
      <c r="GT134" s="10" t="s">
        <v>31</v>
      </c>
      <c r="GU134" s="10" t="s">
        <v>31</v>
      </c>
      <c r="GV134" s="10" t="s">
        <v>31</v>
      </c>
      <c r="GW134" s="10" t="s">
        <v>31</v>
      </c>
      <c r="GX134" s="10" t="s">
        <v>31</v>
      </c>
      <c r="GY134" s="10" t="s">
        <v>31</v>
      </c>
      <c r="GZ134" s="10" t="s">
        <v>31</v>
      </c>
      <c r="HA134" s="10" t="s">
        <v>31</v>
      </c>
      <c r="HB134" s="10" t="s">
        <v>31</v>
      </c>
      <c r="HC134" s="10" t="s">
        <v>31</v>
      </c>
      <c r="HD134" s="10" t="s">
        <v>31</v>
      </c>
      <c r="HE134" s="10" t="s">
        <v>31</v>
      </c>
      <c r="HF134" s="10" t="s">
        <v>31</v>
      </c>
    </row>
    <row r="135">
      <c r="A135" s="7"/>
      <c r="B135" s="8"/>
      <c r="C135" s="7" t="s">
        <v>475</v>
      </c>
      <c r="D135" s="7" t="s">
        <v>308</v>
      </c>
      <c r="E135" s="7" t="s">
        <v>268</v>
      </c>
      <c r="F135" s="9">
        <f t="shared" si="1"/>
        <v>36</v>
      </c>
      <c r="G135" s="7" t="s">
        <v>26</v>
      </c>
      <c r="H135" s="7" t="s">
        <v>476</v>
      </c>
      <c r="I135" s="7" t="s">
        <v>477</v>
      </c>
      <c r="J135" s="7" t="s">
        <v>29</v>
      </c>
      <c r="K135" s="7" t="s">
        <v>55</v>
      </c>
      <c r="L135" s="7" t="s">
        <v>478</v>
      </c>
      <c r="M135" s="10">
        <v>15.0</v>
      </c>
      <c r="N135" s="10">
        <v>21.0</v>
      </c>
      <c r="O135" s="10" t="s">
        <v>31</v>
      </c>
      <c r="P135" s="10" t="s">
        <v>31</v>
      </c>
      <c r="Q135" s="10" t="s">
        <v>31</v>
      </c>
      <c r="R135" s="10" t="s">
        <v>31</v>
      </c>
      <c r="S135" s="11">
        <v>1.0</v>
      </c>
      <c r="T135" s="10">
        <v>1.0</v>
      </c>
      <c r="U135" s="10">
        <v>1.0</v>
      </c>
      <c r="V135" s="10">
        <v>1.0</v>
      </c>
      <c r="W135" s="10">
        <v>1.0</v>
      </c>
      <c r="X135" s="10">
        <v>1.0</v>
      </c>
      <c r="Y135" s="10">
        <v>1.0</v>
      </c>
      <c r="Z135" s="10">
        <v>1.0</v>
      </c>
      <c r="AA135" s="10" t="s">
        <v>57</v>
      </c>
      <c r="AB135" s="10">
        <v>1.0</v>
      </c>
      <c r="AC135" s="10">
        <v>1.0</v>
      </c>
      <c r="AD135" s="10" t="s">
        <v>57</v>
      </c>
      <c r="AE135" s="10" t="s">
        <v>57</v>
      </c>
      <c r="AF135" s="10" t="s">
        <v>57</v>
      </c>
      <c r="AG135" s="10" t="s">
        <v>57</v>
      </c>
      <c r="AH135" s="10" t="s">
        <v>57</v>
      </c>
      <c r="AI135" s="10" t="s">
        <v>57</v>
      </c>
      <c r="AJ135" s="10" t="s">
        <v>57</v>
      </c>
      <c r="AK135" s="10" t="s">
        <v>57</v>
      </c>
      <c r="AL135" s="10" t="s">
        <v>57</v>
      </c>
      <c r="AM135" s="11">
        <v>1.0</v>
      </c>
      <c r="AN135" s="10">
        <v>1.0</v>
      </c>
      <c r="AO135" s="10">
        <v>1.0</v>
      </c>
      <c r="AP135" s="10">
        <v>1.0</v>
      </c>
      <c r="AQ135" s="10">
        <v>1.0</v>
      </c>
      <c r="AR135" s="10">
        <v>1.0</v>
      </c>
      <c r="AS135" s="10">
        <v>1.0</v>
      </c>
      <c r="AT135" s="10" t="s">
        <v>38</v>
      </c>
      <c r="AU135" s="10">
        <v>1.0</v>
      </c>
      <c r="AV135" s="10">
        <v>1.0</v>
      </c>
      <c r="AW135" s="10" t="s">
        <v>38</v>
      </c>
      <c r="AX135" s="10">
        <v>1.0</v>
      </c>
      <c r="AY135" s="10" t="s">
        <v>38</v>
      </c>
      <c r="AZ135" s="10" t="s">
        <v>38</v>
      </c>
      <c r="BA135" s="10">
        <v>1.0</v>
      </c>
      <c r="BB135" s="10" t="s">
        <v>38</v>
      </c>
      <c r="BC135" s="10" t="s">
        <v>38</v>
      </c>
      <c r="BD135" s="10">
        <v>1.0</v>
      </c>
      <c r="BE135" s="10">
        <v>1.0</v>
      </c>
      <c r="BF135" s="10" t="s">
        <v>38</v>
      </c>
      <c r="BG135" s="10" t="s">
        <v>38</v>
      </c>
      <c r="BH135" s="10" t="s">
        <v>38</v>
      </c>
      <c r="BI135" s="10" t="s">
        <v>38</v>
      </c>
      <c r="BJ135" s="10" t="s">
        <v>38</v>
      </c>
      <c r="BK135" s="11" t="s">
        <v>31</v>
      </c>
      <c r="BL135" s="10" t="s">
        <v>31</v>
      </c>
      <c r="BM135" s="10" t="s">
        <v>31</v>
      </c>
      <c r="BN135" s="10" t="s">
        <v>31</v>
      </c>
      <c r="BO135" s="10" t="s">
        <v>31</v>
      </c>
      <c r="BP135" s="10" t="s">
        <v>31</v>
      </c>
      <c r="BQ135" s="10" t="s">
        <v>31</v>
      </c>
      <c r="BR135" s="10" t="s">
        <v>31</v>
      </c>
      <c r="BS135" s="10" t="s">
        <v>31</v>
      </c>
      <c r="BT135" s="10" t="s">
        <v>31</v>
      </c>
      <c r="BU135" s="10" t="s">
        <v>31</v>
      </c>
      <c r="BV135" s="10" t="s">
        <v>31</v>
      </c>
      <c r="BW135" s="10" t="s">
        <v>31</v>
      </c>
      <c r="BX135" s="10" t="s">
        <v>31</v>
      </c>
      <c r="BY135" s="10" t="s">
        <v>31</v>
      </c>
      <c r="BZ135" s="10" t="s">
        <v>31</v>
      </c>
      <c r="CA135" s="10" t="s">
        <v>31</v>
      </c>
      <c r="CB135" s="10" t="s">
        <v>31</v>
      </c>
      <c r="CC135" s="10" t="s">
        <v>31</v>
      </c>
      <c r="CD135" s="10" t="s">
        <v>31</v>
      </c>
      <c r="CE135" s="10" t="s">
        <v>31</v>
      </c>
      <c r="CF135" s="10" t="s">
        <v>31</v>
      </c>
      <c r="CG135" s="10" t="s">
        <v>31</v>
      </c>
      <c r="CH135" s="10" t="s">
        <v>31</v>
      </c>
      <c r="CI135" s="10" t="s">
        <v>31</v>
      </c>
      <c r="CJ135" s="10" t="s">
        <v>31</v>
      </c>
      <c r="CK135" s="10" t="s">
        <v>31</v>
      </c>
      <c r="CL135" s="10" t="s">
        <v>31</v>
      </c>
      <c r="CM135" s="10" t="s">
        <v>31</v>
      </c>
      <c r="CN135" s="11" t="s">
        <v>31</v>
      </c>
      <c r="CO135" s="10" t="s">
        <v>31</v>
      </c>
      <c r="CP135" s="10" t="s">
        <v>31</v>
      </c>
      <c r="CQ135" s="10" t="s">
        <v>31</v>
      </c>
      <c r="CR135" s="10" t="s">
        <v>31</v>
      </c>
      <c r="CS135" s="10" t="s">
        <v>31</v>
      </c>
      <c r="CT135" s="10" t="s">
        <v>31</v>
      </c>
      <c r="CU135" s="10" t="s">
        <v>31</v>
      </c>
      <c r="CV135" s="10" t="s">
        <v>31</v>
      </c>
      <c r="CW135" s="10" t="s">
        <v>31</v>
      </c>
      <c r="CX135" s="10" t="s">
        <v>31</v>
      </c>
      <c r="CY135" s="10" t="s">
        <v>31</v>
      </c>
      <c r="CZ135" s="10" t="s">
        <v>31</v>
      </c>
      <c r="DA135" s="10" t="s">
        <v>31</v>
      </c>
      <c r="DB135" s="10" t="s">
        <v>31</v>
      </c>
      <c r="DC135" s="10" t="s">
        <v>31</v>
      </c>
      <c r="DD135" s="10" t="s">
        <v>31</v>
      </c>
      <c r="DE135" s="10" t="s">
        <v>31</v>
      </c>
      <c r="DF135" s="10" t="s">
        <v>31</v>
      </c>
      <c r="DG135" s="10" t="s">
        <v>31</v>
      </c>
      <c r="DH135" s="10" t="s">
        <v>31</v>
      </c>
      <c r="DI135" s="10" t="s">
        <v>31</v>
      </c>
      <c r="DJ135" s="10" t="s">
        <v>31</v>
      </c>
      <c r="DK135" s="10" t="s">
        <v>31</v>
      </c>
      <c r="DL135" s="10" t="s">
        <v>31</v>
      </c>
      <c r="DM135" s="10" t="s">
        <v>31</v>
      </c>
      <c r="DN135" s="10" t="s">
        <v>31</v>
      </c>
      <c r="DO135" s="10" t="s">
        <v>31</v>
      </c>
      <c r="DP135" s="10" t="s">
        <v>31</v>
      </c>
      <c r="DQ135" s="10" t="s">
        <v>31</v>
      </c>
      <c r="DR135" s="10" t="s">
        <v>31</v>
      </c>
      <c r="DS135" s="10" t="s">
        <v>31</v>
      </c>
      <c r="DT135" s="10" t="s">
        <v>31</v>
      </c>
      <c r="DU135" s="10" t="s">
        <v>31</v>
      </c>
      <c r="DV135" s="10" t="s">
        <v>31</v>
      </c>
      <c r="DW135" s="10" t="s">
        <v>31</v>
      </c>
      <c r="DX135" s="10" t="s">
        <v>31</v>
      </c>
      <c r="DY135" s="10" t="s">
        <v>31</v>
      </c>
      <c r="DZ135" s="10" t="s">
        <v>31</v>
      </c>
      <c r="EA135" s="10" t="s">
        <v>31</v>
      </c>
      <c r="EB135" s="10" t="s">
        <v>31</v>
      </c>
      <c r="EC135" s="10" t="s">
        <v>31</v>
      </c>
      <c r="ED135" s="10" t="s">
        <v>31</v>
      </c>
      <c r="EE135" s="10" t="s">
        <v>31</v>
      </c>
      <c r="EF135" s="10" t="s">
        <v>31</v>
      </c>
      <c r="EG135" s="10" t="s">
        <v>31</v>
      </c>
      <c r="EH135" s="10" t="s">
        <v>31</v>
      </c>
      <c r="EI135" s="10" t="s">
        <v>31</v>
      </c>
      <c r="EJ135" s="10" t="s">
        <v>31</v>
      </c>
      <c r="EK135" s="10" t="s">
        <v>31</v>
      </c>
      <c r="EL135" s="10" t="s">
        <v>31</v>
      </c>
      <c r="EM135" s="10" t="s">
        <v>31</v>
      </c>
      <c r="EN135" s="10" t="s">
        <v>31</v>
      </c>
      <c r="EO135" s="10" t="s">
        <v>31</v>
      </c>
      <c r="EP135" s="10" t="s">
        <v>31</v>
      </c>
      <c r="EQ135" s="10" t="s">
        <v>31</v>
      </c>
      <c r="ER135" s="10" t="s">
        <v>31</v>
      </c>
      <c r="ES135" s="10" t="s">
        <v>31</v>
      </c>
      <c r="ET135" s="10" t="s">
        <v>31</v>
      </c>
      <c r="EU135" s="10" t="s">
        <v>31</v>
      </c>
      <c r="EV135" s="10" t="s">
        <v>31</v>
      </c>
      <c r="EW135" s="10" t="s">
        <v>31</v>
      </c>
      <c r="EX135" s="10" t="s">
        <v>31</v>
      </c>
      <c r="EY135" s="10" t="s">
        <v>31</v>
      </c>
      <c r="EZ135" s="10" t="s">
        <v>31</v>
      </c>
      <c r="FA135" s="10" t="s">
        <v>31</v>
      </c>
      <c r="FB135" s="10" t="s">
        <v>31</v>
      </c>
      <c r="FC135" s="11" t="s">
        <v>31</v>
      </c>
      <c r="FD135" s="10" t="s">
        <v>31</v>
      </c>
      <c r="FE135" s="10" t="s">
        <v>31</v>
      </c>
      <c r="FF135" s="10" t="s">
        <v>31</v>
      </c>
      <c r="FG135" s="10" t="s">
        <v>31</v>
      </c>
      <c r="FH135" s="10" t="s">
        <v>31</v>
      </c>
      <c r="FI135" s="10" t="s">
        <v>31</v>
      </c>
      <c r="FJ135" s="10" t="s">
        <v>31</v>
      </c>
      <c r="FK135" s="10" t="s">
        <v>31</v>
      </c>
      <c r="FL135" s="10" t="s">
        <v>31</v>
      </c>
      <c r="FM135" s="10" t="s">
        <v>31</v>
      </c>
      <c r="FN135" s="10" t="s">
        <v>31</v>
      </c>
      <c r="FO135" s="10" t="s">
        <v>31</v>
      </c>
      <c r="FP135" s="10" t="s">
        <v>31</v>
      </c>
      <c r="FQ135" s="10" t="s">
        <v>31</v>
      </c>
      <c r="FR135" s="10" t="s">
        <v>31</v>
      </c>
      <c r="FS135" s="10" t="s">
        <v>31</v>
      </c>
      <c r="FT135" s="10" t="s">
        <v>31</v>
      </c>
      <c r="FU135" s="10" t="s">
        <v>31</v>
      </c>
      <c r="FV135" s="10" t="s">
        <v>31</v>
      </c>
      <c r="FW135" s="10" t="s">
        <v>31</v>
      </c>
      <c r="FX135" s="10" t="s">
        <v>31</v>
      </c>
      <c r="FY135" s="10" t="s">
        <v>31</v>
      </c>
      <c r="FZ135" s="10" t="s">
        <v>31</v>
      </c>
      <c r="GA135" s="10" t="s">
        <v>31</v>
      </c>
      <c r="GB135" s="10" t="s">
        <v>31</v>
      </c>
      <c r="GC135" s="10" t="s">
        <v>31</v>
      </c>
      <c r="GD135" s="11" t="s">
        <v>31</v>
      </c>
      <c r="GE135" s="10" t="s">
        <v>31</v>
      </c>
      <c r="GF135" s="10" t="s">
        <v>31</v>
      </c>
      <c r="GG135" s="10" t="s">
        <v>31</v>
      </c>
      <c r="GH135" s="10" t="s">
        <v>31</v>
      </c>
      <c r="GI135" s="10" t="s">
        <v>31</v>
      </c>
      <c r="GJ135" s="10" t="s">
        <v>31</v>
      </c>
      <c r="GK135" s="10" t="s">
        <v>31</v>
      </c>
      <c r="GL135" s="10" t="s">
        <v>31</v>
      </c>
      <c r="GM135" s="10" t="s">
        <v>31</v>
      </c>
      <c r="GN135" s="10" t="s">
        <v>31</v>
      </c>
      <c r="GO135" s="10" t="s">
        <v>31</v>
      </c>
      <c r="GP135" s="10" t="s">
        <v>31</v>
      </c>
      <c r="GQ135" s="10" t="s">
        <v>31</v>
      </c>
      <c r="GR135" s="10" t="s">
        <v>31</v>
      </c>
      <c r="GS135" s="10" t="s">
        <v>31</v>
      </c>
      <c r="GT135" s="10" t="s">
        <v>31</v>
      </c>
      <c r="GU135" s="10" t="s">
        <v>31</v>
      </c>
      <c r="GV135" s="10" t="s">
        <v>31</v>
      </c>
      <c r="GW135" s="10" t="s">
        <v>31</v>
      </c>
      <c r="GX135" s="10" t="s">
        <v>31</v>
      </c>
      <c r="GY135" s="10" t="s">
        <v>31</v>
      </c>
      <c r="GZ135" s="10" t="s">
        <v>31</v>
      </c>
      <c r="HA135" s="10" t="s">
        <v>31</v>
      </c>
      <c r="HB135" s="10" t="s">
        <v>31</v>
      </c>
      <c r="HC135" s="10" t="s">
        <v>31</v>
      </c>
      <c r="HD135" s="10" t="s">
        <v>31</v>
      </c>
      <c r="HE135" s="10" t="s">
        <v>31</v>
      </c>
      <c r="HF135" s="10" t="s">
        <v>31</v>
      </c>
    </row>
    <row r="136">
      <c r="A136" s="7"/>
      <c r="B136" s="8"/>
      <c r="C136" s="7" t="s">
        <v>479</v>
      </c>
      <c r="D136" s="7" t="s">
        <v>114</v>
      </c>
      <c r="E136" s="7" t="s">
        <v>480</v>
      </c>
      <c r="F136" s="9">
        <f t="shared" si="1"/>
        <v>36</v>
      </c>
      <c r="G136" s="7" t="s">
        <v>26</v>
      </c>
      <c r="H136" s="7" t="s">
        <v>176</v>
      </c>
      <c r="I136" s="7" t="s">
        <v>414</v>
      </c>
      <c r="J136" s="7" t="s">
        <v>42</v>
      </c>
      <c r="K136" s="7" t="s">
        <v>55</v>
      </c>
      <c r="L136" s="7" t="s">
        <v>481</v>
      </c>
      <c r="M136" s="10">
        <v>15.0</v>
      </c>
      <c r="N136" s="10">
        <v>21.0</v>
      </c>
      <c r="O136" s="10" t="s">
        <v>31</v>
      </c>
      <c r="P136" s="10" t="s">
        <v>31</v>
      </c>
      <c r="Q136" s="10" t="s">
        <v>31</v>
      </c>
      <c r="R136" s="10" t="s">
        <v>31</v>
      </c>
      <c r="S136" s="11">
        <v>1.0</v>
      </c>
      <c r="T136" s="10">
        <v>1.0</v>
      </c>
      <c r="U136" s="10">
        <v>1.0</v>
      </c>
      <c r="V136" s="10">
        <v>1.0</v>
      </c>
      <c r="W136" s="10">
        <v>1.0</v>
      </c>
      <c r="X136" s="10">
        <v>1.0</v>
      </c>
      <c r="Y136" s="10" t="s">
        <v>57</v>
      </c>
      <c r="Z136" s="10" t="s">
        <v>57</v>
      </c>
      <c r="AA136" s="10" t="s">
        <v>57</v>
      </c>
      <c r="AB136" s="10" t="s">
        <v>57</v>
      </c>
      <c r="AC136" s="10" t="s">
        <v>57</v>
      </c>
      <c r="AD136" s="10" t="s">
        <v>57</v>
      </c>
      <c r="AE136" s="10" t="s">
        <v>57</v>
      </c>
      <c r="AF136" s="10" t="s">
        <v>57</v>
      </c>
      <c r="AG136" s="10" t="s">
        <v>57</v>
      </c>
      <c r="AH136" s="10" t="s">
        <v>57</v>
      </c>
      <c r="AI136" s="10" t="s">
        <v>57</v>
      </c>
      <c r="AJ136" s="10" t="s">
        <v>57</v>
      </c>
      <c r="AK136" s="10" t="s">
        <v>57</v>
      </c>
      <c r="AL136" s="10" t="s">
        <v>57</v>
      </c>
      <c r="AM136" s="11" t="s">
        <v>38</v>
      </c>
      <c r="AN136" s="10">
        <v>1.0</v>
      </c>
      <c r="AO136" s="10">
        <v>1.0</v>
      </c>
      <c r="AP136" s="10">
        <v>1.0</v>
      </c>
      <c r="AQ136" s="10">
        <v>1.0</v>
      </c>
      <c r="AR136" s="10">
        <v>1.0</v>
      </c>
      <c r="AS136" s="10" t="s">
        <v>38</v>
      </c>
      <c r="AT136" s="10" t="s">
        <v>38</v>
      </c>
      <c r="AU136" s="10" t="s">
        <v>38</v>
      </c>
      <c r="AV136" s="10" t="s">
        <v>38</v>
      </c>
      <c r="AW136" s="10" t="s">
        <v>38</v>
      </c>
      <c r="AX136" s="10" t="s">
        <v>38</v>
      </c>
      <c r="AY136" s="10" t="s">
        <v>38</v>
      </c>
      <c r="AZ136" s="10" t="s">
        <v>38</v>
      </c>
      <c r="BA136" s="10" t="s">
        <v>38</v>
      </c>
      <c r="BB136" s="10" t="s">
        <v>38</v>
      </c>
      <c r="BC136" s="10" t="s">
        <v>38</v>
      </c>
      <c r="BD136" s="10">
        <v>1.0</v>
      </c>
      <c r="BE136" s="10" t="s">
        <v>38</v>
      </c>
      <c r="BF136" s="10" t="s">
        <v>38</v>
      </c>
      <c r="BG136" s="10" t="s">
        <v>38</v>
      </c>
      <c r="BH136" s="10" t="s">
        <v>38</v>
      </c>
      <c r="BI136" s="10" t="s">
        <v>38</v>
      </c>
      <c r="BJ136" s="10" t="s">
        <v>38</v>
      </c>
      <c r="BK136" s="11" t="s">
        <v>31</v>
      </c>
      <c r="BL136" s="10" t="s">
        <v>31</v>
      </c>
      <c r="BM136" s="10" t="s">
        <v>31</v>
      </c>
      <c r="BN136" s="10" t="s">
        <v>31</v>
      </c>
      <c r="BO136" s="10" t="s">
        <v>31</v>
      </c>
      <c r="BP136" s="10" t="s">
        <v>31</v>
      </c>
      <c r="BQ136" s="10" t="s">
        <v>31</v>
      </c>
      <c r="BR136" s="10" t="s">
        <v>31</v>
      </c>
      <c r="BS136" s="10" t="s">
        <v>31</v>
      </c>
      <c r="BT136" s="10" t="s">
        <v>31</v>
      </c>
      <c r="BU136" s="10" t="s">
        <v>31</v>
      </c>
      <c r="BV136" s="10" t="s">
        <v>31</v>
      </c>
      <c r="BW136" s="10" t="s">
        <v>31</v>
      </c>
      <c r="BX136" s="10" t="s">
        <v>31</v>
      </c>
      <c r="BY136" s="10" t="s">
        <v>31</v>
      </c>
      <c r="BZ136" s="10" t="s">
        <v>31</v>
      </c>
      <c r="CA136" s="10" t="s">
        <v>31</v>
      </c>
      <c r="CB136" s="10" t="s">
        <v>31</v>
      </c>
      <c r="CC136" s="10" t="s">
        <v>31</v>
      </c>
      <c r="CD136" s="10" t="s">
        <v>31</v>
      </c>
      <c r="CE136" s="10" t="s">
        <v>31</v>
      </c>
      <c r="CF136" s="10" t="s">
        <v>31</v>
      </c>
      <c r="CG136" s="10" t="s">
        <v>31</v>
      </c>
      <c r="CH136" s="10" t="s">
        <v>31</v>
      </c>
      <c r="CI136" s="10" t="s">
        <v>31</v>
      </c>
      <c r="CJ136" s="10" t="s">
        <v>31</v>
      </c>
      <c r="CK136" s="10" t="s">
        <v>31</v>
      </c>
      <c r="CL136" s="10" t="s">
        <v>31</v>
      </c>
      <c r="CM136" s="10" t="s">
        <v>31</v>
      </c>
      <c r="CN136" s="11" t="s">
        <v>31</v>
      </c>
      <c r="CO136" s="10" t="s">
        <v>31</v>
      </c>
      <c r="CP136" s="10" t="s">
        <v>31</v>
      </c>
      <c r="CQ136" s="10" t="s">
        <v>31</v>
      </c>
      <c r="CR136" s="10" t="s">
        <v>31</v>
      </c>
      <c r="CS136" s="10" t="s">
        <v>31</v>
      </c>
      <c r="CT136" s="10" t="s">
        <v>31</v>
      </c>
      <c r="CU136" s="10" t="s">
        <v>31</v>
      </c>
      <c r="CV136" s="10" t="s">
        <v>31</v>
      </c>
      <c r="CW136" s="10" t="s">
        <v>31</v>
      </c>
      <c r="CX136" s="10" t="s">
        <v>31</v>
      </c>
      <c r="CY136" s="10" t="s">
        <v>31</v>
      </c>
      <c r="CZ136" s="10" t="s">
        <v>31</v>
      </c>
      <c r="DA136" s="10" t="s">
        <v>31</v>
      </c>
      <c r="DB136" s="10" t="s">
        <v>31</v>
      </c>
      <c r="DC136" s="10" t="s">
        <v>31</v>
      </c>
      <c r="DD136" s="10" t="s">
        <v>31</v>
      </c>
      <c r="DE136" s="10" t="s">
        <v>31</v>
      </c>
      <c r="DF136" s="10" t="s">
        <v>31</v>
      </c>
      <c r="DG136" s="10" t="s">
        <v>31</v>
      </c>
      <c r="DH136" s="10" t="s">
        <v>31</v>
      </c>
      <c r="DI136" s="10" t="s">
        <v>31</v>
      </c>
      <c r="DJ136" s="10" t="s">
        <v>31</v>
      </c>
      <c r="DK136" s="10" t="s">
        <v>31</v>
      </c>
      <c r="DL136" s="10" t="s">
        <v>31</v>
      </c>
      <c r="DM136" s="10" t="s">
        <v>31</v>
      </c>
      <c r="DN136" s="10" t="s">
        <v>31</v>
      </c>
      <c r="DO136" s="10" t="s">
        <v>31</v>
      </c>
      <c r="DP136" s="10" t="s">
        <v>31</v>
      </c>
      <c r="DQ136" s="10" t="s">
        <v>31</v>
      </c>
      <c r="DR136" s="10" t="s">
        <v>31</v>
      </c>
      <c r="DS136" s="10" t="s">
        <v>31</v>
      </c>
      <c r="DT136" s="10" t="s">
        <v>31</v>
      </c>
      <c r="DU136" s="10" t="s">
        <v>31</v>
      </c>
      <c r="DV136" s="10" t="s">
        <v>31</v>
      </c>
      <c r="DW136" s="10" t="s">
        <v>31</v>
      </c>
      <c r="DX136" s="10" t="s">
        <v>31</v>
      </c>
      <c r="DY136" s="10" t="s">
        <v>31</v>
      </c>
      <c r="DZ136" s="10" t="s">
        <v>31</v>
      </c>
      <c r="EA136" s="10" t="s">
        <v>31</v>
      </c>
      <c r="EB136" s="10" t="s">
        <v>31</v>
      </c>
      <c r="EC136" s="10" t="s">
        <v>31</v>
      </c>
      <c r="ED136" s="10" t="s">
        <v>31</v>
      </c>
      <c r="EE136" s="10" t="s">
        <v>31</v>
      </c>
      <c r="EF136" s="10" t="s">
        <v>31</v>
      </c>
      <c r="EG136" s="10" t="s">
        <v>31</v>
      </c>
      <c r="EH136" s="10" t="s">
        <v>31</v>
      </c>
      <c r="EI136" s="10" t="s">
        <v>31</v>
      </c>
      <c r="EJ136" s="10" t="s">
        <v>31</v>
      </c>
      <c r="EK136" s="10" t="s">
        <v>31</v>
      </c>
      <c r="EL136" s="10" t="s">
        <v>31</v>
      </c>
      <c r="EM136" s="10" t="s">
        <v>31</v>
      </c>
      <c r="EN136" s="10" t="s">
        <v>31</v>
      </c>
      <c r="EO136" s="10" t="s">
        <v>31</v>
      </c>
      <c r="EP136" s="10" t="s">
        <v>31</v>
      </c>
      <c r="EQ136" s="10" t="s">
        <v>31</v>
      </c>
      <c r="ER136" s="10" t="s">
        <v>31</v>
      </c>
      <c r="ES136" s="10" t="s">
        <v>31</v>
      </c>
      <c r="ET136" s="10" t="s">
        <v>31</v>
      </c>
      <c r="EU136" s="10" t="s">
        <v>31</v>
      </c>
      <c r="EV136" s="10" t="s">
        <v>31</v>
      </c>
      <c r="EW136" s="10" t="s">
        <v>31</v>
      </c>
      <c r="EX136" s="10" t="s">
        <v>31</v>
      </c>
      <c r="EY136" s="10" t="s">
        <v>31</v>
      </c>
      <c r="EZ136" s="10" t="s">
        <v>31</v>
      </c>
      <c r="FA136" s="10" t="s">
        <v>31</v>
      </c>
      <c r="FB136" s="10" t="s">
        <v>31</v>
      </c>
      <c r="FC136" s="11" t="s">
        <v>31</v>
      </c>
      <c r="FD136" s="10" t="s">
        <v>31</v>
      </c>
      <c r="FE136" s="10" t="s">
        <v>31</v>
      </c>
      <c r="FF136" s="10" t="s">
        <v>31</v>
      </c>
      <c r="FG136" s="10" t="s">
        <v>31</v>
      </c>
      <c r="FH136" s="10" t="s">
        <v>31</v>
      </c>
      <c r="FI136" s="10" t="s">
        <v>31</v>
      </c>
      <c r="FJ136" s="10" t="s">
        <v>31</v>
      </c>
      <c r="FK136" s="10" t="s">
        <v>31</v>
      </c>
      <c r="FL136" s="10" t="s">
        <v>31</v>
      </c>
      <c r="FM136" s="10" t="s">
        <v>31</v>
      </c>
      <c r="FN136" s="10" t="s">
        <v>31</v>
      </c>
      <c r="FO136" s="10" t="s">
        <v>31</v>
      </c>
      <c r="FP136" s="10" t="s">
        <v>31</v>
      </c>
      <c r="FQ136" s="10" t="s">
        <v>31</v>
      </c>
      <c r="FR136" s="10" t="s">
        <v>31</v>
      </c>
      <c r="FS136" s="10" t="s">
        <v>31</v>
      </c>
      <c r="FT136" s="10" t="s">
        <v>31</v>
      </c>
      <c r="FU136" s="10" t="s">
        <v>31</v>
      </c>
      <c r="FV136" s="10" t="s">
        <v>31</v>
      </c>
      <c r="FW136" s="10" t="s">
        <v>31</v>
      </c>
      <c r="FX136" s="10" t="s">
        <v>31</v>
      </c>
      <c r="FY136" s="10" t="s">
        <v>31</v>
      </c>
      <c r="FZ136" s="10" t="s">
        <v>31</v>
      </c>
      <c r="GA136" s="10" t="s">
        <v>31</v>
      </c>
      <c r="GB136" s="10" t="s">
        <v>31</v>
      </c>
      <c r="GC136" s="10" t="s">
        <v>31</v>
      </c>
      <c r="GD136" s="11" t="s">
        <v>31</v>
      </c>
      <c r="GE136" s="10" t="s">
        <v>31</v>
      </c>
      <c r="GF136" s="10" t="s">
        <v>31</v>
      </c>
      <c r="GG136" s="10" t="s">
        <v>31</v>
      </c>
      <c r="GH136" s="10" t="s">
        <v>31</v>
      </c>
      <c r="GI136" s="10" t="s">
        <v>31</v>
      </c>
      <c r="GJ136" s="10" t="s">
        <v>31</v>
      </c>
      <c r="GK136" s="10" t="s">
        <v>31</v>
      </c>
      <c r="GL136" s="10" t="s">
        <v>31</v>
      </c>
      <c r="GM136" s="10" t="s">
        <v>31</v>
      </c>
      <c r="GN136" s="10" t="s">
        <v>31</v>
      </c>
      <c r="GO136" s="10" t="s">
        <v>31</v>
      </c>
      <c r="GP136" s="10" t="s">
        <v>31</v>
      </c>
      <c r="GQ136" s="10" t="s">
        <v>31</v>
      </c>
      <c r="GR136" s="10" t="s">
        <v>31</v>
      </c>
      <c r="GS136" s="10" t="s">
        <v>31</v>
      </c>
      <c r="GT136" s="10" t="s">
        <v>31</v>
      </c>
      <c r="GU136" s="10" t="s">
        <v>31</v>
      </c>
      <c r="GV136" s="10" t="s">
        <v>31</v>
      </c>
      <c r="GW136" s="10" t="s">
        <v>31</v>
      </c>
      <c r="GX136" s="10" t="s">
        <v>31</v>
      </c>
      <c r="GY136" s="10" t="s">
        <v>31</v>
      </c>
      <c r="GZ136" s="10" t="s">
        <v>31</v>
      </c>
      <c r="HA136" s="10" t="s">
        <v>31</v>
      </c>
      <c r="HB136" s="10" t="s">
        <v>31</v>
      </c>
      <c r="HC136" s="10" t="s">
        <v>31</v>
      </c>
      <c r="HD136" s="10" t="s">
        <v>31</v>
      </c>
      <c r="HE136" s="10" t="s">
        <v>31</v>
      </c>
      <c r="HF136" s="10" t="s">
        <v>31</v>
      </c>
    </row>
    <row r="137">
      <c r="A137" s="7"/>
      <c r="B137" s="8"/>
      <c r="C137" s="7" t="s">
        <v>482</v>
      </c>
      <c r="D137" s="7" t="s">
        <v>352</v>
      </c>
      <c r="E137" s="7" t="s">
        <v>483</v>
      </c>
      <c r="F137" s="9">
        <f t="shared" si="1"/>
        <v>36</v>
      </c>
      <c r="G137" s="7" t="s">
        <v>26</v>
      </c>
      <c r="H137" s="7" t="s">
        <v>271</v>
      </c>
      <c r="I137" s="7" t="s">
        <v>272</v>
      </c>
      <c r="J137" s="7" t="s">
        <v>71</v>
      </c>
      <c r="K137" s="7" t="s">
        <v>55</v>
      </c>
      <c r="L137" s="7" t="s">
        <v>273</v>
      </c>
      <c r="M137" s="10">
        <v>15.0</v>
      </c>
      <c r="N137" s="10">
        <v>21.0</v>
      </c>
      <c r="O137" s="10" t="s">
        <v>31</v>
      </c>
      <c r="P137" s="10" t="s">
        <v>31</v>
      </c>
      <c r="Q137" s="10" t="s">
        <v>31</v>
      </c>
      <c r="R137" s="10" t="s">
        <v>31</v>
      </c>
      <c r="S137" s="11">
        <v>1.0</v>
      </c>
      <c r="T137" s="10">
        <v>1.0</v>
      </c>
      <c r="U137" s="10">
        <v>1.0</v>
      </c>
      <c r="V137" s="10">
        <v>1.0</v>
      </c>
      <c r="W137" s="10">
        <v>1.0</v>
      </c>
      <c r="X137" s="10">
        <v>1.0</v>
      </c>
      <c r="Y137" s="10" t="s">
        <v>38</v>
      </c>
      <c r="Z137" s="10" t="s">
        <v>38</v>
      </c>
      <c r="AA137" s="10" t="s">
        <v>38</v>
      </c>
      <c r="AB137" s="10" t="s">
        <v>38</v>
      </c>
      <c r="AC137" s="10" t="s">
        <v>38</v>
      </c>
      <c r="AD137" s="10" t="s">
        <v>38</v>
      </c>
      <c r="AE137" s="10" t="s">
        <v>38</v>
      </c>
      <c r="AF137" s="10" t="s">
        <v>38</v>
      </c>
      <c r="AG137" s="10" t="s">
        <v>38</v>
      </c>
      <c r="AH137" s="10" t="s">
        <v>57</v>
      </c>
      <c r="AI137" s="10" t="s">
        <v>38</v>
      </c>
      <c r="AJ137" s="10" t="s">
        <v>38</v>
      </c>
      <c r="AK137" s="10" t="s">
        <v>38</v>
      </c>
      <c r="AL137" s="10" t="s">
        <v>38</v>
      </c>
      <c r="AM137" s="11">
        <v>1.0</v>
      </c>
      <c r="AN137" s="10">
        <v>1.0</v>
      </c>
      <c r="AO137" s="10">
        <v>1.0</v>
      </c>
      <c r="AP137" s="10">
        <v>1.0</v>
      </c>
      <c r="AQ137" s="10">
        <v>1.0</v>
      </c>
      <c r="AR137" s="10">
        <v>1.0</v>
      </c>
      <c r="AS137" s="10" t="s">
        <v>38</v>
      </c>
      <c r="AT137" s="10" t="s">
        <v>38</v>
      </c>
      <c r="AU137" s="10" t="s">
        <v>38</v>
      </c>
      <c r="AV137" s="10" t="s">
        <v>38</v>
      </c>
      <c r="AW137" s="10" t="s">
        <v>38</v>
      </c>
      <c r="AX137" s="10" t="s">
        <v>38</v>
      </c>
      <c r="AY137" s="10">
        <v>1.0</v>
      </c>
      <c r="AZ137" s="10" t="s">
        <v>38</v>
      </c>
      <c r="BA137" s="10">
        <v>1.0</v>
      </c>
      <c r="BB137" s="10" t="s">
        <v>38</v>
      </c>
      <c r="BC137" s="10" t="s">
        <v>38</v>
      </c>
      <c r="BD137" s="10">
        <v>1.0</v>
      </c>
      <c r="BE137" s="10" t="s">
        <v>38</v>
      </c>
      <c r="BF137" s="10" t="s">
        <v>38</v>
      </c>
      <c r="BG137" s="10" t="s">
        <v>38</v>
      </c>
      <c r="BH137" s="10" t="s">
        <v>38</v>
      </c>
      <c r="BI137" s="10" t="s">
        <v>38</v>
      </c>
      <c r="BJ137" s="10" t="s">
        <v>38</v>
      </c>
      <c r="BK137" s="11" t="s">
        <v>31</v>
      </c>
      <c r="BL137" s="10" t="s">
        <v>31</v>
      </c>
      <c r="BM137" s="10" t="s">
        <v>31</v>
      </c>
      <c r="BN137" s="10" t="s">
        <v>31</v>
      </c>
      <c r="BO137" s="10" t="s">
        <v>31</v>
      </c>
      <c r="BP137" s="10" t="s">
        <v>31</v>
      </c>
      <c r="BQ137" s="10" t="s">
        <v>31</v>
      </c>
      <c r="BR137" s="10" t="s">
        <v>31</v>
      </c>
      <c r="BS137" s="10" t="s">
        <v>31</v>
      </c>
      <c r="BT137" s="10" t="s">
        <v>31</v>
      </c>
      <c r="BU137" s="10" t="s">
        <v>31</v>
      </c>
      <c r="BV137" s="10" t="s">
        <v>31</v>
      </c>
      <c r="BW137" s="10" t="s">
        <v>31</v>
      </c>
      <c r="BX137" s="10" t="s">
        <v>31</v>
      </c>
      <c r="BY137" s="10" t="s">
        <v>31</v>
      </c>
      <c r="BZ137" s="10" t="s">
        <v>31</v>
      </c>
      <c r="CA137" s="10" t="s">
        <v>31</v>
      </c>
      <c r="CB137" s="10" t="s">
        <v>31</v>
      </c>
      <c r="CC137" s="10" t="s">
        <v>31</v>
      </c>
      <c r="CD137" s="10" t="s">
        <v>31</v>
      </c>
      <c r="CE137" s="10" t="s">
        <v>31</v>
      </c>
      <c r="CF137" s="10" t="s">
        <v>31</v>
      </c>
      <c r="CG137" s="10" t="s">
        <v>31</v>
      </c>
      <c r="CH137" s="10" t="s">
        <v>31</v>
      </c>
      <c r="CI137" s="10" t="s">
        <v>31</v>
      </c>
      <c r="CJ137" s="10" t="s">
        <v>31</v>
      </c>
      <c r="CK137" s="10" t="s">
        <v>31</v>
      </c>
      <c r="CL137" s="10" t="s">
        <v>31</v>
      </c>
      <c r="CM137" s="10" t="s">
        <v>31</v>
      </c>
      <c r="CN137" s="11" t="s">
        <v>31</v>
      </c>
      <c r="CO137" s="10" t="s">
        <v>31</v>
      </c>
      <c r="CP137" s="10" t="s">
        <v>31</v>
      </c>
      <c r="CQ137" s="10" t="s">
        <v>31</v>
      </c>
      <c r="CR137" s="10" t="s">
        <v>31</v>
      </c>
      <c r="CS137" s="10" t="s">
        <v>31</v>
      </c>
      <c r="CT137" s="10" t="s">
        <v>31</v>
      </c>
      <c r="CU137" s="10" t="s">
        <v>31</v>
      </c>
      <c r="CV137" s="10" t="s">
        <v>31</v>
      </c>
      <c r="CW137" s="10" t="s">
        <v>31</v>
      </c>
      <c r="CX137" s="10" t="s">
        <v>31</v>
      </c>
      <c r="CY137" s="10" t="s">
        <v>31</v>
      </c>
      <c r="CZ137" s="10" t="s">
        <v>31</v>
      </c>
      <c r="DA137" s="10" t="s">
        <v>31</v>
      </c>
      <c r="DB137" s="10" t="s">
        <v>31</v>
      </c>
      <c r="DC137" s="10" t="s">
        <v>31</v>
      </c>
      <c r="DD137" s="10" t="s">
        <v>31</v>
      </c>
      <c r="DE137" s="10" t="s">
        <v>31</v>
      </c>
      <c r="DF137" s="10" t="s">
        <v>31</v>
      </c>
      <c r="DG137" s="10" t="s">
        <v>31</v>
      </c>
      <c r="DH137" s="10" t="s">
        <v>31</v>
      </c>
      <c r="DI137" s="10" t="s">
        <v>31</v>
      </c>
      <c r="DJ137" s="10" t="s">
        <v>31</v>
      </c>
      <c r="DK137" s="10" t="s">
        <v>31</v>
      </c>
      <c r="DL137" s="10" t="s">
        <v>31</v>
      </c>
      <c r="DM137" s="10" t="s">
        <v>31</v>
      </c>
      <c r="DN137" s="10" t="s">
        <v>31</v>
      </c>
      <c r="DO137" s="10" t="s">
        <v>31</v>
      </c>
      <c r="DP137" s="10" t="s">
        <v>31</v>
      </c>
      <c r="DQ137" s="10" t="s">
        <v>31</v>
      </c>
      <c r="DR137" s="10" t="s">
        <v>31</v>
      </c>
      <c r="DS137" s="10" t="s">
        <v>31</v>
      </c>
      <c r="DT137" s="10" t="s">
        <v>31</v>
      </c>
      <c r="DU137" s="10" t="s">
        <v>31</v>
      </c>
      <c r="DV137" s="10" t="s">
        <v>31</v>
      </c>
      <c r="DW137" s="10" t="s">
        <v>31</v>
      </c>
      <c r="DX137" s="10" t="s">
        <v>31</v>
      </c>
      <c r="DY137" s="10" t="s">
        <v>31</v>
      </c>
      <c r="DZ137" s="10" t="s">
        <v>31</v>
      </c>
      <c r="EA137" s="10" t="s">
        <v>31</v>
      </c>
      <c r="EB137" s="10" t="s">
        <v>31</v>
      </c>
      <c r="EC137" s="10" t="s">
        <v>31</v>
      </c>
      <c r="ED137" s="10" t="s">
        <v>31</v>
      </c>
      <c r="EE137" s="10" t="s">
        <v>31</v>
      </c>
      <c r="EF137" s="10" t="s">
        <v>31</v>
      </c>
      <c r="EG137" s="10" t="s">
        <v>31</v>
      </c>
      <c r="EH137" s="10" t="s">
        <v>31</v>
      </c>
      <c r="EI137" s="10" t="s">
        <v>31</v>
      </c>
      <c r="EJ137" s="10" t="s">
        <v>31</v>
      </c>
      <c r="EK137" s="10" t="s">
        <v>31</v>
      </c>
      <c r="EL137" s="10" t="s">
        <v>31</v>
      </c>
      <c r="EM137" s="10" t="s">
        <v>31</v>
      </c>
      <c r="EN137" s="10" t="s">
        <v>31</v>
      </c>
      <c r="EO137" s="10" t="s">
        <v>31</v>
      </c>
      <c r="EP137" s="10" t="s">
        <v>31</v>
      </c>
      <c r="EQ137" s="10" t="s">
        <v>31</v>
      </c>
      <c r="ER137" s="10" t="s">
        <v>31</v>
      </c>
      <c r="ES137" s="10" t="s">
        <v>31</v>
      </c>
      <c r="ET137" s="10" t="s">
        <v>31</v>
      </c>
      <c r="EU137" s="10" t="s">
        <v>31</v>
      </c>
      <c r="EV137" s="10" t="s">
        <v>31</v>
      </c>
      <c r="EW137" s="10" t="s">
        <v>31</v>
      </c>
      <c r="EX137" s="10" t="s">
        <v>31</v>
      </c>
      <c r="EY137" s="10" t="s">
        <v>31</v>
      </c>
      <c r="EZ137" s="10" t="s">
        <v>31</v>
      </c>
      <c r="FA137" s="10" t="s">
        <v>31</v>
      </c>
      <c r="FB137" s="10" t="s">
        <v>31</v>
      </c>
      <c r="FC137" s="11" t="s">
        <v>31</v>
      </c>
      <c r="FD137" s="10" t="s">
        <v>31</v>
      </c>
      <c r="FE137" s="10" t="s">
        <v>31</v>
      </c>
      <c r="FF137" s="10" t="s">
        <v>31</v>
      </c>
      <c r="FG137" s="10" t="s">
        <v>31</v>
      </c>
      <c r="FH137" s="10" t="s">
        <v>31</v>
      </c>
      <c r="FI137" s="10" t="s">
        <v>31</v>
      </c>
      <c r="FJ137" s="10" t="s">
        <v>31</v>
      </c>
      <c r="FK137" s="10" t="s">
        <v>31</v>
      </c>
      <c r="FL137" s="10" t="s">
        <v>31</v>
      </c>
      <c r="FM137" s="10" t="s">
        <v>31</v>
      </c>
      <c r="FN137" s="10" t="s">
        <v>31</v>
      </c>
      <c r="FO137" s="10" t="s">
        <v>31</v>
      </c>
      <c r="FP137" s="10" t="s">
        <v>31</v>
      </c>
      <c r="FQ137" s="10" t="s">
        <v>31</v>
      </c>
      <c r="FR137" s="10" t="s">
        <v>31</v>
      </c>
      <c r="FS137" s="10" t="s">
        <v>31</v>
      </c>
      <c r="FT137" s="10" t="s">
        <v>31</v>
      </c>
      <c r="FU137" s="10" t="s">
        <v>31</v>
      </c>
      <c r="FV137" s="10" t="s">
        <v>31</v>
      </c>
      <c r="FW137" s="10" t="s">
        <v>31</v>
      </c>
      <c r="FX137" s="10" t="s">
        <v>31</v>
      </c>
      <c r="FY137" s="10" t="s">
        <v>31</v>
      </c>
      <c r="FZ137" s="10" t="s">
        <v>31</v>
      </c>
      <c r="GA137" s="10" t="s">
        <v>31</v>
      </c>
      <c r="GB137" s="10" t="s">
        <v>31</v>
      </c>
      <c r="GC137" s="10" t="s">
        <v>31</v>
      </c>
      <c r="GD137" s="11" t="s">
        <v>31</v>
      </c>
      <c r="GE137" s="10" t="s">
        <v>31</v>
      </c>
      <c r="GF137" s="10" t="s">
        <v>31</v>
      </c>
      <c r="GG137" s="10" t="s">
        <v>31</v>
      </c>
      <c r="GH137" s="10" t="s">
        <v>31</v>
      </c>
      <c r="GI137" s="10" t="s">
        <v>31</v>
      </c>
      <c r="GJ137" s="10" t="s">
        <v>31</v>
      </c>
      <c r="GK137" s="10" t="s">
        <v>31</v>
      </c>
      <c r="GL137" s="10" t="s">
        <v>31</v>
      </c>
      <c r="GM137" s="10" t="s">
        <v>31</v>
      </c>
      <c r="GN137" s="10" t="s">
        <v>31</v>
      </c>
      <c r="GO137" s="10" t="s">
        <v>31</v>
      </c>
      <c r="GP137" s="10" t="s">
        <v>31</v>
      </c>
      <c r="GQ137" s="10" t="s">
        <v>31</v>
      </c>
      <c r="GR137" s="10" t="s">
        <v>31</v>
      </c>
      <c r="GS137" s="10" t="s">
        <v>31</v>
      </c>
      <c r="GT137" s="10" t="s">
        <v>31</v>
      </c>
      <c r="GU137" s="10" t="s">
        <v>31</v>
      </c>
      <c r="GV137" s="10" t="s">
        <v>31</v>
      </c>
      <c r="GW137" s="10" t="s">
        <v>31</v>
      </c>
      <c r="GX137" s="10" t="s">
        <v>31</v>
      </c>
      <c r="GY137" s="10" t="s">
        <v>31</v>
      </c>
      <c r="GZ137" s="10" t="s">
        <v>31</v>
      </c>
      <c r="HA137" s="10" t="s">
        <v>31</v>
      </c>
      <c r="HB137" s="10" t="s">
        <v>31</v>
      </c>
      <c r="HC137" s="10" t="s">
        <v>31</v>
      </c>
      <c r="HD137" s="10" t="s">
        <v>31</v>
      </c>
      <c r="HE137" s="10" t="s">
        <v>31</v>
      </c>
      <c r="HF137" s="10" t="s">
        <v>31</v>
      </c>
    </row>
    <row r="138">
      <c r="A138" s="7"/>
      <c r="B138" s="8"/>
      <c r="C138" s="7" t="s">
        <v>484</v>
      </c>
      <c r="D138" s="7" t="s">
        <v>157</v>
      </c>
      <c r="E138" s="7" t="s">
        <v>485</v>
      </c>
      <c r="F138" s="9">
        <f t="shared" si="1"/>
        <v>21</v>
      </c>
      <c r="G138" s="7" t="s">
        <v>26</v>
      </c>
      <c r="H138" s="7" t="s">
        <v>486</v>
      </c>
      <c r="I138" s="7" t="s">
        <v>487</v>
      </c>
      <c r="J138" s="7" t="s">
        <v>100</v>
      </c>
      <c r="K138" s="7" t="s">
        <v>55</v>
      </c>
      <c r="L138" s="7" t="s">
        <v>488</v>
      </c>
      <c r="M138" s="10">
        <v>0.0</v>
      </c>
      <c r="N138" s="10">
        <v>21.0</v>
      </c>
      <c r="O138" s="10">
        <v>0.0</v>
      </c>
      <c r="P138" s="10" t="s">
        <v>31</v>
      </c>
      <c r="Q138" s="10" t="s">
        <v>31</v>
      </c>
      <c r="R138" s="10" t="s">
        <v>31</v>
      </c>
      <c r="S138" s="11">
        <v>1.0</v>
      </c>
      <c r="T138" s="10">
        <v>1.0</v>
      </c>
      <c r="U138" s="10" t="s">
        <v>38</v>
      </c>
      <c r="V138" s="10" t="s">
        <v>38</v>
      </c>
      <c r="W138" s="10" t="s">
        <v>38</v>
      </c>
      <c r="X138" s="10" t="s">
        <v>38</v>
      </c>
      <c r="Y138" s="10" t="s">
        <v>57</v>
      </c>
      <c r="Z138" s="10" t="s">
        <v>57</v>
      </c>
      <c r="AA138" s="10" t="s">
        <v>57</v>
      </c>
      <c r="AB138" s="10" t="s">
        <v>57</v>
      </c>
      <c r="AC138" s="10" t="s">
        <v>57</v>
      </c>
      <c r="AD138" s="10" t="s">
        <v>57</v>
      </c>
      <c r="AE138" s="10" t="s">
        <v>57</v>
      </c>
      <c r="AF138" s="10" t="s">
        <v>57</v>
      </c>
      <c r="AG138" s="10" t="s">
        <v>57</v>
      </c>
      <c r="AH138" s="10" t="s">
        <v>57</v>
      </c>
      <c r="AI138" s="10" t="s">
        <v>57</v>
      </c>
      <c r="AJ138" s="10" t="s">
        <v>57</v>
      </c>
      <c r="AK138" s="10" t="s">
        <v>57</v>
      </c>
      <c r="AL138" s="10" t="s">
        <v>57</v>
      </c>
      <c r="AM138" s="11">
        <v>1.0</v>
      </c>
      <c r="AN138" s="10">
        <v>1.0</v>
      </c>
      <c r="AO138" s="10">
        <v>1.0</v>
      </c>
      <c r="AP138" s="10">
        <v>1.0</v>
      </c>
      <c r="AQ138" s="10">
        <v>1.0</v>
      </c>
      <c r="AR138" s="10">
        <v>1.0</v>
      </c>
      <c r="AS138" s="10" t="s">
        <v>96</v>
      </c>
      <c r="AT138" s="10" t="s">
        <v>96</v>
      </c>
      <c r="AU138" s="10">
        <v>1.0</v>
      </c>
      <c r="AV138" s="10" t="s">
        <v>96</v>
      </c>
      <c r="AW138" s="10" t="s">
        <v>96</v>
      </c>
      <c r="AX138" s="10">
        <v>1.0</v>
      </c>
      <c r="AY138" s="10" t="s">
        <v>96</v>
      </c>
      <c r="AZ138" s="10" t="s">
        <v>38</v>
      </c>
      <c r="BA138" s="10" t="s">
        <v>38</v>
      </c>
      <c r="BB138" s="10" t="s">
        <v>38</v>
      </c>
      <c r="BC138" s="10" t="s">
        <v>96</v>
      </c>
      <c r="BD138" s="10">
        <v>1.0</v>
      </c>
      <c r="BE138" s="10" t="s">
        <v>38</v>
      </c>
      <c r="BF138" s="10" t="s">
        <v>38</v>
      </c>
      <c r="BG138" s="10" t="s">
        <v>96</v>
      </c>
      <c r="BH138" s="10" t="s">
        <v>96</v>
      </c>
      <c r="BI138" s="10" t="s">
        <v>38</v>
      </c>
      <c r="BJ138" s="10" t="s">
        <v>38</v>
      </c>
      <c r="BK138" s="11" t="s">
        <v>38</v>
      </c>
      <c r="BL138" s="10" t="s">
        <v>38</v>
      </c>
      <c r="BM138" s="10" t="s">
        <v>38</v>
      </c>
      <c r="BN138" s="10" t="s">
        <v>38</v>
      </c>
      <c r="BO138" s="10" t="s">
        <v>38</v>
      </c>
      <c r="BP138" s="10" t="s">
        <v>38</v>
      </c>
      <c r="BQ138" s="10" t="s">
        <v>38</v>
      </c>
      <c r="BR138" s="10" t="s">
        <v>38</v>
      </c>
      <c r="BS138" s="10" t="s">
        <v>38</v>
      </c>
      <c r="BT138" s="10">
        <v>1.0</v>
      </c>
      <c r="BU138" s="10">
        <v>1.0</v>
      </c>
      <c r="BV138" s="10">
        <v>1.0</v>
      </c>
      <c r="BW138" s="10" t="s">
        <v>38</v>
      </c>
      <c r="BX138" s="10" t="s">
        <v>38</v>
      </c>
      <c r="BY138" s="10" t="s">
        <v>38</v>
      </c>
      <c r="BZ138" s="10" t="s">
        <v>38</v>
      </c>
      <c r="CA138" s="10" t="s">
        <v>38</v>
      </c>
      <c r="CB138" s="10" t="s">
        <v>38</v>
      </c>
      <c r="CC138" s="10" t="s">
        <v>38</v>
      </c>
      <c r="CD138" s="10">
        <v>1.0</v>
      </c>
      <c r="CE138" s="10">
        <v>1.0</v>
      </c>
      <c r="CF138" s="10">
        <v>1.0</v>
      </c>
      <c r="CG138" s="10" t="s">
        <v>38</v>
      </c>
      <c r="CH138" s="10" t="s">
        <v>38</v>
      </c>
      <c r="CI138" s="10" t="s">
        <v>38</v>
      </c>
      <c r="CJ138" s="10" t="s">
        <v>38</v>
      </c>
      <c r="CK138" s="10" t="s">
        <v>38</v>
      </c>
      <c r="CL138" s="10" t="s">
        <v>38</v>
      </c>
      <c r="CM138" s="10" t="s">
        <v>38</v>
      </c>
      <c r="CN138" s="11" t="s">
        <v>31</v>
      </c>
      <c r="CO138" s="10" t="s">
        <v>31</v>
      </c>
      <c r="CP138" s="10" t="s">
        <v>31</v>
      </c>
      <c r="CQ138" s="10" t="s">
        <v>31</v>
      </c>
      <c r="CR138" s="10" t="s">
        <v>31</v>
      </c>
      <c r="CS138" s="10" t="s">
        <v>31</v>
      </c>
      <c r="CT138" s="10" t="s">
        <v>31</v>
      </c>
      <c r="CU138" s="10" t="s">
        <v>31</v>
      </c>
      <c r="CV138" s="10" t="s">
        <v>31</v>
      </c>
      <c r="CW138" s="10" t="s">
        <v>31</v>
      </c>
      <c r="CX138" s="10" t="s">
        <v>31</v>
      </c>
      <c r="CY138" s="10" t="s">
        <v>31</v>
      </c>
      <c r="CZ138" s="10" t="s">
        <v>31</v>
      </c>
      <c r="DA138" s="10" t="s">
        <v>31</v>
      </c>
      <c r="DB138" s="10" t="s">
        <v>31</v>
      </c>
      <c r="DC138" s="10" t="s">
        <v>31</v>
      </c>
      <c r="DD138" s="10" t="s">
        <v>31</v>
      </c>
      <c r="DE138" s="10" t="s">
        <v>31</v>
      </c>
      <c r="DF138" s="10" t="s">
        <v>31</v>
      </c>
      <c r="DG138" s="10" t="s">
        <v>31</v>
      </c>
      <c r="DH138" s="10" t="s">
        <v>31</v>
      </c>
      <c r="DI138" s="10" t="s">
        <v>31</v>
      </c>
      <c r="DJ138" s="10" t="s">
        <v>31</v>
      </c>
      <c r="DK138" s="10" t="s">
        <v>31</v>
      </c>
      <c r="DL138" s="10" t="s">
        <v>31</v>
      </c>
      <c r="DM138" s="10" t="s">
        <v>31</v>
      </c>
      <c r="DN138" s="10" t="s">
        <v>31</v>
      </c>
      <c r="DO138" s="10" t="s">
        <v>31</v>
      </c>
      <c r="DP138" s="10" t="s">
        <v>31</v>
      </c>
      <c r="DQ138" s="10" t="s">
        <v>31</v>
      </c>
      <c r="DR138" s="10" t="s">
        <v>31</v>
      </c>
      <c r="DS138" s="10" t="s">
        <v>31</v>
      </c>
      <c r="DT138" s="10" t="s">
        <v>31</v>
      </c>
      <c r="DU138" s="10" t="s">
        <v>31</v>
      </c>
      <c r="DV138" s="10" t="s">
        <v>31</v>
      </c>
      <c r="DW138" s="10" t="s">
        <v>31</v>
      </c>
      <c r="DX138" s="10" t="s">
        <v>31</v>
      </c>
      <c r="DY138" s="10" t="s">
        <v>31</v>
      </c>
      <c r="DZ138" s="10" t="s">
        <v>31</v>
      </c>
      <c r="EA138" s="10" t="s">
        <v>31</v>
      </c>
      <c r="EB138" s="10" t="s">
        <v>31</v>
      </c>
      <c r="EC138" s="10" t="s">
        <v>31</v>
      </c>
      <c r="ED138" s="10" t="s">
        <v>31</v>
      </c>
      <c r="EE138" s="10" t="s">
        <v>31</v>
      </c>
      <c r="EF138" s="10" t="s">
        <v>31</v>
      </c>
      <c r="EG138" s="10" t="s">
        <v>31</v>
      </c>
      <c r="EH138" s="10" t="s">
        <v>31</v>
      </c>
      <c r="EI138" s="10" t="s">
        <v>31</v>
      </c>
      <c r="EJ138" s="10" t="s">
        <v>31</v>
      </c>
      <c r="EK138" s="10" t="s">
        <v>31</v>
      </c>
      <c r="EL138" s="10" t="s">
        <v>31</v>
      </c>
      <c r="EM138" s="10" t="s">
        <v>31</v>
      </c>
      <c r="EN138" s="10" t="s">
        <v>31</v>
      </c>
      <c r="EO138" s="10" t="s">
        <v>31</v>
      </c>
      <c r="EP138" s="10" t="s">
        <v>31</v>
      </c>
      <c r="EQ138" s="10" t="s">
        <v>31</v>
      </c>
      <c r="ER138" s="10" t="s">
        <v>31</v>
      </c>
      <c r="ES138" s="10" t="s">
        <v>31</v>
      </c>
      <c r="ET138" s="10" t="s">
        <v>31</v>
      </c>
      <c r="EU138" s="10" t="s">
        <v>31</v>
      </c>
      <c r="EV138" s="10" t="s">
        <v>31</v>
      </c>
      <c r="EW138" s="10" t="s">
        <v>31</v>
      </c>
      <c r="EX138" s="10" t="s">
        <v>31</v>
      </c>
      <c r="EY138" s="10" t="s">
        <v>31</v>
      </c>
      <c r="EZ138" s="10" t="s">
        <v>31</v>
      </c>
      <c r="FA138" s="10" t="s">
        <v>31</v>
      </c>
      <c r="FB138" s="10" t="s">
        <v>31</v>
      </c>
      <c r="FC138" s="11" t="s">
        <v>31</v>
      </c>
      <c r="FD138" s="10" t="s">
        <v>31</v>
      </c>
      <c r="FE138" s="10" t="s">
        <v>31</v>
      </c>
      <c r="FF138" s="10" t="s">
        <v>31</v>
      </c>
      <c r="FG138" s="10" t="s">
        <v>31</v>
      </c>
      <c r="FH138" s="10" t="s">
        <v>31</v>
      </c>
      <c r="FI138" s="10" t="s">
        <v>31</v>
      </c>
      <c r="FJ138" s="10" t="s">
        <v>31</v>
      </c>
      <c r="FK138" s="10" t="s">
        <v>31</v>
      </c>
      <c r="FL138" s="10" t="s">
        <v>31</v>
      </c>
      <c r="FM138" s="10" t="s">
        <v>31</v>
      </c>
      <c r="FN138" s="10" t="s">
        <v>31</v>
      </c>
      <c r="FO138" s="10" t="s">
        <v>31</v>
      </c>
      <c r="FP138" s="10" t="s">
        <v>31</v>
      </c>
      <c r="FQ138" s="10" t="s">
        <v>31</v>
      </c>
      <c r="FR138" s="10" t="s">
        <v>31</v>
      </c>
      <c r="FS138" s="10" t="s">
        <v>31</v>
      </c>
      <c r="FT138" s="10" t="s">
        <v>31</v>
      </c>
      <c r="FU138" s="10" t="s">
        <v>31</v>
      </c>
      <c r="FV138" s="10" t="s">
        <v>31</v>
      </c>
      <c r="FW138" s="10" t="s">
        <v>31</v>
      </c>
      <c r="FX138" s="10" t="s">
        <v>31</v>
      </c>
      <c r="FY138" s="10" t="s">
        <v>31</v>
      </c>
      <c r="FZ138" s="10" t="s">
        <v>31</v>
      </c>
      <c r="GA138" s="10" t="s">
        <v>31</v>
      </c>
      <c r="GB138" s="10" t="s">
        <v>31</v>
      </c>
      <c r="GC138" s="10" t="s">
        <v>31</v>
      </c>
      <c r="GD138" s="11" t="s">
        <v>31</v>
      </c>
      <c r="GE138" s="10" t="s">
        <v>31</v>
      </c>
      <c r="GF138" s="10" t="s">
        <v>31</v>
      </c>
      <c r="GG138" s="10" t="s">
        <v>31</v>
      </c>
      <c r="GH138" s="10" t="s">
        <v>31</v>
      </c>
      <c r="GI138" s="10" t="s">
        <v>31</v>
      </c>
      <c r="GJ138" s="10" t="s">
        <v>31</v>
      </c>
      <c r="GK138" s="10" t="s">
        <v>31</v>
      </c>
      <c r="GL138" s="10" t="s">
        <v>31</v>
      </c>
      <c r="GM138" s="10" t="s">
        <v>31</v>
      </c>
      <c r="GN138" s="10" t="s">
        <v>31</v>
      </c>
      <c r="GO138" s="10" t="s">
        <v>31</v>
      </c>
      <c r="GP138" s="10" t="s">
        <v>31</v>
      </c>
      <c r="GQ138" s="10" t="s">
        <v>31</v>
      </c>
      <c r="GR138" s="10" t="s">
        <v>31</v>
      </c>
      <c r="GS138" s="10" t="s">
        <v>31</v>
      </c>
      <c r="GT138" s="10" t="s">
        <v>31</v>
      </c>
      <c r="GU138" s="10" t="s">
        <v>31</v>
      </c>
      <c r="GV138" s="10" t="s">
        <v>31</v>
      </c>
      <c r="GW138" s="10" t="s">
        <v>31</v>
      </c>
      <c r="GX138" s="10" t="s">
        <v>31</v>
      </c>
      <c r="GY138" s="10" t="s">
        <v>31</v>
      </c>
      <c r="GZ138" s="10" t="s">
        <v>31</v>
      </c>
      <c r="HA138" s="10" t="s">
        <v>31</v>
      </c>
      <c r="HB138" s="10" t="s">
        <v>31</v>
      </c>
      <c r="HC138" s="10" t="s">
        <v>31</v>
      </c>
      <c r="HD138" s="10" t="s">
        <v>31</v>
      </c>
      <c r="HE138" s="10" t="s">
        <v>31</v>
      </c>
      <c r="HF138" s="10" t="s">
        <v>31</v>
      </c>
    </row>
    <row r="139">
      <c r="A139" s="7"/>
      <c r="B139" s="8"/>
      <c r="C139" s="7" t="s">
        <v>489</v>
      </c>
      <c r="D139" s="7" t="s">
        <v>308</v>
      </c>
      <c r="E139" s="7" t="s">
        <v>490</v>
      </c>
      <c r="F139" s="9">
        <f t="shared" si="1"/>
        <v>21</v>
      </c>
      <c r="G139" s="7" t="s">
        <v>26</v>
      </c>
      <c r="H139" s="7" t="s">
        <v>85</v>
      </c>
      <c r="I139" s="7" t="s">
        <v>257</v>
      </c>
      <c r="J139" s="7" t="s">
        <v>42</v>
      </c>
      <c r="K139" s="7" t="s">
        <v>55</v>
      </c>
      <c r="L139" s="7" t="s">
        <v>491</v>
      </c>
      <c r="M139" s="10">
        <v>0.0</v>
      </c>
      <c r="N139" s="10">
        <v>21.0</v>
      </c>
      <c r="O139" s="10" t="s">
        <v>31</v>
      </c>
      <c r="P139" s="10" t="s">
        <v>31</v>
      </c>
      <c r="Q139" s="10" t="s">
        <v>31</v>
      </c>
      <c r="R139" s="10" t="s">
        <v>31</v>
      </c>
      <c r="S139" s="11" t="s">
        <v>38</v>
      </c>
      <c r="T139" s="10" t="s">
        <v>38</v>
      </c>
      <c r="U139" s="10" t="s">
        <v>38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 t="s">
        <v>38</v>
      </c>
      <c r="AA139" s="10" t="s">
        <v>38</v>
      </c>
      <c r="AB139" s="10" t="s">
        <v>38</v>
      </c>
      <c r="AC139" s="10" t="s">
        <v>38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 t="s">
        <v>38</v>
      </c>
      <c r="AI139" s="10" t="s">
        <v>38</v>
      </c>
      <c r="AJ139" s="10" t="s">
        <v>38</v>
      </c>
      <c r="AK139" s="10" t="s">
        <v>38</v>
      </c>
      <c r="AL139" s="10" t="s">
        <v>38</v>
      </c>
      <c r="AM139" s="11">
        <v>1.0</v>
      </c>
      <c r="AN139" s="10">
        <v>1.0</v>
      </c>
      <c r="AO139" s="10">
        <v>1.0</v>
      </c>
      <c r="AP139" s="10">
        <v>1.0</v>
      </c>
      <c r="AQ139" s="10">
        <v>1.0</v>
      </c>
      <c r="AR139" s="10">
        <v>1.0</v>
      </c>
      <c r="AS139" s="10" t="s">
        <v>38</v>
      </c>
      <c r="AT139" s="10" t="s">
        <v>38</v>
      </c>
      <c r="AU139" s="10" t="s">
        <v>38</v>
      </c>
      <c r="AV139" s="10" t="s">
        <v>38</v>
      </c>
      <c r="AW139" s="10" t="s">
        <v>38</v>
      </c>
      <c r="AX139" s="10" t="s">
        <v>38</v>
      </c>
      <c r="AY139" s="10" t="s">
        <v>38</v>
      </c>
      <c r="AZ139" s="10" t="s">
        <v>38</v>
      </c>
      <c r="BA139" s="10" t="s">
        <v>38</v>
      </c>
      <c r="BB139" s="10" t="s">
        <v>38</v>
      </c>
      <c r="BC139" s="10" t="s">
        <v>38</v>
      </c>
      <c r="BD139" s="10">
        <v>1.0</v>
      </c>
      <c r="BE139" s="10" t="s">
        <v>38</v>
      </c>
      <c r="BF139" s="10" t="s">
        <v>38</v>
      </c>
      <c r="BG139" s="10" t="s">
        <v>38</v>
      </c>
      <c r="BH139" s="10" t="s">
        <v>38</v>
      </c>
      <c r="BI139" s="10" t="s">
        <v>38</v>
      </c>
      <c r="BJ139" s="10" t="s">
        <v>38</v>
      </c>
      <c r="BK139" s="11" t="s">
        <v>31</v>
      </c>
      <c r="BL139" s="10" t="s">
        <v>31</v>
      </c>
      <c r="BM139" s="10" t="s">
        <v>31</v>
      </c>
      <c r="BN139" s="10" t="s">
        <v>31</v>
      </c>
      <c r="BO139" s="10" t="s">
        <v>31</v>
      </c>
      <c r="BP139" s="10" t="s">
        <v>31</v>
      </c>
      <c r="BQ139" s="10" t="s">
        <v>31</v>
      </c>
      <c r="BR139" s="10" t="s">
        <v>31</v>
      </c>
      <c r="BS139" s="10" t="s">
        <v>31</v>
      </c>
      <c r="BT139" s="10" t="s">
        <v>31</v>
      </c>
      <c r="BU139" s="10" t="s">
        <v>31</v>
      </c>
      <c r="BV139" s="10" t="s">
        <v>31</v>
      </c>
      <c r="BW139" s="10" t="s">
        <v>31</v>
      </c>
      <c r="BX139" s="10" t="s">
        <v>31</v>
      </c>
      <c r="BY139" s="10" t="s">
        <v>31</v>
      </c>
      <c r="BZ139" s="10" t="s">
        <v>31</v>
      </c>
      <c r="CA139" s="10" t="s">
        <v>31</v>
      </c>
      <c r="CB139" s="10" t="s">
        <v>31</v>
      </c>
      <c r="CC139" s="10" t="s">
        <v>31</v>
      </c>
      <c r="CD139" s="10" t="s">
        <v>31</v>
      </c>
      <c r="CE139" s="10" t="s">
        <v>31</v>
      </c>
      <c r="CF139" s="10" t="s">
        <v>31</v>
      </c>
      <c r="CG139" s="10" t="s">
        <v>31</v>
      </c>
      <c r="CH139" s="10" t="s">
        <v>31</v>
      </c>
      <c r="CI139" s="10" t="s">
        <v>31</v>
      </c>
      <c r="CJ139" s="10" t="s">
        <v>31</v>
      </c>
      <c r="CK139" s="10" t="s">
        <v>31</v>
      </c>
      <c r="CL139" s="10" t="s">
        <v>31</v>
      </c>
      <c r="CM139" s="10" t="s">
        <v>31</v>
      </c>
      <c r="CN139" s="11" t="s">
        <v>31</v>
      </c>
      <c r="CO139" s="10" t="s">
        <v>31</v>
      </c>
      <c r="CP139" s="10" t="s">
        <v>31</v>
      </c>
      <c r="CQ139" s="10" t="s">
        <v>31</v>
      </c>
      <c r="CR139" s="10" t="s">
        <v>31</v>
      </c>
      <c r="CS139" s="10" t="s">
        <v>31</v>
      </c>
      <c r="CT139" s="10" t="s">
        <v>31</v>
      </c>
      <c r="CU139" s="10" t="s">
        <v>31</v>
      </c>
      <c r="CV139" s="10" t="s">
        <v>31</v>
      </c>
      <c r="CW139" s="10" t="s">
        <v>31</v>
      </c>
      <c r="CX139" s="10" t="s">
        <v>31</v>
      </c>
      <c r="CY139" s="10" t="s">
        <v>31</v>
      </c>
      <c r="CZ139" s="10" t="s">
        <v>31</v>
      </c>
      <c r="DA139" s="10" t="s">
        <v>31</v>
      </c>
      <c r="DB139" s="10" t="s">
        <v>31</v>
      </c>
      <c r="DC139" s="10" t="s">
        <v>31</v>
      </c>
      <c r="DD139" s="10" t="s">
        <v>31</v>
      </c>
      <c r="DE139" s="10" t="s">
        <v>31</v>
      </c>
      <c r="DF139" s="10" t="s">
        <v>31</v>
      </c>
      <c r="DG139" s="10" t="s">
        <v>31</v>
      </c>
      <c r="DH139" s="10" t="s">
        <v>31</v>
      </c>
      <c r="DI139" s="10" t="s">
        <v>31</v>
      </c>
      <c r="DJ139" s="10" t="s">
        <v>31</v>
      </c>
      <c r="DK139" s="10" t="s">
        <v>31</v>
      </c>
      <c r="DL139" s="10" t="s">
        <v>31</v>
      </c>
      <c r="DM139" s="10" t="s">
        <v>31</v>
      </c>
      <c r="DN139" s="10" t="s">
        <v>31</v>
      </c>
      <c r="DO139" s="10" t="s">
        <v>31</v>
      </c>
      <c r="DP139" s="10" t="s">
        <v>31</v>
      </c>
      <c r="DQ139" s="10" t="s">
        <v>31</v>
      </c>
      <c r="DR139" s="10" t="s">
        <v>31</v>
      </c>
      <c r="DS139" s="10" t="s">
        <v>31</v>
      </c>
      <c r="DT139" s="10" t="s">
        <v>31</v>
      </c>
      <c r="DU139" s="10" t="s">
        <v>31</v>
      </c>
      <c r="DV139" s="10" t="s">
        <v>31</v>
      </c>
      <c r="DW139" s="10" t="s">
        <v>31</v>
      </c>
      <c r="DX139" s="10" t="s">
        <v>31</v>
      </c>
      <c r="DY139" s="10" t="s">
        <v>31</v>
      </c>
      <c r="DZ139" s="10" t="s">
        <v>31</v>
      </c>
      <c r="EA139" s="10" t="s">
        <v>31</v>
      </c>
      <c r="EB139" s="10" t="s">
        <v>31</v>
      </c>
      <c r="EC139" s="10" t="s">
        <v>31</v>
      </c>
      <c r="ED139" s="10" t="s">
        <v>31</v>
      </c>
      <c r="EE139" s="10" t="s">
        <v>31</v>
      </c>
      <c r="EF139" s="10" t="s">
        <v>31</v>
      </c>
      <c r="EG139" s="10" t="s">
        <v>31</v>
      </c>
      <c r="EH139" s="10" t="s">
        <v>31</v>
      </c>
      <c r="EI139" s="10" t="s">
        <v>31</v>
      </c>
      <c r="EJ139" s="10" t="s">
        <v>31</v>
      </c>
      <c r="EK139" s="10" t="s">
        <v>31</v>
      </c>
      <c r="EL139" s="10" t="s">
        <v>31</v>
      </c>
      <c r="EM139" s="10" t="s">
        <v>31</v>
      </c>
      <c r="EN139" s="10" t="s">
        <v>31</v>
      </c>
      <c r="EO139" s="10" t="s">
        <v>31</v>
      </c>
      <c r="EP139" s="10" t="s">
        <v>31</v>
      </c>
      <c r="EQ139" s="10" t="s">
        <v>31</v>
      </c>
      <c r="ER139" s="10" t="s">
        <v>31</v>
      </c>
      <c r="ES139" s="10" t="s">
        <v>31</v>
      </c>
      <c r="ET139" s="10" t="s">
        <v>31</v>
      </c>
      <c r="EU139" s="10" t="s">
        <v>31</v>
      </c>
      <c r="EV139" s="10" t="s">
        <v>31</v>
      </c>
      <c r="EW139" s="10" t="s">
        <v>31</v>
      </c>
      <c r="EX139" s="10" t="s">
        <v>31</v>
      </c>
      <c r="EY139" s="10" t="s">
        <v>31</v>
      </c>
      <c r="EZ139" s="10" t="s">
        <v>31</v>
      </c>
      <c r="FA139" s="10" t="s">
        <v>31</v>
      </c>
      <c r="FB139" s="10" t="s">
        <v>31</v>
      </c>
      <c r="FC139" s="11" t="s">
        <v>31</v>
      </c>
      <c r="FD139" s="10" t="s">
        <v>31</v>
      </c>
      <c r="FE139" s="10" t="s">
        <v>31</v>
      </c>
      <c r="FF139" s="10" t="s">
        <v>31</v>
      </c>
      <c r="FG139" s="10" t="s">
        <v>31</v>
      </c>
      <c r="FH139" s="10" t="s">
        <v>31</v>
      </c>
      <c r="FI139" s="10" t="s">
        <v>31</v>
      </c>
      <c r="FJ139" s="10" t="s">
        <v>31</v>
      </c>
      <c r="FK139" s="10" t="s">
        <v>31</v>
      </c>
      <c r="FL139" s="10" t="s">
        <v>31</v>
      </c>
      <c r="FM139" s="10" t="s">
        <v>31</v>
      </c>
      <c r="FN139" s="10" t="s">
        <v>31</v>
      </c>
      <c r="FO139" s="10" t="s">
        <v>31</v>
      </c>
      <c r="FP139" s="10" t="s">
        <v>31</v>
      </c>
      <c r="FQ139" s="10" t="s">
        <v>31</v>
      </c>
      <c r="FR139" s="10" t="s">
        <v>31</v>
      </c>
      <c r="FS139" s="10" t="s">
        <v>31</v>
      </c>
      <c r="FT139" s="10" t="s">
        <v>31</v>
      </c>
      <c r="FU139" s="10" t="s">
        <v>31</v>
      </c>
      <c r="FV139" s="10" t="s">
        <v>31</v>
      </c>
      <c r="FW139" s="10" t="s">
        <v>31</v>
      </c>
      <c r="FX139" s="10" t="s">
        <v>31</v>
      </c>
      <c r="FY139" s="10" t="s">
        <v>31</v>
      </c>
      <c r="FZ139" s="10" t="s">
        <v>31</v>
      </c>
      <c r="GA139" s="10" t="s">
        <v>31</v>
      </c>
      <c r="GB139" s="10" t="s">
        <v>31</v>
      </c>
      <c r="GC139" s="10" t="s">
        <v>31</v>
      </c>
      <c r="GD139" s="11" t="s">
        <v>31</v>
      </c>
      <c r="GE139" s="10" t="s">
        <v>31</v>
      </c>
      <c r="GF139" s="10" t="s">
        <v>31</v>
      </c>
      <c r="GG139" s="10" t="s">
        <v>31</v>
      </c>
      <c r="GH139" s="10" t="s">
        <v>31</v>
      </c>
      <c r="GI139" s="10" t="s">
        <v>31</v>
      </c>
      <c r="GJ139" s="10" t="s">
        <v>31</v>
      </c>
      <c r="GK139" s="10" t="s">
        <v>31</v>
      </c>
      <c r="GL139" s="10" t="s">
        <v>31</v>
      </c>
      <c r="GM139" s="10" t="s">
        <v>31</v>
      </c>
      <c r="GN139" s="10" t="s">
        <v>31</v>
      </c>
      <c r="GO139" s="10" t="s">
        <v>31</v>
      </c>
      <c r="GP139" s="10" t="s">
        <v>31</v>
      </c>
      <c r="GQ139" s="10" t="s">
        <v>31</v>
      </c>
      <c r="GR139" s="10" t="s">
        <v>31</v>
      </c>
      <c r="GS139" s="10" t="s">
        <v>31</v>
      </c>
      <c r="GT139" s="10" t="s">
        <v>31</v>
      </c>
      <c r="GU139" s="10" t="s">
        <v>31</v>
      </c>
      <c r="GV139" s="10" t="s">
        <v>31</v>
      </c>
      <c r="GW139" s="10" t="s">
        <v>31</v>
      </c>
      <c r="GX139" s="10" t="s">
        <v>31</v>
      </c>
      <c r="GY139" s="10" t="s">
        <v>31</v>
      </c>
      <c r="GZ139" s="10" t="s">
        <v>31</v>
      </c>
      <c r="HA139" s="10" t="s">
        <v>31</v>
      </c>
      <c r="HB139" s="10" t="s">
        <v>31</v>
      </c>
      <c r="HC139" s="10" t="s">
        <v>31</v>
      </c>
      <c r="HD139" s="10" t="s">
        <v>31</v>
      </c>
      <c r="HE139" s="10" t="s">
        <v>31</v>
      </c>
      <c r="HF139" s="10" t="s">
        <v>31</v>
      </c>
    </row>
    <row r="140">
      <c r="A140" s="7"/>
      <c r="B140" s="8"/>
      <c r="C140" s="7" t="s">
        <v>492</v>
      </c>
      <c r="D140" s="7" t="s">
        <v>63</v>
      </c>
      <c r="E140" s="7" t="s">
        <v>493</v>
      </c>
      <c r="F140" s="9">
        <f t="shared" si="1"/>
        <v>19</v>
      </c>
      <c r="G140" s="7" t="s">
        <v>26</v>
      </c>
      <c r="H140" s="7" t="s">
        <v>494</v>
      </c>
      <c r="I140" s="7" t="s">
        <v>106</v>
      </c>
      <c r="J140" s="7" t="s">
        <v>29</v>
      </c>
      <c r="K140" s="7" t="s">
        <v>30</v>
      </c>
      <c r="L140" s="7"/>
      <c r="M140" s="10" t="s">
        <v>31</v>
      </c>
      <c r="N140" s="10" t="s">
        <v>31</v>
      </c>
      <c r="O140" s="10" t="s">
        <v>31</v>
      </c>
      <c r="P140" s="10">
        <v>19.0</v>
      </c>
      <c r="Q140" s="10" t="s">
        <v>31</v>
      </c>
      <c r="R140" s="10">
        <v>0.0</v>
      </c>
      <c r="S140" s="11" t="s">
        <v>31</v>
      </c>
      <c r="T140" s="10" t="s">
        <v>31</v>
      </c>
      <c r="U140" s="10" t="s">
        <v>31</v>
      </c>
      <c r="V140" s="10" t="s">
        <v>31</v>
      </c>
      <c r="W140" s="10" t="s">
        <v>31</v>
      </c>
      <c r="X140" s="10" t="s">
        <v>31</v>
      </c>
      <c r="Y140" s="10" t="s">
        <v>31</v>
      </c>
      <c r="Z140" s="10" t="s">
        <v>31</v>
      </c>
      <c r="AA140" s="10" t="s">
        <v>31</v>
      </c>
      <c r="AB140" s="10" t="s">
        <v>31</v>
      </c>
      <c r="AC140" s="10" t="s">
        <v>31</v>
      </c>
      <c r="AD140" s="10" t="s">
        <v>31</v>
      </c>
      <c r="AE140" s="10" t="s">
        <v>31</v>
      </c>
      <c r="AF140" s="10" t="s">
        <v>31</v>
      </c>
      <c r="AG140" s="10" t="s">
        <v>31</v>
      </c>
      <c r="AH140" s="10" t="s">
        <v>31</v>
      </c>
      <c r="AI140" s="10" t="s">
        <v>31</v>
      </c>
      <c r="AJ140" s="10" t="s">
        <v>31</v>
      </c>
      <c r="AK140" s="10" t="s">
        <v>31</v>
      </c>
      <c r="AL140" s="10" t="s">
        <v>31</v>
      </c>
      <c r="AM140" s="11" t="s">
        <v>31</v>
      </c>
      <c r="AN140" s="10" t="s">
        <v>31</v>
      </c>
      <c r="AO140" s="10" t="s">
        <v>31</v>
      </c>
      <c r="AP140" s="10" t="s">
        <v>31</v>
      </c>
      <c r="AQ140" s="10" t="s">
        <v>31</v>
      </c>
      <c r="AR140" s="10" t="s">
        <v>31</v>
      </c>
      <c r="AS140" s="10" t="s">
        <v>31</v>
      </c>
      <c r="AT140" s="10" t="s">
        <v>31</v>
      </c>
      <c r="AU140" s="10" t="s">
        <v>31</v>
      </c>
      <c r="AV140" s="10" t="s">
        <v>31</v>
      </c>
      <c r="AW140" s="10" t="s">
        <v>31</v>
      </c>
      <c r="AX140" s="10" t="s">
        <v>31</v>
      </c>
      <c r="AY140" s="10" t="s">
        <v>31</v>
      </c>
      <c r="AZ140" s="10" t="s">
        <v>31</v>
      </c>
      <c r="BA140" s="10" t="s">
        <v>31</v>
      </c>
      <c r="BB140" s="10" t="s">
        <v>31</v>
      </c>
      <c r="BC140" s="10" t="s">
        <v>31</v>
      </c>
      <c r="BD140" s="10" t="s">
        <v>31</v>
      </c>
      <c r="BE140" s="10" t="s">
        <v>31</v>
      </c>
      <c r="BF140" s="10" t="s">
        <v>31</v>
      </c>
      <c r="BG140" s="10" t="s">
        <v>31</v>
      </c>
      <c r="BH140" s="10" t="s">
        <v>31</v>
      </c>
      <c r="BI140" s="10" t="s">
        <v>31</v>
      </c>
      <c r="BJ140" s="10" t="s">
        <v>31</v>
      </c>
      <c r="BK140" s="11" t="s">
        <v>31</v>
      </c>
      <c r="BL140" s="10" t="s">
        <v>31</v>
      </c>
      <c r="BM140" s="10" t="s">
        <v>31</v>
      </c>
      <c r="BN140" s="10" t="s">
        <v>31</v>
      </c>
      <c r="BO140" s="10" t="s">
        <v>31</v>
      </c>
      <c r="BP140" s="10" t="s">
        <v>31</v>
      </c>
      <c r="BQ140" s="10" t="s">
        <v>31</v>
      </c>
      <c r="BR140" s="10" t="s">
        <v>31</v>
      </c>
      <c r="BS140" s="10" t="s">
        <v>31</v>
      </c>
      <c r="BT140" s="10" t="s">
        <v>31</v>
      </c>
      <c r="BU140" s="10" t="s">
        <v>31</v>
      </c>
      <c r="BV140" s="10" t="s">
        <v>31</v>
      </c>
      <c r="BW140" s="10" t="s">
        <v>31</v>
      </c>
      <c r="BX140" s="10" t="s">
        <v>31</v>
      </c>
      <c r="BY140" s="10" t="s">
        <v>31</v>
      </c>
      <c r="BZ140" s="10" t="s">
        <v>31</v>
      </c>
      <c r="CA140" s="10" t="s">
        <v>31</v>
      </c>
      <c r="CB140" s="10" t="s">
        <v>31</v>
      </c>
      <c r="CC140" s="10" t="s">
        <v>31</v>
      </c>
      <c r="CD140" s="10" t="s">
        <v>31</v>
      </c>
      <c r="CE140" s="10" t="s">
        <v>31</v>
      </c>
      <c r="CF140" s="10" t="s">
        <v>31</v>
      </c>
      <c r="CG140" s="10" t="s">
        <v>31</v>
      </c>
      <c r="CH140" s="10" t="s">
        <v>31</v>
      </c>
      <c r="CI140" s="10" t="s">
        <v>31</v>
      </c>
      <c r="CJ140" s="10" t="s">
        <v>31</v>
      </c>
      <c r="CK140" s="10" t="s">
        <v>31</v>
      </c>
      <c r="CL140" s="10" t="s">
        <v>31</v>
      </c>
      <c r="CM140" s="10" t="s">
        <v>31</v>
      </c>
      <c r="CN140" s="11">
        <v>1.0</v>
      </c>
      <c r="CO140" s="10">
        <v>1.0</v>
      </c>
      <c r="CP140" s="10">
        <v>1.0</v>
      </c>
      <c r="CQ140" s="10">
        <v>1.0</v>
      </c>
      <c r="CR140" s="10">
        <v>1.0</v>
      </c>
      <c r="CS140" s="10">
        <v>1.0</v>
      </c>
      <c r="CT140" s="10">
        <v>1.0</v>
      </c>
      <c r="CU140" s="10">
        <v>1.0</v>
      </c>
      <c r="CV140" s="10">
        <v>1.0</v>
      </c>
      <c r="CW140" s="10">
        <v>1.0</v>
      </c>
      <c r="CX140" s="10">
        <v>1.0</v>
      </c>
      <c r="CY140" s="10">
        <v>1.0</v>
      </c>
      <c r="CZ140" s="10">
        <v>1.0</v>
      </c>
      <c r="DA140" s="10">
        <v>1.0</v>
      </c>
      <c r="DB140" s="10">
        <v>1.0</v>
      </c>
      <c r="DC140" s="10">
        <v>1.0</v>
      </c>
      <c r="DD140" s="10">
        <v>1.0</v>
      </c>
      <c r="DE140" s="10">
        <v>1.0</v>
      </c>
      <c r="DF140" s="10">
        <v>1.0</v>
      </c>
      <c r="DG140" s="10">
        <v>1.0</v>
      </c>
      <c r="DH140" s="10">
        <v>1.0</v>
      </c>
      <c r="DI140" s="10">
        <v>1.0</v>
      </c>
      <c r="DJ140" s="10">
        <v>1.0</v>
      </c>
      <c r="DK140" s="10">
        <v>1.0</v>
      </c>
      <c r="DL140" s="10">
        <v>1.0</v>
      </c>
      <c r="DM140" s="10">
        <v>1.0</v>
      </c>
      <c r="DN140" s="10">
        <v>1.0</v>
      </c>
      <c r="DO140" s="10">
        <v>1.0</v>
      </c>
      <c r="DP140" s="10">
        <v>1.0</v>
      </c>
      <c r="DQ140" s="10">
        <v>1.0</v>
      </c>
      <c r="DR140" s="10">
        <v>1.0</v>
      </c>
      <c r="DS140" s="10">
        <v>1.0</v>
      </c>
      <c r="DT140" s="10">
        <v>1.0</v>
      </c>
      <c r="DU140" s="10">
        <v>1.0</v>
      </c>
      <c r="DV140" s="10">
        <v>1.0</v>
      </c>
      <c r="DW140" s="10">
        <v>1.0</v>
      </c>
      <c r="DX140" s="10">
        <v>1.0</v>
      </c>
      <c r="DY140" s="10">
        <v>1.0</v>
      </c>
      <c r="DZ140" s="10">
        <v>1.0</v>
      </c>
      <c r="EA140" s="10">
        <v>1.0</v>
      </c>
      <c r="EB140" s="10">
        <v>1.0</v>
      </c>
      <c r="EC140" s="10">
        <v>1.0</v>
      </c>
      <c r="ED140" s="10">
        <v>1.0</v>
      </c>
      <c r="EE140" s="10">
        <v>1.0</v>
      </c>
      <c r="EF140" s="10">
        <v>1.0</v>
      </c>
      <c r="EG140" s="10">
        <v>1.0</v>
      </c>
      <c r="EH140" s="10">
        <v>1.0</v>
      </c>
      <c r="EI140" s="10">
        <v>1.0</v>
      </c>
      <c r="EJ140" s="10" t="s">
        <v>57</v>
      </c>
      <c r="EK140" s="10">
        <v>1.0</v>
      </c>
      <c r="EL140" s="10">
        <v>1.0</v>
      </c>
      <c r="EM140" s="10" t="s">
        <v>38</v>
      </c>
      <c r="EN140" s="10" t="s">
        <v>38</v>
      </c>
      <c r="EO140" s="10">
        <v>1.0</v>
      </c>
      <c r="EP140" s="10">
        <v>1.0</v>
      </c>
      <c r="EQ140" s="10">
        <v>1.0</v>
      </c>
      <c r="ER140" s="10" t="s">
        <v>38</v>
      </c>
      <c r="ES140" s="10">
        <v>1.0</v>
      </c>
      <c r="ET140" s="10">
        <v>1.0</v>
      </c>
      <c r="EU140" s="10" t="s">
        <v>57</v>
      </c>
      <c r="EV140" s="10" t="s">
        <v>57</v>
      </c>
      <c r="EW140" s="10" t="s">
        <v>57</v>
      </c>
      <c r="EX140" s="10" t="s">
        <v>57</v>
      </c>
      <c r="EY140" s="10" t="s">
        <v>38</v>
      </c>
      <c r="EZ140" s="10" t="s">
        <v>57</v>
      </c>
      <c r="FA140" s="10" t="s">
        <v>57</v>
      </c>
      <c r="FB140" s="10" t="s">
        <v>57</v>
      </c>
      <c r="FC140" s="11" t="s">
        <v>31</v>
      </c>
      <c r="FD140" s="10" t="s">
        <v>31</v>
      </c>
      <c r="FE140" s="10" t="s">
        <v>31</v>
      </c>
      <c r="FF140" s="10" t="s">
        <v>31</v>
      </c>
      <c r="FG140" s="10" t="s">
        <v>31</v>
      </c>
      <c r="FH140" s="10" t="s">
        <v>31</v>
      </c>
      <c r="FI140" s="10" t="s">
        <v>31</v>
      </c>
      <c r="FJ140" s="10" t="s">
        <v>31</v>
      </c>
      <c r="FK140" s="10" t="s">
        <v>31</v>
      </c>
      <c r="FL140" s="10" t="s">
        <v>31</v>
      </c>
      <c r="FM140" s="10" t="s">
        <v>31</v>
      </c>
      <c r="FN140" s="10" t="s">
        <v>31</v>
      </c>
      <c r="FO140" s="10" t="s">
        <v>31</v>
      </c>
      <c r="FP140" s="10" t="s">
        <v>31</v>
      </c>
      <c r="FQ140" s="10" t="s">
        <v>31</v>
      </c>
      <c r="FR140" s="10" t="s">
        <v>31</v>
      </c>
      <c r="FS140" s="10" t="s">
        <v>31</v>
      </c>
      <c r="FT140" s="10" t="s">
        <v>31</v>
      </c>
      <c r="FU140" s="10" t="s">
        <v>31</v>
      </c>
      <c r="FV140" s="10" t="s">
        <v>31</v>
      </c>
      <c r="FW140" s="10" t="s">
        <v>31</v>
      </c>
      <c r="FX140" s="10" t="s">
        <v>31</v>
      </c>
      <c r="FY140" s="10" t="s">
        <v>31</v>
      </c>
      <c r="FZ140" s="10" t="s">
        <v>31</v>
      </c>
      <c r="GA140" s="10" t="s">
        <v>31</v>
      </c>
      <c r="GB140" s="10" t="s">
        <v>31</v>
      </c>
      <c r="GC140" s="10" t="s">
        <v>31</v>
      </c>
      <c r="GD140" s="11" t="s">
        <v>96</v>
      </c>
      <c r="GE140" s="10" t="s">
        <v>96</v>
      </c>
      <c r="GF140" s="10" t="s">
        <v>38</v>
      </c>
      <c r="GG140" s="10" t="s">
        <v>38</v>
      </c>
      <c r="GH140" s="10" t="s">
        <v>38</v>
      </c>
      <c r="GI140" s="10" t="s">
        <v>38</v>
      </c>
      <c r="GJ140" s="10" t="s">
        <v>38</v>
      </c>
      <c r="GK140" s="10" t="s">
        <v>57</v>
      </c>
      <c r="GL140" s="10" t="s">
        <v>57</v>
      </c>
      <c r="GM140" s="10" t="s">
        <v>57</v>
      </c>
      <c r="GN140" s="10" t="s">
        <v>57</v>
      </c>
      <c r="GO140" s="10" t="s">
        <v>57</v>
      </c>
      <c r="GP140" s="10" t="s">
        <v>57</v>
      </c>
      <c r="GQ140" s="10" t="s">
        <v>57</v>
      </c>
      <c r="GR140" s="10" t="s">
        <v>57</v>
      </c>
      <c r="GS140" s="10" t="s">
        <v>57</v>
      </c>
      <c r="GT140" s="10" t="s">
        <v>57</v>
      </c>
      <c r="GU140" s="10" t="s">
        <v>57</v>
      </c>
      <c r="GV140" s="10" t="s">
        <v>57</v>
      </c>
      <c r="GW140" s="10" t="s">
        <v>57</v>
      </c>
      <c r="GX140" s="10" t="s">
        <v>57</v>
      </c>
      <c r="GY140" s="10" t="s">
        <v>57</v>
      </c>
      <c r="GZ140" s="10" t="s">
        <v>57</v>
      </c>
      <c r="HA140" s="10" t="s">
        <v>57</v>
      </c>
      <c r="HB140" s="10" t="s">
        <v>57</v>
      </c>
      <c r="HC140" s="10" t="s">
        <v>57</v>
      </c>
      <c r="HD140" s="10" t="s">
        <v>57</v>
      </c>
      <c r="HE140" s="10" t="s">
        <v>57</v>
      </c>
      <c r="HF140" s="10" t="s">
        <v>57</v>
      </c>
    </row>
    <row r="141">
      <c r="A141" s="7"/>
      <c r="B141" s="8"/>
      <c r="C141" s="7" t="s">
        <v>495</v>
      </c>
      <c r="D141" s="7" t="s">
        <v>49</v>
      </c>
      <c r="E141" s="7" t="s">
        <v>496</v>
      </c>
      <c r="F141" s="9">
        <f t="shared" si="1"/>
        <v>19</v>
      </c>
      <c r="G141" s="7" t="s">
        <v>26</v>
      </c>
      <c r="H141" s="7" t="s">
        <v>116</v>
      </c>
      <c r="I141" s="7" t="s">
        <v>235</v>
      </c>
      <c r="J141" s="7" t="s">
        <v>29</v>
      </c>
      <c r="K141" s="7" t="s">
        <v>30</v>
      </c>
      <c r="L141" s="7" t="s">
        <v>236</v>
      </c>
      <c r="M141" s="10" t="s">
        <v>31</v>
      </c>
      <c r="N141" s="10" t="s">
        <v>31</v>
      </c>
      <c r="O141" s="10" t="s">
        <v>31</v>
      </c>
      <c r="P141" s="10">
        <v>19.0</v>
      </c>
      <c r="Q141" s="10" t="s">
        <v>31</v>
      </c>
      <c r="R141" s="10" t="s">
        <v>31</v>
      </c>
      <c r="S141" s="11" t="s">
        <v>31</v>
      </c>
      <c r="T141" s="10" t="s">
        <v>31</v>
      </c>
      <c r="U141" s="10" t="s">
        <v>31</v>
      </c>
      <c r="V141" s="10" t="s">
        <v>31</v>
      </c>
      <c r="W141" s="10" t="s">
        <v>31</v>
      </c>
      <c r="X141" s="10" t="s">
        <v>31</v>
      </c>
      <c r="Y141" s="10" t="s">
        <v>31</v>
      </c>
      <c r="Z141" s="10" t="s">
        <v>31</v>
      </c>
      <c r="AA141" s="10" t="s">
        <v>31</v>
      </c>
      <c r="AB141" s="10" t="s">
        <v>31</v>
      </c>
      <c r="AC141" s="10" t="s">
        <v>31</v>
      </c>
      <c r="AD141" s="10" t="s">
        <v>31</v>
      </c>
      <c r="AE141" s="10" t="s">
        <v>31</v>
      </c>
      <c r="AF141" s="10" t="s">
        <v>31</v>
      </c>
      <c r="AG141" s="10" t="s">
        <v>31</v>
      </c>
      <c r="AH141" s="10" t="s">
        <v>31</v>
      </c>
      <c r="AI141" s="10" t="s">
        <v>31</v>
      </c>
      <c r="AJ141" s="10" t="s">
        <v>31</v>
      </c>
      <c r="AK141" s="10" t="s">
        <v>31</v>
      </c>
      <c r="AL141" s="10" t="s">
        <v>31</v>
      </c>
      <c r="AM141" s="11" t="s">
        <v>31</v>
      </c>
      <c r="AN141" s="10" t="s">
        <v>31</v>
      </c>
      <c r="AO141" s="10" t="s">
        <v>31</v>
      </c>
      <c r="AP141" s="10" t="s">
        <v>31</v>
      </c>
      <c r="AQ141" s="10" t="s">
        <v>31</v>
      </c>
      <c r="AR141" s="10" t="s">
        <v>31</v>
      </c>
      <c r="AS141" s="10" t="s">
        <v>31</v>
      </c>
      <c r="AT141" s="10" t="s">
        <v>31</v>
      </c>
      <c r="AU141" s="10" t="s">
        <v>31</v>
      </c>
      <c r="AV141" s="10" t="s">
        <v>31</v>
      </c>
      <c r="AW141" s="10" t="s">
        <v>31</v>
      </c>
      <c r="AX141" s="10" t="s">
        <v>31</v>
      </c>
      <c r="AY141" s="10" t="s">
        <v>31</v>
      </c>
      <c r="AZ141" s="10" t="s">
        <v>31</v>
      </c>
      <c r="BA141" s="10" t="s">
        <v>31</v>
      </c>
      <c r="BB141" s="10" t="s">
        <v>31</v>
      </c>
      <c r="BC141" s="10" t="s">
        <v>31</v>
      </c>
      <c r="BD141" s="10" t="s">
        <v>31</v>
      </c>
      <c r="BE141" s="10" t="s">
        <v>31</v>
      </c>
      <c r="BF141" s="10" t="s">
        <v>31</v>
      </c>
      <c r="BG141" s="10" t="s">
        <v>31</v>
      </c>
      <c r="BH141" s="10" t="s">
        <v>31</v>
      </c>
      <c r="BI141" s="10" t="s">
        <v>31</v>
      </c>
      <c r="BJ141" s="10" t="s">
        <v>31</v>
      </c>
      <c r="BK141" s="11" t="s">
        <v>31</v>
      </c>
      <c r="BL141" s="10" t="s">
        <v>31</v>
      </c>
      <c r="BM141" s="10" t="s">
        <v>31</v>
      </c>
      <c r="BN141" s="10" t="s">
        <v>31</v>
      </c>
      <c r="BO141" s="10" t="s">
        <v>31</v>
      </c>
      <c r="BP141" s="10" t="s">
        <v>31</v>
      </c>
      <c r="BQ141" s="10" t="s">
        <v>31</v>
      </c>
      <c r="BR141" s="10" t="s">
        <v>31</v>
      </c>
      <c r="BS141" s="10" t="s">
        <v>31</v>
      </c>
      <c r="BT141" s="10" t="s">
        <v>31</v>
      </c>
      <c r="BU141" s="10" t="s">
        <v>31</v>
      </c>
      <c r="BV141" s="10" t="s">
        <v>31</v>
      </c>
      <c r="BW141" s="10" t="s">
        <v>31</v>
      </c>
      <c r="BX141" s="10" t="s">
        <v>31</v>
      </c>
      <c r="BY141" s="10" t="s">
        <v>31</v>
      </c>
      <c r="BZ141" s="10" t="s">
        <v>31</v>
      </c>
      <c r="CA141" s="10" t="s">
        <v>31</v>
      </c>
      <c r="CB141" s="10" t="s">
        <v>31</v>
      </c>
      <c r="CC141" s="10" t="s">
        <v>31</v>
      </c>
      <c r="CD141" s="10" t="s">
        <v>31</v>
      </c>
      <c r="CE141" s="10" t="s">
        <v>31</v>
      </c>
      <c r="CF141" s="10" t="s">
        <v>31</v>
      </c>
      <c r="CG141" s="10" t="s">
        <v>31</v>
      </c>
      <c r="CH141" s="10" t="s">
        <v>31</v>
      </c>
      <c r="CI141" s="10" t="s">
        <v>31</v>
      </c>
      <c r="CJ141" s="10" t="s">
        <v>31</v>
      </c>
      <c r="CK141" s="10" t="s">
        <v>31</v>
      </c>
      <c r="CL141" s="10" t="s">
        <v>31</v>
      </c>
      <c r="CM141" s="10" t="s">
        <v>31</v>
      </c>
      <c r="CN141" s="11">
        <v>1.0</v>
      </c>
      <c r="CO141" s="10">
        <v>1.0</v>
      </c>
      <c r="CP141" s="10">
        <v>1.0</v>
      </c>
      <c r="CQ141" s="10">
        <v>1.0</v>
      </c>
      <c r="CR141" s="10">
        <v>1.0</v>
      </c>
      <c r="CS141" s="10">
        <v>1.0</v>
      </c>
      <c r="CT141" s="10">
        <v>1.0</v>
      </c>
      <c r="CU141" s="10">
        <v>1.0</v>
      </c>
      <c r="CV141" s="10">
        <v>1.0</v>
      </c>
      <c r="CW141" s="10">
        <v>1.0</v>
      </c>
      <c r="CX141" s="10">
        <v>1.0</v>
      </c>
      <c r="CY141" s="10">
        <v>1.0</v>
      </c>
      <c r="CZ141" s="10">
        <v>1.0</v>
      </c>
      <c r="DA141" s="10">
        <v>1.0</v>
      </c>
      <c r="DB141" s="10">
        <v>1.0</v>
      </c>
      <c r="DC141" s="10">
        <v>1.0</v>
      </c>
      <c r="DD141" s="10">
        <v>1.0</v>
      </c>
      <c r="DE141" s="10">
        <v>1.0</v>
      </c>
      <c r="DF141" s="10">
        <v>1.0</v>
      </c>
      <c r="DG141" s="10">
        <v>1.0</v>
      </c>
      <c r="DH141" s="10">
        <v>1.0</v>
      </c>
      <c r="DI141" s="10">
        <v>1.0</v>
      </c>
      <c r="DJ141" s="10">
        <v>1.0</v>
      </c>
      <c r="DK141" s="10">
        <v>1.0</v>
      </c>
      <c r="DL141" s="10">
        <v>1.0</v>
      </c>
      <c r="DM141" s="10">
        <v>1.0</v>
      </c>
      <c r="DN141" s="10">
        <v>1.0</v>
      </c>
      <c r="DO141" s="10">
        <v>1.0</v>
      </c>
      <c r="DP141" s="10">
        <v>1.0</v>
      </c>
      <c r="DQ141" s="10">
        <v>1.0</v>
      </c>
      <c r="DR141" s="10">
        <v>1.0</v>
      </c>
      <c r="DS141" s="10">
        <v>1.0</v>
      </c>
      <c r="DT141" s="10">
        <v>1.0</v>
      </c>
      <c r="DU141" s="10">
        <v>1.0</v>
      </c>
      <c r="DV141" s="10">
        <v>1.0</v>
      </c>
      <c r="DW141" s="10">
        <v>1.0</v>
      </c>
      <c r="DX141" s="10">
        <v>1.0</v>
      </c>
      <c r="DY141" s="10">
        <v>1.0</v>
      </c>
      <c r="DZ141" s="10">
        <v>1.0</v>
      </c>
      <c r="EA141" s="10">
        <v>1.0</v>
      </c>
      <c r="EB141" s="10">
        <v>1.0</v>
      </c>
      <c r="EC141" s="10">
        <v>1.0</v>
      </c>
      <c r="ED141" s="10">
        <v>1.0</v>
      </c>
      <c r="EE141" s="10">
        <v>1.0</v>
      </c>
      <c r="EF141" s="10">
        <v>1.0</v>
      </c>
      <c r="EG141" s="10" t="s">
        <v>57</v>
      </c>
      <c r="EH141" s="10">
        <v>1.0</v>
      </c>
      <c r="EI141" s="10">
        <v>1.0</v>
      </c>
      <c r="EJ141" s="10">
        <v>1.0</v>
      </c>
      <c r="EK141" s="10">
        <v>1.0</v>
      </c>
      <c r="EL141" s="10" t="s">
        <v>57</v>
      </c>
      <c r="EM141" s="10" t="s">
        <v>38</v>
      </c>
      <c r="EN141" s="10">
        <v>1.0</v>
      </c>
      <c r="EO141" s="10">
        <v>1.0</v>
      </c>
      <c r="EP141" s="10">
        <v>1.0</v>
      </c>
      <c r="EQ141" s="10">
        <v>1.0</v>
      </c>
      <c r="ER141" s="10">
        <v>1.0</v>
      </c>
      <c r="ES141" s="10" t="s">
        <v>38</v>
      </c>
      <c r="ET141" s="10">
        <v>1.0</v>
      </c>
      <c r="EU141" s="10">
        <v>1.0</v>
      </c>
      <c r="EV141" s="10" t="s">
        <v>38</v>
      </c>
      <c r="EW141" s="10" t="s">
        <v>57</v>
      </c>
      <c r="EX141" s="10" t="s">
        <v>38</v>
      </c>
      <c r="EY141" s="10" t="s">
        <v>38</v>
      </c>
      <c r="EZ141" s="10" t="s">
        <v>38</v>
      </c>
      <c r="FA141" s="10" t="s">
        <v>57</v>
      </c>
      <c r="FB141" s="10" t="s">
        <v>38</v>
      </c>
      <c r="FC141" s="11" t="s">
        <v>31</v>
      </c>
      <c r="FD141" s="10" t="s">
        <v>31</v>
      </c>
      <c r="FE141" s="10" t="s">
        <v>31</v>
      </c>
      <c r="FF141" s="10" t="s">
        <v>31</v>
      </c>
      <c r="FG141" s="10" t="s">
        <v>31</v>
      </c>
      <c r="FH141" s="10" t="s">
        <v>31</v>
      </c>
      <c r="FI141" s="10" t="s">
        <v>31</v>
      </c>
      <c r="FJ141" s="10" t="s">
        <v>31</v>
      </c>
      <c r="FK141" s="10" t="s">
        <v>31</v>
      </c>
      <c r="FL141" s="10" t="s">
        <v>31</v>
      </c>
      <c r="FM141" s="10" t="s">
        <v>31</v>
      </c>
      <c r="FN141" s="10" t="s">
        <v>31</v>
      </c>
      <c r="FO141" s="10" t="s">
        <v>31</v>
      </c>
      <c r="FP141" s="10" t="s">
        <v>31</v>
      </c>
      <c r="FQ141" s="10" t="s">
        <v>31</v>
      </c>
      <c r="FR141" s="10" t="s">
        <v>31</v>
      </c>
      <c r="FS141" s="10" t="s">
        <v>31</v>
      </c>
      <c r="FT141" s="10" t="s">
        <v>31</v>
      </c>
      <c r="FU141" s="10" t="s">
        <v>31</v>
      </c>
      <c r="FV141" s="10" t="s">
        <v>31</v>
      </c>
      <c r="FW141" s="10" t="s">
        <v>31</v>
      </c>
      <c r="FX141" s="10" t="s">
        <v>31</v>
      </c>
      <c r="FY141" s="10" t="s">
        <v>31</v>
      </c>
      <c r="FZ141" s="10" t="s">
        <v>31</v>
      </c>
      <c r="GA141" s="10" t="s">
        <v>31</v>
      </c>
      <c r="GB141" s="10" t="s">
        <v>31</v>
      </c>
      <c r="GC141" s="10" t="s">
        <v>31</v>
      </c>
      <c r="GD141" s="11" t="s">
        <v>31</v>
      </c>
      <c r="GE141" s="10" t="s">
        <v>31</v>
      </c>
      <c r="GF141" s="10" t="s">
        <v>31</v>
      </c>
      <c r="GG141" s="10" t="s">
        <v>31</v>
      </c>
      <c r="GH141" s="10" t="s">
        <v>31</v>
      </c>
      <c r="GI141" s="10" t="s">
        <v>31</v>
      </c>
      <c r="GJ141" s="10" t="s">
        <v>31</v>
      </c>
      <c r="GK141" s="10" t="s">
        <v>31</v>
      </c>
      <c r="GL141" s="10" t="s">
        <v>31</v>
      </c>
      <c r="GM141" s="10" t="s">
        <v>31</v>
      </c>
      <c r="GN141" s="10" t="s">
        <v>31</v>
      </c>
      <c r="GO141" s="10" t="s">
        <v>31</v>
      </c>
      <c r="GP141" s="10" t="s">
        <v>31</v>
      </c>
      <c r="GQ141" s="10" t="s">
        <v>31</v>
      </c>
      <c r="GR141" s="10" t="s">
        <v>31</v>
      </c>
      <c r="GS141" s="10" t="s">
        <v>31</v>
      </c>
      <c r="GT141" s="10" t="s">
        <v>31</v>
      </c>
      <c r="GU141" s="10" t="s">
        <v>31</v>
      </c>
      <c r="GV141" s="10" t="s">
        <v>31</v>
      </c>
      <c r="GW141" s="10" t="s">
        <v>31</v>
      </c>
      <c r="GX141" s="10" t="s">
        <v>31</v>
      </c>
      <c r="GY141" s="10" t="s">
        <v>31</v>
      </c>
      <c r="GZ141" s="10" t="s">
        <v>31</v>
      </c>
      <c r="HA141" s="10" t="s">
        <v>31</v>
      </c>
      <c r="HB141" s="10" t="s">
        <v>31</v>
      </c>
      <c r="HC141" s="10" t="s">
        <v>31</v>
      </c>
      <c r="HD141" s="10" t="s">
        <v>31</v>
      </c>
      <c r="HE141" s="10" t="s">
        <v>31</v>
      </c>
      <c r="HF141" s="10" t="s">
        <v>31</v>
      </c>
    </row>
    <row r="142">
      <c r="A142" s="7"/>
      <c r="B142" s="8"/>
      <c r="C142" s="7" t="s">
        <v>497</v>
      </c>
      <c r="D142" s="7" t="s">
        <v>211</v>
      </c>
      <c r="E142" s="7" t="s">
        <v>498</v>
      </c>
      <c r="F142" s="9">
        <f t="shared" si="1"/>
        <v>19</v>
      </c>
      <c r="G142" s="7" t="s">
        <v>26</v>
      </c>
      <c r="H142" s="7" t="s">
        <v>35</v>
      </c>
      <c r="I142" s="7" t="s">
        <v>36</v>
      </c>
      <c r="J142" s="7" t="s">
        <v>29</v>
      </c>
      <c r="K142" s="7" t="s">
        <v>30</v>
      </c>
      <c r="L142" s="7" t="s">
        <v>121</v>
      </c>
      <c r="M142" s="10" t="s">
        <v>31</v>
      </c>
      <c r="N142" s="10" t="s">
        <v>31</v>
      </c>
      <c r="O142" s="10" t="s">
        <v>31</v>
      </c>
      <c r="P142" s="10">
        <v>19.0</v>
      </c>
      <c r="Q142" s="10" t="s">
        <v>31</v>
      </c>
      <c r="R142" s="10" t="s">
        <v>31</v>
      </c>
      <c r="S142" s="11" t="s">
        <v>31</v>
      </c>
      <c r="T142" s="10" t="s">
        <v>31</v>
      </c>
      <c r="U142" s="10" t="s">
        <v>31</v>
      </c>
      <c r="V142" s="10" t="s">
        <v>31</v>
      </c>
      <c r="W142" s="10" t="s">
        <v>31</v>
      </c>
      <c r="X142" s="10" t="s">
        <v>31</v>
      </c>
      <c r="Y142" s="10" t="s">
        <v>31</v>
      </c>
      <c r="Z142" s="10" t="s">
        <v>31</v>
      </c>
      <c r="AA142" s="10" t="s">
        <v>31</v>
      </c>
      <c r="AB142" s="10" t="s">
        <v>31</v>
      </c>
      <c r="AC142" s="10" t="s">
        <v>31</v>
      </c>
      <c r="AD142" s="10" t="s">
        <v>31</v>
      </c>
      <c r="AE142" s="10" t="s">
        <v>31</v>
      </c>
      <c r="AF142" s="10" t="s">
        <v>31</v>
      </c>
      <c r="AG142" s="10" t="s">
        <v>31</v>
      </c>
      <c r="AH142" s="10" t="s">
        <v>31</v>
      </c>
      <c r="AI142" s="10" t="s">
        <v>31</v>
      </c>
      <c r="AJ142" s="10" t="s">
        <v>31</v>
      </c>
      <c r="AK142" s="10" t="s">
        <v>31</v>
      </c>
      <c r="AL142" s="10" t="s">
        <v>31</v>
      </c>
      <c r="AM142" s="11" t="s">
        <v>31</v>
      </c>
      <c r="AN142" s="10" t="s">
        <v>31</v>
      </c>
      <c r="AO142" s="10" t="s">
        <v>31</v>
      </c>
      <c r="AP142" s="10" t="s">
        <v>31</v>
      </c>
      <c r="AQ142" s="10" t="s">
        <v>31</v>
      </c>
      <c r="AR142" s="10" t="s">
        <v>31</v>
      </c>
      <c r="AS142" s="10" t="s">
        <v>31</v>
      </c>
      <c r="AT142" s="10" t="s">
        <v>31</v>
      </c>
      <c r="AU142" s="10" t="s">
        <v>31</v>
      </c>
      <c r="AV142" s="10" t="s">
        <v>31</v>
      </c>
      <c r="AW142" s="10" t="s">
        <v>31</v>
      </c>
      <c r="AX142" s="10" t="s">
        <v>31</v>
      </c>
      <c r="AY142" s="10" t="s">
        <v>31</v>
      </c>
      <c r="AZ142" s="10" t="s">
        <v>31</v>
      </c>
      <c r="BA142" s="10" t="s">
        <v>31</v>
      </c>
      <c r="BB142" s="10" t="s">
        <v>31</v>
      </c>
      <c r="BC142" s="10" t="s">
        <v>31</v>
      </c>
      <c r="BD142" s="10" t="s">
        <v>31</v>
      </c>
      <c r="BE142" s="10" t="s">
        <v>31</v>
      </c>
      <c r="BF142" s="10" t="s">
        <v>31</v>
      </c>
      <c r="BG142" s="10" t="s">
        <v>31</v>
      </c>
      <c r="BH142" s="10" t="s">
        <v>31</v>
      </c>
      <c r="BI142" s="10" t="s">
        <v>31</v>
      </c>
      <c r="BJ142" s="10" t="s">
        <v>31</v>
      </c>
      <c r="BK142" s="11" t="s">
        <v>31</v>
      </c>
      <c r="BL142" s="10" t="s">
        <v>31</v>
      </c>
      <c r="BM142" s="10" t="s">
        <v>31</v>
      </c>
      <c r="BN142" s="10" t="s">
        <v>31</v>
      </c>
      <c r="BO142" s="10" t="s">
        <v>31</v>
      </c>
      <c r="BP142" s="10" t="s">
        <v>31</v>
      </c>
      <c r="BQ142" s="10" t="s">
        <v>31</v>
      </c>
      <c r="BR142" s="10" t="s">
        <v>31</v>
      </c>
      <c r="BS142" s="10" t="s">
        <v>31</v>
      </c>
      <c r="BT142" s="10" t="s">
        <v>31</v>
      </c>
      <c r="BU142" s="10" t="s">
        <v>31</v>
      </c>
      <c r="BV142" s="10" t="s">
        <v>31</v>
      </c>
      <c r="BW142" s="10" t="s">
        <v>31</v>
      </c>
      <c r="BX142" s="10" t="s">
        <v>31</v>
      </c>
      <c r="BY142" s="10" t="s">
        <v>31</v>
      </c>
      <c r="BZ142" s="10" t="s">
        <v>31</v>
      </c>
      <c r="CA142" s="10" t="s">
        <v>31</v>
      </c>
      <c r="CB142" s="10" t="s">
        <v>31</v>
      </c>
      <c r="CC142" s="10" t="s">
        <v>31</v>
      </c>
      <c r="CD142" s="10" t="s">
        <v>31</v>
      </c>
      <c r="CE142" s="10" t="s">
        <v>31</v>
      </c>
      <c r="CF142" s="10" t="s">
        <v>31</v>
      </c>
      <c r="CG142" s="10" t="s">
        <v>31</v>
      </c>
      <c r="CH142" s="10" t="s">
        <v>31</v>
      </c>
      <c r="CI142" s="10" t="s">
        <v>31</v>
      </c>
      <c r="CJ142" s="10" t="s">
        <v>31</v>
      </c>
      <c r="CK142" s="10" t="s">
        <v>31</v>
      </c>
      <c r="CL142" s="10" t="s">
        <v>31</v>
      </c>
      <c r="CM142" s="10" t="s">
        <v>31</v>
      </c>
      <c r="CN142" s="11">
        <v>1.0</v>
      </c>
      <c r="CO142" s="10" t="s">
        <v>38</v>
      </c>
      <c r="CP142" s="10">
        <v>1.0</v>
      </c>
      <c r="CQ142" s="10">
        <v>1.0</v>
      </c>
      <c r="CR142" s="10">
        <v>1.0</v>
      </c>
      <c r="CS142" s="10">
        <v>1.0</v>
      </c>
      <c r="CT142" s="10">
        <v>1.0</v>
      </c>
      <c r="CU142" s="10">
        <v>1.0</v>
      </c>
      <c r="CV142" s="10">
        <v>1.0</v>
      </c>
      <c r="CW142" s="10">
        <v>1.0</v>
      </c>
      <c r="CX142" s="10">
        <v>1.0</v>
      </c>
      <c r="CY142" s="10">
        <v>1.0</v>
      </c>
      <c r="CZ142" s="10">
        <v>1.0</v>
      </c>
      <c r="DA142" s="10" t="s">
        <v>38</v>
      </c>
      <c r="DB142" s="10" t="s">
        <v>38</v>
      </c>
      <c r="DC142" s="10">
        <v>1.0</v>
      </c>
      <c r="DD142" s="10">
        <v>1.0</v>
      </c>
      <c r="DE142" s="10">
        <v>1.0</v>
      </c>
      <c r="DF142" s="10">
        <v>1.0</v>
      </c>
      <c r="DG142" s="10" t="s">
        <v>38</v>
      </c>
      <c r="DH142" s="10" t="s">
        <v>38</v>
      </c>
      <c r="DI142" s="10" t="s">
        <v>38</v>
      </c>
      <c r="DJ142" s="10" t="s">
        <v>38</v>
      </c>
      <c r="DK142" s="10" t="s">
        <v>38</v>
      </c>
      <c r="DL142" s="10" t="s">
        <v>38</v>
      </c>
      <c r="DM142" s="10" t="s">
        <v>38</v>
      </c>
      <c r="DN142" s="10" t="s">
        <v>38</v>
      </c>
      <c r="DO142" s="10" t="s">
        <v>38</v>
      </c>
      <c r="DP142" s="10" t="s">
        <v>38</v>
      </c>
      <c r="DQ142" s="10" t="s">
        <v>38</v>
      </c>
      <c r="DR142" s="10" t="s">
        <v>38</v>
      </c>
      <c r="DS142" s="10">
        <v>1.0</v>
      </c>
      <c r="DT142" s="10">
        <v>1.0</v>
      </c>
      <c r="DU142" s="10">
        <v>1.0</v>
      </c>
      <c r="DV142" s="10">
        <v>1.0</v>
      </c>
      <c r="DW142" s="10">
        <v>1.0</v>
      </c>
      <c r="DX142" s="10">
        <v>1.0</v>
      </c>
      <c r="DY142" s="10">
        <v>1.0</v>
      </c>
      <c r="DZ142" s="10">
        <v>1.0</v>
      </c>
      <c r="EA142" s="10" t="s">
        <v>38</v>
      </c>
      <c r="EB142" s="10" t="s">
        <v>38</v>
      </c>
      <c r="EC142" s="10" t="s">
        <v>38</v>
      </c>
      <c r="ED142" s="10" t="s">
        <v>38</v>
      </c>
      <c r="EE142" s="10" t="s">
        <v>38</v>
      </c>
      <c r="EF142" s="10" t="s">
        <v>38</v>
      </c>
      <c r="EG142" s="10" t="s">
        <v>38</v>
      </c>
      <c r="EH142" s="10" t="s">
        <v>38</v>
      </c>
      <c r="EI142" s="10" t="s">
        <v>38</v>
      </c>
      <c r="EJ142" s="10" t="s">
        <v>57</v>
      </c>
      <c r="EK142" s="10" t="s">
        <v>38</v>
      </c>
      <c r="EL142" s="10" t="s">
        <v>38</v>
      </c>
      <c r="EM142" s="10" t="s">
        <v>38</v>
      </c>
      <c r="EN142" s="10" t="s">
        <v>38</v>
      </c>
      <c r="EO142" s="10" t="s">
        <v>38</v>
      </c>
      <c r="EP142" s="10" t="s">
        <v>38</v>
      </c>
      <c r="EQ142" s="10" t="s">
        <v>38</v>
      </c>
      <c r="ER142" s="10" t="s">
        <v>38</v>
      </c>
      <c r="ES142" s="10" t="s">
        <v>38</v>
      </c>
      <c r="ET142" s="10" t="s">
        <v>38</v>
      </c>
      <c r="EU142" s="10" t="s">
        <v>57</v>
      </c>
      <c r="EV142" s="10" t="s">
        <v>57</v>
      </c>
      <c r="EW142" s="10" t="s">
        <v>57</v>
      </c>
      <c r="EX142" s="10" t="s">
        <v>57</v>
      </c>
      <c r="EY142" s="10" t="s">
        <v>57</v>
      </c>
      <c r="EZ142" s="10" t="s">
        <v>57</v>
      </c>
      <c r="FA142" s="10" t="s">
        <v>57</v>
      </c>
      <c r="FB142" s="10" t="s">
        <v>57</v>
      </c>
      <c r="FC142" s="11" t="s">
        <v>31</v>
      </c>
      <c r="FD142" s="10" t="s">
        <v>31</v>
      </c>
      <c r="FE142" s="10" t="s">
        <v>31</v>
      </c>
      <c r="FF142" s="10" t="s">
        <v>31</v>
      </c>
      <c r="FG142" s="10" t="s">
        <v>31</v>
      </c>
      <c r="FH142" s="10" t="s">
        <v>31</v>
      </c>
      <c r="FI142" s="10" t="s">
        <v>31</v>
      </c>
      <c r="FJ142" s="10" t="s">
        <v>31</v>
      </c>
      <c r="FK142" s="10" t="s">
        <v>31</v>
      </c>
      <c r="FL142" s="10" t="s">
        <v>31</v>
      </c>
      <c r="FM142" s="10" t="s">
        <v>31</v>
      </c>
      <c r="FN142" s="10" t="s">
        <v>31</v>
      </c>
      <c r="FO142" s="10" t="s">
        <v>31</v>
      </c>
      <c r="FP142" s="10" t="s">
        <v>31</v>
      </c>
      <c r="FQ142" s="10" t="s">
        <v>31</v>
      </c>
      <c r="FR142" s="10" t="s">
        <v>31</v>
      </c>
      <c r="FS142" s="10" t="s">
        <v>31</v>
      </c>
      <c r="FT142" s="10" t="s">
        <v>31</v>
      </c>
      <c r="FU142" s="10" t="s">
        <v>31</v>
      </c>
      <c r="FV142" s="10" t="s">
        <v>31</v>
      </c>
      <c r="FW142" s="10" t="s">
        <v>31</v>
      </c>
      <c r="FX142" s="10" t="s">
        <v>31</v>
      </c>
      <c r="FY142" s="10" t="s">
        <v>31</v>
      </c>
      <c r="FZ142" s="10" t="s">
        <v>31</v>
      </c>
      <c r="GA142" s="10" t="s">
        <v>31</v>
      </c>
      <c r="GB142" s="10" t="s">
        <v>31</v>
      </c>
      <c r="GC142" s="10" t="s">
        <v>31</v>
      </c>
      <c r="GD142" s="11" t="s">
        <v>31</v>
      </c>
      <c r="GE142" s="10" t="s">
        <v>31</v>
      </c>
      <c r="GF142" s="10" t="s">
        <v>31</v>
      </c>
      <c r="GG142" s="10" t="s">
        <v>31</v>
      </c>
      <c r="GH142" s="10" t="s">
        <v>31</v>
      </c>
      <c r="GI142" s="10" t="s">
        <v>31</v>
      </c>
      <c r="GJ142" s="10" t="s">
        <v>31</v>
      </c>
      <c r="GK142" s="10" t="s">
        <v>31</v>
      </c>
      <c r="GL142" s="10" t="s">
        <v>31</v>
      </c>
      <c r="GM142" s="10" t="s">
        <v>31</v>
      </c>
      <c r="GN142" s="10" t="s">
        <v>31</v>
      </c>
      <c r="GO142" s="10" t="s">
        <v>31</v>
      </c>
      <c r="GP142" s="10" t="s">
        <v>31</v>
      </c>
      <c r="GQ142" s="10" t="s">
        <v>31</v>
      </c>
      <c r="GR142" s="10" t="s">
        <v>31</v>
      </c>
      <c r="GS142" s="10" t="s">
        <v>31</v>
      </c>
      <c r="GT142" s="10" t="s">
        <v>31</v>
      </c>
      <c r="GU142" s="10" t="s">
        <v>31</v>
      </c>
      <c r="GV142" s="10" t="s">
        <v>31</v>
      </c>
      <c r="GW142" s="10" t="s">
        <v>31</v>
      </c>
      <c r="GX142" s="10" t="s">
        <v>31</v>
      </c>
      <c r="GY142" s="10" t="s">
        <v>31</v>
      </c>
      <c r="GZ142" s="10" t="s">
        <v>31</v>
      </c>
      <c r="HA142" s="10" t="s">
        <v>31</v>
      </c>
      <c r="HB142" s="10" t="s">
        <v>31</v>
      </c>
      <c r="HC142" s="10" t="s">
        <v>31</v>
      </c>
      <c r="HD142" s="10" t="s">
        <v>31</v>
      </c>
      <c r="HE142" s="10" t="s">
        <v>31</v>
      </c>
      <c r="HF142" s="10" t="s">
        <v>31</v>
      </c>
    </row>
    <row r="143">
      <c r="A143" s="7"/>
      <c r="B143" s="8"/>
      <c r="C143" s="7" t="s">
        <v>499</v>
      </c>
      <c r="D143" s="7" t="s">
        <v>174</v>
      </c>
      <c r="E143" s="7" t="s">
        <v>500</v>
      </c>
      <c r="F143" s="9">
        <f t="shared" si="1"/>
        <v>19</v>
      </c>
      <c r="G143" s="7" t="s">
        <v>26</v>
      </c>
      <c r="H143" s="7" t="s">
        <v>486</v>
      </c>
      <c r="I143" s="7" t="s">
        <v>86</v>
      </c>
      <c r="J143" s="7" t="s">
        <v>42</v>
      </c>
      <c r="K143" s="7" t="s">
        <v>30</v>
      </c>
      <c r="L143" s="7"/>
      <c r="M143" s="10" t="s">
        <v>31</v>
      </c>
      <c r="N143" s="10" t="s">
        <v>31</v>
      </c>
      <c r="O143" s="10" t="s">
        <v>31</v>
      </c>
      <c r="P143" s="10">
        <v>19.0</v>
      </c>
      <c r="Q143" s="10" t="s">
        <v>31</v>
      </c>
      <c r="R143" s="10" t="s">
        <v>31</v>
      </c>
      <c r="S143" s="11" t="s">
        <v>31</v>
      </c>
      <c r="T143" s="10" t="s">
        <v>31</v>
      </c>
      <c r="U143" s="10" t="s">
        <v>31</v>
      </c>
      <c r="V143" s="10" t="s">
        <v>31</v>
      </c>
      <c r="W143" s="10" t="s">
        <v>31</v>
      </c>
      <c r="X143" s="10" t="s">
        <v>31</v>
      </c>
      <c r="Y143" s="10" t="s">
        <v>31</v>
      </c>
      <c r="Z143" s="10" t="s">
        <v>31</v>
      </c>
      <c r="AA143" s="10" t="s">
        <v>31</v>
      </c>
      <c r="AB143" s="10" t="s">
        <v>31</v>
      </c>
      <c r="AC143" s="10" t="s">
        <v>31</v>
      </c>
      <c r="AD143" s="10" t="s">
        <v>31</v>
      </c>
      <c r="AE143" s="10" t="s">
        <v>31</v>
      </c>
      <c r="AF143" s="10" t="s">
        <v>31</v>
      </c>
      <c r="AG143" s="10" t="s">
        <v>31</v>
      </c>
      <c r="AH143" s="10" t="s">
        <v>31</v>
      </c>
      <c r="AI143" s="10" t="s">
        <v>31</v>
      </c>
      <c r="AJ143" s="10" t="s">
        <v>31</v>
      </c>
      <c r="AK143" s="10" t="s">
        <v>31</v>
      </c>
      <c r="AL143" s="10" t="s">
        <v>31</v>
      </c>
      <c r="AM143" s="11" t="s">
        <v>31</v>
      </c>
      <c r="AN143" s="10" t="s">
        <v>31</v>
      </c>
      <c r="AO143" s="10" t="s">
        <v>31</v>
      </c>
      <c r="AP143" s="10" t="s">
        <v>31</v>
      </c>
      <c r="AQ143" s="10" t="s">
        <v>31</v>
      </c>
      <c r="AR143" s="10" t="s">
        <v>31</v>
      </c>
      <c r="AS143" s="10" t="s">
        <v>31</v>
      </c>
      <c r="AT143" s="10" t="s">
        <v>31</v>
      </c>
      <c r="AU143" s="10" t="s">
        <v>31</v>
      </c>
      <c r="AV143" s="10" t="s">
        <v>31</v>
      </c>
      <c r="AW143" s="10" t="s">
        <v>31</v>
      </c>
      <c r="AX143" s="10" t="s">
        <v>31</v>
      </c>
      <c r="AY143" s="10" t="s">
        <v>31</v>
      </c>
      <c r="AZ143" s="10" t="s">
        <v>31</v>
      </c>
      <c r="BA143" s="10" t="s">
        <v>31</v>
      </c>
      <c r="BB143" s="10" t="s">
        <v>31</v>
      </c>
      <c r="BC143" s="10" t="s">
        <v>31</v>
      </c>
      <c r="BD143" s="10" t="s">
        <v>31</v>
      </c>
      <c r="BE143" s="10" t="s">
        <v>31</v>
      </c>
      <c r="BF143" s="10" t="s">
        <v>31</v>
      </c>
      <c r="BG143" s="10" t="s">
        <v>31</v>
      </c>
      <c r="BH143" s="10" t="s">
        <v>31</v>
      </c>
      <c r="BI143" s="10" t="s">
        <v>31</v>
      </c>
      <c r="BJ143" s="10" t="s">
        <v>31</v>
      </c>
      <c r="BK143" s="11" t="s">
        <v>31</v>
      </c>
      <c r="BL143" s="10" t="s">
        <v>31</v>
      </c>
      <c r="BM143" s="10" t="s">
        <v>31</v>
      </c>
      <c r="BN143" s="10" t="s">
        <v>31</v>
      </c>
      <c r="BO143" s="10" t="s">
        <v>31</v>
      </c>
      <c r="BP143" s="10" t="s">
        <v>31</v>
      </c>
      <c r="BQ143" s="10" t="s">
        <v>31</v>
      </c>
      <c r="BR143" s="10" t="s">
        <v>31</v>
      </c>
      <c r="BS143" s="10" t="s">
        <v>31</v>
      </c>
      <c r="BT143" s="10" t="s">
        <v>31</v>
      </c>
      <c r="BU143" s="10" t="s">
        <v>31</v>
      </c>
      <c r="BV143" s="10" t="s">
        <v>31</v>
      </c>
      <c r="BW143" s="10" t="s">
        <v>31</v>
      </c>
      <c r="BX143" s="10" t="s">
        <v>31</v>
      </c>
      <c r="BY143" s="10" t="s">
        <v>31</v>
      </c>
      <c r="BZ143" s="10" t="s">
        <v>31</v>
      </c>
      <c r="CA143" s="10" t="s">
        <v>31</v>
      </c>
      <c r="CB143" s="10" t="s">
        <v>31</v>
      </c>
      <c r="CC143" s="10" t="s">
        <v>31</v>
      </c>
      <c r="CD143" s="10" t="s">
        <v>31</v>
      </c>
      <c r="CE143" s="10" t="s">
        <v>31</v>
      </c>
      <c r="CF143" s="10" t="s">
        <v>31</v>
      </c>
      <c r="CG143" s="10" t="s">
        <v>31</v>
      </c>
      <c r="CH143" s="10" t="s">
        <v>31</v>
      </c>
      <c r="CI143" s="10" t="s">
        <v>31</v>
      </c>
      <c r="CJ143" s="10" t="s">
        <v>31</v>
      </c>
      <c r="CK143" s="10" t="s">
        <v>31</v>
      </c>
      <c r="CL143" s="10" t="s">
        <v>31</v>
      </c>
      <c r="CM143" s="10" t="s">
        <v>31</v>
      </c>
      <c r="CN143" s="11">
        <v>1.0</v>
      </c>
      <c r="CO143" s="10">
        <v>1.0</v>
      </c>
      <c r="CP143" s="10">
        <v>1.0</v>
      </c>
      <c r="CQ143" s="10">
        <v>1.0</v>
      </c>
      <c r="CR143" s="10">
        <v>1.0</v>
      </c>
      <c r="CS143" s="10">
        <v>1.0</v>
      </c>
      <c r="CT143" s="10">
        <v>1.0</v>
      </c>
      <c r="CU143" s="10">
        <v>1.0</v>
      </c>
      <c r="CV143" s="10">
        <v>1.0</v>
      </c>
      <c r="CW143" s="10">
        <v>1.0</v>
      </c>
      <c r="CX143" s="10">
        <v>1.0</v>
      </c>
      <c r="CY143" s="10">
        <v>1.0</v>
      </c>
      <c r="CZ143" s="10">
        <v>1.0</v>
      </c>
      <c r="DA143" s="10">
        <v>1.0</v>
      </c>
      <c r="DB143" s="10" t="s">
        <v>38</v>
      </c>
      <c r="DC143" s="10" t="s">
        <v>38</v>
      </c>
      <c r="DD143" s="10">
        <v>1.0</v>
      </c>
      <c r="DE143" s="10">
        <v>1.0</v>
      </c>
      <c r="DF143" s="10">
        <v>1.0</v>
      </c>
      <c r="DG143" s="10">
        <v>1.0</v>
      </c>
      <c r="DH143" s="10" t="s">
        <v>38</v>
      </c>
      <c r="DI143" s="10" t="s">
        <v>38</v>
      </c>
      <c r="DJ143" s="10" t="s">
        <v>38</v>
      </c>
      <c r="DK143" s="10" t="s">
        <v>38</v>
      </c>
      <c r="DL143" s="10" t="s">
        <v>38</v>
      </c>
      <c r="DM143" s="10" t="s">
        <v>38</v>
      </c>
      <c r="DN143" s="10">
        <v>1.0</v>
      </c>
      <c r="DO143" s="10" t="s">
        <v>38</v>
      </c>
      <c r="DP143" s="10">
        <v>1.0</v>
      </c>
      <c r="DQ143" s="10">
        <v>1.0</v>
      </c>
      <c r="DR143" s="10">
        <v>1.0</v>
      </c>
      <c r="DS143" s="10" t="s">
        <v>38</v>
      </c>
      <c r="DT143" s="10">
        <v>1.0</v>
      </c>
      <c r="DU143" s="10">
        <v>1.0</v>
      </c>
      <c r="DV143" s="10">
        <v>1.0</v>
      </c>
      <c r="DW143" s="10">
        <v>1.0</v>
      </c>
      <c r="DX143" s="10">
        <v>1.0</v>
      </c>
      <c r="DY143" s="10">
        <v>1.0</v>
      </c>
      <c r="DZ143" s="10">
        <v>1.0</v>
      </c>
      <c r="EA143" s="10" t="s">
        <v>38</v>
      </c>
      <c r="EB143" s="10">
        <v>1.0</v>
      </c>
      <c r="EC143" s="10">
        <v>1.0</v>
      </c>
      <c r="ED143" s="10">
        <v>1.0</v>
      </c>
      <c r="EE143" s="10">
        <v>1.0</v>
      </c>
      <c r="EF143" s="10">
        <v>1.0</v>
      </c>
      <c r="EG143" s="10" t="s">
        <v>38</v>
      </c>
      <c r="EH143" s="10">
        <v>1.0</v>
      </c>
      <c r="EI143" s="10">
        <v>1.0</v>
      </c>
      <c r="EJ143" s="10">
        <v>1.0</v>
      </c>
      <c r="EK143" s="10">
        <v>1.0</v>
      </c>
      <c r="EL143" s="10" t="s">
        <v>38</v>
      </c>
      <c r="EM143" s="10" t="s">
        <v>38</v>
      </c>
      <c r="EN143" s="10">
        <v>1.0</v>
      </c>
      <c r="EO143" s="10" t="s">
        <v>160</v>
      </c>
      <c r="EP143" s="10" t="s">
        <v>160</v>
      </c>
      <c r="EQ143" s="10">
        <v>1.0</v>
      </c>
      <c r="ER143" s="10">
        <v>1.0</v>
      </c>
      <c r="ES143" s="10" t="s">
        <v>38</v>
      </c>
      <c r="ET143" s="10">
        <v>1.0</v>
      </c>
      <c r="EU143" s="10">
        <v>1.0</v>
      </c>
      <c r="EV143" s="10" t="s">
        <v>38</v>
      </c>
      <c r="EW143" s="10" t="s">
        <v>38</v>
      </c>
      <c r="EX143" s="10" t="s">
        <v>38</v>
      </c>
      <c r="EY143" s="10" t="s">
        <v>38</v>
      </c>
      <c r="EZ143" s="10" t="s">
        <v>38</v>
      </c>
      <c r="FA143" s="10" t="s">
        <v>38</v>
      </c>
      <c r="FB143" s="10" t="s">
        <v>38</v>
      </c>
      <c r="FC143" s="11" t="s">
        <v>31</v>
      </c>
      <c r="FD143" s="10" t="s">
        <v>31</v>
      </c>
      <c r="FE143" s="10" t="s">
        <v>31</v>
      </c>
      <c r="FF143" s="10" t="s">
        <v>31</v>
      </c>
      <c r="FG143" s="10" t="s">
        <v>31</v>
      </c>
      <c r="FH143" s="10" t="s">
        <v>31</v>
      </c>
      <c r="FI143" s="10" t="s">
        <v>31</v>
      </c>
      <c r="FJ143" s="10" t="s">
        <v>31</v>
      </c>
      <c r="FK143" s="10" t="s">
        <v>31</v>
      </c>
      <c r="FL143" s="10" t="s">
        <v>31</v>
      </c>
      <c r="FM143" s="10" t="s">
        <v>31</v>
      </c>
      <c r="FN143" s="10" t="s">
        <v>31</v>
      </c>
      <c r="FO143" s="10" t="s">
        <v>31</v>
      </c>
      <c r="FP143" s="10" t="s">
        <v>31</v>
      </c>
      <c r="FQ143" s="10" t="s">
        <v>31</v>
      </c>
      <c r="FR143" s="10" t="s">
        <v>31</v>
      </c>
      <c r="FS143" s="10" t="s">
        <v>31</v>
      </c>
      <c r="FT143" s="10" t="s">
        <v>31</v>
      </c>
      <c r="FU143" s="10" t="s">
        <v>31</v>
      </c>
      <c r="FV143" s="10" t="s">
        <v>31</v>
      </c>
      <c r="FW143" s="10" t="s">
        <v>31</v>
      </c>
      <c r="FX143" s="10" t="s">
        <v>31</v>
      </c>
      <c r="FY143" s="10" t="s">
        <v>31</v>
      </c>
      <c r="FZ143" s="10" t="s">
        <v>31</v>
      </c>
      <c r="GA143" s="10" t="s">
        <v>31</v>
      </c>
      <c r="GB143" s="10" t="s">
        <v>31</v>
      </c>
      <c r="GC143" s="10" t="s">
        <v>31</v>
      </c>
      <c r="GD143" s="11" t="s">
        <v>31</v>
      </c>
      <c r="GE143" s="10" t="s">
        <v>31</v>
      </c>
      <c r="GF143" s="10" t="s">
        <v>31</v>
      </c>
      <c r="GG143" s="10" t="s">
        <v>31</v>
      </c>
      <c r="GH143" s="10" t="s">
        <v>31</v>
      </c>
      <c r="GI143" s="10" t="s">
        <v>31</v>
      </c>
      <c r="GJ143" s="10" t="s">
        <v>31</v>
      </c>
      <c r="GK143" s="10" t="s">
        <v>31</v>
      </c>
      <c r="GL143" s="10" t="s">
        <v>31</v>
      </c>
      <c r="GM143" s="10" t="s">
        <v>31</v>
      </c>
      <c r="GN143" s="10" t="s">
        <v>31</v>
      </c>
      <c r="GO143" s="10" t="s">
        <v>31</v>
      </c>
      <c r="GP143" s="10" t="s">
        <v>31</v>
      </c>
      <c r="GQ143" s="10" t="s">
        <v>31</v>
      </c>
      <c r="GR143" s="10" t="s">
        <v>31</v>
      </c>
      <c r="GS143" s="10" t="s">
        <v>31</v>
      </c>
      <c r="GT143" s="10" t="s">
        <v>31</v>
      </c>
      <c r="GU143" s="10" t="s">
        <v>31</v>
      </c>
      <c r="GV143" s="10" t="s">
        <v>31</v>
      </c>
      <c r="GW143" s="10" t="s">
        <v>31</v>
      </c>
      <c r="GX143" s="10" t="s">
        <v>31</v>
      </c>
      <c r="GY143" s="10" t="s">
        <v>31</v>
      </c>
      <c r="GZ143" s="10" t="s">
        <v>31</v>
      </c>
      <c r="HA143" s="10" t="s">
        <v>31</v>
      </c>
      <c r="HB143" s="10" t="s">
        <v>31</v>
      </c>
      <c r="HC143" s="10" t="s">
        <v>31</v>
      </c>
      <c r="HD143" s="10" t="s">
        <v>31</v>
      </c>
      <c r="HE143" s="10" t="s">
        <v>31</v>
      </c>
      <c r="HF143" s="10" t="s">
        <v>31</v>
      </c>
    </row>
    <row r="144">
      <c r="A144" s="7"/>
      <c r="B144" s="8"/>
      <c r="C144" s="7" t="s">
        <v>501</v>
      </c>
      <c r="D144" s="7" t="s">
        <v>73</v>
      </c>
      <c r="E144" s="7" t="s">
        <v>502</v>
      </c>
      <c r="F144" s="9">
        <f t="shared" si="1"/>
        <v>15</v>
      </c>
      <c r="G144" s="7" t="s">
        <v>26</v>
      </c>
      <c r="H144" s="7" t="s">
        <v>503</v>
      </c>
      <c r="I144" s="7" t="s">
        <v>504</v>
      </c>
      <c r="J144" s="7" t="s">
        <v>71</v>
      </c>
      <c r="K144" s="7" t="s">
        <v>55</v>
      </c>
      <c r="L144" s="7" t="s">
        <v>505</v>
      </c>
      <c r="M144" s="10">
        <v>15.0</v>
      </c>
      <c r="N144" s="10" t="s">
        <v>31</v>
      </c>
      <c r="O144" s="10" t="s">
        <v>31</v>
      </c>
      <c r="P144" s="10" t="s">
        <v>31</v>
      </c>
      <c r="Q144" s="10" t="s">
        <v>31</v>
      </c>
      <c r="R144" s="10" t="s">
        <v>31</v>
      </c>
      <c r="S144" s="11">
        <v>1.0</v>
      </c>
      <c r="T144" s="10">
        <v>1.0</v>
      </c>
      <c r="U144" s="10">
        <v>1.0</v>
      </c>
      <c r="V144" s="10">
        <v>1.0</v>
      </c>
      <c r="W144" s="10">
        <v>1.0</v>
      </c>
      <c r="X144" s="10">
        <v>1.0</v>
      </c>
      <c r="Y144" s="10">
        <v>1.0</v>
      </c>
      <c r="Z144" s="10">
        <v>1.0</v>
      </c>
      <c r="AA144" s="10">
        <v>1.0</v>
      </c>
      <c r="AB144" s="10">
        <v>1.0</v>
      </c>
      <c r="AC144" s="10" t="s">
        <v>57</v>
      </c>
      <c r="AD144" s="10" t="s">
        <v>57</v>
      </c>
      <c r="AE144" s="10" t="s">
        <v>57</v>
      </c>
      <c r="AF144" s="10">
        <v>1.0</v>
      </c>
      <c r="AG144" s="10" t="s">
        <v>57</v>
      </c>
      <c r="AH144" s="10" t="s">
        <v>57</v>
      </c>
      <c r="AI144" s="10" t="s">
        <v>57</v>
      </c>
      <c r="AJ144" s="10" t="s">
        <v>57</v>
      </c>
      <c r="AK144" s="10" t="s">
        <v>57</v>
      </c>
      <c r="AL144" s="10" t="s">
        <v>57</v>
      </c>
      <c r="AM144" s="11" t="s">
        <v>31</v>
      </c>
      <c r="AN144" s="10" t="s">
        <v>31</v>
      </c>
      <c r="AO144" s="10" t="s">
        <v>31</v>
      </c>
      <c r="AP144" s="10" t="s">
        <v>31</v>
      </c>
      <c r="AQ144" s="10" t="s">
        <v>31</v>
      </c>
      <c r="AR144" s="10" t="s">
        <v>31</v>
      </c>
      <c r="AS144" s="10" t="s">
        <v>31</v>
      </c>
      <c r="AT144" s="10" t="s">
        <v>31</v>
      </c>
      <c r="AU144" s="10" t="s">
        <v>31</v>
      </c>
      <c r="AV144" s="10" t="s">
        <v>31</v>
      </c>
      <c r="AW144" s="10" t="s">
        <v>31</v>
      </c>
      <c r="AX144" s="10" t="s">
        <v>31</v>
      </c>
      <c r="AY144" s="10" t="s">
        <v>31</v>
      </c>
      <c r="AZ144" s="10" t="s">
        <v>31</v>
      </c>
      <c r="BA144" s="10" t="s">
        <v>31</v>
      </c>
      <c r="BB144" s="10" t="s">
        <v>31</v>
      </c>
      <c r="BC144" s="10" t="s">
        <v>31</v>
      </c>
      <c r="BD144" s="10" t="s">
        <v>31</v>
      </c>
      <c r="BE144" s="10" t="s">
        <v>31</v>
      </c>
      <c r="BF144" s="10" t="s">
        <v>31</v>
      </c>
      <c r="BG144" s="10" t="s">
        <v>31</v>
      </c>
      <c r="BH144" s="10" t="s">
        <v>31</v>
      </c>
      <c r="BI144" s="10" t="s">
        <v>31</v>
      </c>
      <c r="BJ144" s="10" t="s">
        <v>31</v>
      </c>
      <c r="BK144" s="11" t="s">
        <v>31</v>
      </c>
      <c r="BL144" s="10" t="s">
        <v>31</v>
      </c>
      <c r="BM144" s="10" t="s">
        <v>31</v>
      </c>
      <c r="BN144" s="10" t="s">
        <v>31</v>
      </c>
      <c r="BO144" s="10" t="s">
        <v>31</v>
      </c>
      <c r="BP144" s="10" t="s">
        <v>31</v>
      </c>
      <c r="BQ144" s="10" t="s">
        <v>31</v>
      </c>
      <c r="BR144" s="10" t="s">
        <v>31</v>
      </c>
      <c r="BS144" s="10" t="s">
        <v>31</v>
      </c>
      <c r="BT144" s="10" t="s">
        <v>31</v>
      </c>
      <c r="BU144" s="10" t="s">
        <v>31</v>
      </c>
      <c r="BV144" s="10" t="s">
        <v>31</v>
      </c>
      <c r="BW144" s="10" t="s">
        <v>31</v>
      </c>
      <c r="BX144" s="10" t="s">
        <v>31</v>
      </c>
      <c r="BY144" s="10" t="s">
        <v>31</v>
      </c>
      <c r="BZ144" s="10" t="s">
        <v>31</v>
      </c>
      <c r="CA144" s="10" t="s">
        <v>31</v>
      </c>
      <c r="CB144" s="10" t="s">
        <v>31</v>
      </c>
      <c r="CC144" s="10" t="s">
        <v>31</v>
      </c>
      <c r="CD144" s="10" t="s">
        <v>31</v>
      </c>
      <c r="CE144" s="10" t="s">
        <v>31</v>
      </c>
      <c r="CF144" s="10" t="s">
        <v>31</v>
      </c>
      <c r="CG144" s="10" t="s">
        <v>31</v>
      </c>
      <c r="CH144" s="10" t="s">
        <v>31</v>
      </c>
      <c r="CI144" s="10" t="s">
        <v>31</v>
      </c>
      <c r="CJ144" s="10" t="s">
        <v>31</v>
      </c>
      <c r="CK144" s="10" t="s">
        <v>31</v>
      </c>
      <c r="CL144" s="10" t="s">
        <v>31</v>
      </c>
      <c r="CM144" s="10" t="s">
        <v>31</v>
      </c>
      <c r="CN144" s="11" t="s">
        <v>31</v>
      </c>
      <c r="CO144" s="10" t="s">
        <v>31</v>
      </c>
      <c r="CP144" s="10" t="s">
        <v>31</v>
      </c>
      <c r="CQ144" s="10" t="s">
        <v>31</v>
      </c>
      <c r="CR144" s="10" t="s">
        <v>31</v>
      </c>
      <c r="CS144" s="10" t="s">
        <v>31</v>
      </c>
      <c r="CT144" s="10" t="s">
        <v>31</v>
      </c>
      <c r="CU144" s="10" t="s">
        <v>31</v>
      </c>
      <c r="CV144" s="10" t="s">
        <v>31</v>
      </c>
      <c r="CW144" s="10" t="s">
        <v>31</v>
      </c>
      <c r="CX144" s="10" t="s">
        <v>31</v>
      </c>
      <c r="CY144" s="10" t="s">
        <v>31</v>
      </c>
      <c r="CZ144" s="10" t="s">
        <v>31</v>
      </c>
      <c r="DA144" s="10" t="s">
        <v>31</v>
      </c>
      <c r="DB144" s="10" t="s">
        <v>31</v>
      </c>
      <c r="DC144" s="10" t="s">
        <v>31</v>
      </c>
      <c r="DD144" s="10" t="s">
        <v>31</v>
      </c>
      <c r="DE144" s="10" t="s">
        <v>31</v>
      </c>
      <c r="DF144" s="10" t="s">
        <v>31</v>
      </c>
      <c r="DG144" s="10" t="s">
        <v>31</v>
      </c>
      <c r="DH144" s="10" t="s">
        <v>31</v>
      </c>
      <c r="DI144" s="10" t="s">
        <v>31</v>
      </c>
      <c r="DJ144" s="10" t="s">
        <v>31</v>
      </c>
      <c r="DK144" s="10" t="s">
        <v>31</v>
      </c>
      <c r="DL144" s="10" t="s">
        <v>31</v>
      </c>
      <c r="DM144" s="10" t="s">
        <v>31</v>
      </c>
      <c r="DN144" s="10" t="s">
        <v>31</v>
      </c>
      <c r="DO144" s="10" t="s">
        <v>31</v>
      </c>
      <c r="DP144" s="10" t="s">
        <v>31</v>
      </c>
      <c r="DQ144" s="10" t="s">
        <v>31</v>
      </c>
      <c r="DR144" s="10" t="s">
        <v>31</v>
      </c>
      <c r="DS144" s="10" t="s">
        <v>31</v>
      </c>
      <c r="DT144" s="10" t="s">
        <v>31</v>
      </c>
      <c r="DU144" s="10" t="s">
        <v>31</v>
      </c>
      <c r="DV144" s="10" t="s">
        <v>31</v>
      </c>
      <c r="DW144" s="10" t="s">
        <v>31</v>
      </c>
      <c r="DX144" s="10" t="s">
        <v>31</v>
      </c>
      <c r="DY144" s="10" t="s">
        <v>31</v>
      </c>
      <c r="DZ144" s="10" t="s">
        <v>31</v>
      </c>
      <c r="EA144" s="10" t="s">
        <v>31</v>
      </c>
      <c r="EB144" s="10" t="s">
        <v>31</v>
      </c>
      <c r="EC144" s="10" t="s">
        <v>31</v>
      </c>
      <c r="ED144" s="10" t="s">
        <v>31</v>
      </c>
      <c r="EE144" s="10" t="s">
        <v>31</v>
      </c>
      <c r="EF144" s="10" t="s">
        <v>31</v>
      </c>
      <c r="EG144" s="10" t="s">
        <v>31</v>
      </c>
      <c r="EH144" s="10" t="s">
        <v>31</v>
      </c>
      <c r="EI144" s="10" t="s">
        <v>31</v>
      </c>
      <c r="EJ144" s="10" t="s">
        <v>31</v>
      </c>
      <c r="EK144" s="10" t="s">
        <v>31</v>
      </c>
      <c r="EL144" s="10" t="s">
        <v>31</v>
      </c>
      <c r="EM144" s="10" t="s">
        <v>31</v>
      </c>
      <c r="EN144" s="10" t="s">
        <v>31</v>
      </c>
      <c r="EO144" s="10" t="s">
        <v>31</v>
      </c>
      <c r="EP144" s="10" t="s">
        <v>31</v>
      </c>
      <c r="EQ144" s="10" t="s">
        <v>31</v>
      </c>
      <c r="ER144" s="10" t="s">
        <v>31</v>
      </c>
      <c r="ES144" s="10" t="s">
        <v>31</v>
      </c>
      <c r="ET144" s="10" t="s">
        <v>31</v>
      </c>
      <c r="EU144" s="10" t="s">
        <v>31</v>
      </c>
      <c r="EV144" s="10" t="s">
        <v>31</v>
      </c>
      <c r="EW144" s="10" t="s">
        <v>31</v>
      </c>
      <c r="EX144" s="10" t="s">
        <v>31</v>
      </c>
      <c r="EY144" s="10" t="s">
        <v>31</v>
      </c>
      <c r="EZ144" s="10" t="s">
        <v>31</v>
      </c>
      <c r="FA144" s="10" t="s">
        <v>31</v>
      </c>
      <c r="FB144" s="10" t="s">
        <v>31</v>
      </c>
      <c r="FC144" s="11" t="s">
        <v>31</v>
      </c>
      <c r="FD144" s="10" t="s">
        <v>31</v>
      </c>
      <c r="FE144" s="10" t="s">
        <v>31</v>
      </c>
      <c r="FF144" s="10" t="s">
        <v>31</v>
      </c>
      <c r="FG144" s="10" t="s">
        <v>31</v>
      </c>
      <c r="FH144" s="10" t="s">
        <v>31</v>
      </c>
      <c r="FI144" s="10" t="s">
        <v>31</v>
      </c>
      <c r="FJ144" s="10" t="s">
        <v>31</v>
      </c>
      <c r="FK144" s="10" t="s">
        <v>31</v>
      </c>
      <c r="FL144" s="10" t="s">
        <v>31</v>
      </c>
      <c r="FM144" s="10" t="s">
        <v>31</v>
      </c>
      <c r="FN144" s="10" t="s">
        <v>31</v>
      </c>
      <c r="FO144" s="10" t="s">
        <v>31</v>
      </c>
      <c r="FP144" s="10" t="s">
        <v>31</v>
      </c>
      <c r="FQ144" s="10" t="s">
        <v>31</v>
      </c>
      <c r="FR144" s="10" t="s">
        <v>31</v>
      </c>
      <c r="FS144" s="10" t="s">
        <v>31</v>
      </c>
      <c r="FT144" s="10" t="s">
        <v>31</v>
      </c>
      <c r="FU144" s="10" t="s">
        <v>31</v>
      </c>
      <c r="FV144" s="10" t="s">
        <v>31</v>
      </c>
      <c r="FW144" s="10" t="s">
        <v>31</v>
      </c>
      <c r="FX144" s="10" t="s">
        <v>31</v>
      </c>
      <c r="FY144" s="10" t="s">
        <v>31</v>
      </c>
      <c r="FZ144" s="10" t="s">
        <v>31</v>
      </c>
      <c r="GA144" s="10" t="s">
        <v>31</v>
      </c>
      <c r="GB144" s="10" t="s">
        <v>31</v>
      </c>
      <c r="GC144" s="10" t="s">
        <v>31</v>
      </c>
      <c r="GD144" s="11" t="s">
        <v>31</v>
      </c>
      <c r="GE144" s="10" t="s">
        <v>31</v>
      </c>
      <c r="GF144" s="10" t="s">
        <v>31</v>
      </c>
      <c r="GG144" s="10" t="s">
        <v>31</v>
      </c>
      <c r="GH144" s="10" t="s">
        <v>31</v>
      </c>
      <c r="GI144" s="10" t="s">
        <v>31</v>
      </c>
      <c r="GJ144" s="10" t="s">
        <v>31</v>
      </c>
      <c r="GK144" s="10" t="s">
        <v>31</v>
      </c>
      <c r="GL144" s="10" t="s">
        <v>31</v>
      </c>
      <c r="GM144" s="10" t="s">
        <v>31</v>
      </c>
      <c r="GN144" s="10" t="s">
        <v>31</v>
      </c>
      <c r="GO144" s="10" t="s">
        <v>31</v>
      </c>
      <c r="GP144" s="10" t="s">
        <v>31</v>
      </c>
      <c r="GQ144" s="10" t="s">
        <v>31</v>
      </c>
      <c r="GR144" s="10" t="s">
        <v>31</v>
      </c>
      <c r="GS144" s="10" t="s">
        <v>31</v>
      </c>
      <c r="GT144" s="10" t="s">
        <v>31</v>
      </c>
      <c r="GU144" s="10" t="s">
        <v>31</v>
      </c>
      <c r="GV144" s="10" t="s">
        <v>31</v>
      </c>
      <c r="GW144" s="10" t="s">
        <v>31</v>
      </c>
      <c r="GX144" s="10" t="s">
        <v>31</v>
      </c>
      <c r="GY144" s="10" t="s">
        <v>31</v>
      </c>
      <c r="GZ144" s="10" t="s">
        <v>31</v>
      </c>
      <c r="HA144" s="10" t="s">
        <v>31</v>
      </c>
      <c r="HB144" s="10" t="s">
        <v>31</v>
      </c>
      <c r="HC144" s="10" t="s">
        <v>31</v>
      </c>
      <c r="HD144" s="10" t="s">
        <v>31</v>
      </c>
      <c r="HE144" s="10" t="s">
        <v>31</v>
      </c>
      <c r="HF144" s="10" t="s">
        <v>31</v>
      </c>
    </row>
    <row r="145">
      <c r="A145" s="7"/>
      <c r="B145" s="8"/>
      <c r="C145" s="7" t="s">
        <v>506</v>
      </c>
      <c r="D145" s="7" t="s">
        <v>507</v>
      </c>
      <c r="E145" s="7" t="s">
        <v>508</v>
      </c>
      <c r="F145" s="9">
        <f t="shared" si="1"/>
        <v>15</v>
      </c>
      <c r="G145" s="7" t="s">
        <v>26</v>
      </c>
      <c r="H145" s="7" t="s">
        <v>35</v>
      </c>
      <c r="I145" s="7" t="s">
        <v>36</v>
      </c>
      <c r="J145" s="7" t="s">
        <v>71</v>
      </c>
      <c r="K145" s="7" t="s">
        <v>55</v>
      </c>
      <c r="L145" s="7" t="s">
        <v>509</v>
      </c>
      <c r="M145" s="10">
        <v>15.0</v>
      </c>
      <c r="N145" s="10" t="s">
        <v>31</v>
      </c>
      <c r="O145" s="10" t="s">
        <v>31</v>
      </c>
      <c r="P145" s="10" t="s">
        <v>31</v>
      </c>
      <c r="Q145" s="10" t="s">
        <v>31</v>
      </c>
      <c r="R145" s="10" t="s">
        <v>31</v>
      </c>
      <c r="S145" s="11">
        <v>1.0</v>
      </c>
      <c r="T145" s="10">
        <v>1.0</v>
      </c>
      <c r="U145" s="10">
        <v>1.0</v>
      </c>
      <c r="V145" s="10">
        <v>1.0</v>
      </c>
      <c r="W145" s="10">
        <v>1.0</v>
      </c>
      <c r="X145" s="10">
        <v>1.0</v>
      </c>
      <c r="Y145" s="10">
        <v>1.0</v>
      </c>
      <c r="Z145" s="10">
        <v>1.0</v>
      </c>
      <c r="AA145" s="10" t="s">
        <v>57</v>
      </c>
      <c r="AB145" s="10">
        <v>1.0</v>
      </c>
      <c r="AC145" s="10" t="s">
        <v>57</v>
      </c>
      <c r="AD145" s="10" t="s">
        <v>57</v>
      </c>
      <c r="AE145" s="10" t="s">
        <v>57</v>
      </c>
      <c r="AF145" s="10" t="s">
        <v>57</v>
      </c>
      <c r="AG145" s="10" t="s">
        <v>57</v>
      </c>
      <c r="AH145" s="10" t="s">
        <v>57</v>
      </c>
      <c r="AI145" s="10" t="s">
        <v>57</v>
      </c>
      <c r="AJ145" s="10" t="s">
        <v>57</v>
      </c>
      <c r="AK145" s="10" t="s">
        <v>57</v>
      </c>
      <c r="AL145" s="10" t="s">
        <v>57</v>
      </c>
      <c r="AM145" s="11" t="s">
        <v>31</v>
      </c>
      <c r="AN145" s="10" t="s">
        <v>31</v>
      </c>
      <c r="AO145" s="10" t="s">
        <v>31</v>
      </c>
      <c r="AP145" s="10" t="s">
        <v>31</v>
      </c>
      <c r="AQ145" s="10" t="s">
        <v>31</v>
      </c>
      <c r="AR145" s="10" t="s">
        <v>31</v>
      </c>
      <c r="AS145" s="10" t="s">
        <v>31</v>
      </c>
      <c r="AT145" s="10" t="s">
        <v>31</v>
      </c>
      <c r="AU145" s="10" t="s">
        <v>31</v>
      </c>
      <c r="AV145" s="10" t="s">
        <v>31</v>
      </c>
      <c r="AW145" s="10" t="s">
        <v>31</v>
      </c>
      <c r="AX145" s="10" t="s">
        <v>31</v>
      </c>
      <c r="AY145" s="10" t="s">
        <v>31</v>
      </c>
      <c r="AZ145" s="10" t="s">
        <v>31</v>
      </c>
      <c r="BA145" s="10" t="s">
        <v>31</v>
      </c>
      <c r="BB145" s="10" t="s">
        <v>31</v>
      </c>
      <c r="BC145" s="10" t="s">
        <v>31</v>
      </c>
      <c r="BD145" s="10" t="s">
        <v>31</v>
      </c>
      <c r="BE145" s="10" t="s">
        <v>31</v>
      </c>
      <c r="BF145" s="10" t="s">
        <v>31</v>
      </c>
      <c r="BG145" s="10" t="s">
        <v>31</v>
      </c>
      <c r="BH145" s="10" t="s">
        <v>31</v>
      </c>
      <c r="BI145" s="10" t="s">
        <v>31</v>
      </c>
      <c r="BJ145" s="10" t="s">
        <v>31</v>
      </c>
      <c r="BK145" s="11" t="s">
        <v>31</v>
      </c>
      <c r="BL145" s="10" t="s">
        <v>31</v>
      </c>
      <c r="BM145" s="10" t="s">
        <v>31</v>
      </c>
      <c r="BN145" s="10" t="s">
        <v>31</v>
      </c>
      <c r="BO145" s="10" t="s">
        <v>31</v>
      </c>
      <c r="BP145" s="10" t="s">
        <v>31</v>
      </c>
      <c r="BQ145" s="10" t="s">
        <v>31</v>
      </c>
      <c r="BR145" s="10" t="s">
        <v>31</v>
      </c>
      <c r="BS145" s="10" t="s">
        <v>31</v>
      </c>
      <c r="BT145" s="10" t="s">
        <v>31</v>
      </c>
      <c r="BU145" s="10" t="s">
        <v>31</v>
      </c>
      <c r="BV145" s="10" t="s">
        <v>31</v>
      </c>
      <c r="BW145" s="10" t="s">
        <v>31</v>
      </c>
      <c r="BX145" s="10" t="s">
        <v>31</v>
      </c>
      <c r="BY145" s="10" t="s">
        <v>31</v>
      </c>
      <c r="BZ145" s="10" t="s">
        <v>31</v>
      </c>
      <c r="CA145" s="10" t="s">
        <v>31</v>
      </c>
      <c r="CB145" s="10" t="s">
        <v>31</v>
      </c>
      <c r="CC145" s="10" t="s">
        <v>31</v>
      </c>
      <c r="CD145" s="10" t="s">
        <v>31</v>
      </c>
      <c r="CE145" s="10" t="s">
        <v>31</v>
      </c>
      <c r="CF145" s="10" t="s">
        <v>31</v>
      </c>
      <c r="CG145" s="10" t="s">
        <v>31</v>
      </c>
      <c r="CH145" s="10" t="s">
        <v>31</v>
      </c>
      <c r="CI145" s="10" t="s">
        <v>31</v>
      </c>
      <c r="CJ145" s="10" t="s">
        <v>31</v>
      </c>
      <c r="CK145" s="10" t="s">
        <v>31</v>
      </c>
      <c r="CL145" s="10" t="s">
        <v>31</v>
      </c>
      <c r="CM145" s="10" t="s">
        <v>31</v>
      </c>
      <c r="CN145" s="11" t="s">
        <v>31</v>
      </c>
      <c r="CO145" s="10" t="s">
        <v>31</v>
      </c>
      <c r="CP145" s="10" t="s">
        <v>31</v>
      </c>
      <c r="CQ145" s="10" t="s">
        <v>31</v>
      </c>
      <c r="CR145" s="10" t="s">
        <v>31</v>
      </c>
      <c r="CS145" s="10" t="s">
        <v>31</v>
      </c>
      <c r="CT145" s="10" t="s">
        <v>31</v>
      </c>
      <c r="CU145" s="10" t="s">
        <v>31</v>
      </c>
      <c r="CV145" s="10" t="s">
        <v>31</v>
      </c>
      <c r="CW145" s="10" t="s">
        <v>31</v>
      </c>
      <c r="CX145" s="10" t="s">
        <v>31</v>
      </c>
      <c r="CY145" s="10" t="s">
        <v>31</v>
      </c>
      <c r="CZ145" s="10" t="s">
        <v>31</v>
      </c>
      <c r="DA145" s="10" t="s">
        <v>31</v>
      </c>
      <c r="DB145" s="10" t="s">
        <v>31</v>
      </c>
      <c r="DC145" s="10" t="s">
        <v>31</v>
      </c>
      <c r="DD145" s="10" t="s">
        <v>31</v>
      </c>
      <c r="DE145" s="10" t="s">
        <v>31</v>
      </c>
      <c r="DF145" s="10" t="s">
        <v>31</v>
      </c>
      <c r="DG145" s="10" t="s">
        <v>31</v>
      </c>
      <c r="DH145" s="10" t="s">
        <v>31</v>
      </c>
      <c r="DI145" s="10" t="s">
        <v>31</v>
      </c>
      <c r="DJ145" s="10" t="s">
        <v>31</v>
      </c>
      <c r="DK145" s="10" t="s">
        <v>31</v>
      </c>
      <c r="DL145" s="10" t="s">
        <v>31</v>
      </c>
      <c r="DM145" s="10" t="s">
        <v>31</v>
      </c>
      <c r="DN145" s="10" t="s">
        <v>31</v>
      </c>
      <c r="DO145" s="10" t="s">
        <v>31</v>
      </c>
      <c r="DP145" s="10" t="s">
        <v>31</v>
      </c>
      <c r="DQ145" s="10" t="s">
        <v>31</v>
      </c>
      <c r="DR145" s="10" t="s">
        <v>31</v>
      </c>
      <c r="DS145" s="10" t="s">
        <v>31</v>
      </c>
      <c r="DT145" s="10" t="s">
        <v>31</v>
      </c>
      <c r="DU145" s="10" t="s">
        <v>31</v>
      </c>
      <c r="DV145" s="10" t="s">
        <v>31</v>
      </c>
      <c r="DW145" s="10" t="s">
        <v>31</v>
      </c>
      <c r="DX145" s="10" t="s">
        <v>31</v>
      </c>
      <c r="DY145" s="10" t="s">
        <v>31</v>
      </c>
      <c r="DZ145" s="10" t="s">
        <v>31</v>
      </c>
      <c r="EA145" s="10" t="s">
        <v>31</v>
      </c>
      <c r="EB145" s="10" t="s">
        <v>31</v>
      </c>
      <c r="EC145" s="10" t="s">
        <v>31</v>
      </c>
      <c r="ED145" s="10" t="s">
        <v>31</v>
      </c>
      <c r="EE145" s="10" t="s">
        <v>31</v>
      </c>
      <c r="EF145" s="10" t="s">
        <v>31</v>
      </c>
      <c r="EG145" s="10" t="s">
        <v>31</v>
      </c>
      <c r="EH145" s="10" t="s">
        <v>31</v>
      </c>
      <c r="EI145" s="10" t="s">
        <v>31</v>
      </c>
      <c r="EJ145" s="10" t="s">
        <v>31</v>
      </c>
      <c r="EK145" s="10" t="s">
        <v>31</v>
      </c>
      <c r="EL145" s="10" t="s">
        <v>31</v>
      </c>
      <c r="EM145" s="10" t="s">
        <v>31</v>
      </c>
      <c r="EN145" s="10" t="s">
        <v>31</v>
      </c>
      <c r="EO145" s="10" t="s">
        <v>31</v>
      </c>
      <c r="EP145" s="10" t="s">
        <v>31</v>
      </c>
      <c r="EQ145" s="10" t="s">
        <v>31</v>
      </c>
      <c r="ER145" s="10" t="s">
        <v>31</v>
      </c>
      <c r="ES145" s="10" t="s">
        <v>31</v>
      </c>
      <c r="ET145" s="10" t="s">
        <v>31</v>
      </c>
      <c r="EU145" s="10" t="s">
        <v>31</v>
      </c>
      <c r="EV145" s="10" t="s">
        <v>31</v>
      </c>
      <c r="EW145" s="10" t="s">
        <v>31</v>
      </c>
      <c r="EX145" s="10" t="s">
        <v>31</v>
      </c>
      <c r="EY145" s="10" t="s">
        <v>31</v>
      </c>
      <c r="EZ145" s="10" t="s">
        <v>31</v>
      </c>
      <c r="FA145" s="10" t="s">
        <v>31</v>
      </c>
      <c r="FB145" s="10" t="s">
        <v>31</v>
      </c>
      <c r="FC145" s="11" t="s">
        <v>31</v>
      </c>
      <c r="FD145" s="10" t="s">
        <v>31</v>
      </c>
      <c r="FE145" s="10" t="s">
        <v>31</v>
      </c>
      <c r="FF145" s="10" t="s">
        <v>31</v>
      </c>
      <c r="FG145" s="10" t="s">
        <v>31</v>
      </c>
      <c r="FH145" s="10" t="s">
        <v>31</v>
      </c>
      <c r="FI145" s="10" t="s">
        <v>31</v>
      </c>
      <c r="FJ145" s="10" t="s">
        <v>31</v>
      </c>
      <c r="FK145" s="10" t="s">
        <v>31</v>
      </c>
      <c r="FL145" s="10" t="s">
        <v>31</v>
      </c>
      <c r="FM145" s="10" t="s">
        <v>31</v>
      </c>
      <c r="FN145" s="10" t="s">
        <v>31</v>
      </c>
      <c r="FO145" s="10" t="s">
        <v>31</v>
      </c>
      <c r="FP145" s="10" t="s">
        <v>31</v>
      </c>
      <c r="FQ145" s="10" t="s">
        <v>31</v>
      </c>
      <c r="FR145" s="10" t="s">
        <v>31</v>
      </c>
      <c r="FS145" s="10" t="s">
        <v>31</v>
      </c>
      <c r="FT145" s="10" t="s">
        <v>31</v>
      </c>
      <c r="FU145" s="10" t="s">
        <v>31</v>
      </c>
      <c r="FV145" s="10" t="s">
        <v>31</v>
      </c>
      <c r="FW145" s="10" t="s">
        <v>31</v>
      </c>
      <c r="FX145" s="10" t="s">
        <v>31</v>
      </c>
      <c r="FY145" s="10" t="s">
        <v>31</v>
      </c>
      <c r="FZ145" s="10" t="s">
        <v>31</v>
      </c>
      <c r="GA145" s="10" t="s">
        <v>31</v>
      </c>
      <c r="GB145" s="10" t="s">
        <v>31</v>
      </c>
      <c r="GC145" s="10" t="s">
        <v>31</v>
      </c>
      <c r="GD145" s="11" t="s">
        <v>31</v>
      </c>
      <c r="GE145" s="10" t="s">
        <v>31</v>
      </c>
      <c r="GF145" s="10" t="s">
        <v>31</v>
      </c>
      <c r="GG145" s="10" t="s">
        <v>31</v>
      </c>
      <c r="GH145" s="10" t="s">
        <v>31</v>
      </c>
      <c r="GI145" s="10" t="s">
        <v>31</v>
      </c>
      <c r="GJ145" s="10" t="s">
        <v>31</v>
      </c>
      <c r="GK145" s="10" t="s">
        <v>31</v>
      </c>
      <c r="GL145" s="10" t="s">
        <v>31</v>
      </c>
      <c r="GM145" s="10" t="s">
        <v>31</v>
      </c>
      <c r="GN145" s="10" t="s">
        <v>31</v>
      </c>
      <c r="GO145" s="10" t="s">
        <v>31</v>
      </c>
      <c r="GP145" s="10" t="s">
        <v>31</v>
      </c>
      <c r="GQ145" s="10" t="s">
        <v>31</v>
      </c>
      <c r="GR145" s="10" t="s">
        <v>31</v>
      </c>
      <c r="GS145" s="10" t="s">
        <v>31</v>
      </c>
      <c r="GT145" s="10" t="s">
        <v>31</v>
      </c>
      <c r="GU145" s="10" t="s">
        <v>31</v>
      </c>
      <c r="GV145" s="10" t="s">
        <v>31</v>
      </c>
      <c r="GW145" s="10" t="s">
        <v>31</v>
      </c>
      <c r="GX145" s="10" t="s">
        <v>31</v>
      </c>
      <c r="GY145" s="10" t="s">
        <v>31</v>
      </c>
      <c r="GZ145" s="10" t="s">
        <v>31</v>
      </c>
      <c r="HA145" s="10" t="s">
        <v>31</v>
      </c>
      <c r="HB145" s="10" t="s">
        <v>31</v>
      </c>
      <c r="HC145" s="10" t="s">
        <v>31</v>
      </c>
      <c r="HD145" s="10" t="s">
        <v>31</v>
      </c>
      <c r="HE145" s="10" t="s">
        <v>31</v>
      </c>
      <c r="HF145" s="10" t="s">
        <v>31</v>
      </c>
    </row>
    <row r="146">
      <c r="A146" s="7"/>
      <c r="B146" s="8"/>
      <c r="C146" s="7" t="s">
        <v>510</v>
      </c>
      <c r="D146" s="7" t="s">
        <v>308</v>
      </c>
      <c r="E146" s="7" t="s">
        <v>511</v>
      </c>
      <c r="F146" s="9">
        <f t="shared" si="1"/>
        <v>15</v>
      </c>
      <c r="G146" s="7" t="s">
        <v>26</v>
      </c>
      <c r="H146" s="7" t="s">
        <v>75</v>
      </c>
      <c r="I146" s="7" t="s">
        <v>512</v>
      </c>
      <c r="J146" s="7" t="s">
        <v>100</v>
      </c>
      <c r="K146" s="7" t="s">
        <v>55</v>
      </c>
      <c r="L146" s="7" t="s">
        <v>513</v>
      </c>
      <c r="M146" s="10">
        <v>15.0</v>
      </c>
      <c r="N146" s="10" t="s">
        <v>31</v>
      </c>
      <c r="O146" s="10">
        <v>0.0</v>
      </c>
      <c r="P146" s="10" t="s">
        <v>31</v>
      </c>
      <c r="Q146" s="10" t="s">
        <v>31</v>
      </c>
      <c r="R146" s="10" t="s">
        <v>31</v>
      </c>
      <c r="S146" s="11">
        <v>1.0</v>
      </c>
      <c r="T146" s="10">
        <v>1.0</v>
      </c>
      <c r="U146" s="10">
        <v>1.0</v>
      </c>
      <c r="V146" s="10">
        <v>1.0</v>
      </c>
      <c r="W146" s="10">
        <v>1.0</v>
      </c>
      <c r="X146" s="10">
        <v>1.0</v>
      </c>
      <c r="Y146" s="10" t="s">
        <v>57</v>
      </c>
      <c r="Z146" s="10" t="s">
        <v>57</v>
      </c>
      <c r="AA146" s="10" t="s">
        <v>57</v>
      </c>
      <c r="AB146" s="10" t="s">
        <v>57</v>
      </c>
      <c r="AC146" s="10" t="s">
        <v>57</v>
      </c>
      <c r="AD146" s="10" t="s">
        <v>57</v>
      </c>
      <c r="AE146" s="10" t="s">
        <v>57</v>
      </c>
      <c r="AF146" s="10" t="s">
        <v>57</v>
      </c>
      <c r="AG146" s="10" t="s">
        <v>57</v>
      </c>
      <c r="AH146" s="10" t="s">
        <v>57</v>
      </c>
      <c r="AI146" s="10" t="s">
        <v>57</v>
      </c>
      <c r="AJ146" s="10" t="s">
        <v>57</v>
      </c>
      <c r="AK146" s="10" t="s">
        <v>57</v>
      </c>
      <c r="AL146" s="10" t="s">
        <v>57</v>
      </c>
      <c r="AM146" s="11" t="s">
        <v>31</v>
      </c>
      <c r="AN146" s="10" t="s">
        <v>31</v>
      </c>
      <c r="AO146" s="10" t="s">
        <v>31</v>
      </c>
      <c r="AP146" s="10" t="s">
        <v>31</v>
      </c>
      <c r="AQ146" s="10" t="s">
        <v>31</v>
      </c>
      <c r="AR146" s="10" t="s">
        <v>31</v>
      </c>
      <c r="AS146" s="10" t="s">
        <v>31</v>
      </c>
      <c r="AT146" s="10" t="s">
        <v>31</v>
      </c>
      <c r="AU146" s="10" t="s">
        <v>31</v>
      </c>
      <c r="AV146" s="10" t="s">
        <v>31</v>
      </c>
      <c r="AW146" s="10" t="s">
        <v>31</v>
      </c>
      <c r="AX146" s="10" t="s">
        <v>31</v>
      </c>
      <c r="AY146" s="10" t="s">
        <v>31</v>
      </c>
      <c r="AZ146" s="10" t="s">
        <v>31</v>
      </c>
      <c r="BA146" s="10" t="s">
        <v>31</v>
      </c>
      <c r="BB146" s="10" t="s">
        <v>31</v>
      </c>
      <c r="BC146" s="10" t="s">
        <v>31</v>
      </c>
      <c r="BD146" s="10" t="s">
        <v>31</v>
      </c>
      <c r="BE146" s="10" t="s">
        <v>31</v>
      </c>
      <c r="BF146" s="10" t="s">
        <v>31</v>
      </c>
      <c r="BG146" s="10" t="s">
        <v>31</v>
      </c>
      <c r="BH146" s="10" t="s">
        <v>31</v>
      </c>
      <c r="BI146" s="10" t="s">
        <v>31</v>
      </c>
      <c r="BJ146" s="10" t="s">
        <v>31</v>
      </c>
      <c r="BK146" s="11" t="s">
        <v>38</v>
      </c>
      <c r="BL146" s="10" t="s">
        <v>38</v>
      </c>
      <c r="BM146" s="10" t="s">
        <v>38</v>
      </c>
      <c r="BN146" s="10" t="s">
        <v>38</v>
      </c>
      <c r="BO146" s="10" t="s">
        <v>38</v>
      </c>
      <c r="BP146" s="10" t="s">
        <v>38</v>
      </c>
      <c r="BQ146" s="10" t="s">
        <v>38</v>
      </c>
      <c r="BR146" s="10" t="s">
        <v>38</v>
      </c>
      <c r="BS146" s="10" t="s">
        <v>38</v>
      </c>
      <c r="BT146" s="10" t="s">
        <v>38</v>
      </c>
      <c r="BU146" s="10">
        <v>1.0</v>
      </c>
      <c r="BV146" s="10">
        <v>1.0</v>
      </c>
      <c r="BW146" s="10" t="s">
        <v>38</v>
      </c>
      <c r="BX146" s="10" t="s">
        <v>38</v>
      </c>
      <c r="BY146" s="10" t="s">
        <v>38</v>
      </c>
      <c r="BZ146" s="10" t="s">
        <v>38</v>
      </c>
      <c r="CA146" s="10" t="s">
        <v>38</v>
      </c>
      <c r="CB146" s="10" t="s">
        <v>38</v>
      </c>
      <c r="CC146" s="10" t="s">
        <v>38</v>
      </c>
      <c r="CD146" s="10">
        <v>1.0</v>
      </c>
      <c r="CE146" s="10" t="s">
        <v>38</v>
      </c>
      <c r="CF146" s="10">
        <v>1.0</v>
      </c>
      <c r="CG146" s="10" t="s">
        <v>38</v>
      </c>
      <c r="CH146" s="10" t="s">
        <v>38</v>
      </c>
      <c r="CI146" s="10" t="s">
        <v>38</v>
      </c>
      <c r="CJ146" s="10" t="s">
        <v>38</v>
      </c>
      <c r="CK146" s="10" t="s">
        <v>38</v>
      </c>
      <c r="CL146" s="10" t="s">
        <v>38</v>
      </c>
      <c r="CM146" s="10" t="s">
        <v>38</v>
      </c>
      <c r="CN146" s="11" t="s">
        <v>31</v>
      </c>
      <c r="CO146" s="10" t="s">
        <v>31</v>
      </c>
      <c r="CP146" s="10" t="s">
        <v>31</v>
      </c>
      <c r="CQ146" s="10" t="s">
        <v>31</v>
      </c>
      <c r="CR146" s="10" t="s">
        <v>31</v>
      </c>
      <c r="CS146" s="10" t="s">
        <v>31</v>
      </c>
      <c r="CT146" s="10" t="s">
        <v>31</v>
      </c>
      <c r="CU146" s="10" t="s">
        <v>31</v>
      </c>
      <c r="CV146" s="10" t="s">
        <v>31</v>
      </c>
      <c r="CW146" s="10" t="s">
        <v>31</v>
      </c>
      <c r="CX146" s="10" t="s">
        <v>31</v>
      </c>
      <c r="CY146" s="10" t="s">
        <v>31</v>
      </c>
      <c r="CZ146" s="10" t="s">
        <v>31</v>
      </c>
      <c r="DA146" s="10" t="s">
        <v>31</v>
      </c>
      <c r="DB146" s="10" t="s">
        <v>31</v>
      </c>
      <c r="DC146" s="10" t="s">
        <v>31</v>
      </c>
      <c r="DD146" s="10" t="s">
        <v>31</v>
      </c>
      <c r="DE146" s="10" t="s">
        <v>31</v>
      </c>
      <c r="DF146" s="10" t="s">
        <v>31</v>
      </c>
      <c r="DG146" s="10" t="s">
        <v>31</v>
      </c>
      <c r="DH146" s="10" t="s">
        <v>31</v>
      </c>
      <c r="DI146" s="10" t="s">
        <v>31</v>
      </c>
      <c r="DJ146" s="10" t="s">
        <v>31</v>
      </c>
      <c r="DK146" s="10" t="s">
        <v>31</v>
      </c>
      <c r="DL146" s="10" t="s">
        <v>31</v>
      </c>
      <c r="DM146" s="10" t="s">
        <v>31</v>
      </c>
      <c r="DN146" s="10" t="s">
        <v>31</v>
      </c>
      <c r="DO146" s="10" t="s">
        <v>31</v>
      </c>
      <c r="DP146" s="10" t="s">
        <v>31</v>
      </c>
      <c r="DQ146" s="10" t="s">
        <v>31</v>
      </c>
      <c r="DR146" s="10" t="s">
        <v>31</v>
      </c>
      <c r="DS146" s="10" t="s">
        <v>31</v>
      </c>
      <c r="DT146" s="10" t="s">
        <v>31</v>
      </c>
      <c r="DU146" s="10" t="s">
        <v>31</v>
      </c>
      <c r="DV146" s="10" t="s">
        <v>31</v>
      </c>
      <c r="DW146" s="10" t="s">
        <v>31</v>
      </c>
      <c r="DX146" s="10" t="s">
        <v>31</v>
      </c>
      <c r="DY146" s="10" t="s">
        <v>31</v>
      </c>
      <c r="DZ146" s="10" t="s">
        <v>31</v>
      </c>
      <c r="EA146" s="10" t="s">
        <v>31</v>
      </c>
      <c r="EB146" s="10" t="s">
        <v>31</v>
      </c>
      <c r="EC146" s="10" t="s">
        <v>31</v>
      </c>
      <c r="ED146" s="10" t="s">
        <v>31</v>
      </c>
      <c r="EE146" s="10" t="s">
        <v>31</v>
      </c>
      <c r="EF146" s="10" t="s">
        <v>31</v>
      </c>
      <c r="EG146" s="10" t="s">
        <v>31</v>
      </c>
      <c r="EH146" s="10" t="s">
        <v>31</v>
      </c>
      <c r="EI146" s="10" t="s">
        <v>31</v>
      </c>
      <c r="EJ146" s="10" t="s">
        <v>31</v>
      </c>
      <c r="EK146" s="10" t="s">
        <v>31</v>
      </c>
      <c r="EL146" s="10" t="s">
        <v>31</v>
      </c>
      <c r="EM146" s="10" t="s">
        <v>31</v>
      </c>
      <c r="EN146" s="10" t="s">
        <v>31</v>
      </c>
      <c r="EO146" s="10" t="s">
        <v>31</v>
      </c>
      <c r="EP146" s="10" t="s">
        <v>31</v>
      </c>
      <c r="EQ146" s="10" t="s">
        <v>31</v>
      </c>
      <c r="ER146" s="10" t="s">
        <v>31</v>
      </c>
      <c r="ES146" s="10" t="s">
        <v>31</v>
      </c>
      <c r="ET146" s="10" t="s">
        <v>31</v>
      </c>
      <c r="EU146" s="10" t="s">
        <v>31</v>
      </c>
      <c r="EV146" s="10" t="s">
        <v>31</v>
      </c>
      <c r="EW146" s="10" t="s">
        <v>31</v>
      </c>
      <c r="EX146" s="10" t="s">
        <v>31</v>
      </c>
      <c r="EY146" s="10" t="s">
        <v>31</v>
      </c>
      <c r="EZ146" s="10" t="s">
        <v>31</v>
      </c>
      <c r="FA146" s="10" t="s">
        <v>31</v>
      </c>
      <c r="FB146" s="10" t="s">
        <v>31</v>
      </c>
      <c r="FC146" s="11" t="s">
        <v>31</v>
      </c>
      <c r="FD146" s="10" t="s">
        <v>31</v>
      </c>
      <c r="FE146" s="10" t="s">
        <v>31</v>
      </c>
      <c r="FF146" s="10" t="s">
        <v>31</v>
      </c>
      <c r="FG146" s="10" t="s">
        <v>31</v>
      </c>
      <c r="FH146" s="10" t="s">
        <v>31</v>
      </c>
      <c r="FI146" s="10" t="s">
        <v>31</v>
      </c>
      <c r="FJ146" s="10" t="s">
        <v>31</v>
      </c>
      <c r="FK146" s="10" t="s">
        <v>31</v>
      </c>
      <c r="FL146" s="10" t="s">
        <v>31</v>
      </c>
      <c r="FM146" s="10" t="s">
        <v>31</v>
      </c>
      <c r="FN146" s="10" t="s">
        <v>31</v>
      </c>
      <c r="FO146" s="10" t="s">
        <v>31</v>
      </c>
      <c r="FP146" s="10" t="s">
        <v>31</v>
      </c>
      <c r="FQ146" s="10" t="s">
        <v>31</v>
      </c>
      <c r="FR146" s="10" t="s">
        <v>31</v>
      </c>
      <c r="FS146" s="10" t="s">
        <v>31</v>
      </c>
      <c r="FT146" s="10" t="s">
        <v>31</v>
      </c>
      <c r="FU146" s="10" t="s">
        <v>31</v>
      </c>
      <c r="FV146" s="10" t="s">
        <v>31</v>
      </c>
      <c r="FW146" s="10" t="s">
        <v>31</v>
      </c>
      <c r="FX146" s="10" t="s">
        <v>31</v>
      </c>
      <c r="FY146" s="10" t="s">
        <v>31</v>
      </c>
      <c r="FZ146" s="10" t="s">
        <v>31</v>
      </c>
      <c r="GA146" s="10" t="s">
        <v>31</v>
      </c>
      <c r="GB146" s="10" t="s">
        <v>31</v>
      </c>
      <c r="GC146" s="10" t="s">
        <v>31</v>
      </c>
      <c r="GD146" s="11" t="s">
        <v>31</v>
      </c>
      <c r="GE146" s="10" t="s">
        <v>31</v>
      </c>
      <c r="GF146" s="10" t="s">
        <v>31</v>
      </c>
      <c r="GG146" s="10" t="s">
        <v>31</v>
      </c>
      <c r="GH146" s="10" t="s">
        <v>31</v>
      </c>
      <c r="GI146" s="10" t="s">
        <v>31</v>
      </c>
      <c r="GJ146" s="10" t="s">
        <v>31</v>
      </c>
      <c r="GK146" s="10" t="s">
        <v>31</v>
      </c>
      <c r="GL146" s="10" t="s">
        <v>31</v>
      </c>
      <c r="GM146" s="10" t="s">
        <v>31</v>
      </c>
      <c r="GN146" s="10" t="s">
        <v>31</v>
      </c>
      <c r="GO146" s="10" t="s">
        <v>31</v>
      </c>
      <c r="GP146" s="10" t="s">
        <v>31</v>
      </c>
      <c r="GQ146" s="10" t="s">
        <v>31</v>
      </c>
      <c r="GR146" s="10" t="s">
        <v>31</v>
      </c>
      <c r="GS146" s="10" t="s">
        <v>31</v>
      </c>
      <c r="GT146" s="10" t="s">
        <v>31</v>
      </c>
      <c r="GU146" s="10" t="s">
        <v>31</v>
      </c>
      <c r="GV146" s="10" t="s">
        <v>31</v>
      </c>
      <c r="GW146" s="10" t="s">
        <v>31</v>
      </c>
      <c r="GX146" s="10" t="s">
        <v>31</v>
      </c>
      <c r="GY146" s="10" t="s">
        <v>31</v>
      </c>
      <c r="GZ146" s="10" t="s">
        <v>31</v>
      </c>
      <c r="HA146" s="10" t="s">
        <v>31</v>
      </c>
      <c r="HB146" s="10" t="s">
        <v>31</v>
      </c>
      <c r="HC146" s="10" t="s">
        <v>31</v>
      </c>
      <c r="HD146" s="10" t="s">
        <v>31</v>
      </c>
      <c r="HE146" s="10" t="s">
        <v>31</v>
      </c>
      <c r="HF146" s="10" t="s">
        <v>31</v>
      </c>
    </row>
    <row r="147">
      <c r="A147" s="7"/>
      <c r="B147" s="8"/>
      <c r="C147" s="7" t="s">
        <v>514</v>
      </c>
      <c r="D147" s="7" t="s">
        <v>40</v>
      </c>
      <c r="E147" s="7" t="s">
        <v>515</v>
      </c>
      <c r="F147" s="9">
        <f t="shared" si="1"/>
        <v>15</v>
      </c>
      <c r="G147" s="7" t="s">
        <v>26</v>
      </c>
      <c r="H147" s="7" t="s">
        <v>105</v>
      </c>
      <c r="I147" s="7" t="s">
        <v>516</v>
      </c>
      <c r="J147" s="7" t="s">
        <v>42</v>
      </c>
      <c r="K147" s="7" t="s">
        <v>55</v>
      </c>
      <c r="L147" s="7"/>
      <c r="M147" s="10">
        <v>15.0</v>
      </c>
      <c r="N147" s="10" t="s">
        <v>31</v>
      </c>
      <c r="O147" s="10" t="s">
        <v>31</v>
      </c>
      <c r="P147" s="10" t="s">
        <v>31</v>
      </c>
      <c r="Q147" s="10" t="s">
        <v>31</v>
      </c>
      <c r="R147" s="10" t="s">
        <v>31</v>
      </c>
      <c r="S147" s="11">
        <v>1.0</v>
      </c>
      <c r="T147" s="10">
        <v>1.0</v>
      </c>
      <c r="U147" s="10">
        <v>1.0</v>
      </c>
      <c r="V147" s="10">
        <v>1.0</v>
      </c>
      <c r="W147" s="10">
        <v>1.0</v>
      </c>
      <c r="X147" s="10">
        <v>1.0</v>
      </c>
      <c r="Y147" s="10">
        <v>1.0</v>
      </c>
      <c r="Z147" s="10">
        <v>1.0</v>
      </c>
      <c r="AA147" s="10" t="s">
        <v>57</v>
      </c>
      <c r="AB147" s="10">
        <v>1.0</v>
      </c>
      <c r="AC147" s="10">
        <v>1.0</v>
      </c>
      <c r="AD147" s="10" t="s">
        <v>57</v>
      </c>
      <c r="AE147" s="10" t="s">
        <v>57</v>
      </c>
      <c r="AF147" s="10" t="s">
        <v>57</v>
      </c>
      <c r="AG147" s="10" t="s">
        <v>57</v>
      </c>
      <c r="AH147" s="10" t="s">
        <v>57</v>
      </c>
      <c r="AI147" s="10" t="s">
        <v>57</v>
      </c>
      <c r="AJ147" s="10" t="s">
        <v>57</v>
      </c>
      <c r="AK147" s="10" t="s">
        <v>57</v>
      </c>
      <c r="AL147" s="10" t="s">
        <v>57</v>
      </c>
      <c r="AM147" s="11" t="s">
        <v>31</v>
      </c>
      <c r="AN147" s="10" t="s">
        <v>31</v>
      </c>
      <c r="AO147" s="10" t="s">
        <v>31</v>
      </c>
      <c r="AP147" s="10" t="s">
        <v>31</v>
      </c>
      <c r="AQ147" s="10" t="s">
        <v>31</v>
      </c>
      <c r="AR147" s="10" t="s">
        <v>31</v>
      </c>
      <c r="AS147" s="10" t="s">
        <v>31</v>
      </c>
      <c r="AT147" s="10" t="s">
        <v>31</v>
      </c>
      <c r="AU147" s="10" t="s">
        <v>31</v>
      </c>
      <c r="AV147" s="10" t="s">
        <v>31</v>
      </c>
      <c r="AW147" s="10" t="s">
        <v>31</v>
      </c>
      <c r="AX147" s="10" t="s">
        <v>31</v>
      </c>
      <c r="AY147" s="10" t="s">
        <v>31</v>
      </c>
      <c r="AZ147" s="10" t="s">
        <v>31</v>
      </c>
      <c r="BA147" s="10" t="s">
        <v>31</v>
      </c>
      <c r="BB147" s="10" t="s">
        <v>31</v>
      </c>
      <c r="BC147" s="10" t="s">
        <v>31</v>
      </c>
      <c r="BD147" s="10" t="s">
        <v>31</v>
      </c>
      <c r="BE147" s="10" t="s">
        <v>31</v>
      </c>
      <c r="BF147" s="10" t="s">
        <v>31</v>
      </c>
      <c r="BG147" s="10" t="s">
        <v>31</v>
      </c>
      <c r="BH147" s="10" t="s">
        <v>31</v>
      </c>
      <c r="BI147" s="10" t="s">
        <v>31</v>
      </c>
      <c r="BJ147" s="10" t="s">
        <v>31</v>
      </c>
      <c r="BK147" s="11" t="s">
        <v>31</v>
      </c>
      <c r="BL147" s="10" t="s">
        <v>31</v>
      </c>
      <c r="BM147" s="10" t="s">
        <v>31</v>
      </c>
      <c r="BN147" s="10" t="s">
        <v>31</v>
      </c>
      <c r="BO147" s="10" t="s">
        <v>31</v>
      </c>
      <c r="BP147" s="10" t="s">
        <v>31</v>
      </c>
      <c r="BQ147" s="10" t="s">
        <v>31</v>
      </c>
      <c r="BR147" s="10" t="s">
        <v>31</v>
      </c>
      <c r="BS147" s="10" t="s">
        <v>31</v>
      </c>
      <c r="BT147" s="10" t="s">
        <v>31</v>
      </c>
      <c r="BU147" s="10" t="s">
        <v>31</v>
      </c>
      <c r="BV147" s="10" t="s">
        <v>31</v>
      </c>
      <c r="BW147" s="10" t="s">
        <v>31</v>
      </c>
      <c r="BX147" s="10" t="s">
        <v>31</v>
      </c>
      <c r="BY147" s="10" t="s">
        <v>31</v>
      </c>
      <c r="BZ147" s="10" t="s">
        <v>31</v>
      </c>
      <c r="CA147" s="10" t="s">
        <v>31</v>
      </c>
      <c r="CB147" s="10" t="s">
        <v>31</v>
      </c>
      <c r="CC147" s="10" t="s">
        <v>31</v>
      </c>
      <c r="CD147" s="10" t="s">
        <v>31</v>
      </c>
      <c r="CE147" s="10" t="s">
        <v>31</v>
      </c>
      <c r="CF147" s="10" t="s">
        <v>31</v>
      </c>
      <c r="CG147" s="10" t="s">
        <v>31</v>
      </c>
      <c r="CH147" s="10" t="s">
        <v>31</v>
      </c>
      <c r="CI147" s="10" t="s">
        <v>31</v>
      </c>
      <c r="CJ147" s="10" t="s">
        <v>31</v>
      </c>
      <c r="CK147" s="10" t="s">
        <v>31</v>
      </c>
      <c r="CL147" s="10" t="s">
        <v>31</v>
      </c>
      <c r="CM147" s="10" t="s">
        <v>31</v>
      </c>
      <c r="CN147" s="11" t="s">
        <v>31</v>
      </c>
      <c r="CO147" s="10" t="s">
        <v>31</v>
      </c>
      <c r="CP147" s="10" t="s">
        <v>31</v>
      </c>
      <c r="CQ147" s="10" t="s">
        <v>31</v>
      </c>
      <c r="CR147" s="10" t="s">
        <v>31</v>
      </c>
      <c r="CS147" s="10" t="s">
        <v>31</v>
      </c>
      <c r="CT147" s="10" t="s">
        <v>31</v>
      </c>
      <c r="CU147" s="10" t="s">
        <v>31</v>
      </c>
      <c r="CV147" s="10" t="s">
        <v>31</v>
      </c>
      <c r="CW147" s="10" t="s">
        <v>31</v>
      </c>
      <c r="CX147" s="10" t="s">
        <v>31</v>
      </c>
      <c r="CY147" s="10" t="s">
        <v>31</v>
      </c>
      <c r="CZ147" s="10" t="s">
        <v>31</v>
      </c>
      <c r="DA147" s="10" t="s">
        <v>31</v>
      </c>
      <c r="DB147" s="10" t="s">
        <v>31</v>
      </c>
      <c r="DC147" s="10" t="s">
        <v>31</v>
      </c>
      <c r="DD147" s="10" t="s">
        <v>31</v>
      </c>
      <c r="DE147" s="10" t="s">
        <v>31</v>
      </c>
      <c r="DF147" s="10" t="s">
        <v>31</v>
      </c>
      <c r="DG147" s="10" t="s">
        <v>31</v>
      </c>
      <c r="DH147" s="10" t="s">
        <v>31</v>
      </c>
      <c r="DI147" s="10" t="s">
        <v>31</v>
      </c>
      <c r="DJ147" s="10" t="s">
        <v>31</v>
      </c>
      <c r="DK147" s="10" t="s">
        <v>31</v>
      </c>
      <c r="DL147" s="10" t="s">
        <v>31</v>
      </c>
      <c r="DM147" s="10" t="s">
        <v>31</v>
      </c>
      <c r="DN147" s="10" t="s">
        <v>31</v>
      </c>
      <c r="DO147" s="10" t="s">
        <v>31</v>
      </c>
      <c r="DP147" s="10" t="s">
        <v>31</v>
      </c>
      <c r="DQ147" s="10" t="s">
        <v>31</v>
      </c>
      <c r="DR147" s="10" t="s">
        <v>31</v>
      </c>
      <c r="DS147" s="10" t="s">
        <v>31</v>
      </c>
      <c r="DT147" s="10" t="s">
        <v>31</v>
      </c>
      <c r="DU147" s="10" t="s">
        <v>31</v>
      </c>
      <c r="DV147" s="10" t="s">
        <v>31</v>
      </c>
      <c r="DW147" s="10" t="s">
        <v>31</v>
      </c>
      <c r="DX147" s="10" t="s">
        <v>31</v>
      </c>
      <c r="DY147" s="10" t="s">
        <v>31</v>
      </c>
      <c r="DZ147" s="10" t="s">
        <v>31</v>
      </c>
      <c r="EA147" s="10" t="s">
        <v>31</v>
      </c>
      <c r="EB147" s="10" t="s">
        <v>31</v>
      </c>
      <c r="EC147" s="10" t="s">
        <v>31</v>
      </c>
      <c r="ED147" s="10" t="s">
        <v>31</v>
      </c>
      <c r="EE147" s="10" t="s">
        <v>31</v>
      </c>
      <c r="EF147" s="10" t="s">
        <v>31</v>
      </c>
      <c r="EG147" s="10" t="s">
        <v>31</v>
      </c>
      <c r="EH147" s="10" t="s">
        <v>31</v>
      </c>
      <c r="EI147" s="10" t="s">
        <v>31</v>
      </c>
      <c r="EJ147" s="10" t="s">
        <v>31</v>
      </c>
      <c r="EK147" s="10" t="s">
        <v>31</v>
      </c>
      <c r="EL147" s="10" t="s">
        <v>31</v>
      </c>
      <c r="EM147" s="10" t="s">
        <v>31</v>
      </c>
      <c r="EN147" s="10" t="s">
        <v>31</v>
      </c>
      <c r="EO147" s="10" t="s">
        <v>31</v>
      </c>
      <c r="EP147" s="10" t="s">
        <v>31</v>
      </c>
      <c r="EQ147" s="10" t="s">
        <v>31</v>
      </c>
      <c r="ER147" s="10" t="s">
        <v>31</v>
      </c>
      <c r="ES147" s="10" t="s">
        <v>31</v>
      </c>
      <c r="ET147" s="10" t="s">
        <v>31</v>
      </c>
      <c r="EU147" s="10" t="s">
        <v>31</v>
      </c>
      <c r="EV147" s="10" t="s">
        <v>31</v>
      </c>
      <c r="EW147" s="10" t="s">
        <v>31</v>
      </c>
      <c r="EX147" s="10" t="s">
        <v>31</v>
      </c>
      <c r="EY147" s="10" t="s">
        <v>31</v>
      </c>
      <c r="EZ147" s="10" t="s">
        <v>31</v>
      </c>
      <c r="FA147" s="10" t="s">
        <v>31</v>
      </c>
      <c r="FB147" s="10" t="s">
        <v>31</v>
      </c>
      <c r="FC147" s="11" t="s">
        <v>31</v>
      </c>
      <c r="FD147" s="10" t="s">
        <v>31</v>
      </c>
      <c r="FE147" s="10" t="s">
        <v>31</v>
      </c>
      <c r="FF147" s="10" t="s">
        <v>31</v>
      </c>
      <c r="FG147" s="10" t="s">
        <v>31</v>
      </c>
      <c r="FH147" s="10" t="s">
        <v>31</v>
      </c>
      <c r="FI147" s="10" t="s">
        <v>31</v>
      </c>
      <c r="FJ147" s="10" t="s">
        <v>31</v>
      </c>
      <c r="FK147" s="10" t="s">
        <v>31</v>
      </c>
      <c r="FL147" s="10" t="s">
        <v>31</v>
      </c>
      <c r="FM147" s="10" t="s">
        <v>31</v>
      </c>
      <c r="FN147" s="10" t="s">
        <v>31</v>
      </c>
      <c r="FO147" s="10" t="s">
        <v>31</v>
      </c>
      <c r="FP147" s="10" t="s">
        <v>31</v>
      </c>
      <c r="FQ147" s="10" t="s">
        <v>31</v>
      </c>
      <c r="FR147" s="10" t="s">
        <v>31</v>
      </c>
      <c r="FS147" s="10" t="s">
        <v>31</v>
      </c>
      <c r="FT147" s="10" t="s">
        <v>31</v>
      </c>
      <c r="FU147" s="10" t="s">
        <v>31</v>
      </c>
      <c r="FV147" s="10" t="s">
        <v>31</v>
      </c>
      <c r="FW147" s="10" t="s">
        <v>31</v>
      </c>
      <c r="FX147" s="10" t="s">
        <v>31</v>
      </c>
      <c r="FY147" s="10" t="s">
        <v>31</v>
      </c>
      <c r="FZ147" s="10" t="s">
        <v>31</v>
      </c>
      <c r="GA147" s="10" t="s">
        <v>31</v>
      </c>
      <c r="GB147" s="10" t="s">
        <v>31</v>
      </c>
      <c r="GC147" s="10" t="s">
        <v>31</v>
      </c>
      <c r="GD147" s="11" t="s">
        <v>31</v>
      </c>
      <c r="GE147" s="10" t="s">
        <v>31</v>
      </c>
      <c r="GF147" s="10" t="s">
        <v>31</v>
      </c>
      <c r="GG147" s="10" t="s">
        <v>31</v>
      </c>
      <c r="GH147" s="10" t="s">
        <v>31</v>
      </c>
      <c r="GI147" s="10" t="s">
        <v>31</v>
      </c>
      <c r="GJ147" s="10" t="s">
        <v>31</v>
      </c>
      <c r="GK147" s="10" t="s">
        <v>31</v>
      </c>
      <c r="GL147" s="10" t="s">
        <v>31</v>
      </c>
      <c r="GM147" s="10" t="s">
        <v>31</v>
      </c>
      <c r="GN147" s="10" t="s">
        <v>31</v>
      </c>
      <c r="GO147" s="10" t="s">
        <v>31</v>
      </c>
      <c r="GP147" s="10" t="s">
        <v>31</v>
      </c>
      <c r="GQ147" s="10" t="s">
        <v>31</v>
      </c>
      <c r="GR147" s="10" t="s">
        <v>31</v>
      </c>
      <c r="GS147" s="10" t="s">
        <v>31</v>
      </c>
      <c r="GT147" s="10" t="s">
        <v>31</v>
      </c>
      <c r="GU147" s="10" t="s">
        <v>31</v>
      </c>
      <c r="GV147" s="10" t="s">
        <v>31</v>
      </c>
      <c r="GW147" s="10" t="s">
        <v>31</v>
      </c>
      <c r="GX147" s="10" t="s">
        <v>31</v>
      </c>
      <c r="GY147" s="10" t="s">
        <v>31</v>
      </c>
      <c r="GZ147" s="10" t="s">
        <v>31</v>
      </c>
      <c r="HA147" s="10" t="s">
        <v>31</v>
      </c>
      <c r="HB147" s="10" t="s">
        <v>31</v>
      </c>
      <c r="HC147" s="10" t="s">
        <v>31</v>
      </c>
      <c r="HD147" s="10" t="s">
        <v>31</v>
      </c>
      <c r="HE147" s="10" t="s">
        <v>31</v>
      </c>
      <c r="HF147" s="10" t="s">
        <v>31</v>
      </c>
    </row>
    <row r="148">
      <c r="A148" s="7"/>
      <c r="B148" s="8"/>
      <c r="C148" s="7" t="s">
        <v>349</v>
      </c>
      <c r="D148" s="7" t="s">
        <v>349</v>
      </c>
      <c r="E148" s="7" t="s">
        <v>517</v>
      </c>
      <c r="F148" s="9">
        <f t="shared" si="1"/>
        <v>15</v>
      </c>
      <c r="G148" s="7" t="s">
        <v>26</v>
      </c>
      <c r="H148" s="7" t="s">
        <v>116</v>
      </c>
      <c r="I148" s="7" t="s">
        <v>235</v>
      </c>
      <c r="J148" s="7" t="s">
        <v>71</v>
      </c>
      <c r="K148" s="7" t="s">
        <v>55</v>
      </c>
      <c r="L148" s="7" t="s">
        <v>518</v>
      </c>
      <c r="M148" s="10">
        <v>15.0</v>
      </c>
      <c r="N148" s="10" t="s">
        <v>31</v>
      </c>
      <c r="O148" s="10" t="s">
        <v>31</v>
      </c>
      <c r="P148" s="10" t="s">
        <v>31</v>
      </c>
      <c r="Q148" s="10" t="s">
        <v>31</v>
      </c>
      <c r="R148" s="10" t="s">
        <v>31</v>
      </c>
      <c r="S148" s="11">
        <v>1.0</v>
      </c>
      <c r="T148" s="10">
        <v>1.0</v>
      </c>
      <c r="U148" s="10">
        <v>1.0</v>
      </c>
      <c r="V148" s="10">
        <v>1.0</v>
      </c>
      <c r="W148" s="10">
        <v>1.0</v>
      </c>
      <c r="X148" s="10">
        <v>1.0</v>
      </c>
      <c r="Y148" s="10">
        <v>1.0</v>
      </c>
      <c r="Z148" s="10">
        <v>1.0</v>
      </c>
      <c r="AA148" s="10" t="s">
        <v>57</v>
      </c>
      <c r="AB148" s="10" t="s">
        <v>57</v>
      </c>
      <c r="AC148" s="10" t="s">
        <v>57</v>
      </c>
      <c r="AD148" s="10" t="s">
        <v>57</v>
      </c>
      <c r="AE148" s="10" t="s">
        <v>57</v>
      </c>
      <c r="AF148" s="10" t="s">
        <v>57</v>
      </c>
      <c r="AG148" s="10" t="s">
        <v>57</v>
      </c>
      <c r="AH148" s="10" t="s">
        <v>57</v>
      </c>
      <c r="AI148" s="10" t="s">
        <v>57</v>
      </c>
      <c r="AJ148" s="10" t="s">
        <v>57</v>
      </c>
      <c r="AK148" s="10" t="s">
        <v>57</v>
      </c>
      <c r="AL148" s="10" t="s">
        <v>57</v>
      </c>
      <c r="AM148" s="11" t="s">
        <v>31</v>
      </c>
      <c r="AN148" s="10" t="s">
        <v>31</v>
      </c>
      <c r="AO148" s="10" t="s">
        <v>31</v>
      </c>
      <c r="AP148" s="10" t="s">
        <v>31</v>
      </c>
      <c r="AQ148" s="10" t="s">
        <v>31</v>
      </c>
      <c r="AR148" s="10" t="s">
        <v>31</v>
      </c>
      <c r="AS148" s="10" t="s">
        <v>31</v>
      </c>
      <c r="AT148" s="10" t="s">
        <v>31</v>
      </c>
      <c r="AU148" s="10" t="s">
        <v>31</v>
      </c>
      <c r="AV148" s="10" t="s">
        <v>31</v>
      </c>
      <c r="AW148" s="10" t="s">
        <v>31</v>
      </c>
      <c r="AX148" s="10" t="s">
        <v>31</v>
      </c>
      <c r="AY148" s="10" t="s">
        <v>31</v>
      </c>
      <c r="AZ148" s="10" t="s">
        <v>31</v>
      </c>
      <c r="BA148" s="10" t="s">
        <v>31</v>
      </c>
      <c r="BB148" s="10" t="s">
        <v>31</v>
      </c>
      <c r="BC148" s="10" t="s">
        <v>31</v>
      </c>
      <c r="BD148" s="10" t="s">
        <v>31</v>
      </c>
      <c r="BE148" s="10" t="s">
        <v>31</v>
      </c>
      <c r="BF148" s="10" t="s">
        <v>31</v>
      </c>
      <c r="BG148" s="10" t="s">
        <v>31</v>
      </c>
      <c r="BH148" s="10" t="s">
        <v>31</v>
      </c>
      <c r="BI148" s="10" t="s">
        <v>31</v>
      </c>
      <c r="BJ148" s="10" t="s">
        <v>31</v>
      </c>
      <c r="BK148" s="11" t="s">
        <v>31</v>
      </c>
      <c r="BL148" s="10" t="s">
        <v>31</v>
      </c>
      <c r="BM148" s="10" t="s">
        <v>31</v>
      </c>
      <c r="BN148" s="10" t="s">
        <v>31</v>
      </c>
      <c r="BO148" s="10" t="s">
        <v>31</v>
      </c>
      <c r="BP148" s="10" t="s">
        <v>31</v>
      </c>
      <c r="BQ148" s="10" t="s">
        <v>31</v>
      </c>
      <c r="BR148" s="10" t="s">
        <v>31</v>
      </c>
      <c r="BS148" s="10" t="s">
        <v>31</v>
      </c>
      <c r="BT148" s="10" t="s">
        <v>31</v>
      </c>
      <c r="BU148" s="10" t="s">
        <v>31</v>
      </c>
      <c r="BV148" s="10" t="s">
        <v>31</v>
      </c>
      <c r="BW148" s="10" t="s">
        <v>31</v>
      </c>
      <c r="BX148" s="10" t="s">
        <v>31</v>
      </c>
      <c r="BY148" s="10" t="s">
        <v>31</v>
      </c>
      <c r="BZ148" s="10" t="s">
        <v>31</v>
      </c>
      <c r="CA148" s="10" t="s">
        <v>31</v>
      </c>
      <c r="CB148" s="10" t="s">
        <v>31</v>
      </c>
      <c r="CC148" s="10" t="s">
        <v>31</v>
      </c>
      <c r="CD148" s="10" t="s">
        <v>31</v>
      </c>
      <c r="CE148" s="10" t="s">
        <v>31</v>
      </c>
      <c r="CF148" s="10" t="s">
        <v>31</v>
      </c>
      <c r="CG148" s="10" t="s">
        <v>31</v>
      </c>
      <c r="CH148" s="10" t="s">
        <v>31</v>
      </c>
      <c r="CI148" s="10" t="s">
        <v>31</v>
      </c>
      <c r="CJ148" s="10" t="s">
        <v>31</v>
      </c>
      <c r="CK148" s="10" t="s">
        <v>31</v>
      </c>
      <c r="CL148" s="10" t="s">
        <v>31</v>
      </c>
      <c r="CM148" s="10" t="s">
        <v>31</v>
      </c>
      <c r="CN148" s="11" t="s">
        <v>31</v>
      </c>
      <c r="CO148" s="10" t="s">
        <v>31</v>
      </c>
      <c r="CP148" s="10" t="s">
        <v>31</v>
      </c>
      <c r="CQ148" s="10" t="s">
        <v>31</v>
      </c>
      <c r="CR148" s="10" t="s">
        <v>31</v>
      </c>
      <c r="CS148" s="10" t="s">
        <v>31</v>
      </c>
      <c r="CT148" s="10" t="s">
        <v>31</v>
      </c>
      <c r="CU148" s="10" t="s">
        <v>31</v>
      </c>
      <c r="CV148" s="10" t="s">
        <v>31</v>
      </c>
      <c r="CW148" s="10" t="s">
        <v>31</v>
      </c>
      <c r="CX148" s="10" t="s">
        <v>31</v>
      </c>
      <c r="CY148" s="10" t="s">
        <v>31</v>
      </c>
      <c r="CZ148" s="10" t="s">
        <v>31</v>
      </c>
      <c r="DA148" s="10" t="s">
        <v>31</v>
      </c>
      <c r="DB148" s="10" t="s">
        <v>31</v>
      </c>
      <c r="DC148" s="10" t="s">
        <v>31</v>
      </c>
      <c r="DD148" s="10" t="s">
        <v>31</v>
      </c>
      <c r="DE148" s="10" t="s">
        <v>31</v>
      </c>
      <c r="DF148" s="10" t="s">
        <v>31</v>
      </c>
      <c r="DG148" s="10" t="s">
        <v>31</v>
      </c>
      <c r="DH148" s="10" t="s">
        <v>31</v>
      </c>
      <c r="DI148" s="10" t="s">
        <v>31</v>
      </c>
      <c r="DJ148" s="10" t="s">
        <v>31</v>
      </c>
      <c r="DK148" s="10" t="s">
        <v>31</v>
      </c>
      <c r="DL148" s="10" t="s">
        <v>31</v>
      </c>
      <c r="DM148" s="10" t="s">
        <v>31</v>
      </c>
      <c r="DN148" s="10" t="s">
        <v>31</v>
      </c>
      <c r="DO148" s="10" t="s">
        <v>31</v>
      </c>
      <c r="DP148" s="10" t="s">
        <v>31</v>
      </c>
      <c r="DQ148" s="10" t="s">
        <v>31</v>
      </c>
      <c r="DR148" s="10" t="s">
        <v>31</v>
      </c>
      <c r="DS148" s="10" t="s">
        <v>31</v>
      </c>
      <c r="DT148" s="10" t="s">
        <v>31</v>
      </c>
      <c r="DU148" s="10" t="s">
        <v>31</v>
      </c>
      <c r="DV148" s="10" t="s">
        <v>31</v>
      </c>
      <c r="DW148" s="10" t="s">
        <v>31</v>
      </c>
      <c r="DX148" s="10" t="s">
        <v>31</v>
      </c>
      <c r="DY148" s="10" t="s">
        <v>31</v>
      </c>
      <c r="DZ148" s="10" t="s">
        <v>31</v>
      </c>
      <c r="EA148" s="10" t="s">
        <v>31</v>
      </c>
      <c r="EB148" s="10" t="s">
        <v>31</v>
      </c>
      <c r="EC148" s="10" t="s">
        <v>31</v>
      </c>
      <c r="ED148" s="10" t="s">
        <v>31</v>
      </c>
      <c r="EE148" s="10" t="s">
        <v>31</v>
      </c>
      <c r="EF148" s="10" t="s">
        <v>31</v>
      </c>
      <c r="EG148" s="10" t="s">
        <v>31</v>
      </c>
      <c r="EH148" s="10" t="s">
        <v>31</v>
      </c>
      <c r="EI148" s="10" t="s">
        <v>31</v>
      </c>
      <c r="EJ148" s="10" t="s">
        <v>31</v>
      </c>
      <c r="EK148" s="10" t="s">
        <v>31</v>
      </c>
      <c r="EL148" s="10" t="s">
        <v>31</v>
      </c>
      <c r="EM148" s="10" t="s">
        <v>31</v>
      </c>
      <c r="EN148" s="10" t="s">
        <v>31</v>
      </c>
      <c r="EO148" s="10" t="s">
        <v>31</v>
      </c>
      <c r="EP148" s="10" t="s">
        <v>31</v>
      </c>
      <c r="EQ148" s="10" t="s">
        <v>31</v>
      </c>
      <c r="ER148" s="10" t="s">
        <v>31</v>
      </c>
      <c r="ES148" s="10" t="s">
        <v>31</v>
      </c>
      <c r="ET148" s="10" t="s">
        <v>31</v>
      </c>
      <c r="EU148" s="10" t="s">
        <v>31</v>
      </c>
      <c r="EV148" s="10" t="s">
        <v>31</v>
      </c>
      <c r="EW148" s="10" t="s">
        <v>31</v>
      </c>
      <c r="EX148" s="10" t="s">
        <v>31</v>
      </c>
      <c r="EY148" s="10" t="s">
        <v>31</v>
      </c>
      <c r="EZ148" s="10" t="s">
        <v>31</v>
      </c>
      <c r="FA148" s="10" t="s">
        <v>31</v>
      </c>
      <c r="FB148" s="10" t="s">
        <v>31</v>
      </c>
      <c r="FC148" s="11" t="s">
        <v>31</v>
      </c>
      <c r="FD148" s="10" t="s">
        <v>31</v>
      </c>
      <c r="FE148" s="10" t="s">
        <v>31</v>
      </c>
      <c r="FF148" s="10" t="s">
        <v>31</v>
      </c>
      <c r="FG148" s="10" t="s">
        <v>31</v>
      </c>
      <c r="FH148" s="10" t="s">
        <v>31</v>
      </c>
      <c r="FI148" s="10" t="s">
        <v>31</v>
      </c>
      <c r="FJ148" s="10" t="s">
        <v>31</v>
      </c>
      <c r="FK148" s="10" t="s">
        <v>31</v>
      </c>
      <c r="FL148" s="10" t="s">
        <v>31</v>
      </c>
      <c r="FM148" s="10" t="s">
        <v>31</v>
      </c>
      <c r="FN148" s="10" t="s">
        <v>31</v>
      </c>
      <c r="FO148" s="10" t="s">
        <v>31</v>
      </c>
      <c r="FP148" s="10" t="s">
        <v>31</v>
      </c>
      <c r="FQ148" s="10" t="s">
        <v>31</v>
      </c>
      <c r="FR148" s="10" t="s">
        <v>31</v>
      </c>
      <c r="FS148" s="10" t="s">
        <v>31</v>
      </c>
      <c r="FT148" s="10" t="s">
        <v>31</v>
      </c>
      <c r="FU148" s="10" t="s">
        <v>31</v>
      </c>
      <c r="FV148" s="10" t="s">
        <v>31</v>
      </c>
      <c r="FW148" s="10" t="s">
        <v>31</v>
      </c>
      <c r="FX148" s="10" t="s">
        <v>31</v>
      </c>
      <c r="FY148" s="10" t="s">
        <v>31</v>
      </c>
      <c r="FZ148" s="10" t="s">
        <v>31</v>
      </c>
      <c r="GA148" s="10" t="s">
        <v>31</v>
      </c>
      <c r="GB148" s="10" t="s">
        <v>31</v>
      </c>
      <c r="GC148" s="10" t="s">
        <v>31</v>
      </c>
      <c r="GD148" s="11" t="s">
        <v>31</v>
      </c>
      <c r="GE148" s="10" t="s">
        <v>31</v>
      </c>
      <c r="GF148" s="10" t="s">
        <v>31</v>
      </c>
      <c r="GG148" s="10" t="s">
        <v>31</v>
      </c>
      <c r="GH148" s="10" t="s">
        <v>31</v>
      </c>
      <c r="GI148" s="10" t="s">
        <v>31</v>
      </c>
      <c r="GJ148" s="10" t="s">
        <v>31</v>
      </c>
      <c r="GK148" s="10" t="s">
        <v>31</v>
      </c>
      <c r="GL148" s="10" t="s">
        <v>31</v>
      </c>
      <c r="GM148" s="10" t="s">
        <v>31</v>
      </c>
      <c r="GN148" s="10" t="s">
        <v>31</v>
      </c>
      <c r="GO148" s="10" t="s">
        <v>31</v>
      </c>
      <c r="GP148" s="10" t="s">
        <v>31</v>
      </c>
      <c r="GQ148" s="10" t="s">
        <v>31</v>
      </c>
      <c r="GR148" s="10" t="s">
        <v>31</v>
      </c>
      <c r="GS148" s="10" t="s">
        <v>31</v>
      </c>
      <c r="GT148" s="10" t="s">
        <v>31</v>
      </c>
      <c r="GU148" s="10" t="s">
        <v>31</v>
      </c>
      <c r="GV148" s="10" t="s">
        <v>31</v>
      </c>
      <c r="GW148" s="10" t="s">
        <v>31</v>
      </c>
      <c r="GX148" s="10" t="s">
        <v>31</v>
      </c>
      <c r="GY148" s="10" t="s">
        <v>31</v>
      </c>
      <c r="GZ148" s="10" t="s">
        <v>31</v>
      </c>
      <c r="HA148" s="10" t="s">
        <v>31</v>
      </c>
      <c r="HB148" s="10" t="s">
        <v>31</v>
      </c>
      <c r="HC148" s="10" t="s">
        <v>31</v>
      </c>
      <c r="HD148" s="10" t="s">
        <v>31</v>
      </c>
      <c r="HE148" s="10" t="s">
        <v>31</v>
      </c>
      <c r="HF148" s="10" t="s">
        <v>31</v>
      </c>
    </row>
    <row r="149">
      <c r="A149" s="7"/>
      <c r="B149" s="8"/>
      <c r="C149" s="7" t="s">
        <v>519</v>
      </c>
      <c r="D149" s="7" t="s">
        <v>114</v>
      </c>
      <c r="E149" s="7" t="s">
        <v>520</v>
      </c>
      <c r="F149" s="9">
        <f t="shared" si="1"/>
        <v>15</v>
      </c>
      <c r="G149" s="7" t="s">
        <v>26</v>
      </c>
      <c r="H149" s="7" t="s">
        <v>437</v>
      </c>
      <c r="I149" s="7" t="s">
        <v>521</v>
      </c>
      <c r="J149" s="7" t="s">
        <v>42</v>
      </c>
      <c r="K149" s="7" t="s">
        <v>55</v>
      </c>
      <c r="L149" s="7" t="s">
        <v>522</v>
      </c>
      <c r="M149" s="10">
        <v>15.0</v>
      </c>
      <c r="N149" s="10">
        <v>0.0</v>
      </c>
      <c r="O149" s="10" t="s">
        <v>31</v>
      </c>
      <c r="P149" s="10" t="s">
        <v>31</v>
      </c>
      <c r="Q149" s="10" t="s">
        <v>31</v>
      </c>
      <c r="R149" s="10" t="s">
        <v>31</v>
      </c>
      <c r="S149" s="11">
        <v>1.0</v>
      </c>
      <c r="T149" s="10">
        <v>1.0</v>
      </c>
      <c r="U149" s="10">
        <v>1.0</v>
      </c>
      <c r="V149" s="10">
        <v>1.0</v>
      </c>
      <c r="W149" s="10">
        <v>1.0</v>
      </c>
      <c r="X149" s="10">
        <v>1.0</v>
      </c>
      <c r="Y149" s="10">
        <v>1.0</v>
      </c>
      <c r="Z149" s="10">
        <v>1.0</v>
      </c>
      <c r="AA149" s="10">
        <v>1.0</v>
      </c>
      <c r="AB149" s="10">
        <v>1.0</v>
      </c>
      <c r="AC149" s="10">
        <v>1.0</v>
      </c>
      <c r="AD149" s="10" t="s">
        <v>57</v>
      </c>
      <c r="AE149" s="10" t="s">
        <v>57</v>
      </c>
      <c r="AF149" s="10" t="s">
        <v>57</v>
      </c>
      <c r="AG149" s="10" t="s">
        <v>57</v>
      </c>
      <c r="AH149" s="10" t="s">
        <v>57</v>
      </c>
      <c r="AI149" s="10" t="s">
        <v>57</v>
      </c>
      <c r="AJ149" s="10" t="s">
        <v>57</v>
      </c>
      <c r="AK149" s="10" t="s">
        <v>57</v>
      </c>
      <c r="AL149" s="10" t="s">
        <v>57</v>
      </c>
      <c r="AM149" s="11">
        <v>1.0</v>
      </c>
      <c r="AN149" s="10">
        <v>1.0</v>
      </c>
      <c r="AO149" s="10" t="s">
        <v>38</v>
      </c>
      <c r="AP149" s="10" t="s">
        <v>38</v>
      </c>
      <c r="AQ149" s="10">
        <v>1.0</v>
      </c>
      <c r="AR149" s="10" t="s">
        <v>38</v>
      </c>
      <c r="AS149" s="10" t="s">
        <v>38</v>
      </c>
      <c r="AT149" s="10" t="s">
        <v>38</v>
      </c>
      <c r="AU149" s="10" t="s">
        <v>38</v>
      </c>
      <c r="AV149" s="10" t="s">
        <v>38</v>
      </c>
      <c r="AW149" s="10" t="s">
        <v>38</v>
      </c>
      <c r="AX149" s="10" t="s">
        <v>38</v>
      </c>
      <c r="AY149" s="10" t="s">
        <v>38</v>
      </c>
      <c r="AZ149" s="10" t="s">
        <v>38</v>
      </c>
      <c r="BA149" s="10" t="s">
        <v>38</v>
      </c>
      <c r="BB149" s="10" t="s">
        <v>38</v>
      </c>
      <c r="BC149" s="10" t="s">
        <v>38</v>
      </c>
      <c r="BD149" s="10">
        <v>1.0</v>
      </c>
      <c r="BE149" s="10" t="s">
        <v>38</v>
      </c>
      <c r="BF149" s="10" t="s">
        <v>38</v>
      </c>
      <c r="BG149" s="10" t="s">
        <v>38</v>
      </c>
      <c r="BH149" s="10" t="s">
        <v>38</v>
      </c>
      <c r="BI149" s="10" t="s">
        <v>38</v>
      </c>
      <c r="BJ149" s="10" t="s">
        <v>38</v>
      </c>
      <c r="BK149" s="11" t="s">
        <v>31</v>
      </c>
      <c r="BL149" s="10" t="s">
        <v>31</v>
      </c>
      <c r="BM149" s="10" t="s">
        <v>31</v>
      </c>
      <c r="BN149" s="10" t="s">
        <v>31</v>
      </c>
      <c r="BO149" s="10" t="s">
        <v>31</v>
      </c>
      <c r="BP149" s="10" t="s">
        <v>31</v>
      </c>
      <c r="BQ149" s="10" t="s">
        <v>31</v>
      </c>
      <c r="BR149" s="10" t="s">
        <v>31</v>
      </c>
      <c r="BS149" s="10" t="s">
        <v>31</v>
      </c>
      <c r="BT149" s="10" t="s">
        <v>31</v>
      </c>
      <c r="BU149" s="10" t="s">
        <v>31</v>
      </c>
      <c r="BV149" s="10" t="s">
        <v>31</v>
      </c>
      <c r="BW149" s="10" t="s">
        <v>31</v>
      </c>
      <c r="BX149" s="10" t="s">
        <v>31</v>
      </c>
      <c r="BY149" s="10" t="s">
        <v>31</v>
      </c>
      <c r="BZ149" s="10" t="s">
        <v>31</v>
      </c>
      <c r="CA149" s="10" t="s">
        <v>31</v>
      </c>
      <c r="CB149" s="10" t="s">
        <v>31</v>
      </c>
      <c r="CC149" s="10" t="s">
        <v>31</v>
      </c>
      <c r="CD149" s="10" t="s">
        <v>31</v>
      </c>
      <c r="CE149" s="10" t="s">
        <v>31</v>
      </c>
      <c r="CF149" s="10" t="s">
        <v>31</v>
      </c>
      <c r="CG149" s="10" t="s">
        <v>31</v>
      </c>
      <c r="CH149" s="10" t="s">
        <v>31</v>
      </c>
      <c r="CI149" s="10" t="s">
        <v>31</v>
      </c>
      <c r="CJ149" s="10" t="s">
        <v>31</v>
      </c>
      <c r="CK149" s="10" t="s">
        <v>31</v>
      </c>
      <c r="CL149" s="10" t="s">
        <v>31</v>
      </c>
      <c r="CM149" s="10" t="s">
        <v>31</v>
      </c>
      <c r="CN149" s="11" t="s">
        <v>31</v>
      </c>
      <c r="CO149" s="10" t="s">
        <v>31</v>
      </c>
      <c r="CP149" s="10" t="s">
        <v>31</v>
      </c>
      <c r="CQ149" s="10" t="s">
        <v>31</v>
      </c>
      <c r="CR149" s="10" t="s">
        <v>31</v>
      </c>
      <c r="CS149" s="10" t="s">
        <v>31</v>
      </c>
      <c r="CT149" s="10" t="s">
        <v>31</v>
      </c>
      <c r="CU149" s="10" t="s">
        <v>31</v>
      </c>
      <c r="CV149" s="10" t="s">
        <v>31</v>
      </c>
      <c r="CW149" s="10" t="s">
        <v>31</v>
      </c>
      <c r="CX149" s="10" t="s">
        <v>31</v>
      </c>
      <c r="CY149" s="10" t="s">
        <v>31</v>
      </c>
      <c r="CZ149" s="10" t="s">
        <v>31</v>
      </c>
      <c r="DA149" s="10" t="s">
        <v>31</v>
      </c>
      <c r="DB149" s="10" t="s">
        <v>31</v>
      </c>
      <c r="DC149" s="10" t="s">
        <v>31</v>
      </c>
      <c r="DD149" s="10" t="s">
        <v>31</v>
      </c>
      <c r="DE149" s="10" t="s">
        <v>31</v>
      </c>
      <c r="DF149" s="10" t="s">
        <v>31</v>
      </c>
      <c r="DG149" s="10" t="s">
        <v>31</v>
      </c>
      <c r="DH149" s="10" t="s">
        <v>31</v>
      </c>
      <c r="DI149" s="10" t="s">
        <v>31</v>
      </c>
      <c r="DJ149" s="10" t="s">
        <v>31</v>
      </c>
      <c r="DK149" s="10" t="s">
        <v>31</v>
      </c>
      <c r="DL149" s="10" t="s">
        <v>31</v>
      </c>
      <c r="DM149" s="10" t="s">
        <v>31</v>
      </c>
      <c r="DN149" s="10" t="s">
        <v>31</v>
      </c>
      <c r="DO149" s="10" t="s">
        <v>31</v>
      </c>
      <c r="DP149" s="10" t="s">
        <v>31</v>
      </c>
      <c r="DQ149" s="10" t="s">
        <v>31</v>
      </c>
      <c r="DR149" s="10" t="s">
        <v>31</v>
      </c>
      <c r="DS149" s="10" t="s">
        <v>31</v>
      </c>
      <c r="DT149" s="10" t="s">
        <v>31</v>
      </c>
      <c r="DU149" s="10" t="s">
        <v>31</v>
      </c>
      <c r="DV149" s="10" t="s">
        <v>31</v>
      </c>
      <c r="DW149" s="10" t="s">
        <v>31</v>
      </c>
      <c r="DX149" s="10" t="s">
        <v>31</v>
      </c>
      <c r="DY149" s="10" t="s">
        <v>31</v>
      </c>
      <c r="DZ149" s="10" t="s">
        <v>31</v>
      </c>
      <c r="EA149" s="10" t="s">
        <v>31</v>
      </c>
      <c r="EB149" s="10" t="s">
        <v>31</v>
      </c>
      <c r="EC149" s="10" t="s">
        <v>31</v>
      </c>
      <c r="ED149" s="10" t="s">
        <v>31</v>
      </c>
      <c r="EE149" s="10" t="s">
        <v>31</v>
      </c>
      <c r="EF149" s="10" t="s">
        <v>31</v>
      </c>
      <c r="EG149" s="10" t="s">
        <v>31</v>
      </c>
      <c r="EH149" s="10" t="s">
        <v>31</v>
      </c>
      <c r="EI149" s="10" t="s">
        <v>31</v>
      </c>
      <c r="EJ149" s="10" t="s">
        <v>31</v>
      </c>
      <c r="EK149" s="10" t="s">
        <v>31</v>
      </c>
      <c r="EL149" s="10" t="s">
        <v>31</v>
      </c>
      <c r="EM149" s="10" t="s">
        <v>31</v>
      </c>
      <c r="EN149" s="10" t="s">
        <v>31</v>
      </c>
      <c r="EO149" s="10" t="s">
        <v>31</v>
      </c>
      <c r="EP149" s="10" t="s">
        <v>31</v>
      </c>
      <c r="EQ149" s="10" t="s">
        <v>31</v>
      </c>
      <c r="ER149" s="10" t="s">
        <v>31</v>
      </c>
      <c r="ES149" s="10" t="s">
        <v>31</v>
      </c>
      <c r="ET149" s="10" t="s">
        <v>31</v>
      </c>
      <c r="EU149" s="10" t="s">
        <v>31</v>
      </c>
      <c r="EV149" s="10" t="s">
        <v>31</v>
      </c>
      <c r="EW149" s="10" t="s">
        <v>31</v>
      </c>
      <c r="EX149" s="10" t="s">
        <v>31</v>
      </c>
      <c r="EY149" s="10" t="s">
        <v>31</v>
      </c>
      <c r="EZ149" s="10" t="s">
        <v>31</v>
      </c>
      <c r="FA149" s="10" t="s">
        <v>31</v>
      </c>
      <c r="FB149" s="10" t="s">
        <v>31</v>
      </c>
      <c r="FC149" s="11" t="s">
        <v>31</v>
      </c>
      <c r="FD149" s="10" t="s">
        <v>31</v>
      </c>
      <c r="FE149" s="10" t="s">
        <v>31</v>
      </c>
      <c r="FF149" s="10" t="s">
        <v>31</v>
      </c>
      <c r="FG149" s="10" t="s">
        <v>31</v>
      </c>
      <c r="FH149" s="10" t="s">
        <v>31</v>
      </c>
      <c r="FI149" s="10" t="s">
        <v>31</v>
      </c>
      <c r="FJ149" s="10" t="s">
        <v>31</v>
      </c>
      <c r="FK149" s="10" t="s">
        <v>31</v>
      </c>
      <c r="FL149" s="10" t="s">
        <v>31</v>
      </c>
      <c r="FM149" s="10" t="s">
        <v>31</v>
      </c>
      <c r="FN149" s="10" t="s">
        <v>31</v>
      </c>
      <c r="FO149" s="10" t="s">
        <v>31</v>
      </c>
      <c r="FP149" s="10" t="s">
        <v>31</v>
      </c>
      <c r="FQ149" s="10" t="s">
        <v>31</v>
      </c>
      <c r="FR149" s="10" t="s">
        <v>31</v>
      </c>
      <c r="FS149" s="10" t="s">
        <v>31</v>
      </c>
      <c r="FT149" s="10" t="s">
        <v>31</v>
      </c>
      <c r="FU149" s="10" t="s">
        <v>31</v>
      </c>
      <c r="FV149" s="10" t="s">
        <v>31</v>
      </c>
      <c r="FW149" s="10" t="s">
        <v>31</v>
      </c>
      <c r="FX149" s="10" t="s">
        <v>31</v>
      </c>
      <c r="FY149" s="10" t="s">
        <v>31</v>
      </c>
      <c r="FZ149" s="10" t="s">
        <v>31</v>
      </c>
      <c r="GA149" s="10" t="s">
        <v>31</v>
      </c>
      <c r="GB149" s="10" t="s">
        <v>31</v>
      </c>
      <c r="GC149" s="10" t="s">
        <v>31</v>
      </c>
      <c r="GD149" s="11" t="s">
        <v>31</v>
      </c>
      <c r="GE149" s="10" t="s">
        <v>31</v>
      </c>
      <c r="GF149" s="10" t="s">
        <v>31</v>
      </c>
      <c r="GG149" s="10" t="s">
        <v>31</v>
      </c>
      <c r="GH149" s="10" t="s">
        <v>31</v>
      </c>
      <c r="GI149" s="10" t="s">
        <v>31</v>
      </c>
      <c r="GJ149" s="10" t="s">
        <v>31</v>
      </c>
      <c r="GK149" s="10" t="s">
        <v>31</v>
      </c>
      <c r="GL149" s="10" t="s">
        <v>31</v>
      </c>
      <c r="GM149" s="10" t="s">
        <v>31</v>
      </c>
      <c r="GN149" s="10" t="s">
        <v>31</v>
      </c>
      <c r="GO149" s="10" t="s">
        <v>31</v>
      </c>
      <c r="GP149" s="10" t="s">
        <v>31</v>
      </c>
      <c r="GQ149" s="10" t="s">
        <v>31</v>
      </c>
      <c r="GR149" s="10" t="s">
        <v>31</v>
      </c>
      <c r="GS149" s="10" t="s">
        <v>31</v>
      </c>
      <c r="GT149" s="10" t="s">
        <v>31</v>
      </c>
      <c r="GU149" s="10" t="s">
        <v>31</v>
      </c>
      <c r="GV149" s="10" t="s">
        <v>31</v>
      </c>
      <c r="GW149" s="10" t="s">
        <v>31</v>
      </c>
      <c r="GX149" s="10" t="s">
        <v>31</v>
      </c>
      <c r="GY149" s="10" t="s">
        <v>31</v>
      </c>
      <c r="GZ149" s="10" t="s">
        <v>31</v>
      </c>
      <c r="HA149" s="10" t="s">
        <v>31</v>
      </c>
      <c r="HB149" s="10" t="s">
        <v>31</v>
      </c>
      <c r="HC149" s="10" t="s">
        <v>31</v>
      </c>
      <c r="HD149" s="10" t="s">
        <v>31</v>
      </c>
      <c r="HE149" s="10" t="s">
        <v>31</v>
      </c>
      <c r="HF149" s="10" t="s">
        <v>31</v>
      </c>
    </row>
    <row r="150">
      <c r="A150" s="7"/>
      <c r="B150" s="8"/>
      <c r="C150" s="7" t="s">
        <v>523</v>
      </c>
      <c r="D150" s="7" t="s">
        <v>123</v>
      </c>
      <c r="E150" s="7" t="s">
        <v>524</v>
      </c>
      <c r="F150" s="9">
        <f t="shared" si="1"/>
        <v>15</v>
      </c>
      <c r="G150" s="7" t="s">
        <v>26</v>
      </c>
      <c r="H150" s="7" t="s">
        <v>35</v>
      </c>
      <c r="I150" s="7" t="s">
        <v>36</v>
      </c>
      <c r="J150" s="7" t="s">
        <v>71</v>
      </c>
      <c r="K150" s="7" t="s">
        <v>55</v>
      </c>
      <c r="L150" s="7" t="s">
        <v>525</v>
      </c>
      <c r="M150" s="10">
        <v>15.0</v>
      </c>
      <c r="N150" s="10">
        <v>0.0</v>
      </c>
      <c r="O150" s="10">
        <v>0.0</v>
      </c>
      <c r="P150" s="10" t="s">
        <v>31</v>
      </c>
      <c r="Q150" s="10" t="s">
        <v>31</v>
      </c>
      <c r="R150" s="10" t="s">
        <v>31</v>
      </c>
      <c r="S150" s="11">
        <v>1.0</v>
      </c>
      <c r="T150" s="10">
        <v>1.0</v>
      </c>
      <c r="U150" s="10">
        <v>1.0</v>
      </c>
      <c r="V150" s="10">
        <v>1.0</v>
      </c>
      <c r="W150" s="10">
        <v>1.0</v>
      </c>
      <c r="X150" s="10">
        <v>1.0</v>
      </c>
      <c r="Y150" s="10" t="s">
        <v>57</v>
      </c>
      <c r="Z150" s="10" t="s">
        <v>57</v>
      </c>
      <c r="AA150" s="10" t="s">
        <v>57</v>
      </c>
      <c r="AB150" s="10" t="s">
        <v>57</v>
      </c>
      <c r="AC150" s="10" t="s">
        <v>57</v>
      </c>
      <c r="AD150" s="10" t="s">
        <v>57</v>
      </c>
      <c r="AE150" s="10" t="s">
        <v>57</v>
      </c>
      <c r="AF150" s="10" t="s">
        <v>57</v>
      </c>
      <c r="AG150" s="10" t="s">
        <v>57</v>
      </c>
      <c r="AH150" s="10" t="s">
        <v>57</v>
      </c>
      <c r="AI150" s="10" t="s">
        <v>57</v>
      </c>
      <c r="AJ150" s="10" t="s">
        <v>57</v>
      </c>
      <c r="AK150" s="10" t="s">
        <v>57</v>
      </c>
      <c r="AL150" s="10" t="s">
        <v>57</v>
      </c>
      <c r="AM150" s="11" t="s">
        <v>38</v>
      </c>
      <c r="AN150" s="10" t="s">
        <v>38</v>
      </c>
      <c r="AO150" s="10" t="s">
        <v>38</v>
      </c>
      <c r="AP150" s="10" t="s">
        <v>38</v>
      </c>
      <c r="AQ150" s="10" t="s">
        <v>38</v>
      </c>
      <c r="AR150" s="10" t="s">
        <v>38</v>
      </c>
      <c r="AS150" s="10" t="s">
        <v>38</v>
      </c>
      <c r="AT150" s="10" t="s">
        <v>38</v>
      </c>
      <c r="AU150" s="10" t="s">
        <v>38</v>
      </c>
      <c r="AV150" s="10" t="s">
        <v>38</v>
      </c>
      <c r="AW150" s="10" t="s">
        <v>38</v>
      </c>
      <c r="AX150" s="10" t="s">
        <v>38</v>
      </c>
      <c r="AY150" s="10" t="s">
        <v>38</v>
      </c>
      <c r="AZ150" s="10" t="s">
        <v>38</v>
      </c>
      <c r="BA150" s="10" t="s">
        <v>38</v>
      </c>
      <c r="BB150" s="10" t="s">
        <v>38</v>
      </c>
      <c r="BC150" s="10" t="s">
        <v>38</v>
      </c>
      <c r="BD150" s="10" t="s">
        <v>38</v>
      </c>
      <c r="BE150" s="10" t="s">
        <v>38</v>
      </c>
      <c r="BF150" s="10" t="s">
        <v>38</v>
      </c>
      <c r="BG150" s="10" t="s">
        <v>38</v>
      </c>
      <c r="BH150" s="10" t="s">
        <v>38</v>
      </c>
      <c r="BI150" s="10" t="s">
        <v>38</v>
      </c>
      <c r="BJ150" s="10" t="s">
        <v>38</v>
      </c>
      <c r="BK150" s="11">
        <v>1.0</v>
      </c>
      <c r="BL150" s="10" t="s">
        <v>38</v>
      </c>
      <c r="BM150" s="10" t="s">
        <v>57</v>
      </c>
      <c r="BN150" s="10" t="s">
        <v>57</v>
      </c>
      <c r="BO150" s="10" t="s">
        <v>57</v>
      </c>
      <c r="BP150" s="10" t="s">
        <v>57</v>
      </c>
      <c r="BQ150" s="10" t="s">
        <v>57</v>
      </c>
      <c r="BR150" s="10" t="s">
        <v>57</v>
      </c>
      <c r="BS150" s="10" t="s">
        <v>57</v>
      </c>
      <c r="BT150" s="10">
        <v>1.0</v>
      </c>
      <c r="BU150" s="10">
        <v>1.0</v>
      </c>
      <c r="BV150" s="10">
        <v>1.0</v>
      </c>
      <c r="BW150" s="10" t="s">
        <v>38</v>
      </c>
      <c r="BX150" s="10" t="s">
        <v>38</v>
      </c>
      <c r="BY150" s="10" t="s">
        <v>38</v>
      </c>
      <c r="BZ150" s="10" t="s">
        <v>38</v>
      </c>
      <c r="CA150" s="10" t="s">
        <v>38</v>
      </c>
      <c r="CB150" s="10" t="s">
        <v>38</v>
      </c>
      <c r="CC150" s="10" t="s">
        <v>38</v>
      </c>
      <c r="CD150" s="10" t="s">
        <v>57</v>
      </c>
      <c r="CE150" s="10" t="s">
        <v>57</v>
      </c>
      <c r="CF150" s="10" t="s">
        <v>57</v>
      </c>
      <c r="CG150" s="10" t="s">
        <v>57</v>
      </c>
      <c r="CH150" s="10" t="s">
        <v>57</v>
      </c>
      <c r="CI150" s="10" t="s">
        <v>57</v>
      </c>
      <c r="CJ150" s="10" t="s">
        <v>57</v>
      </c>
      <c r="CK150" s="10" t="s">
        <v>57</v>
      </c>
      <c r="CL150" s="10" t="s">
        <v>57</v>
      </c>
      <c r="CM150" s="10" t="s">
        <v>57</v>
      </c>
      <c r="CN150" s="11" t="s">
        <v>31</v>
      </c>
      <c r="CO150" s="10" t="s">
        <v>31</v>
      </c>
      <c r="CP150" s="10" t="s">
        <v>31</v>
      </c>
      <c r="CQ150" s="10" t="s">
        <v>31</v>
      </c>
      <c r="CR150" s="10" t="s">
        <v>31</v>
      </c>
      <c r="CS150" s="10" t="s">
        <v>31</v>
      </c>
      <c r="CT150" s="10" t="s">
        <v>31</v>
      </c>
      <c r="CU150" s="10" t="s">
        <v>31</v>
      </c>
      <c r="CV150" s="10" t="s">
        <v>31</v>
      </c>
      <c r="CW150" s="10" t="s">
        <v>31</v>
      </c>
      <c r="CX150" s="10" t="s">
        <v>31</v>
      </c>
      <c r="CY150" s="10" t="s">
        <v>31</v>
      </c>
      <c r="CZ150" s="10" t="s">
        <v>31</v>
      </c>
      <c r="DA150" s="10" t="s">
        <v>31</v>
      </c>
      <c r="DB150" s="10" t="s">
        <v>31</v>
      </c>
      <c r="DC150" s="10" t="s">
        <v>31</v>
      </c>
      <c r="DD150" s="10" t="s">
        <v>31</v>
      </c>
      <c r="DE150" s="10" t="s">
        <v>31</v>
      </c>
      <c r="DF150" s="10" t="s">
        <v>31</v>
      </c>
      <c r="DG150" s="10" t="s">
        <v>31</v>
      </c>
      <c r="DH150" s="10" t="s">
        <v>31</v>
      </c>
      <c r="DI150" s="10" t="s">
        <v>31</v>
      </c>
      <c r="DJ150" s="10" t="s">
        <v>31</v>
      </c>
      <c r="DK150" s="10" t="s">
        <v>31</v>
      </c>
      <c r="DL150" s="10" t="s">
        <v>31</v>
      </c>
      <c r="DM150" s="10" t="s">
        <v>31</v>
      </c>
      <c r="DN150" s="10" t="s">
        <v>31</v>
      </c>
      <c r="DO150" s="10" t="s">
        <v>31</v>
      </c>
      <c r="DP150" s="10" t="s">
        <v>31</v>
      </c>
      <c r="DQ150" s="10" t="s">
        <v>31</v>
      </c>
      <c r="DR150" s="10" t="s">
        <v>31</v>
      </c>
      <c r="DS150" s="10" t="s">
        <v>31</v>
      </c>
      <c r="DT150" s="10" t="s">
        <v>31</v>
      </c>
      <c r="DU150" s="10" t="s">
        <v>31</v>
      </c>
      <c r="DV150" s="10" t="s">
        <v>31</v>
      </c>
      <c r="DW150" s="10" t="s">
        <v>31</v>
      </c>
      <c r="DX150" s="10" t="s">
        <v>31</v>
      </c>
      <c r="DY150" s="10" t="s">
        <v>31</v>
      </c>
      <c r="DZ150" s="10" t="s">
        <v>31</v>
      </c>
      <c r="EA150" s="10" t="s">
        <v>31</v>
      </c>
      <c r="EB150" s="10" t="s">
        <v>31</v>
      </c>
      <c r="EC150" s="10" t="s">
        <v>31</v>
      </c>
      <c r="ED150" s="10" t="s">
        <v>31</v>
      </c>
      <c r="EE150" s="10" t="s">
        <v>31</v>
      </c>
      <c r="EF150" s="10" t="s">
        <v>31</v>
      </c>
      <c r="EG150" s="10" t="s">
        <v>31</v>
      </c>
      <c r="EH150" s="10" t="s">
        <v>31</v>
      </c>
      <c r="EI150" s="10" t="s">
        <v>31</v>
      </c>
      <c r="EJ150" s="10" t="s">
        <v>31</v>
      </c>
      <c r="EK150" s="10" t="s">
        <v>31</v>
      </c>
      <c r="EL150" s="10" t="s">
        <v>31</v>
      </c>
      <c r="EM150" s="10" t="s">
        <v>31</v>
      </c>
      <c r="EN150" s="10" t="s">
        <v>31</v>
      </c>
      <c r="EO150" s="10" t="s">
        <v>31</v>
      </c>
      <c r="EP150" s="10" t="s">
        <v>31</v>
      </c>
      <c r="EQ150" s="10" t="s">
        <v>31</v>
      </c>
      <c r="ER150" s="10" t="s">
        <v>31</v>
      </c>
      <c r="ES150" s="10" t="s">
        <v>31</v>
      </c>
      <c r="ET150" s="10" t="s">
        <v>31</v>
      </c>
      <c r="EU150" s="10" t="s">
        <v>31</v>
      </c>
      <c r="EV150" s="10" t="s">
        <v>31</v>
      </c>
      <c r="EW150" s="10" t="s">
        <v>31</v>
      </c>
      <c r="EX150" s="10" t="s">
        <v>31</v>
      </c>
      <c r="EY150" s="10" t="s">
        <v>31</v>
      </c>
      <c r="EZ150" s="10" t="s">
        <v>31</v>
      </c>
      <c r="FA150" s="10" t="s">
        <v>31</v>
      </c>
      <c r="FB150" s="10" t="s">
        <v>31</v>
      </c>
      <c r="FC150" s="11" t="s">
        <v>31</v>
      </c>
      <c r="FD150" s="10" t="s">
        <v>31</v>
      </c>
      <c r="FE150" s="10" t="s">
        <v>31</v>
      </c>
      <c r="FF150" s="10" t="s">
        <v>31</v>
      </c>
      <c r="FG150" s="10" t="s">
        <v>31</v>
      </c>
      <c r="FH150" s="10" t="s">
        <v>31</v>
      </c>
      <c r="FI150" s="10" t="s">
        <v>31</v>
      </c>
      <c r="FJ150" s="10" t="s">
        <v>31</v>
      </c>
      <c r="FK150" s="10" t="s">
        <v>31</v>
      </c>
      <c r="FL150" s="10" t="s">
        <v>31</v>
      </c>
      <c r="FM150" s="10" t="s">
        <v>31</v>
      </c>
      <c r="FN150" s="10" t="s">
        <v>31</v>
      </c>
      <c r="FO150" s="10" t="s">
        <v>31</v>
      </c>
      <c r="FP150" s="10" t="s">
        <v>31</v>
      </c>
      <c r="FQ150" s="10" t="s">
        <v>31</v>
      </c>
      <c r="FR150" s="10" t="s">
        <v>31</v>
      </c>
      <c r="FS150" s="10" t="s">
        <v>31</v>
      </c>
      <c r="FT150" s="10" t="s">
        <v>31</v>
      </c>
      <c r="FU150" s="10" t="s">
        <v>31</v>
      </c>
      <c r="FV150" s="10" t="s">
        <v>31</v>
      </c>
      <c r="FW150" s="10" t="s">
        <v>31</v>
      </c>
      <c r="FX150" s="10" t="s">
        <v>31</v>
      </c>
      <c r="FY150" s="10" t="s">
        <v>31</v>
      </c>
      <c r="FZ150" s="10" t="s">
        <v>31</v>
      </c>
      <c r="GA150" s="10" t="s">
        <v>31</v>
      </c>
      <c r="GB150" s="10" t="s">
        <v>31</v>
      </c>
      <c r="GC150" s="10" t="s">
        <v>31</v>
      </c>
      <c r="GD150" s="11" t="s">
        <v>31</v>
      </c>
      <c r="GE150" s="10" t="s">
        <v>31</v>
      </c>
      <c r="GF150" s="10" t="s">
        <v>31</v>
      </c>
      <c r="GG150" s="10" t="s">
        <v>31</v>
      </c>
      <c r="GH150" s="10" t="s">
        <v>31</v>
      </c>
      <c r="GI150" s="10" t="s">
        <v>31</v>
      </c>
      <c r="GJ150" s="10" t="s">
        <v>31</v>
      </c>
      <c r="GK150" s="10" t="s">
        <v>31</v>
      </c>
      <c r="GL150" s="10" t="s">
        <v>31</v>
      </c>
      <c r="GM150" s="10" t="s">
        <v>31</v>
      </c>
      <c r="GN150" s="10" t="s">
        <v>31</v>
      </c>
      <c r="GO150" s="10" t="s">
        <v>31</v>
      </c>
      <c r="GP150" s="10" t="s">
        <v>31</v>
      </c>
      <c r="GQ150" s="10" t="s">
        <v>31</v>
      </c>
      <c r="GR150" s="10" t="s">
        <v>31</v>
      </c>
      <c r="GS150" s="10" t="s">
        <v>31</v>
      </c>
      <c r="GT150" s="10" t="s">
        <v>31</v>
      </c>
      <c r="GU150" s="10" t="s">
        <v>31</v>
      </c>
      <c r="GV150" s="10" t="s">
        <v>31</v>
      </c>
      <c r="GW150" s="10" t="s">
        <v>31</v>
      </c>
      <c r="GX150" s="10" t="s">
        <v>31</v>
      </c>
      <c r="GY150" s="10" t="s">
        <v>31</v>
      </c>
      <c r="GZ150" s="10" t="s">
        <v>31</v>
      </c>
      <c r="HA150" s="10" t="s">
        <v>31</v>
      </c>
      <c r="HB150" s="10" t="s">
        <v>31</v>
      </c>
      <c r="HC150" s="10" t="s">
        <v>31</v>
      </c>
      <c r="HD150" s="10" t="s">
        <v>31</v>
      </c>
      <c r="HE150" s="10" t="s">
        <v>31</v>
      </c>
      <c r="HF150" s="10" t="s">
        <v>31</v>
      </c>
    </row>
    <row r="151">
      <c r="A151" s="7"/>
      <c r="B151" s="8"/>
      <c r="C151" s="7" t="s">
        <v>526</v>
      </c>
      <c r="D151" s="7" t="s">
        <v>527</v>
      </c>
      <c r="E151" s="7" t="s">
        <v>528</v>
      </c>
      <c r="F151" s="9">
        <f t="shared" si="1"/>
        <v>15</v>
      </c>
      <c r="G151" s="7" t="s">
        <v>26</v>
      </c>
      <c r="H151" s="7" t="s">
        <v>529</v>
      </c>
      <c r="I151" s="7" t="s">
        <v>530</v>
      </c>
      <c r="J151" s="7" t="s">
        <v>71</v>
      </c>
      <c r="K151" s="7" t="s">
        <v>55</v>
      </c>
      <c r="L151" s="7" t="s">
        <v>531</v>
      </c>
      <c r="M151" s="10">
        <v>15.0</v>
      </c>
      <c r="N151" s="10">
        <v>0.0</v>
      </c>
      <c r="O151" s="10" t="s">
        <v>31</v>
      </c>
      <c r="P151" s="10" t="s">
        <v>31</v>
      </c>
      <c r="Q151" s="10" t="s">
        <v>31</v>
      </c>
      <c r="R151" s="10" t="s">
        <v>31</v>
      </c>
      <c r="S151" s="11">
        <v>1.0</v>
      </c>
      <c r="T151" s="10">
        <v>1.0</v>
      </c>
      <c r="U151" s="10">
        <v>1.0</v>
      </c>
      <c r="V151" s="10">
        <v>1.0</v>
      </c>
      <c r="W151" s="10">
        <v>1.0</v>
      </c>
      <c r="X151" s="10">
        <v>1.0</v>
      </c>
      <c r="Y151" s="10" t="s">
        <v>160</v>
      </c>
      <c r="Z151" s="10" t="s">
        <v>160</v>
      </c>
      <c r="AA151" s="10" t="s">
        <v>160</v>
      </c>
      <c r="AB151" s="10" t="s">
        <v>160</v>
      </c>
      <c r="AC151" s="10" t="s">
        <v>160</v>
      </c>
      <c r="AD151" s="10" t="s">
        <v>160</v>
      </c>
      <c r="AE151" s="10" t="s">
        <v>160</v>
      </c>
      <c r="AF151" s="10" t="s">
        <v>160</v>
      </c>
      <c r="AG151" s="10" t="s">
        <v>160</v>
      </c>
      <c r="AH151" s="10" t="s">
        <v>160</v>
      </c>
      <c r="AI151" s="10" t="s">
        <v>160</v>
      </c>
      <c r="AJ151" s="10" t="s">
        <v>160</v>
      </c>
      <c r="AK151" s="10" t="s">
        <v>160</v>
      </c>
      <c r="AL151" s="10" t="s">
        <v>160</v>
      </c>
      <c r="AM151" s="11">
        <v>1.0</v>
      </c>
      <c r="AN151" s="10" t="s">
        <v>38</v>
      </c>
      <c r="AO151" s="10">
        <v>1.0</v>
      </c>
      <c r="AP151" s="10">
        <v>1.0</v>
      </c>
      <c r="AQ151" s="10" t="s">
        <v>38</v>
      </c>
      <c r="AR151" s="10">
        <v>1.0</v>
      </c>
      <c r="AS151" s="10" t="s">
        <v>38</v>
      </c>
      <c r="AT151" s="10" t="s">
        <v>38</v>
      </c>
      <c r="AU151" s="10" t="s">
        <v>38</v>
      </c>
      <c r="AV151" s="10" t="s">
        <v>38</v>
      </c>
      <c r="AW151" s="10" t="s">
        <v>38</v>
      </c>
      <c r="AX151" s="10" t="s">
        <v>38</v>
      </c>
      <c r="AY151" s="10" t="s">
        <v>38</v>
      </c>
      <c r="AZ151" s="10" t="s">
        <v>38</v>
      </c>
      <c r="BA151" s="10">
        <v>1.0</v>
      </c>
      <c r="BB151" s="10" t="s">
        <v>38</v>
      </c>
      <c r="BC151" s="10" t="s">
        <v>38</v>
      </c>
      <c r="BD151" s="10">
        <v>1.0</v>
      </c>
      <c r="BE151" s="10">
        <v>1.0</v>
      </c>
      <c r="BF151" s="10" t="s">
        <v>38</v>
      </c>
      <c r="BG151" s="10" t="s">
        <v>38</v>
      </c>
      <c r="BH151" s="10" t="s">
        <v>38</v>
      </c>
      <c r="BI151" s="10" t="s">
        <v>38</v>
      </c>
      <c r="BJ151" s="10" t="s">
        <v>38</v>
      </c>
      <c r="BK151" s="11" t="s">
        <v>31</v>
      </c>
      <c r="BL151" s="10" t="s">
        <v>31</v>
      </c>
      <c r="BM151" s="10" t="s">
        <v>31</v>
      </c>
      <c r="BN151" s="10" t="s">
        <v>31</v>
      </c>
      <c r="BO151" s="10" t="s">
        <v>31</v>
      </c>
      <c r="BP151" s="10" t="s">
        <v>31</v>
      </c>
      <c r="BQ151" s="10" t="s">
        <v>31</v>
      </c>
      <c r="BR151" s="10" t="s">
        <v>31</v>
      </c>
      <c r="BS151" s="10" t="s">
        <v>31</v>
      </c>
      <c r="BT151" s="10" t="s">
        <v>31</v>
      </c>
      <c r="BU151" s="10" t="s">
        <v>31</v>
      </c>
      <c r="BV151" s="10" t="s">
        <v>31</v>
      </c>
      <c r="BW151" s="10" t="s">
        <v>31</v>
      </c>
      <c r="BX151" s="10" t="s">
        <v>31</v>
      </c>
      <c r="BY151" s="10" t="s">
        <v>31</v>
      </c>
      <c r="BZ151" s="10" t="s">
        <v>31</v>
      </c>
      <c r="CA151" s="10" t="s">
        <v>31</v>
      </c>
      <c r="CB151" s="10" t="s">
        <v>31</v>
      </c>
      <c r="CC151" s="10" t="s">
        <v>31</v>
      </c>
      <c r="CD151" s="10" t="s">
        <v>31</v>
      </c>
      <c r="CE151" s="10" t="s">
        <v>31</v>
      </c>
      <c r="CF151" s="10" t="s">
        <v>31</v>
      </c>
      <c r="CG151" s="10" t="s">
        <v>31</v>
      </c>
      <c r="CH151" s="10" t="s">
        <v>31</v>
      </c>
      <c r="CI151" s="10" t="s">
        <v>31</v>
      </c>
      <c r="CJ151" s="10" t="s">
        <v>31</v>
      </c>
      <c r="CK151" s="10" t="s">
        <v>31</v>
      </c>
      <c r="CL151" s="10" t="s">
        <v>31</v>
      </c>
      <c r="CM151" s="10" t="s">
        <v>31</v>
      </c>
      <c r="CN151" s="11" t="s">
        <v>31</v>
      </c>
      <c r="CO151" s="10" t="s">
        <v>31</v>
      </c>
      <c r="CP151" s="10" t="s">
        <v>31</v>
      </c>
      <c r="CQ151" s="10" t="s">
        <v>31</v>
      </c>
      <c r="CR151" s="10" t="s">
        <v>31</v>
      </c>
      <c r="CS151" s="10" t="s">
        <v>31</v>
      </c>
      <c r="CT151" s="10" t="s">
        <v>31</v>
      </c>
      <c r="CU151" s="10" t="s">
        <v>31</v>
      </c>
      <c r="CV151" s="10" t="s">
        <v>31</v>
      </c>
      <c r="CW151" s="10" t="s">
        <v>31</v>
      </c>
      <c r="CX151" s="10" t="s">
        <v>31</v>
      </c>
      <c r="CY151" s="10" t="s">
        <v>31</v>
      </c>
      <c r="CZ151" s="10" t="s">
        <v>31</v>
      </c>
      <c r="DA151" s="10" t="s">
        <v>31</v>
      </c>
      <c r="DB151" s="10" t="s">
        <v>31</v>
      </c>
      <c r="DC151" s="10" t="s">
        <v>31</v>
      </c>
      <c r="DD151" s="10" t="s">
        <v>31</v>
      </c>
      <c r="DE151" s="10" t="s">
        <v>31</v>
      </c>
      <c r="DF151" s="10" t="s">
        <v>31</v>
      </c>
      <c r="DG151" s="10" t="s">
        <v>31</v>
      </c>
      <c r="DH151" s="10" t="s">
        <v>31</v>
      </c>
      <c r="DI151" s="10" t="s">
        <v>31</v>
      </c>
      <c r="DJ151" s="10" t="s">
        <v>31</v>
      </c>
      <c r="DK151" s="10" t="s">
        <v>31</v>
      </c>
      <c r="DL151" s="10" t="s">
        <v>31</v>
      </c>
      <c r="DM151" s="10" t="s">
        <v>31</v>
      </c>
      <c r="DN151" s="10" t="s">
        <v>31</v>
      </c>
      <c r="DO151" s="10" t="s">
        <v>31</v>
      </c>
      <c r="DP151" s="10" t="s">
        <v>31</v>
      </c>
      <c r="DQ151" s="10" t="s">
        <v>31</v>
      </c>
      <c r="DR151" s="10" t="s">
        <v>31</v>
      </c>
      <c r="DS151" s="10" t="s">
        <v>31</v>
      </c>
      <c r="DT151" s="10" t="s">
        <v>31</v>
      </c>
      <c r="DU151" s="10" t="s">
        <v>31</v>
      </c>
      <c r="DV151" s="10" t="s">
        <v>31</v>
      </c>
      <c r="DW151" s="10" t="s">
        <v>31</v>
      </c>
      <c r="DX151" s="10" t="s">
        <v>31</v>
      </c>
      <c r="DY151" s="10" t="s">
        <v>31</v>
      </c>
      <c r="DZ151" s="10" t="s">
        <v>31</v>
      </c>
      <c r="EA151" s="10" t="s">
        <v>31</v>
      </c>
      <c r="EB151" s="10" t="s">
        <v>31</v>
      </c>
      <c r="EC151" s="10" t="s">
        <v>31</v>
      </c>
      <c r="ED151" s="10" t="s">
        <v>31</v>
      </c>
      <c r="EE151" s="10" t="s">
        <v>31</v>
      </c>
      <c r="EF151" s="10" t="s">
        <v>31</v>
      </c>
      <c r="EG151" s="10" t="s">
        <v>31</v>
      </c>
      <c r="EH151" s="10" t="s">
        <v>31</v>
      </c>
      <c r="EI151" s="10" t="s">
        <v>31</v>
      </c>
      <c r="EJ151" s="10" t="s">
        <v>31</v>
      </c>
      <c r="EK151" s="10" t="s">
        <v>31</v>
      </c>
      <c r="EL151" s="10" t="s">
        <v>31</v>
      </c>
      <c r="EM151" s="10" t="s">
        <v>31</v>
      </c>
      <c r="EN151" s="10" t="s">
        <v>31</v>
      </c>
      <c r="EO151" s="10" t="s">
        <v>31</v>
      </c>
      <c r="EP151" s="10" t="s">
        <v>31</v>
      </c>
      <c r="EQ151" s="10" t="s">
        <v>31</v>
      </c>
      <c r="ER151" s="10" t="s">
        <v>31</v>
      </c>
      <c r="ES151" s="10" t="s">
        <v>31</v>
      </c>
      <c r="ET151" s="10" t="s">
        <v>31</v>
      </c>
      <c r="EU151" s="10" t="s">
        <v>31</v>
      </c>
      <c r="EV151" s="10" t="s">
        <v>31</v>
      </c>
      <c r="EW151" s="10" t="s">
        <v>31</v>
      </c>
      <c r="EX151" s="10" t="s">
        <v>31</v>
      </c>
      <c r="EY151" s="10" t="s">
        <v>31</v>
      </c>
      <c r="EZ151" s="10" t="s">
        <v>31</v>
      </c>
      <c r="FA151" s="10" t="s">
        <v>31</v>
      </c>
      <c r="FB151" s="10" t="s">
        <v>31</v>
      </c>
      <c r="FC151" s="11" t="s">
        <v>31</v>
      </c>
      <c r="FD151" s="10" t="s">
        <v>31</v>
      </c>
      <c r="FE151" s="10" t="s">
        <v>31</v>
      </c>
      <c r="FF151" s="10" t="s">
        <v>31</v>
      </c>
      <c r="FG151" s="10" t="s">
        <v>31</v>
      </c>
      <c r="FH151" s="10" t="s">
        <v>31</v>
      </c>
      <c r="FI151" s="10" t="s">
        <v>31</v>
      </c>
      <c r="FJ151" s="10" t="s">
        <v>31</v>
      </c>
      <c r="FK151" s="10" t="s">
        <v>31</v>
      </c>
      <c r="FL151" s="10" t="s">
        <v>31</v>
      </c>
      <c r="FM151" s="10" t="s">
        <v>31</v>
      </c>
      <c r="FN151" s="10" t="s">
        <v>31</v>
      </c>
      <c r="FO151" s="10" t="s">
        <v>31</v>
      </c>
      <c r="FP151" s="10" t="s">
        <v>31</v>
      </c>
      <c r="FQ151" s="10" t="s">
        <v>31</v>
      </c>
      <c r="FR151" s="10" t="s">
        <v>31</v>
      </c>
      <c r="FS151" s="10" t="s">
        <v>31</v>
      </c>
      <c r="FT151" s="10" t="s">
        <v>31</v>
      </c>
      <c r="FU151" s="10" t="s">
        <v>31</v>
      </c>
      <c r="FV151" s="10" t="s">
        <v>31</v>
      </c>
      <c r="FW151" s="10" t="s">
        <v>31</v>
      </c>
      <c r="FX151" s="10" t="s">
        <v>31</v>
      </c>
      <c r="FY151" s="10" t="s">
        <v>31</v>
      </c>
      <c r="FZ151" s="10" t="s">
        <v>31</v>
      </c>
      <c r="GA151" s="10" t="s">
        <v>31</v>
      </c>
      <c r="GB151" s="10" t="s">
        <v>31</v>
      </c>
      <c r="GC151" s="10" t="s">
        <v>31</v>
      </c>
      <c r="GD151" s="11" t="s">
        <v>31</v>
      </c>
      <c r="GE151" s="10" t="s">
        <v>31</v>
      </c>
      <c r="GF151" s="10" t="s">
        <v>31</v>
      </c>
      <c r="GG151" s="10" t="s">
        <v>31</v>
      </c>
      <c r="GH151" s="10" t="s">
        <v>31</v>
      </c>
      <c r="GI151" s="10" t="s">
        <v>31</v>
      </c>
      <c r="GJ151" s="10" t="s">
        <v>31</v>
      </c>
      <c r="GK151" s="10" t="s">
        <v>31</v>
      </c>
      <c r="GL151" s="10" t="s">
        <v>31</v>
      </c>
      <c r="GM151" s="10" t="s">
        <v>31</v>
      </c>
      <c r="GN151" s="10" t="s">
        <v>31</v>
      </c>
      <c r="GO151" s="10" t="s">
        <v>31</v>
      </c>
      <c r="GP151" s="10" t="s">
        <v>31</v>
      </c>
      <c r="GQ151" s="10" t="s">
        <v>31</v>
      </c>
      <c r="GR151" s="10" t="s">
        <v>31</v>
      </c>
      <c r="GS151" s="10" t="s">
        <v>31</v>
      </c>
      <c r="GT151" s="10" t="s">
        <v>31</v>
      </c>
      <c r="GU151" s="10" t="s">
        <v>31</v>
      </c>
      <c r="GV151" s="10" t="s">
        <v>31</v>
      </c>
      <c r="GW151" s="10" t="s">
        <v>31</v>
      </c>
      <c r="GX151" s="10" t="s">
        <v>31</v>
      </c>
      <c r="GY151" s="10" t="s">
        <v>31</v>
      </c>
      <c r="GZ151" s="10" t="s">
        <v>31</v>
      </c>
      <c r="HA151" s="10" t="s">
        <v>31</v>
      </c>
      <c r="HB151" s="10" t="s">
        <v>31</v>
      </c>
      <c r="HC151" s="10" t="s">
        <v>31</v>
      </c>
      <c r="HD151" s="10" t="s">
        <v>31</v>
      </c>
      <c r="HE151" s="10" t="s">
        <v>31</v>
      </c>
      <c r="HF151" s="10" t="s">
        <v>31</v>
      </c>
    </row>
    <row r="152">
      <c r="A152" s="7"/>
      <c r="B152" s="8"/>
      <c r="C152" s="7" t="s">
        <v>532</v>
      </c>
      <c r="D152" s="7" t="s">
        <v>308</v>
      </c>
      <c r="E152" s="7" t="s">
        <v>533</v>
      </c>
      <c r="F152" s="9">
        <f t="shared" si="1"/>
        <v>15</v>
      </c>
      <c r="G152" s="7" t="s">
        <v>26</v>
      </c>
      <c r="H152" s="7" t="s">
        <v>75</v>
      </c>
      <c r="I152" s="7" t="s">
        <v>76</v>
      </c>
      <c r="J152" s="7" t="s">
        <v>71</v>
      </c>
      <c r="K152" s="7" t="s">
        <v>55</v>
      </c>
      <c r="L152" s="7" t="s">
        <v>81</v>
      </c>
      <c r="M152" s="10">
        <v>15.0</v>
      </c>
      <c r="N152" s="10">
        <v>0.0</v>
      </c>
      <c r="O152" s="10" t="s">
        <v>31</v>
      </c>
      <c r="P152" s="10">
        <v>0.0</v>
      </c>
      <c r="Q152" s="10" t="s">
        <v>31</v>
      </c>
      <c r="R152" s="10" t="s">
        <v>31</v>
      </c>
      <c r="S152" s="11">
        <v>1.0</v>
      </c>
      <c r="T152" s="10">
        <v>1.0</v>
      </c>
      <c r="U152" s="10">
        <v>1.0</v>
      </c>
      <c r="V152" s="10">
        <v>1.0</v>
      </c>
      <c r="W152" s="10">
        <v>1.0</v>
      </c>
      <c r="X152" s="10">
        <v>1.0</v>
      </c>
      <c r="Y152" s="10" t="s">
        <v>38</v>
      </c>
      <c r="Z152" s="10" t="s">
        <v>38</v>
      </c>
      <c r="AA152" s="10" t="s">
        <v>38</v>
      </c>
      <c r="AB152" s="10" t="s">
        <v>38</v>
      </c>
      <c r="AC152" s="10" t="s">
        <v>38</v>
      </c>
      <c r="AD152" s="10" t="s">
        <v>38</v>
      </c>
      <c r="AE152" s="10" t="s">
        <v>57</v>
      </c>
      <c r="AF152" s="10" t="s">
        <v>57</v>
      </c>
      <c r="AG152" s="10" t="s">
        <v>57</v>
      </c>
      <c r="AH152" s="10" t="s">
        <v>57</v>
      </c>
      <c r="AI152" s="10" t="s">
        <v>57</v>
      </c>
      <c r="AJ152" s="10" t="s">
        <v>57</v>
      </c>
      <c r="AK152" s="10" t="s">
        <v>57</v>
      </c>
      <c r="AL152" s="10" t="s">
        <v>57</v>
      </c>
      <c r="AM152" s="11" t="s">
        <v>189</v>
      </c>
      <c r="AN152" s="10" t="s">
        <v>189</v>
      </c>
      <c r="AO152" s="10" t="s">
        <v>189</v>
      </c>
      <c r="AP152" s="10" t="s">
        <v>189</v>
      </c>
      <c r="AQ152" s="10" t="s">
        <v>189</v>
      </c>
      <c r="AR152" s="10" t="s">
        <v>189</v>
      </c>
      <c r="AS152" s="10" t="s">
        <v>189</v>
      </c>
      <c r="AT152" s="10" t="s">
        <v>189</v>
      </c>
      <c r="AU152" s="10" t="s">
        <v>189</v>
      </c>
      <c r="AV152" s="10" t="s">
        <v>189</v>
      </c>
      <c r="AW152" s="10" t="s">
        <v>189</v>
      </c>
      <c r="AX152" s="10" t="s">
        <v>189</v>
      </c>
      <c r="AY152" s="10" t="s">
        <v>189</v>
      </c>
      <c r="AZ152" s="10" t="s">
        <v>189</v>
      </c>
      <c r="BA152" s="10" t="s">
        <v>189</v>
      </c>
      <c r="BB152" s="10" t="s">
        <v>189</v>
      </c>
      <c r="BC152" s="10" t="s">
        <v>189</v>
      </c>
      <c r="BD152" s="10" t="s">
        <v>189</v>
      </c>
      <c r="BE152" s="10" t="s">
        <v>189</v>
      </c>
      <c r="BF152" s="10" t="s">
        <v>189</v>
      </c>
      <c r="BG152" s="10" t="s">
        <v>189</v>
      </c>
      <c r="BH152" s="10" t="s">
        <v>189</v>
      </c>
      <c r="BI152" s="10" t="s">
        <v>189</v>
      </c>
      <c r="BJ152" s="10" t="s">
        <v>189</v>
      </c>
      <c r="BK152" s="11" t="s">
        <v>31</v>
      </c>
      <c r="BL152" s="10" t="s">
        <v>31</v>
      </c>
      <c r="BM152" s="10" t="s">
        <v>31</v>
      </c>
      <c r="BN152" s="10" t="s">
        <v>31</v>
      </c>
      <c r="BO152" s="10" t="s">
        <v>31</v>
      </c>
      <c r="BP152" s="10" t="s">
        <v>31</v>
      </c>
      <c r="BQ152" s="10" t="s">
        <v>31</v>
      </c>
      <c r="BR152" s="10" t="s">
        <v>31</v>
      </c>
      <c r="BS152" s="10" t="s">
        <v>31</v>
      </c>
      <c r="BT152" s="10" t="s">
        <v>31</v>
      </c>
      <c r="BU152" s="10" t="s">
        <v>31</v>
      </c>
      <c r="BV152" s="10" t="s">
        <v>31</v>
      </c>
      <c r="BW152" s="10" t="s">
        <v>31</v>
      </c>
      <c r="BX152" s="10" t="s">
        <v>31</v>
      </c>
      <c r="BY152" s="10" t="s">
        <v>31</v>
      </c>
      <c r="BZ152" s="10" t="s">
        <v>31</v>
      </c>
      <c r="CA152" s="10" t="s">
        <v>31</v>
      </c>
      <c r="CB152" s="10" t="s">
        <v>31</v>
      </c>
      <c r="CC152" s="10" t="s">
        <v>31</v>
      </c>
      <c r="CD152" s="10" t="s">
        <v>31</v>
      </c>
      <c r="CE152" s="10" t="s">
        <v>31</v>
      </c>
      <c r="CF152" s="10" t="s">
        <v>31</v>
      </c>
      <c r="CG152" s="10" t="s">
        <v>31</v>
      </c>
      <c r="CH152" s="10" t="s">
        <v>31</v>
      </c>
      <c r="CI152" s="10" t="s">
        <v>31</v>
      </c>
      <c r="CJ152" s="10" t="s">
        <v>31</v>
      </c>
      <c r="CK152" s="10" t="s">
        <v>31</v>
      </c>
      <c r="CL152" s="10" t="s">
        <v>31</v>
      </c>
      <c r="CM152" s="10" t="s">
        <v>31</v>
      </c>
      <c r="CN152" s="11">
        <v>1.0</v>
      </c>
      <c r="CO152" s="10">
        <v>1.0</v>
      </c>
      <c r="CP152" s="10" t="s">
        <v>38</v>
      </c>
      <c r="CQ152" s="10">
        <v>1.0</v>
      </c>
      <c r="CR152" s="10" t="s">
        <v>38</v>
      </c>
      <c r="CS152" s="10">
        <v>1.0</v>
      </c>
      <c r="CT152" s="10">
        <v>1.0</v>
      </c>
      <c r="CU152" s="10">
        <v>1.0</v>
      </c>
      <c r="CV152" s="10">
        <v>1.0</v>
      </c>
      <c r="CW152" s="10">
        <v>1.0</v>
      </c>
      <c r="CX152" s="10">
        <v>1.0</v>
      </c>
      <c r="CY152" s="10">
        <v>1.0</v>
      </c>
      <c r="CZ152" s="10">
        <v>1.0</v>
      </c>
      <c r="DA152" s="10">
        <v>1.0</v>
      </c>
      <c r="DB152" s="10">
        <v>1.0</v>
      </c>
      <c r="DC152" s="10" t="s">
        <v>38</v>
      </c>
      <c r="DD152" s="10" t="s">
        <v>38</v>
      </c>
      <c r="DE152" s="10">
        <v>1.0</v>
      </c>
      <c r="DF152" s="10" t="s">
        <v>38</v>
      </c>
      <c r="DG152" s="10">
        <v>1.0</v>
      </c>
      <c r="DH152" s="10">
        <v>1.0</v>
      </c>
      <c r="DI152" s="10">
        <v>1.0</v>
      </c>
      <c r="DJ152" s="10">
        <v>1.0</v>
      </c>
      <c r="DK152" s="10" t="s">
        <v>38</v>
      </c>
      <c r="DL152" s="10" t="s">
        <v>38</v>
      </c>
      <c r="DM152" s="10">
        <v>1.0</v>
      </c>
      <c r="DN152" s="10" t="s">
        <v>38</v>
      </c>
      <c r="DO152" s="10" t="s">
        <v>38</v>
      </c>
      <c r="DP152" s="10" t="s">
        <v>38</v>
      </c>
      <c r="DQ152" s="10">
        <v>1.0</v>
      </c>
      <c r="DR152" s="10" t="s">
        <v>38</v>
      </c>
      <c r="DS152" s="10" t="s">
        <v>38</v>
      </c>
      <c r="DT152" s="10" t="s">
        <v>38</v>
      </c>
      <c r="DU152" s="10">
        <v>1.0</v>
      </c>
      <c r="DV152" s="10" t="s">
        <v>38</v>
      </c>
      <c r="DW152" s="10">
        <v>1.0</v>
      </c>
      <c r="DX152" s="10">
        <v>1.0</v>
      </c>
      <c r="DY152" s="10">
        <v>1.0</v>
      </c>
      <c r="DZ152" s="10" t="s">
        <v>38</v>
      </c>
      <c r="EA152" s="10" t="s">
        <v>38</v>
      </c>
      <c r="EB152" s="10" t="s">
        <v>38</v>
      </c>
      <c r="EC152" s="10" t="s">
        <v>38</v>
      </c>
      <c r="ED152" s="10" t="s">
        <v>38</v>
      </c>
      <c r="EE152" s="10" t="s">
        <v>38</v>
      </c>
      <c r="EF152" s="10" t="s">
        <v>38</v>
      </c>
      <c r="EG152" s="10" t="s">
        <v>38</v>
      </c>
      <c r="EH152" s="10">
        <v>1.0</v>
      </c>
      <c r="EI152" s="10">
        <v>1.0</v>
      </c>
      <c r="EJ152" s="10" t="s">
        <v>38</v>
      </c>
      <c r="EK152" s="10">
        <v>1.0</v>
      </c>
      <c r="EL152" s="10" t="s">
        <v>38</v>
      </c>
      <c r="EM152" s="10" t="s">
        <v>38</v>
      </c>
      <c r="EN152" s="10" t="s">
        <v>38</v>
      </c>
      <c r="EO152" s="10">
        <v>1.0</v>
      </c>
      <c r="EP152" s="10">
        <v>1.0</v>
      </c>
      <c r="EQ152" s="10">
        <v>1.0</v>
      </c>
      <c r="ER152" s="10" t="s">
        <v>38</v>
      </c>
      <c r="ES152" s="10" t="s">
        <v>38</v>
      </c>
      <c r="ET152" s="10">
        <v>1.0</v>
      </c>
      <c r="EU152" s="10" t="s">
        <v>38</v>
      </c>
      <c r="EV152" s="10" t="s">
        <v>38</v>
      </c>
      <c r="EW152" s="10" t="s">
        <v>38</v>
      </c>
      <c r="EX152" s="10" t="s">
        <v>38</v>
      </c>
      <c r="EY152" s="10" t="s">
        <v>38</v>
      </c>
      <c r="EZ152" s="10" t="s">
        <v>38</v>
      </c>
      <c r="FA152" s="10" t="s">
        <v>38</v>
      </c>
      <c r="FB152" s="10" t="s">
        <v>38</v>
      </c>
      <c r="FC152" s="11" t="s">
        <v>31</v>
      </c>
      <c r="FD152" s="10" t="s">
        <v>31</v>
      </c>
      <c r="FE152" s="10" t="s">
        <v>31</v>
      </c>
      <c r="FF152" s="10" t="s">
        <v>31</v>
      </c>
      <c r="FG152" s="10" t="s">
        <v>31</v>
      </c>
      <c r="FH152" s="10" t="s">
        <v>31</v>
      </c>
      <c r="FI152" s="10" t="s">
        <v>31</v>
      </c>
      <c r="FJ152" s="10" t="s">
        <v>31</v>
      </c>
      <c r="FK152" s="10" t="s">
        <v>31</v>
      </c>
      <c r="FL152" s="10" t="s">
        <v>31</v>
      </c>
      <c r="FM152" s="10" t="s">
        <v>31</v>
      </c>
      <c r="FN152" s="10" t="s">
        <v>31</v>
      </c>
      <c r="FO152" s="10" t="s">
        <v>31</v>
      </c>
      <c r="FP152" s="10" t="s">
        <v>31</v>
      </c>
      <c r="FQ152" s="10" t="s">
        <v>31</v>
      </c>
      <c r="FR152" s="10" t="s">
        <v>31</v>
      </c>
      <c r="FS152" s="10" t="s">
        <v>31</v>
      </c>
      <c r="FT152" s="10" t="s">
        <v>31</v>
      </c>
      <c r="FU152" s="10" t="s">
        <v>31</v>
      </c>
      <c r="FV152" s="10" t="s">
        <v>31</v>
      </c>
      <c r="FW152" s="10" t="s">
        <v>31</v>
      </c>
      <c r="FX152" s="10" t="s">
        <v>31</v>
      </c>
      <c r="FY152" s="10" t="s">
        <v>31</v>
      </c>
      <c r="FZ152" s="10" t="s">
        <v>31</v>
      </c>
      <c r="GA152" s="10" t="s">
        <v>31</v>
      </c>
      <c r="GB152" s="10" t="s">
        <v>31</v>
      </c>
      <c r="GC152" s="10" t="s">
        <v>31</v>
      </c>
      <c r="GD152" s="11" t="s">
        <v>31</v>
      </c>
      <c r="GE152" s="10" t="s">
        <v>31</v>
      </c>
      <c r="GF152" s="10" t="s">
        <v>31</v>
      </c>
      <c r="GG152" s="10" t="s">
        <v>31</v>
      </c>
      <c r="GH152" s="10" t="s">
        <v>31</v>
      </c>
      <c r="GI152" s="10" t="s">
        <v>31</v>
      </c>
      <c r="GJ152" s="10" t="s">
        <v>31</v>
      </c>
      <c r="GK152" s="10" t="s">
        <v>31</v>
      </c>
      <c r="GL152" s="10" t="s">
        <v>31</v>
      </c>
      <c r="GM152" s="10" t="s">
        <v>31</v>
      </c>
      <c r="GN152" s="10" t="s">
        <v>31</v>
      </c>
      <c r="GO152" s="10" t="s">
        <v>31</v>
      </c>
      <c r="GP152" s="10" t="s">
        <v>31</v>
      </c>
      <c r="GQ152" s="10" t="s">
        <v>31</v>
      </c>
      <c r="GR152" s="10" t="s">
        <v>31</v>
      </c>
      <c r="GS152" s="10" t="s">
        <v>31</v>
      </c>
      <c r="GT152" s="10" t="s">
        <v>31</v>
      </c>
      <c r="GU152" s="10" t="s">
        <v>31</v>
      </c>
      <c r="GV152" s="10" t="s">
        <v>31</v>
      </c>
      <c r="GW152" s="10" t="s">
        <v>31</v>
      </c>
      <c r="GX152" s="10" t="s">
        <v>31</v>
      </c>
      <c r="GY152" s="10" t="s">
        <v>31</v>
      </c>
      <c r="GZ152" s="10" t="s">
        <v>31</v>
      </c>
      <c r="HA152" s="10" t="s">
        <v>31</v>
      </c>
      <c r="HB152" s="10" t="s">
        <v>31</v>
      </c>
      <c r="HC152" s="10" t="s">
        <v>31</v>
      </c>
      <c r="HD152" s="10" t="s">
        <v>31</v>
      </c>
      <c r="HE152" s="10" t="s">
        <v>31</v>
      </c>
      <c r="HF152" s="10" t="s">
        <v>31</v>
      </c>
    </row>
    <row r="153">
      <c r="A153" s="7"/>
      <c r="B153" s="8"/>
      <c r="C153" s="7" t="s">
        <v>534</v>
      </c>
      <c r="D153" s="7" t="s">
        <v>535</v>
      </c>
      <c r="E153" s="7" t="s">
        <v>536</v>
      </c>
      <c r="F153" s="9">
        <f t="shared" si="1"/>
        <v>15</v>
      </c>
      <c r="G153" s="7" t="s">
        <v>26</v>
      </c>
      <c r="H153" s="7" t="s">
        <v>537</v>
      </c>
      <c r="I153" s="7" t="s">
        <v>538</v>
      </c>
      <c r="J153" s="7" t="s">
        <v>42</v>
      </c>
      <c r="K153" s="7" t="s">
        <v>55</v>
      </c>
      <c r="L153" s="7"/>
      <c r="M153" s="10">
        <v>15.0</v>
      </c>
      <c r="N153" s="10">
        <v>0.0</v>
      </c>
      <c r="O153" s="10">
        <v>0.0</v>
      </c>
      <c r="P153" s="10" t="s">
        <v>31</v>
      </c>
      <c r="Q153" s="10" t="s">
        <v>31</v>
      </c>
      <c r="R153" s="10" t="s">
        <v>31</v>
      </c>
      <c r="S153" s="11">
        <v>1.0</v>
      </c>
      <c r="T153" s="10">
        <v>1.0</v>
      </c>
      <c r="U153" s="10">
        <v>1.0</v>
      </c>
      <c r="V153" s="10">
        <v>1.0</v>
      </c>
      <c r="W153" s="10">
        <v>1.0</v>
      </c>
      <c r="X153" s="10">
        <v>1.0</v>
      </c>
      <c r="Y153" s="10">
        <v>1.0</v>
      </c>
      <c r="Z153" s="10">
        <v>1.0</v>
      </c>
      <c r="AA153" s="10" t="s">
        <v>57</v>
      </c>
      <c r="AB153" s="10">
        <v>1.0</v>
      </c>
      <c r="AC153" s="10">
        <v>1.0</v>
      </c>
      <c r="AD153" s="10" t="s">
        <v>57</v>
      </c>
      <c r="AE153" s="10" t="s">
        <v>57</v>
      </c>
      <c r="AF153" s="10" t="s">
        <v>57</v>
      </c>
      <c r="AG153" s="10" t="s">
        <v>57</v>
      </c>
      <c r="AH153" s="10" t="s">
        <v>57</v>
      </c>
      <c r="AI153" s="10" t="s">
        <v>57</v>
      </c>
      <c r="AJ153" s="10" t="s">
        <v>57</v>
      </c>
      <c r="AK153" s="10" t="s">
        <v>57</v>
      </c>
      <c r="AL153" s="10" t="s">
        <v>57</v>
      </c>
      <c r="AM153" s="11">
        <v>1.0</v>
      </c>
      <c r="AN153" s="10">
        <v>1.0</v>
      </c>
      <c r="AO153" s="10" t="s">
        <v>38</v>
      </c>
      <c r="AP153" s="10" t="s">
        <v>38</v>
      </c>
      <c r="AQ153" s="10" t="s">
        <v>38</v>
      </c>
      <c r="AR153" s="10">
        <v>1.0</v>
      </c>
      <c r="AS153" s="10" t="s">
        <v>38</v>
      </c>
      <c r="AT153" s="10" t="s">
        <v>38</v>
      </c>
      <c r="AU153" s="10" t="s">
        <v>38</v>
      </c>
      <c r="AV153" s="10" t="s">
        <v>38</v>
      </c>
      <c r="AW153" s="10" t="s">
        <v>38</v>
      </c>
      <c r="AX153" s="10">
        <v>1.0</v>
      </c>
      <c r="AY153" s="10">
        <v>1.0</v>
      </c>
      <c r="AZ153" s="10" t="s">
        <v>38</v>
      </c>
      <c r="BA153" s="10" t="s">
        <v>38</v>
      </c>
      <c r="BB153" s="10" t="s">
        <v>38</v>
      </c>
      <c r="BC153" s="10">
        <v>1.0</v>
      </c>
      <c r="BD153" s="10">
        <v>1.0</v>
      </c>
      <c r="BE153" s="10" t="s">
        <v>38</v>
      </c>
      <c r="BF153" s="10" t="s">
        <v>38</v>
      </c>
      <c r="BG153" s="10" t="s">
        <v>38</v>
      </c>
      <c r="BH153" s="10" t="s">
        <v>38</v>
      </c>
      <c r="BI153" s="10" t="s">
        <v>38</v>
      </c>
      <c r="BJ153" s="10" t="s">
        <v>38</v>
      </c>
      <c r="BK153" s="11" t="s">
        <v>189</v>
      </c>
      <c r="BL153" s="10" t="s">
        <v>189</v>
      </c>
      <c r="BM153" s="10" t="s">
        <v>189</v>
      </c>
      <c r="BN153" s="10" t="s">
        <v>189</v>
      </c>
      <c r="BO153" s="10" t="s">
        <v>189</v>
      </c>
      <c r="BP153" s="10" t="s">
        <v>189</v>
      </c>
      <c r="BQ153" s="10" t="s">
        <v>189</v>
      </c>
      <c r="BR153" s="10" t="s">
        <v>189</v>
      </c>
      <c r="BS153" s="10" t="s">
        <v>189</v>
      </c>
      <c r="BT153" s="10" t="s">
        <v>189</v>
      </c>
      <c r="BU153" s="10" t="s">
        <v>189</v>
      </c>
      <c r="BV153" s="10" t="s">
        <v>189</v>
      </c>
      <c r="BW153" s="10" t="s">
        <v>189</v>
      </c>
      <c r="BX153" s="10" t="s">
        <v>189</v>
      </c>
      <c r="BY153" s="10" t="s">
        <v>189</v>
      </c>
      <c r="BZ153" s="10" t="s">
        <v>189</v>
      </c>
      <c r="CA153" s="10" t="s">
        <v>189</v>
      </c>
      <c r="CB153" s="10" t="s">
        <v>189</v>
      </c>
      <c r="CC153" s="10" t="s">
        <v>189</v>
      </c>
      <c r="CD153" s="10" t="s">
        <v>189</v>
      </c>
      <c r="CE153" s="10" t="s">
        <v>189</v>
      </c>
      <c r="CF153" s="10" t="s">
        <v>189</v>
      </c>
      <c r="CG153" s="10" t="s">
        <v>189</v>
      </c>
      <c r="CH153" s="10" t="s">
        <v>189</v>
      </c>
      <c r="CI153" s="10" t="s">
        <v>189</v>
      </c>
      <c r="CJ153" s="10" t="s">
        <v>189</v>
      </c>
      <c r="CK153" s="10" t="s">
        <v>189</v>
      </c>
      <c r="CL153" s="10" t="s">
        <v>189</v>
      </c>
      <c r="CM153" s="10" t="s">
        <v>189</v>
      </c>
      <c r="CN153" s="11" t="s">
        <v>31</v>
      </c>
      <c r="CO153" s="10" t="s">
        <v>31</v>
      </c>
      <c r="CP153" s="10" t="s">
        <v>31</v>
      </c>
      <c r="CQ153" s="10" t="s">
        <v>31</v>
      </c>
      <c r="CR153" s="10" t="s">
        <v>31</v>
      </c>
      <c r="CS153" s="10" t="s">
        <v>31</v>
      </c>
      <c r="CT153" s="10" t="s">
        <v>31</v>
      </c>
      <c r="CU153" s="10" t="s">
        <v>31</v>
      </c>
      <c r="CV153" s="10" t="s">
        <v>31</v>
      </c>
      <c r="CW153" s="10" t="s">
        <v>31</v>
      </c>
      <c r="CX153" s="10" t="s">
        <v>31</v>
      </c>
      <c r="CY153" s="10" t="s">
        <v>31</v>
      </c>
      <c r="CZ153" s="10" t="s">
        <v>31</v>
      </c>
      <c r="DA153" s="10" t="s">
        <v>31</v>
      </c>
      <c r="DB153" s="10" t="s">
        <v>31</v>
      </c>
      <c r="DC153" s="10" t="s">
        <v>31</v>
      </c>
      <c r="DD153" s="10" t="s">
        <v>31</v>
      </c>
      <c r="DE153" s="10" t="s">
        <v>31</v>
      </c>
      <c r="DF153" s="10" t="s">
        <v>31</v>
      </c>
      <c r="DG153" s="10" t="s">
        <v>31</v>
      </c>
      <c r="DH153" s="10" t="s">
        <v>31</v>
      </c>
      <c r="DI153" s="10" t="s">
        <v>31</v>
      </c>
      <c r="DJ153" s="10" t="s">
        <v>31</v>
      </c>
      <c r="DK153" s="10" t="s">
        <v>31</v>
      </c>
      <c r="DL153" s="10" t="s">
        <v>31</v>
      </c>
      <c r="DM153" s="10" t="s">
        <v>31</v>
      </c>
      <c r="DN153" s="10" t="s">
        <v>31</v>
      </c>
      <c r="DO153" s="10" t="s">
        <v>31</v>
      </c>
      <c r="DP153" s="10" t="s">
        <v>31</v>
      </c>
      <c r="DQ153" s="10" t="s">
        <v>31</v>
      </c>
      <c r="DR153" s="10" t="s">
        <v>31</v>
      </c>
      <c r="DS153" s="10" t="s">
        <v>31</v>
      </c>
      <c r="DT153" s="10" t="s">
        <v>31</v>
      </c>
      <c r="DU153" s="10" t="s">
        <v>31</v>
      </c>
      <c r="DV153" s="10" t="s">
        <v>31</v>
      </c>
      <c r="DW153" s="10" t="s">
        <v>31</v>
      </c>
      <c r="DX153" s="10" t="s">
        <v>31</v>
      </c>
      <c r="DY153" s="10" t="s">
        <v>31</v>
      </c>
      <c r="DZ153" s="10" t="s">
        <v>31</v>
      </c>
      <c r="EA153" s="10" t="s">
        <v>31</v>
      </c>
      <c r="EB153" s="10" t="s">
        <v>31</v>
      </c>
      <c r="EC153" s="10" t="s">
        <v>31</v>
      </c>
      <c r="ED153" s="10" t="s">
        <v>31</v>
      </c>
      <c r="EE153" s="10" t="s">
        <v>31</v>
      </c>
      <c r="EF153" s="10" t="s">
        <v>31</v>
      </c>
      <c r="EG153" s="10" t="s">
        <v>31</v>
      </c>
      <c r="EH153" s="10" t="s">
        <v>31</v>
      </c>
      <c r="EI153" s="10" t="s">
        <v>31</v>
      </c>
      <c r="EJ153" s="10" t="s">
        <v>31</v>
      </c>
      <c r="EK153" s="10" t="s">
        <v>31</v>
      </c>
      <c r="EL153" s="10" t="s">
        <v>31</v>
      </c>
      <c r="EM153" s="10" t="s">
        <v>31</v>
      </c>
      <c r="EN153" s="10" t="s">
        <v>31</v>
      </c>
      <c r="EO153" s="10" t="s">
        <v>31</v>
      </c>
      <c r="EP153" s="10" t="s">
        <v>31</v>
      </c>
      <c r="EQ153" s="10" t="s">
        <v>31</v>
      </c>
      <c r="ER153" s="10" t="s">
        <v>31</v>
      </c>
      <c r="ES153" s="10" t="s">
        <v>31</v>
      </c>
      <c r="ET153" s="10" t="s">
        <v>31</v>
      </c>
      <c r="EU153" s="10" t="s">
        <v>31</v>
      </c>
      <c r="EV153" s="10" t="s">
        <v>31</v>
      </c>
      <c r="EW153" s="10" t="s">
        <v>31</v>
      </c>
      <c r="EX153" s="10" t="s">
        <v>31</v>
      </c>
      <c r="EY153" s="10" t="s">
        <v>31</v>
      </c>
      <c r="EZ153" s="10" t="s">
        <v>31</v>
      </c>
      <c r="FA153" s="10" t="s">
        <v>31</v>
      </c>
      <c r="FB153" s="10" t="s">
        <v>31</v>
      </c>
      <c r="FC153" s="11" t="s">
        <v>31</v>
      </c>
      <c r="FD153" s="10" t="s">
        <v>31</v>
      </c>
      <c r="FE153" s="10" t="s">
        <v>31</v>
      </c>
      <c r="FF153" s="10" t="s">
        <v>31</v>
      </c>
      <c r="FG153" s="10" t="s">
        <v>31</v>
      </c>
      <c r="FH153" s="10" t="s">
        <v>31</v>
      </c>
      <c r="FI153" s="10" t="s">
        <v>31</v>
      </c>
      <c r="FJ153" s="10" t="s">
        <v>31</v>
      </c>
      <c r="FK153" s="10" t="s">
        <v>31</v>
      </c>
      <c r="FL153" s="10" t="s">
        <v>31</v>
      </c>
      <c r="FM153" s="10" t="s">
        <v>31</v>
      </c>
      <c r="FN153" s="10" t="s">
        <v>31</v>
      </c>
      <c r="FO153" s="10" t="s">
        <v>31</v>
      </c>
      <c r="FP153" s="10" t="s">
        <v>31</v>
      </c>
      <c r="FQ153" s="10" t="s">
        <v>31</v>
      </c>
      <c r="FR153" s="10" t="s">
        <v>31</v>
      </c>
      <c r="FS153" s="10" t="s">
        <v>31</v>
      </c>
      <c r="FT153" s="10" t="s">
        <v>31</v>
      </c>
      <c r="FU153" s="10" t="s">
        <v>31</v>
      </c>
      <c r="FV153" s="10" t="s">
        <v>31</v>
      </c>
      <c r="FW153" s="10" t="s">
        <v>31</v>
      </c>
      <c r="FX153" s="10" t="s">
        <v>31</v>
      </c>
      <c r="FY153" s="10" t="s">
        <v>31</v>
      </c>
      <c r="FZ153" s="10" t="s">
        <v>31</v>
      </c>
      <c r="GA153" s="10" t="s">
        <v>31</v>
      </c>
      <c r="GB153" s="10" t="s">
        <v>31</v>
      </c>
      <c r="GC153" s="10" t="s">
        <v>31</v>
      </c>
      <c r="GD153" s="11" t="s">
        <v>31</v>
      </c>
      <c r="GE153" s="10" t="s">
        <v>31</v>
      </c>
      <c r="GF153" s="10" t="s">
        <v>31</v>
      </c>
      <c r="GG153" s="10" t="s">
        <v>31</v>
      </c>
      <c r="GH153" s="10" t="s">
        <v>31</v>
      </c>
      <c r="GI153" s="10" t="s">
        <v>31</v>
      </c>
      <c r="GJ153" s="10" t="s">
        <v>31</v>
      </c>
      <c r="GK153" s="10" t="s">
        <v>31</v>
      </c>
      <c r="GL153" s="10" t="s">
        <v>31</v>
      </c>
      <c r="GM153" s="10" t="s">
        <v>31</v>
      </c>
      <c r="GN153" s="10" t="s">
        <v>31</v>
      </c>
      <c r="GO153" s="10" t="s">
        <v>31</v>
      </c>
      <c r="GP153" s="10" t="s">
        <v>31</v>
      </c>
      <c r="GQ153" s="10" t="s">
        <v>31</v>
      </c>
      <c r="GR153" s="10" t="s">
        <v>31</v>
      </c>
      <c r="GS153" s="10" t="s">
        <v>31</v>
      </c>
      <c r="GT153" s="10" t="s">
        <v>31</v>
      </c>
      <c r="GU153" s="10" t="s">
        <v>31</v>
      </c>
      <c r="GV153" s="10" t="s">
        <v>31</v>
      </c>
      <c r="GW153" s="10" t="s">
        <v>31</v>
      </c>
      <c r="GX153" s="10" t="s">
        <v>31</v>
      </c>
      <c r="GY153" s="10" t="s">
        <v>31</v>
      </c>
      <c r="GZ153" s="10" t="s">
        <v>31</v>
      </c>
      <c r="HA153" s="10" t="s">
        <v>31</v>
      </c>
      <c r="HB153" s="10" t="s">
        <v>31</v>
      </c>
      <c r="HC153" s="10" t="s">
        <v>31</v>
      </c>
      <c r="HD153" s="10" t="s">
        <v>31</v>
      </c>
      <c r="HE153" s="10" t="s">
        <v>31</v>
      </c>
      <c r="HF153" s="10" t="s">
        <v>31</v>
      </c>
    </row>
    <row r="154">
      <c r="A154" s="7"/>
      <c r="B154" s="8"/>
      <c r="C154" s="7" t="s">
        <v>539</v>
      </c>
      <c r="D154" s="7" t="s">
        <v>540</v>
      </c>
      <c r="E154" s="7" t="s">
        <v>541</v>
      </c>
      <c r="F154" s="9">
        <f t="shared" si="1"/>
        <v>15</v>
      </c>
      <c r="G154" s="7" t="s">
        <v>26</v>
      </c>
      <c r="H154" s="7" t="s">
        <v>75</v>
      </c>
      <c r="I154" s="7" t="s">
        <v>76</v>
      </c>
      <c r="J154" s="7" t="s">
        <v>42</v>
      </c>
      <c r="K154" s="7" t="s">
        <v>55</v>
      </c>
      <c r="L154" s="7" t="s">
        <v>81</v>
      </c>
      <c r="M154" s="10">
        <v>15.0</v>
      </c>
      <c r="N154" s="10">
        <v>0.0</v>
      </c>
      <c r="O154" s="10">
        <v>0.0</v>
      </c>
      <c r="P154" s="10" t="s">
        <v>31</v>
      </c>
      <c r="Q154" s="10" t="s">
        <v>31</v>
      </c>
      <c r="R154" s="10" t="s">
        <v>31</v>
      </c>
      <c r="S154" s="11">
        <v>1.0</v>
      </c>
      <c r="T154" s="10">
        <v>1.0</v>
      </c>
      <c r="U154" s="10">
        <v>1.0</v>
      </c>
      <c r="V154" s="10">
        <v>1.0</v>
      </c>
      <c r="W154" s="10">
        <v>1.0</v>
      </c>
      <c r="X154" s="10">
        <v>1.0</v>
      </c>
      <c r="Y154" s="10" t="s">
        <v>38</v>
      </c>
      <c r="Z154" s="10" t="s">
        <v>38</v>
      </c>
      <c r="AA154" s="10" t="s">
        <v>57</v>
      </c>
      <c r="AB154" s="10" t="s">
        <v>38</v>
      </c>
      <c r="AC154" s="10" t="s">
        <v>38</v>
      </c>
      <c r="AD154" s="10" t="s">
        <v>57</v>
      </c>
      <c r="AE154" s="10" t="s">
        <v>57</v>
      </c>
      <c r="AF154" s="10" t="s">
        <v>57</v>
      </c>
      <c r="AG154" s="10" t="s">
        <v>57</v>
      </c>
      <c r="AH154" s="10" t="s">
        <v>57</v>
      </c>
      <c r="AI154" s="10" t="s">
        <v>57</v>
      </c>
      <c r="AJ154" s="10" t="s">
        <v>57</v>
      </c>
      <c r="AK154" s="10" t="s">
        <v>57</v>
      </c>
      <c r="AL154" s="10" t="s">
        <v>57</v>
      </c>
      <c r="AM154" s="11" t="s">
        <v>38</v>
      </c>
      <c r="AN154" s="10" t="s">
        <v>38</v>
      </c>
      <c r="AO154" s="10" t="s">
        <v>38</v>
      </c>
      <c r="AP154" s="10" t="s">
        <v>38</v>
      </c>
      <c r="AQ154" s="10" t="s">
        <v>38</v>
      </c>
      <c r="AR154" s="10" t="s">
        <v>38</v>
      </c>
      <c r="AS154" s="10" t="s">
        <v>38</v>
      </c>
      <c r="AT154" s="10" t="s">
        <v>38</v>
      </c>
      <c r="AU154" s="10" t="s">
        <v>38</v>
      </c>
      <c r="AV154" s="10" t="s">
        <v>38</v>
      </c>
      <c r="AW154" s="10" t="s">
        <v>38</v>
      </c>
      <c r="AX154" s="10" t="s">
        <v>38</v>
      </c>
      <c r="AY154" s="10" t="s">
        <v>38</v>
      </c>
      <c r="AZ154" s="10" t="s">
        <v>38</v>
      </c>
      <c r="BA154" s="10" t="s">
        <v>38</v>
      </c>
      <c r="BB154" s="10" t="s">
        <v>38</v>
      </c>
      <c r="BC154" s="10" t="s">
        <v>38</v>
      </c>
      <c r="BD154" s="10" t="s">
        <v>38</v>
      </c>
      <c r="BE154" s="10" t="s">
        <v>38</v>
      </c>
      <c r="BF154" s="10" t="s">
        <v>38</v>
      </c>
      <c r="BG154" s="10" t="s">
        <v>38</v>
      </c>
      <c r="BH154" s="10" t="s">
        <v>38</v>
      </c>
      <c r="BI154" s="10" t="s">
        <v>38</v>
      </c>
      <c r="BJ154" s="10" t="s">
        <v>38</v>
      </c>
      <c r="BK154" s="11" t="s">
        <v>38</v>
      </c>
      <c r="BL154" s="10" t="s">
        <v>38</v>
      </c>
      <c r="BM154" s="10" t="s">
        <v>38</v>
      </c>
      <c r="BN154" s="10" t="s">
        <v>38</v>
      </c>
      <c r="BO154" s="10" t="s">
        <v>38</v>
      </c>
      <c r="BP154" s="10" t="s">
        <v>38</v>
      </c>
      <c r="BQ154" s="10" t="s">
        <v>38</v>
      </c>
      <c r="BR154" s="10" t="s">
        <v>38</v>
      </c>
      <c r="BS154" s="10" t="s">
        <v>38</v>
      </c>
      <c r="BT154" s="10">
        <v>1.0</v>
      </c>
      <c r="BU154" s="10">
        <v>1.0</v>
      </c>
      <c r="BV154" s="10">
        <v>1.0</v>
      </c>
      <c r="BW154" s="10" t="s">
        <v>38</v>
      </c>
      <c r="BX154" s="10" t="s">
        <v>38</v>
      </c>
      <c r="BY154" s="10" t="s">
        <v>38</v>
      </c>
      <c r="BZ154" s="10" t="s">
        <v>38</v>
      </c>
      <c r="CA154" s="10" t="s">
        <v>38</v>
      </c>
      <c r="CB154" s="10" t="s">
        <v>38</v>
      </c>
      <c r="CC154" s="10" t="s">
        <v>38</v>
      </c>
      <c r="CD154" s="10">
        <v>1.0</v>
      </c>
      <c r="CE154" s="10">
        <v>1.0</v>
      </c>
      <c r="CF154" s="10">
        <v>1.0</v>
      </c>
      <c r="CG154" s="10" t="s">
        <v>38</v>
      </c>
      <c r="CH154" s="10" t="s">
        <v>38</v>
      </c>
      <c r="CI154" s="10" t="s">
        <v>38</v>
      </c>
      <c r="CJ154" s="10" t="s">
        <v>38</v>
      </c>
      <c r="CK154" s="10" t="s">
        <v>38</v>
      </c>
      <c r="CL154" s="10" t="s">
        <v>38</v>
      </c>
      <c r="CM154" s="10" t="s">
        <v>38</v>
      </c>
      <c r="CN154" s="11" t="s">
        <v>31</v>
      </c>
      <c r="CO154" s="10" t="s">
        <v>31</v>
      </c>
      <c r="CP154" s="10" t="s">
        <v>31</v>
      </c>
      <c r="CQ154" s="10" t="s">
        <v>31</v>
      </c>
      <c r="CR154" s="10" t="s">
        <v>31</v>
      </c>
      <c r="CS154" s="10" t="s">
        <v>31</v>
      </c>
      <c r="CT154" s="10" t="s">
        <v>31</v>
      </c>
      <c r="CU154" s="10" t="s">
        <v>31</v>
      </c>
      <c r="CV154" s="10" t="s">
        <v>31</v>
      </c>
      <c r="CW154" s="10" t="s">
        <v>31</v>
      </c>
      <c r="CX154" s="10" t="s">
        <v>31</v>
      </c>
      <c r="CY154" s="10" t="s">
        <v>31</v>
      </c>
      <c r="CZ154" s="10" t="s">
        <v>31</v>
      </c>
      <c r="DA154" s="10" t="s">
        <v>31</v>
      </c>
      <c r="DB154" s="10" t="s">
        <v>31</v>
      </c>
      <c r="DC154" s="10" t="s">
        <v>31</v>
      </c>
      <c r="DD154" s="10" t="s">
        <v>31</v>
      </c>
      <c r="DE154" s="10" t="s">
        <v>31</v>
      </c>
      <c r="DF154" s="10" t="s">
        <v>31</v>
      </c>
      <c r="DG154" s="10" t="s">
        <v>31</v>
      </c>
      <c r="DH154" s="10" t="s">
        <v>31</v>
      </c>
      <c r="DI154" s="10" t="s">
        <v>31</v>
      </c>
      <c r="DJ154" s="10" t="s">
        <v>31</v>
      </c>
      <c r="DK154" s="10" t="s">
        <v>31</v>
      </c>
      <c r="DL154" s="10" t="s">
        <v>31</v>
      </c>
      <c r="DM154" s="10" t="s">
        <v>31</v>
      </c>
      <c r="DN154" s="10" t="s">
        <v>31</v>
      </c>
      <c r="DO154" s="10" t="s">
        <v>31</v>
      </c>
      <c r="DP154" s="10" t="s">
        <v>31</v>
      </c>
      <c r="DQ154" s="10" t="s">
        <v>31</v>
      </c>
      <c r="DR154" s="10" t="s">
        <v>31</v>
      </c>
      <c r="DS154" s="10" t="s">
        <v>31</v>
      </c>
      <c r="DT154" s="10" t="s">
        <v>31</v>
      </c>
      <c r="DU154" s="10" t="s">
        <v>31</v>
      </c>
      <c r="DV154" s="10" t="s">
        <v>31</v>
      </c>
      <c r="DW154" s="10" t="s">
        <v>31</v>
      </c>
      <c r="DX154" s="10" t="s">
        <v>31</v>
      </c>
      <c r="DY154" s="10" t="s">
        <v>31</v>
      </c>
      <c r="DZ154" s="10" t="s">
        <v>31</v>
      </c>
      <c r="EA154" s="10" t="s">
        <v>31</v>
      </c>
      <c r="EB154" s="10" t="s">
        <v>31</v>
      </c>
      <c r="EC154" s="10" t="s">
        <v>31</v>
      </c>
      <c r="ED154" s="10" t="s">
        <v>31</v>
      </c>
      <c r="EE154" s="10" t="s">
        <v>31</v>
      </c>
      <c r="EF154" s="10" t="s">
        <v>31</v>
      </c>
      <c r="EG154" s="10" t="s">
        <v>31</v>
      </c>
      <c r="EH154" s="10" t="s">
        <v>31</v>
      </c>
      <c r="EI154" s="10" t="s">
        <v>31</v>
      </c>
      <c r="EJ154" s="10" t="s">
        <v>31</v>
      </c>
      <c r="EK154" s="10" t="s">
        <v>31</v>
      </c>
      <c r="EL154" s="10" t="s">
        <v>31</v>
      </c>
      <c r="EM154" s="10" t="s">
        <v>31</v>
      </c>
      <c r="EN154" s="10" t="s">
        <v>31</v>
      </c>
      <c r="EO154" s="10" t="s">
        <v>31</v>
      </c>
      <c r="EP154" s="10" t="s">
        <v>31</v>
      </c>
      <c r="EQ154" s="10" t="s">
        <v>31</v>
      </c>
      <c r="ER154" s="10" t="s">
        <v>31</v>
      </c>
      <c r="ES154" s="10" t="s">
        <v>31</v>
      </c>
      <c r="ET154" s="10" t="s">
        <v>31</v>
      </c>
      <c r="EU154" s="10" t="s">
        <v>31</v>
      </c>
      <c r="EV154" s="10" t="s">
        <v>31</v>
      </c>
      <c r="EW154" s="10" t="s">
        <v>31</v>
      </c>
      <c r="EX154" s="10" t="s">
        <v>31</v>
      </c>
      <c r="EY154" s="10" t="s">
        <v>31</v>
      </c>
      <c r="EZ154" s="10" t="s">
        <v>31</v>
      </c>
      <c r="FA154" s="10" t="s">
        <v>31</v>
      </c>
      <c r="FB154" s="10" t="s">
        <v>31</v>
      </c>
      <c r="FC154" s="11" t="s">
        <v>31</v>
      </c>
      <c r="FD154" s="10" t="s">
        <v>31</v>
      </c>
      <c r="FE154" s="10" t="s">
        <v>31</v>
      </c>
      <c r="FF154" s="10" t="s">
        <v>31</v>
      </c>
      <c r="FG154" s="10" t="s">
        <v>31</v>
      </c>
      <c r="FH154" s="10" t="s">
        <v>31</v>
      </c>
      <c r="FI154" s="10" t="s">
        <v>31</v>
      </c>
      <c r="FJ154" s="10" t="s">
        <v>31</v>
      </c>
      <c r="FK154" s="10" t="s">
        <v>31</v>
      </c>
      <c r="FL154" s="10" t="s">
        <v>31</v>
      </c>
      <c r="FM154" s="10" t="s">
        <v>31</v>
      </c>
      <c r="FN154" s="10" t="s">
        <v>31</v>
      </c>
      <c r="FO154" s="10" t="s">
        <v>31</v>
      </c>
      <c r="FP154" s="10" t="s">
        <v>31</v>
      </c>
      <c r="FQ154" s="10" t="s">
        <v>31</v>
      </c>
      <c r="FR154" s="10" t="s">
        <v>31</v>
      </c>
      <c r="FS154" s="10" t="s">
        <v>31</v>
      </c>
      <c r="FT154" s="10" t="s">
        <v>31</v>
      </c>
      <c r="FU154" s="10" t="s">
        <v>31</v>
      </c>
      <c r="FV154" s="10" t="s">
        <v>31</v>
      </c>
      <c r="FW154" s="10" t="s">
        <v>31</v>
      </c>
      <c r="FX154" s="10" t="s">
        <v>31</v>
      </c>
      <c r="FY154" s="10" t="s">
        <v>31</v>
      </c>
      <c r="FZ154" s="10" t="s">
        <v>31</v>
      </c>
      <c r="GA154" s="10" t="s">
        <v>31</v>
      </c>
      <c r="GB154" s="10" t="s">
        <v>31</v>
      </c>
      <c r="GC154" s="10" t="s">
        <v>31</v>
      </c>
      <c r="GD154" s="11" t="s">
        <v>31</v>
      </c>
      <c r="GE154" s="10" t="s">
        <v>31</v>
      </c>
      <c r="GF154" s="10" t="s">
        <v>31</v>
      </c>
      <c r="GG154" s="10" t="s">
        <v>31</v>
      </c>
      <c r="GH154" s="10" t="s">
        <v>31</v>
      </c>
      <c r="GI154" s="10" t="s">
        <v>31</v>
      </c>
      <c r="GJ154" s="10" t="s">
        <v>31</v>
      </c>
      <c r="GK154" s="10" t="s">
        <v>31</v>
      </c>
      <c r="GL154" s="10" t="s">
        <v>31</v>
      </c>
      <c r="GM154" s="10" t="s">
        <v>31</v>
      </c>
      <c r="GN154" s="10" t="s">
        <v>31</v>
      </c>
      <c r="GO154" s="10" t="s">
        <v>31</v>
      </c>
      <c r="GP154" s="10" t="s">
        <v>31</v>
      </c>
      <c r="GQ154" s="10" t="s">
        <v>31</v>
      </c>
      <c r="GR154" s="10" t="s">
        <v>31</v>
      </c>
      <c r="GS154" s="10" t="s">
        <v>31</v>
      </c>
      <c r="GT154" s="10" t="s">
        <v>31</v>
      </c>
      <c r="GU154" s="10" t="s">
        <v>31</v>
      </c>
      <c r="GV154" s="10" t="s">
        <v>31</v>
      </c>
      <c r="GW154" s="10" t="s">
        <v>31</v>
      </c>
      <c r="GX154" s="10" t="s">
        <v>31</v>
      </c>
      <c r="GY154" s="10" t="s">
        <v>31</v>
      </c>
      <c r="GZ154" s="10" t="s">
        <v>31</v>
      </c>
      <c r="HA154" s="10" t="s">
        <v>31</v>
      </c>
      <c r="HB154" s="10" t="s">
        <v>31</v>
      </c>
      <c r="HC154" s="10" t="s">
        <v>31</v>
      </c>
      <c r="HD154" s="10" t="s">
        <v>31</v>
      </c>
      <c r="HE154" s="10" t="s">
        <v>31</v>
      </c>
      <c r="HF154" s="10" t="s">
        <v>31</v>
      </c>
    </row>
    <row r="155">
      <c r="A155" s="7"/>
      <c r="B155" s="8"/>
      <c r="C155" s="7" t="s">
        <v>542</v>
      </c>
      <c r="D155" s="7" t="s">
        <v>69</v>
      </c>
      <c r="E155" s="7" t="s">
        <v>543</v>
      </c>
      <c r="F155" s="9">
        <f t="shared" si="1"/>
        <v>15</v>
      </c>
      <c r="G155" s="7" t="s">
        <v>26</v>
      </c>
      <c r="H155" s="7" t="s">
        <v>544</v>
      </c>
      <c r="I155" s="7" t="s">
        <v>545</v>
      </c>
      <c r="J155" s="7" t="s">
        <v>42</v>
      </c>
      <c r="K155" s="7" t="s">
        <v>55</v>
      </c>
      <c r="L155" s="7" t="s">
        <v>546</v>
      </c>
      <c r="M155" s="10">
        <v>15.0</v>
      </c>
      <c r="N155" s="10">
        <v>0.0</v>
      </c>
      <c r="O155" s="10">
        <v>0.0</v>
      </c>
      <c r="P155" s="10" t="s">
        <v>31</v>
      </c>
      <c r="Q155" s="10" t="s">
        <v>31</v>
      </c>
      <c r="R155" s="10" t="s">
        <v>31</v>
      </c>
      <c r="S155" s="11">
        <v>1.0</v>
      </c>
      <c r="T155" s="10">
        <v>1.0</v>
      </c>
      <c r="U155" s="10">
        <v>1.0</v>
      </c>
      <c r="V155" s="10">
        <v>1.0</v>
      </c>
      <c r="W155" s="10">
        <v>1.0</v>
      </c>
      <c r="X155" s="10">
        <v>1.0</v>
      </c>
      <c r="Y155" s="10" t="s">
        <v>57</v>
      </c>
      <c r="Z155" s="10" t="s">
        <v>57</v>
      </c>
      <c r="AA155" s="10" t="s">
        <v>57</v>
      </c>
      <c r="AB155" s="10" t="s">
        <v>57</v>
      </c>
      <c r="AC155" s="10" t="s">
        <v>57</v>
      </c>
      <c r="AD155" s="10" t="s">
        <v>38</v>
      </c>
      <c r="AE155" s="10" t="s">
        <v>57</v>
      </c>
      <c r="AF155" s="10" t="s">
        <v>57</v>
      </c>
      <c r="AG155" s="10" t="s">
        <v>57</v>
      </c>
      <c r="AH155" s="10" t="s">
        <v>57</v>
      </c>
      <c r="AI155" s="10" t="s">
        <v>57</v>
      </c>
      <c r="AJ155" s="10" t="s">
        <v>57</v>
      </c>
      <c r="AK155" s="10" t="s">
        <v>57</v>
      </c>
      <c r="AL155" s="10" t="s">
        <v>57</v>
      </c>
      <c r="AM155" s="11" t="s">
        <v>38</v>
      </c>
      <c r="AN155" s="10" t="s">
        <v>38</v>
      </c>
      <c r="AO155" s="10">
        <v>1.0</v>
      </c>
      <c r="AP155" s="10">
        <v>1.0</v>
      </c>
      <c r="AQ155" s="10" t="s">
        <v>38</v>
      </c>
      <c r="AR155" s="10" t="s">
        <v>38</v>
      </c>
      <c r="AS155" s="10" t="s">
        <v>38</v>
      </c>
      <c r="AT155" s="10" t="s">
        <v>38</v>
      </c>
      <c r="AU155" s="10" t="s">
        <v>38</v>
      </c>
      <c r="AV155" s="10" t="s">
        <v>38</v>
      </c>
      <c r="AW155" s="10" t="s">
        <v>38</v>
      </c>
      <c r="AX155" s="10" t="s">
        <v>38</v>
      </c>
      <c r="AY155" s="10" t="s">
        <v>38</v>
      </c>
      <c r="AZ155" s="10" t="s">
        <v>38</v>
      </c>
      <c r="BA155" s="10" t="s">
        <v>38</v>
      </c>
      <c r="BB155" s="10" t="s">
        <v>38</v>
      </c>
      <c r="BC155" s="10" t="s">
        <v>38</v>
      </c>
      <c r="BD155" s="10" t="s">
        <v>38</v>
      </c>
      <c r="BE155" s="10" t="s">
        <v>38</v>
      </c>
      <c r="BF155" s="10" t="s">
        <v>38</v>
      </c>
      <c r="BG155" s="10" t="s">
        <v>38</v>
      </c>
      <c r="BH155" s="10" t="s">
        <v>38</v>
      </c>
      <c r="BI155" s="10" t="s">
        <v>38</v>
      </c>
      <c r="BJ155" s="10" t="s">
        <v>38</v>
      </c>
      <c r="BK155" s="11" t="s">
        <v>160</v>
      </c>
      <c r="BL155" s="10" t="s">
        <v>160</v>
      </c>
      <c r="BM155" s="10" t="s">
        <v>160</v>
      </c>
      <c r="BN155" s="10" t="s">
        <v>160</v>
      </c>
      <c r="BO155" s="10" t="s">
        <v>160</v>
      </c>
      <c r="BP155" s="10" t="s">
        <v>160</v>
      </c>
      <c r="BQ155" s="10" t="s">
        <v>160</v>
      </c>
      <c r="BR155" s="10" t="s">
        <v>160</v>
      </c>
      <c r="BS155" s="10" t="s">
        <v>160</v>
      </c>
      <c r="BT155" s="10" t="s">
        <v>160</v>
      </c>
      <c r="BU155" s="10" t="s">
        <v>160</v>
      </c>
      <c r="BV155" s="10" t="s">
        <v>160</v>
      </c>
      <c r="BW155" s="10" t="s">
        <v>160</v>
      </c>
      <c r="BX155" s="10" t="s">
        <v>160</v>
      </c>
      <c r="BY155" s="10" t="s">
        <v>160</v>
      </c>
      <c r="BZ155" s="10" t="s">
        <v>160</v>
      </c>
      <c r="CA155" s="10" t="s">
        <v>160</v>
      </c>
      <c r="CB155" s="10" t="s">
        <v>160</v>
      </c>
      <c r="CC155" s="10" t="s">
        <v>160</v>
      </c>
      <c r="CD155" s="10" t="s">
        <v>160</v>
      </c>
      <c r="CE155" s="10" t="s">
        <v>160</v>
      </c>
      <c r="CF155" s="10" t="s">
        <v>160</v>
      </c>
      <c r="CG155" s="10" t="s">
        <v>160</v>
      </c>
      <c r="CH155" s="10" t="s">
        <v>160</v>
      </c>
      <c r="CI155" s="10" t="s">
        <v>160</v>
      </c>
      <c r="CJ155" s="10" t="s">
        <v>160</v>
      </c>
      <c r="CK155" s="10" t="s">
        <v>160</v>
      </c>
      <c r="CL155" s="10" t="s">
        <v>160</v>
      </c>
      <c r="CM155" s="10" t="s">
        <v>160</v>
      </c>
      <c r="CN155" s="11" t="s">
        <v>31</v>
      </c>
      <c r="CO155" s="10" t="s">
        <v>31</v>
      </c>
      <c r="CP155" s="10" t="s">
        <v>31</v>
      </c>
      <c r="CQ155" s="10" t="s">
        <v>31</v>
      </c>
      <c r="CR155" s="10" t="s">
        <v>31</v>
      </c>
      <c r="CS155" s="10" t="s">
        <v>31</v>
      </c>
      <c r="CT155" s="10" t="s">
        <v>31</v>
      </c>
      <c r="CU155" s="10" t="s">
        <v>31</v>
      </c>
      <c r="CV155" s="10" t="s">
        <v>31</v>
      </c>
      <c r="CW155" s="10" t="s">
        <v>31</v>
      </c>
      <c r="CX155" s="10" t="s">
        <v>31</v>
      </c>
      <c r="CY155" s="10" t="s">
        <v>31</v>
      </c>
      <c r="CZ155" s="10" t="s">
        <v>31</v>
      </c>
      <c r="DA155" s="10" t="s">
        <v>31</v>
      </c>
      <c r="DB155" s="10" t="s">
        <v>31</v>
      </c>
      <c r="DC155" s="10" t="s">
        <v>31</v>
      </c>
      <c r="DD155" s="10" t="s">
        <v>31</v>
      </c>
      <c r="DE155" s="10" t="s">
        <v>31</v>
      </c>
      <c r="DF155" s="10" t="s">
        <v>31</v>
      </c>
      <c r="DG155" s="10" t="s">
        <v>31</v>
      </c>
      <c r="DH155" s="10" t="s">
        <v>31</v>
      </c>
      <c r="DI155" s="10" t="s">
        <v>31</v>
      </c>
      <c r="DJ155" s="10" t="s">
        <v>31</v>
      </c>
      <c r="DK155" s="10" t="s">
        <v>31</v>
      </c>
      <c r="DL155" s="10" t="s">
        <v>31</v>
      </c>
      <c r="DM155" s="10" t="s">
        <v>31</v>
      </c>
      <c r="DN155" s="10" t="s">
        <v>31</v>
      </c>
      <c r="DO155" s="10" t="s">
        <v>31</v>
      </c>
      <c r="DP155" s="10" t="s">
        <v>31</v>
      </c>
      <c r="DQ155" s="10" t="s">
        <v>31</v>
      </c>
      <c r="DR155" s="10" t="s">
        <v>31</v>
      </c>
      <c r="DS155" s="10" t="s">
        <v>31</v>
      </c>
      <c r="DT155" s="10" t="s">
        <v>31</v>
      </c>
      <c r="DU155" s="10" t="s">
        <v>31</v>
      </c>
      <c r="DV155" s="10" t="s">
        <v>31</v>
      </c>
      <c r="DW155" s="10" t="s">
        <v>31</v>
      </c>
      <c r="DX155" s="10" t="s">
        <v>31</v>
      </c>
      <c r="DY155" s="10" t="s">
        <v>31</v>
      </c>
      <c r="DZ155" s="10" t="s">
        <v>31</v>
      </c>
      <c r="EA155" s="10" t="s">
        <v>31</v>
      </c>
      <c r="EB155" s="10" t="s">
        <v>31</v>
      </c>
      <c r="EC155" s="10" t="s">
        <v>31</v>
      </c>
      <c r="ED155" s="10" t="s">
        <v>31</v>
      </c>
      <c r="EE155" s="10" t="s">
        <v>31</v>
      </c>
      <c r="EF155" s="10" t="s">
        <v>31</v>
      </c>
      <c r="EG155" s="10" t="s">
        <v>31</v>
      </c>
      <c r="EH155" s="10" t="s">
        <v>31</v>
      </c>
      <c r="EI155" s="10" t="s">
        <v>31</v>
      </c>
      <c r="EJ155" s="10" t="s">
        <v>31</v>
      </c>
      <c r="EK155" s="10" t="s">
        <v>31</v>
      </c>
      <c r="EL155" s="10" t="s">
        <v>31</v>
      </c>
      <c r="EM155" s="10" t="s">
        <v>31</v>
      </c>
      <c r="EN155" s="10" t="s">
        <v>31</v>
      </c>
      <c r="EO155" s="10" t="s">
        <v>31</v>
      </c>
      <c r="EP155" s="10" t="s">
        <v>31</v>
      </c>
      <c r="EQ155" s="10" t="s">
        <v>31</v>
      </c>
      <c r="ER155" s="10" t="s">
        <v>31</v>
      </c>
      <c r="ES155" s="10" t="s">
        <v>31</v>
      </c>
      <c r="ET155" s="10" t="s">
        <v>31</v>
      </c>
      <c r="EU155" s="10" t="s">
        <v>31</v>
      </c>
      <c r="EV155" s="10" t="s">
        <v>31</v>
      </c>
      <c r="EW155" s="10" t="s">
        <v>31</v>
      </c>
      <c r="EX155" s="10" t="s">
        <v>31</v>
      </c>
      <c r="EY155" s="10" t="s">
        <v>31</v>
      </c>
      <c r="EZ155" s="10" t="s">
        <v>31</v>
      </c>
      <c r="FA155" s="10" t="s">
        <v>31</v>
      </c>
      <c r="FB155" s="10" t="s">
        <v>31</v>
      </c>
      <c r="FC155" s="11" t="s">
        <v>31</v>
      </c>
      <c r="FD155" s="10" t="s">
        <v>31</v>
      </c>
      <c r="FE155" s="10" t="s">
        <v>31</v>
      </c>
      <c r="FF155" s="10" t="s">
        <v>31</v>
      </c>
      <c r="FG155" s="10" t="s">
        <v>31</v>
      </c>
      <c r="FH155" s="10" t="s">
        <v>31</v>
      </c>
      <c r="FI155" s="10" t="s">
        <v>31</v>
      </c>
      <c r="FJ155" s="10" t="s">
        <v>31</v>
      </c>
      <c r="FK155" s="10" t="s">
        <v>31</v>
      </c>
      <c r="FL155" s="10" t="s">
        <v>31</v>
      </c>
      <c r="FM155" s="10" t="s">
        <v>31</v>
      </c>
      <c r="FN155" s="10" t="s">
        <v>31</v>
      </c>
      <c r="FO155" s="10" t="s">
        <v>31</v>
      </c>
      <c r="FP155" s="10" t="s">
        <v>31</v>
      </c>
      <c r="FQ155" s="10" t="s">
        <v>31</v>
      </c>
      <c r="FR155" s="10" t="s">
        <v>31</v>
      </c>
      <c r="FS155" s="10" t="s">
        <v>31</v>
      </c>
      <c r="FT155" s="10" t="s">
        <v>31</v>
      </c>
      <c r="FU155" s="10" t="s">
        <v>31</v>
      </c>
      <c r="FV155" s="10" t="s">
        <v>31</v>
      </c>
      <c r="FW155" s="10" t="s">
        <v>31</v>
      </c>
      <c r="FX155" s="10" t="s">
        <v>31</v>
      </c>
      <c r="FY155" s="10" t="s">
        <v>31</v>
      </c>
      <c r="FZ155" s="10" t="s">
        <v>31</v>
      </c>
      <c r="GA155" s="10" t="s">
        <v>31</v>
      </c>
      <c r="GB155" s="10" t="s">
        <v>31</v>
      </c>
      <c r="GC155" s="10" t="s">
        <v>31</v>
      </c>
      <c r="GD155" s="11" t="s">
        <v>31</v>
      </c>
      <c r="GE155" s="10" t="s">
        <v>31</v>
      </c>
      <c r="GF155" s="10" t="s">
        <v>31</v>
      </c>
      <c r="GG155" s="10" t="s">
        <v>31</v>
      </c>
      <c r="GH155" s="10" t="s">
        <v>31</v>
      </c>
      <c r="GI155" s="10" t="s">
        <v>31</v>
      </c>
      <c r="GJ155" s="10" t="s">
        <v>31</v>
      </c>
      <c r="GK155" s="10" t="s">
        <v>31</v>
      </c>
      <c r="GL155" s="10" t="s">
        <v>31</v>
      </c>
      <c r="GM155" s="10" t="s">
        <v>31</v>
      </c>
      <c r="GN155" s="10" t="s">
        <v>31</v>
      </c>
      <c r="GO155" s="10" t="s">
        <v>31</v>
      </c>
      <c r="GP155" s="10" t="s">
        <v>31</v>
      </c>
      <c r="GQ155" s="10" t="s">
        <v>31</v>
      </c>
      <c r="GR155" s="10" t="s">
        <v>31</v>
      </c>
      <c r="GS155" s="10" t="s">
        <v>31</v>
      </c>
      <c r="GT155" s="10" t="s">
        <v>31</v>
      </c>
      <c r="GU155" s="10" t="s">
        <v>31</v>
      </c>
      <c r="GV155" s="10" t="s">
        <v>31</v>
      </c>
      <c r="GW155" s="10" t="s">
        <v>31</v>
      </c>
      <c r="GX155" s="10" t="s">
        <v>31</v>
      </c>
      <c r="GY155" s="10" t="s">
        <v>31</v>
      </c>
      <c r="GZ155" s="10" t="s">
        <v>31</v>
      </c>
      <c r="HA155" s="10" t="s">
        <v>31</v>
      </c>
      <c r="HB155" s="10" t="s">
        <v>31</v>
      </c>
      <c r="HC155" s="10" t="s">
        <v>31</v>
      </c>
      <c r="HD155" s="10" t="s">
        <v>31</v>
      </c>
      <c r="HE155" s="10" t="s">
        <v>31</v>
      </c>
      <c r="HF155" s="10" t="s">
        <v>31</v>
      </c>
    </row>
    <row r="156">
      <c r="A156" s="7"/>
      <c r="B156" s="8"/>
      <c r="C156" s="7" t="s">
        <v>547</v>
      </c>
      <c r="D156" s="7" t="s">
        <v>136</v>
      </c>
      <c r="E156" s="7" t="s">
        <v>548</v>
      </c>
      <c r="F156" s="9">
        <f t="shared" si="1"/>
        <v>15</v>
      </c>
      <c r="G156" s="7" t="s">
        <v>26</v>
      </c>
      <c r="H156" s="7" t="s">
        <v>35</v>
      </c>
      <c r="I156" s="7" t="s">
        <v>36</v>
      </c>
      <c r="J156" s="7" t="s">
        <v>138</v>
      </c>
      <c r="K156" s="7" t="s">
        <v>55</v>
      </c>
      <c r="L156" s="7" t="s">
        <v>56</v>
      </c>
      <c r="M156" s="10">
        <v>15.0</v>
      </c>
      <c r="N156" s="10">
        <v>0.0</v>
      </c>
      <c r="O156" s="10">
        <v>0.0</v>
      </c>
      <c r="P156" s="10" t="s">
        <v>31</v>
      </c>
      <c r="Q156" s="10" t="s">
        <v>31</v>
      </c>
      <c r="R156" s="10" t="s">
        <v>31</v>
      </c>
      <c r="S156" s="11">
        <v>1.0</v>
      </c>
      <c r="T156" s="10">
        <v>1.0</v>
      </c>
      <c r="U156" s="10">
        <v>1.0</v>
      </c>
      <c r="V156" s="10">
        <v>1.0</v>
      </c>
      <c r="W156" s="10">
        <v>1.0</v>
      </c>
      <c r="X156" s="10">
        <v>1.0</v>
      </c>
      <c r="Y156" s="10">
        <v>1.0</v>
      </c>
      <c r="Z156" s="10">
        <v>1.0</v>
      </c>
      <c r="AA156" s="10" t="s">
        <v>57</v>
      </c>
      <c r="AB156" s="10">
        <v>1.0</v>
      </c>
      <c r="AC156" s="10" t="s">
        <v>57</v>
      </c>
      <c r="AD156" s="10" t="s">
        <v>57</v>
      </c>
      <c r="AE156" s="10" t="s">
        <v>57</v>
      </c>
      <c r="AF156" s="10" t="s">
        <v>57</v>
      </c>
      <c r="AG156" s="10" t="s">
        <v>57</v>
      </c>
      <c r="AH156" s="10" t="s">
        <v>57</v>
      </c>
      <c r="AI156" s="10" t="s">
        <v>57</v>
      </c>
      <c r="AJ156" s="10" t="s">
        <v>57</v>
      </c>
      <c r="AK156" s="10" t="s">
        <v>57</v>
      </c>
      <c r="AL156" s="10" t="s">
        <v>57</v>
      </c>
      <c r="AM156" s="11" t="s">
        <v>38</v>
      </c>
      <c r="AN156" s="10">
        <v>1.0</v>
      </c>
      <c r="AO156" s="10">
        <v>1.0</v>
      </c>
      <c r="AP156" s="10">
        <v>1.0</v>
      </c>
      <c r="AQ156" s="10">
        <v>1.0</v>
      </c>
      <c r="AR156" s="10" t="s">
        <v>38</v>
      </c>
      <c r="AS156" s="10" t="s">
        <v>38</v>
      </c>
      <c r="AT156" s="10" t="s">
        <v>38</v>
      </c>
      <c r="AU156" s="10" t="s">
        <v>38</v>
      </c>
      <c r="AV156" s="10" t="s">
        <v>38</v>
      </c>
      <c r="AW156" s="10" t="s">
        <v>38</v>
      </c>
      <c r="AX156" s="10" t="s">
        <v>38</v>
      </c>
      <c r="AY156" s="10" t="s">
        <v>38</v>
      </c>
      <c r="AZ156" s="10" t="s">
        <v>38</v>
      </c>
      <c r="BA156" s="10" t="s">
        <v>38</v>
      </c>
      <c r="BB156" s="10" t="s">
        <v>38</v>
      </c>
      <c r="BC156" s="10" t="s">
        <v>38</v>
      </c>
      <c r="BD156" s="10">
        <v>1.0</v>
      </c>
      <c r="BE156" s="10" t="s">
        <v>38</v>
      </c>
      <c r="BF156" s="10" t="s">
        <v>38</v>
      </c>
      <c r="BG156" s="10" t="s">
        <v>38</v>
      </c>
      <c r="BH156" s="10" t="s">
        <v>38</v>
      </c>
      <c r="BI156" s="10" t="s">
        <v>38</v>
      </c>
      <c r="BJ156" s="10" t="s">
        <v>38</v>
      </c>
      <c r="BK156" s="11" t="s">
        <v>38</v>
      </c>
      <c r="BL156" s="10" t="s">
        <v>38</v>
      </c>
      <c r="BM156" s="10" t="s">
        <v>38</v>
      </c>
      <c r="BN156" s="10" t="s">
        <v>38</v>
      </c>
      <c r="BO156" s="10" t="s">
        <v>38</v>
      </c>
      <c r="BP156" s="10" t="s">
        <v>38</v>
      </c>
      <c r="BQ156" s="10" t="s">
        <v>38</v>
      </c>
      <c r="BR156" s="10" t="s">
        <v>38</v>
      </c>
      <c r="BS156" s="10" t="s">
        <v>38</v>
      </c>
      <c r="BT156" s="10">
        <v>1.0</v>
      </c>
      <c r="BU156" s="10">
        <v>1.0</v>
      </c>
      <c r="BV156" s="10">
        <v>1.0</v>
      </c>
      <c r="BW156" s="10" t="s">
        <v>38</v>
      </c>
      <c r="BX156" s="10" t="s">
        <v>38</v>
      </c>
      <c r="BY156" s="10" t="s">
        <v>38</v>
      </c>
      <c r="BZ156" s="10" t="s">
        <v>38</v>
      </c>
      <c r="CA156" s="10" t="s">
        <v>38</v>
      </c>
      <c r="CB156" s="10" t="s">
        <v>38</v>
      </c>
      <c r="CC156" s="10" t="s">
        <v>38</v>
      </c>
      <c r="CD156" s="10">
        <v>1.0</v>
      </c>
      <c r="CE156" s="10">
        <v>1.0</v>
      </c>
      <c r="CF156" s="10">
        <v>1.0</v>
      </c>
      <c r="CG156" s="10" t="s">
        <v>38</v>
      </c>
      <c r="CH156" s="10" t="s">
        <v>38</v>
      </c>
      <c r="CI156" s="10" t="s">
        <v>38</v>
      </c>
      <c r="CJ156" s="10" t="s">
        <v>38</v>
      </c>
      <c r="CK156" s="10" t="s">
        <v>38</v>
      </c>
      <c r="CL156" s="10" t="s">
        <v>38</v>
      </c>
      <c r="CM156" s="10" t="s">
        <v>38</v>
      </c>
      <c r="CN156" s="11" t="s">
        <v>31</v>
      </c>
      <c r="CO156" s="10" t="s">
        <v>31</v>
      </c>
      <c r="CP156" s="10" t="s">
        <v>31</v>
      </c>
      <c r="CQ156" s="10" t="s">
        <v>31</v>
      </c>
      <c r="CR156" s="10" t="s">
        <v>31</v>
      </c>
      <c r="CS156" s="10" t="s">
        <v>31</v>
      </c>
      <c r="CT156" s="10" t="s">
        <v>31</v>
      </c>
      <c r="CU156" s="10" t="s">
        <v>31</v>
      </c>
      <c r="CV156" s="10" t="s">
        <v>31</v>
      </c>
      <c r="CW156" s="10" t="s">
        <v>31</v>
      </c>
      <c r="CX156" s="10" t="s">
        <v>31</v>
      </c>
      <c r="CY156" s="10" t="s">
        <v>31</v>
      </c>
      <c r="CZ156" s="10" t="s">
        <v>31</v>
      </c>
      <c r="DA156" s="10" t="s">
        <v>31</v>
      </c>
      <c r="DB156" s="10" t="s">
        <v>31</v>
      </c>
      <c r="DC156" s="10" t="s">
        <v>31</v>
      </c>
      <c r="DD156" s="10" t="s">
        <v>31</v>
      </c>
      <c r="DE156" s="10" t="s">
        <v>31</v>
      </c>
      <c r="DF156" s="10" t="s">
        <v>31</v>
      </c>
      <c r="DG156" s="10" t="s">
        <v>31</v>
      </c>
      <c r="DH156" s="10" t="s">
        <v>31</v>
      </c>
      <c r="DI156" s="10" t="s">
        <v>31</v>
      </c>
      <c r="DJ156" s="10" t="s">
        <v>31</v>
      </c>
      <c r="DK156" s="10" t="s">
        <v>31</v>
      </c>
      <c r="DL156" s="10" t="s">
        <v>31</v>
      </c>
      <c r="DM156" s="10" t="s">
        <v>31</v>
      </c>
      <c r="DN156" s="10" t="s">
        <v>31</v>
      </c>
      <c r="DO156" s="10" t="s">
        <v>31</v>
      </c>
      <c r="DP156" s="10" t="s">
        <v>31</v>
      </c>
      <c r="DQ156" s="10" t="s">
        <v>31</v>
      </c>
      <c r="DR156" s="10" t="s">
        <v>31</v>
      </c>
      <c r="DS156" s="10" t="s">
        <v>31</v>
      </c>
      <c r="DT156" s="10" t="s">
        <v>31</v>
      </c>
      <c r="DU156" s="10" t="s">
        <v>31</v>
      </c>
      <c r="DV156" s="10" t="s">
        <v>31</v>
      </c>
      <c r="DW156" s="10" t="s">
        <v>31</v>
      </c>
      <c r="DX156" s="10" t="s">
        <v>31</v>
      </c>
      <c r="DY156" s="10" t="s">
        <v>31</v>
      </c>
      <c r="DZ156" s="10" t="s">
        <v>31</v>
      </c>
      <c r="EA156" s="10" t="s">
        <v>31</v>
      </c>
      <c r="EB156" s="10" t="s">
        <v>31</v>
      </c>
      <c r="EC156" s="10" t="s">
        <v>31</v>
      </c>
      <c r="ED156" s="10" t="s">
        <v>31</v>
      </c>
      <c r="EE156" s="10" t="s">
        <v>31</v>
      </c>
      <c r="EF156" s="10" t="s">
        <v>31</v>
      </c>
      <c r="EG156" s="10" t="s">
        <v>31</v>
      </c>
      <c r="EH156" s="10" t="s">
        <v>31</v>
      </c>
      <c r="EI156" s="10" t="s">
        <v>31</v>
      </c>
      <c r="EJ156" s="10" t="s">
        <v>31</v>
      </c>
      <c r="EK156" s="10" t="s">
        <v>31</v>
      </c>
      <c r="EL156" s="10" t="s">
        <v>31</v>
      </c>
      <c r="EM156" s="10" t="s">
        <v>31</v>
      </c>
      <c r="EN156" s="10" t="s">
        <v>31</v>
      </c>
      <c r="EO156" s="10" t="s">
        <v>31</v>
      </c>
      <c r="EP156" s="10" t="s">
        <v>31</v>
      </c>
      <c r="EQ156" s="10" t="s">
        <v>31</v>
      </c>
      <c r="ER156" s="10" t="s">
        <v>31</v>
      </c>
      <c r="ES156" s="10" t="s">
        <v>31</v>
      </c>
      <c r="ET156" s="10" t="s">
        <v>31</v>
      </c>
      <c r="EU156" s="10" t="s">
        <v>31</v>
      </c>
      <c r="EV156" s="10" t="s">
        <v>31</v>
      </c>
      <c r="EW156" s="10" t="s">
        <v>31</v>
      </c>
      <c r="EX156" s="10" t="s">
        <v>31</v>
      </c>
      <c r="EY156" s="10" t="s">
        <v>31</v>
      </c>
      <c r="EZ156" s="10" t="s">
        <v>31</v>
      </c>
      <c r="FA156" s="10" t="s">
        <v>31</v>
      </c>
      <c r="FB156" s="10" t="s">
        <v>31</v>
      </c>
      <c r="FC156" s="11" t="s">
        <v>31</v>
      </c>
      <c r="FD156" s="10" t="s">
        <v>31</v>
      </c>
      <c r="FE156" s="10" t="s">
        <v>31</v>
      </c>
      <c r="FF156" s="10" t="s">
        <v>31</v>
      </c>
      <c r="FG156" s="10" t="s">
        <v>31</v>
      </c>
      <c r="FH156" s="10" t="s">
        <v>31</v>
      </c>
      <c r="FI156" s="10" t="s">
        <v>31</v>
      </c>
      <c r="FJ156" s="10" t="s">
        <v>31</v>
      </c>
      <c r="FK156" s="10" t="s">
        <v>31</v>
      </c>
      <c r="FL156" s="10" t="s">
        <v>31</v>
      </c>
      <c r="FM156" s="10" t="s">
        <v>31</v>
      </c>
      <c r="FN156" s="10" t="s">
        <v>31</v>
      </c>
      <c r="FO156" s="10" t="s">
        <v>31</v>
      </c>
      <c r="FP156" s="10" t="s">
        <v>31</v>
      </c>
      <c r="FQ156" s="10" t="s">
        <v>31</v>
      </c>
      <c r="FR156" s="10" t="s">
        <v>31</v>
      </c>
      <c r="FS156" s="10" t="s">
        <v>31</v>
      </c>
      <c r="FT156" s="10" t="s">
        <v>31</v>
      </c>
      <c r="FU156" s="10" t="s">
        <v>31</v>
      </c>
      <c r="FV156" s="10" t="s">
        <v>31</v>
      </c>
      <c r="FW156" s="10" t="s">
        <v>31</v>
      </c>
      <c r="FX156" s="10" t="s">
        <v>31</v>
      </c>
      <c r="FY156" s="10" t="s">
        <v>31</v>
      </c>
      <c r="FZ156" s="10" t="s">
        <v>31</v>
      </c>
      <c r="GA156" s="10" t="s">
        <v>31</v>
      </c>
      <c r="GB156" s="10" t="s">
        <v>31</v>
      </c>
      <c r="GC156" s="10" t="s">
        <v>31</v>
      </c>
      <c r="GD156" s="11" t="s">
        <v>31</v>
      </c>
      <c r="GE156" s="10" t="s">
        <v>31</v>
      </c>
      <c r="GF156" s="10" t="s">
        <v>31</v>
      </c>
      <c r="GG156" s="10" t="s">
        <v>31</v>
      </c>
      <c r="GH156" s="10" t="s">
        <v>31</v>
      </c>
      <c r="GI156" s="10" t="s">
        <v>31</v>
      </c>
      <c r="GJ156" s="10" t="s">
        <v>31</v>
      </c>
      <c r="GK156" s="10" t="s">
        <v>31</v>
      </c>
      <c r="GL156" s="10" t="s">
        <v>31</v>
      </c>
      <c r="GM156" s="10" t="s">
        <v>31</v>
      </c>
      <c r="GN156" s="10" t="s">
        <v>31</v>
      </c>
      <c r="GO156" s="10" t="s">
        <v>31</v>
      </c>
      <c r="GP156" s="10" t="s">
        <v>31</v>
      </c>
      <c r="GQ156" s="10" t="s">
        <v>31</v>
      </c>
      <c r="GR156" s="10" t="s">
        <v>31</v>
      </c>
      <c r="GS156" s="10" t="s">
        <v>31</v>
      </c>
      <c r="GT156" s="10" t="s">
        <v>31</v>
      </c>
      <c r="GU156" s="10" t="s">
        <v>31</v>
      </c>
      <c r="GV156" s="10" t="s">
        <v>31</v>
      </c>
      <c r="GW156" s="10" t="s">
        <v>31</v>
      </c>
      <c r="GX156" s="10" t="s">
        <v>31</v>
      </c>
      <c r="GY156" s="10" t="s">
        <v>31</v>
      </c>
      <c r="GZ156" s="10" t="s">
        <v>31</v>
      </c>
      <c r="HA156" s="10" t="s">
        <v>31</v>
      </c>
      <c r="HB156" s="10" t="s">
        <v>31</v>
      </c>
      <c r="HC156" s="10" t="s">
        <v>31</v>
      </c>
      <c r="HD156" s="10" t="s">
        <v>31</v>
      </c>
      <c r="HE156" s="10" t="s">
        <v>31</v>
      </c>
      <c r="HF156" s="10" t="s">
        <v>31</v>
      </c>
    </row>
    <row r="157">
      <c r="A157" s="7"/>
      <c r="B157" s="8"/>
      <c r="C157" s="7" t="s">
        <v>549</v>
      </c>
      <c r="D157" s="7" t="s">
        <v>550</v>
      </c>
      <c r="E157" s="7" t="s">
        <v>551</v>
      </c>
      <c r="F157" s="9">
        <f t="shared" si="1"/>
        <v>15</v>
      </c>
      <c r="G157" s="7" t="s">
        <v>26</v>
      </c>
      <c r="H157" s="7" t="s">
        <v>116</v>
      </c>
      <c r="I157" s="7" t="s">
        <v>235</v>
      </c>
      <c r="J157" s="7" t="s">
        <v>71</v>
      </c>
      <c r="K157" s="7" t="s">
        <v>55</v>
      </c>
      <c r="L157" s="7" t="s">
        <v>552</v>
      </c>
      <c r="M157" s="10">
        <v>15.0</v>
      </c>
      <c r="N157" s="10">
        <v>0.0</v>
      </c>
      <c r="O157" s="10">
        <v>0.0</v>
      </c>
      <c r="P157" s="10">
        <v>0.0</v>
      </c>
      <c r="Q157" s="10" t="s">
        <v>31</v>
      </c>
      <c r="R157" s="10" t="s">
        <v>31</v>
      </c>
      <c r="S157" s="11">
        <v>1.0</v>
      </c>
      <c r="T157" s="10">
        <v>1.0</v>
      </c>
      <c r="U157" s="10">
        <v>1.0</v>
      </c>
      <c r="V157" s="10">
        <v>1.0</v>
      </c>
      <c r="W157" s="10">
        <v>1.0</v>
      </c>
      <c r="X157" s="10">
        <v>1.0</v>
      </c>
      <c r="Y157" s="10">
        <v>1.0</v>
      </c>
      <c r="Z157" s="10">
        <v>1.0</v>
      </c>
      <c r="AA157" s="10" t="s">
        <v>57</v>
      </c>
      <c r="AB157" s="10">
        <v>1.0</v>
      </c>
      <c r="AC157" s="10">
        <v>1.0</v>
      </c>
      <c r="AD157" s="10">
        <v>1.0</v>
      </c>
      <c r="AE157" s="10" t="s">
        <v>57</v>
      </c>
      <c r="AF157" s="10" t="s">
        <v>57</v>
      </c>
      <c r="AG157" s="10" t="s">
        <v>57</v>
      </c>
      <c r="AH157" s="10" t="s">
        <v>57</v>
      </c>
      <c r="AI157" s="10" t="s">
        <v>57</v>
      </c>
      <c r="AJ157" s="10" t="s">
        <v>57</v>
      </c>
      <c r="AK157" s="10" t="s">
        <v>57</v>
      </c>
      <c r="AL157" s="10" t="s">
        <v>57</v>
      </c>
      <c r="AM157" s="11" t="s">
        <v>38</v>
      </c>
      <c r="AN157" s="10">
        <v>1.0</v>
      </c>
      <c r="AO157" s="10" t="s">
        <v>38</v>
      </c>
      <c r="AP157" s="10" t="s">
        <v>38</v>
      </c>
      <c r="AQ157" s="10" t="s">
        <v>38</v>
      </c>
      <c r="AR157" s="10" t="s">
        <v>38</v>
      </c>
      <c r="AS157" s="10" t="s">
        <v>38</v>
      </c>
      <c r="AT157" s="10" t="s">
        <v>38</v>
      </c>
      <c r="AU157" s="10" t="s">
        <v>38</v>
      </c>
      <c r="AV157" s="10" t="s">
        <v>38</v>
      </c>
      <c r="AW157" s="10" t="s">
        <v>38</v>
      </c>
      <c r="AX157" s="10" t="s">
        <v>38</v>
      </c>
      <c r="AY157" s="10" t="s">
        <v>38</v>
      </c>
      <c r="AZ157" s="10" t="s">
        <v>38</v>
      </c>
      <c r="BA157" s="10" t="s">
        <v>38</v>
      </c>
      <c r="BB157" s="10" t="s">
        <v>38</v>
      </c>
      <c r="BC157" s="10" t="s">
        <v>38</v>
      </c>
      <c r="BD157" s="10" t="s">
        <v>38</v>
      </c>
      <c r="BE157" s="10" t="s">
        <v>38</v>
      </c>
      <c r="BF157" s="10" t="s">
        <v>38</v>
      </c>
      <c r="BG157" s="10" t="s">
        <v>38</v>
      </c>
      <c r="BH157" s="10" t="s">
        <v>38</v>
      </c>
      <c r="BI157" s="10" t="s">
        <v>38</v>
      </c>
      <c r="BJ157" s="10" t="s">
        <v>38</v>
      </c>
      <c r="BK157" s="11" t="s">
        <v>160</v>
      </c>
      <c r="BL157" s="10" t="s">
        <v>38</v>
      </c>
      <c r="BM157" s="10" t="s">
        <v>160</v>
      </c>
      <c r="BN157" s="10" t="s">
        <v>160</v>
      </c>
      <c r="BO157" s="10" t="s">
        <v>160</v>
      </c>
      <c r="BP157" s="10" t="s">
        <v>160</v>
      </c>
      <c r="BQ157" s="10" t="s">
        <v>160</v>
      </c>
      <c r="BR157" s="10" t="s">
        <v>160</v>
      </c>
      <c r="BS157" s="10" t="s">
        <v>160</v>
      </c>
      <c r="BT157" s="10" t="s">
        <v>160</v>
      </c>
      <c r="BU157" s="10" t="s">
        <v>160</v>
      </c>
      <c r="BV157" s="10" t="s">
        <v>160</v>
      </c>
      <c r="BW157" s="10" t="s">
        <v>160</v>
      </c>
      <c r="BX157" s="10" t="s">
        <v>160</v>
      </c>
      <c r="BY157" s="10" t="s">
        <v>160</v>
      </c>
      <c r="BZ157" s="10" t="s">
        <v>160</v>
      </c>
      <c r="CA157" s="10" t="s">
        <v>160</v>
      </c>
      <c r="CB157" s="10" t="s">
        <v>160</v>
      </c>
      <c r="CC157" s="10" t="s">
        <v>160</v>
      </c>
      <c r="CD157" s="10" t="s">
        <v>160</v>
      </c>
      <c r="CE157" s="10" t="s">
        <v>160</v>
      </c>
      <c r="CF157" s="10" t="s">
        <v>160</v>
      </c>
      <c r="CG157" s="10" t="s">
        <v>160</v>
      </c>
      <c r="CH157" s="10" t="s">
        <v>38</v>
      </c>
      <c r="CI157" s="10" t="s">
        <v>160</v>
      </c>
      <c r="CJ157" s="10" t="s">
        <v>160</v>
      </c>
      <c r="CK157" s="10" t="s">
        <v>160</v>
      </c>
      <c r="CL157" s="10" t="s">
        <v>160</v>
      </c>
      <c r="CM157" s="10" t="s">
        <v>160</v>
      </c>
      <c r="CN157" s="11">
        <v>1.0</v>
      </c>
      <c r="CO157" s="10">
        <v>1.0</v>
      </c>
      <c r="CP157" s="10" t="s">
        <v>38</v>
      </c>
      <c r="CQ157" s="10">
        <v>1.0</v>
      </c>
      <c r="CR157" s="10" t="s">
        <v>38</v>
      </c>
      <c r="CS157" s="10">
        <v>1.0</v>
      </c>
      <c r="CT157" s="10">
        <v>1.0</v>
      </c>
      <c r="CU157" s="10">
        <v>1.0</v>
      </c>
      <c r="CV157" s="10">
        <v>1.0</v>
      </c>
      <c r="CW157" s="10">
        <v>1.0</v>
      </c>
      <c r="CX157" s="10">
        <v>1.0</v>
      </c>
      <c r="CY157" s="10">
        <v>1.0</v>
      </c>
      <c r="CZ157" s="10">
        <v>1.0</v>
      </c>
      <c r="DA157" s="10">
        <v>1.0</v>
      </c>
      <c r="DB157" s="10">
        <v>1.0</v>
      </c>
      <c r="DC157" s="10">
        <v>1.0</v>
      </c>
      <c r="DD157" s="10" t="s">
        <v>38</v>
      </c>
      <c r="DE157" s="10">
        <v>1.0</v>
      </c>
      <c r="DF157" s="10">
        <v>1.0</v>
      </c>
      <c r="DG157" s="10">
        <v>1.0</v>
      </c>
      <c r="DH157" s="10">
        <v>1.0</v>
      </c>
      <c r="DI157" s="10">
        <v>1.0</v>
      </c>
      <c r="DJ157" s="10">
        <v>1.0</v>
      </c>
      <c r="DK157" s="10">
        <v>1.0</v>
      </c>
      <c r="DL157" s="10" t="s">
        <v>38</v>
      </c>
      <c r="DM157" s="10">
        <v>1.0</v>
      </c>
      <c r="DN157" s="10" t="s">
        <v>38</v>
      </c>
      <c r="DO157" s="10">
        <v>1.0</v>
      </c>
      <c r="DP157" s="10" t="s">
        <v>38</v>
      </c>
      <c r="DQ157" s="10">
        <v>1.0</v>
      </c>
      <c r="DR157" s="10">
        <v>1.0</v>
      </c>
      <c r="DS157" s="10">
        <v>1.0</v>
      </c>
      <c r="DT157" s="10" t="s">
        <v>38</v>
      </c>
      <c r="DU157" s="10">
        <v>1.0</v>
      </c>
      <c r="DV157" s="10">
        <v>1.0</v>
      </c>
      <c r="DW157" s="10">
        <v>1.0</v>
      </c>
      <c r="DX157" s="10">
        <v>1.0</v>
      </c>
      <c r="DY157" s="10">
        <v>1.0</v>
      </c>
      <c r="DZ157" s="10">
        <v>1.0</v>
      </c>
      <c r="EA157" s="10">
        <v>1.0</v>
      </c>
      <c r="EB157" s="10">
        <v>1.0</v>
      </c>
      <c r="EC157" s="10" t="s">
        <v>38</v>
      </c>
      <c r="ED157" s="10">
        <v>1.0</v>
      </c>
      <c r="EE157" s="10" t="s">
        <v>38</v>
      </c>
      <c r="EF157" s="10">
        <v>1.0</v>
      </c>
      <c r="EG157" s="10" t="s">
        <v>38</v>
      </c>
      <c r="EH157" s="10" t="s">
        <v>38</v>
      </c>
      <c r="EI157" s="10" t="s">
        <v>38</v>
      </c>
      <c r="EJ157" s="10" t="s">
        <v>57</v>
      </c>
      <c r="EK157" s="10">
        <v>1.0</v>
      </c>
      <c r="EL157" s="10" t="s">
        <v>38</v>
      </c>
      <c r="EM157" s="10">
        <v>1.0</v>
      </c>
      <c r="EN157" s="10">
        <v>1.0</v>
      </c>
      <c r="EO157" s="10">
        <v>1.0</v>
      </c>
      <c r="EP157" s="10">
        <v>1.0</v>
      </c>
      <c r="EQ157" s="10">
        <v>1.0</v>
      </c>
      <c r="ER157" s="10" t="s">
        <v>38</v>
      </c>
      <c r="ES157" s="10">
        <v>1.0</v>
      </c>
      <c r="ET157" s="10">
        <v>1.0</v>
      </c>
      <c r="EU157" s="10" t="s">
        <v>57</v>
      </c>
      <c r="EV157" s="10" t="s">
        <v>57</v>
      </c>
      <c r="EW157" s="10" t="s">
        <v>57</v>
      </c>
      <c r="EX157" s="10" t="s">
        <v>57</v>
      </c>
      <c r="EY157" s="10" t="s">
        <v>38</v>
      </c>
      <c r="EZ157" s="10" t="s">
        <v>57</v>
      </c>
      <c r="FA157" s="10" t="s">
        <v>57</v>
      </c>
      <c r="FB157" s="10" t="s">
        <v>57</v>
      </c>
      <c r="FC157" s="11" t="s">
        <v>31</v>
      </c>
      <c r="FD157" s="10" t="s">
        <v>31</v>
      </c>
      <c r="FE157" s="10" t="s">
        <v>31</v>
      </c>
      <c r="FF157" s="10" t="s">
        <v>31</v>
      </c>
      <c r="FG157" s="10" t="s">
        <v>31</v>
      </c>
      <c r="FH157" s="10" t="s">
        <v>31</v>
      </c>
      <c r="FI157" s="10" t="s">
        <v>31</v>
      </c>
      <c r="FJ157" s="10" t="s">
        <v>31</v>
      </c>
      <c r="FK157" s="10" t="s">
        <v>31</v>
      </c>
      <c r="FL157" s="10" t="s">
        <v>31</v>
      </c>
      <c r="FM157" s="10" t="s">
        <v>31</v>
      </c>
      <c r="FN157" s="10" t="s">
        <v>31</v>
      </c>
      <c r="FO157" s="10" t="s">
        <v>31</v>
      </c>
      <c r="FP157" s="10" t="s">
        <v>31</v>
      </c>
      <c r="FQ157" s="10" t="s">
        <v>31</v>
      </c>
      <c r="FR157" s="10" t="s">
        <v>31</v>
      </c>
      <c r="FS157" s="10" t="s">
        <v>31</v>
      </c>
      <c r="FT157" s="10" t="s">
        <v>31</v>
      </c>
      <c r="FU157" s="10" t="s">
        <v>31</v>
      </c>
      <c r="FV157" s="10" t="s">
        <v>31</v>
      </c>
      <c r="FW157" s="10" t="s">
        <v>31</v>
      </c>
      <c r="FX157" s="10" t="s">
        <v>31</v>
      </c>
      <c r="FY157" s="10" t="s">
        <v>31</v>
      </c>
      <c r="FZ157" s="10" t="s">
        <v>31</v>
      </c>
      <c r="GA157" s="10" t="s">
        <v>31</v>
      </c>
      <c r="GB157" s="10" t="s">
        <v>31</v>
      </c>
      <c r="GC157" s="10" t="s">
        <v>31</v>
      </c>
      <c r="GD157" s="11" t="s">
        <v>31</v>
      </c>
      <c r="GE157" s="10" t="s">
        <v>31</v>
      </c>
      <c r="GF157" s="10" t="s">
        <v>31</v>
      </c>
      <c r="GG157" s="10" t="s">
        <v>31</v>
      </c>
      <c r="GH157" s="10" t="s">
        <v>31</v>
      </c>
      <c r="GI157" s="10" t="s">
        <v>31</v>
      </c>
      <c r="GJ157" s="10" t="s">
        <v>31</v>
      </c>
      <c r="GK157" s="10" t="s">
        <v>31</v>
      </c>
      <c r="GL157" s="10" t="s">
        <v>31</v>
      </c>
      <c r="GM157" s="10" t="s">
        <v>31</v>
      </c>
      <c r="GN157" s="10" t="s">
        <v>31</v>
      </c>
      <c r="GO157" s="10" t="s">
        <v>31</v>
      </c>
      <c r="GP157" s="10" t="s">
        <v>31</v>
      </c>
      <c r="GQ157" s="10" t="s">
        <v>31</v>
      </c>
      <c r="GR157" s="10" t="s">
        <v>31</v>
      </c>
      <c r="GS157" s="10" t="s">
        <v>31</v>
      </c>
      <c r="GT157" s="10" t="s">
        <v>31</v>
      </c>
      <c r="GU157" s="10" t="s">
        <v>31</v>
      </c>
      <c r="GV157" s="10" t="s">
        <v>31</v>
      </c>
      <c r="GW157" s="10" t="s">
        <v>31</v>
      </c>
      <c r="GX157" s="10" t="s">
        <v>31</v>
      </c>
      <c r="GY157" s="10" t="s">
        <v>31</v>
      </c>
      <c r="GZ157" s="10" t="s">
        <v>31</v>
      </c>
      <c r="HA157" s="10" t="s">
        <v>31</v>
      </c>
      <c r="HB157" s="10" t="s">
        <v>31</v>
      </c>
      <c r="HC157" s="10" t="s">
        <v>31</v>
      </c>
      <c r="HD157" s="10" t="s">
        <v>31</v>
      </c>
      <c r="HE157" s="10" t="s">
        <v>31</v>
      </c>
      <c r="HF157" s="10" t="s">
        <v>31</v>
      </c>
    </row>
    <row r="158">
      <c r="A158" s="7"/>
      <c r="B158" s="8"/>
      <c r="C158" s="7" t="s">
        <v>553</v>
      </c>
      <c r="D158" s="7" t="s">
        <v>554</v>
      </c>
      <c r="E158" s="7" t="s">
        <v>555</v>
      </c>
      <c r="F158" s="9">
        <f t="shared" si="1"/>
        <v>14</v>
      </c>
      <c r="G158" s="7" t="s">
        <v>26</v>
      </c>
      <c r="H158" s="7" t="s">
        <v>556</v>
      </c>
      <c r="I158" s="7" t="s">
        <v>557</v>
      </c>
      <c r="J158" s="7" t="s">
        <v>29</v>
      </c>
      <c r="K158" s="7" t="s">
        <v>30</v>
      </c>
      <c r="L158" s="7" t="s">
        <v>558</v>
      </c>
      <c r="M158" s="10" t="s">
        <v>31</v>
      </c>
      <c r="N158" s="10" t="s">
        <v>31</v>
      </c>
      <c r="O158" s="10" t="s">
        <v>31</v>
      </c>
      <c r="P158" s="10">
        <v>0.0</v>
      </c>
      <c r="Q158" s="10">
        <v>14.0</v>
      </c>
      <c r="R158" s="10" t="s">
        <v>31</v>
      </c>
      <c r="S158" s="11" t="s">
        <v>31</v>
      </c>
      <c r="T158" s="10" t="s">
        <v>31</v>
      </c>
      <c r="U158" s="10" t="s">
        <v>31</v>
      </c>
      <c r="V158" s="10" t="s">
        <v>31</v>
      </c>
      <c r="W158" s="10" t="s">
        <v>31</v>
      </c>
      <c r="X158" s="10" t="s">
        <v>31</v>
      </c>
      <c r="Y158" s="10" t="s">
        <v>31</v>
      </c>
      <c r="Z158" s="10" t="s">
        <v>31</v>
      </c>
      <c r="AA158" s="10" t="s">
        <v>31</v>
      </c>
      <c r="AB158" s="10" t="s">
        <v>31</v>
      </c>
      <c r="AC158" s="10" t="s">
        <v>31</v>
      </c>
      <c r="AD158" s="10" t="s">
        <v>31</v>
      </c>
      <c r="AE158" s="10" t="s">
        <v>31</v>
      </c>
      <c r="AF158" s="10" t="s">
        <v>31</v>
      </c>
      <c r="AG158" s="10" t="s">
        <v>31</v>
      </c>
      <c r="AH158" s="10" t="s">
        <v>31</v>
      </c>
      <c r="AI158" s="10" t="s">
        <v>31</v>
      </c>
      <c r="AJ158" s="10" t="s">
        <v>31</v>
      </c>
      <c r="AK158" s="10" t="s">
        <v>31</v>
      </c>
      <c r="AL158" s="10" t="s">
        <v>31</v>
      </c>
      <c r="AM158" s="11" t="s">
        <v>31</v>
      </c>
      <c r="AN158" s="10" t="s">
        <v>31</v>
      </c>
      <c r="AO158" s="10" t="s">
        <v>31</v>
      </c>
      <c r="AP158" s="10" t="s">
        <v>31</v>
      </c>
      <c r="AQ158" s="10" t="s">
        <v>31</v>
      </c>
      <c r="AR158" s="10" t="s">
        <v>31</v>
      </c>
      <c r="AS158" s="10" t="s">
        <v>31</v>
      </c>
      <c r="AT158" s="10" t="s">
        <v>31</v>
      </c>
      <c r="AU158" s="10" t="s">
        <v>31</v>
      </c>
      <c r="AV158" s="10" t="s">
        <v>31</v>
      </c>
      <c r="AW158" s="10" t="s">
        <v>31</v>
      </c>
      <c r="AX158" s="10" t="s">
        <v>31</v>
      </c>
      <c r="AY158" s="10" t="s">
        <v>31</v>
      </c>
      <c r="AZ158" s="10" t="s">
        <v>31</v>
      </c>
      <c r="BA158" s="10" t="s">
        <v>31</v>
      </c>
      <c r="BB158" s="10" t="s">
        <v>31</v>
      </c>
      <c r="BC158" s="10" t="s">
        <v>31</v>
      </c>
      <c r="BD158" s="10" t="s">
        <v>31</v>
      </c>
      <c r="BE158" s="10" t="s">
        <v>31</v>
      </c>
      <c r="BF158" s="10" t="s">
        <v>31</v>
      </c>
      <c r="BG158" s="10" t="s">
        <v>31</v>
      </c>
      <c r="BH158" s="10" t="s">
        <v>31</v>
      </c>
      <c r="BI158" s="10" t="s">
        <v>31</v>
      </c>
      <c r="BJ158" s="10" t="s">
        <v>31</v>
      </c>
      <c r="BK158" s="11" t="s">
        <v>31</v>
      </c>
      <c r="BL158" s="10" t="s">
        <v>31</v>
      </c>
      <c r="BM158" s="10" t="s">
        <v>31</v>
      </c>
      <c r="BN158" s="10" t="s">
        <v>31</v>
      </c>
      <c r="BO158" s="10" t="s">
        <v>31</v>
      </c>
      <c r="BP158" s="10" t="s">
        <v>31</v>
      </c>
      <c r="BQ158" s="10" t="s">
        <v>31</v>
      </c>
      <c r="BR158" s="10" t="s">
        <v>31</v>
      </c>
      <c r="BS158" s="10" t="s">
        <v>31</v>
      </c>
      <c r="BT158" s="10" t="s">
        <v>31</v>
      </c>
      <c r="BU158" s="10" t="s">
        <v>31</v>
      </c>
      <c r="BV158" s="10" t="s">
        <v>31</v>
      </c>
      <c r="BW158" s="10" t="s">
        <v>31</v>
      </c>
      <c r="BX158" s="10" t="s">
        <v>31</v>
      </c>
      <c r="BY158" s="10" t="s">
        <v>31</v>
      </c>
      <c r="BZ158" s="10" t="s">
        <v>31</v>
      </c>
      <c r="CA158" s="10" t="s">
        <v>31</v>
      </c>
      <c r="CB158" s="10" t="s">
        <v>31</v>
      </c>
      <c r="CC158" s="10" t="s">
        <v>31</v>
      </c>
      <c r="CD158" s="10" t="s">
        <v>31</v>
      </c>
      <c r="CE158" s="10" t="s">
        <v>31</v>
      </c>
      <c r="CF158" s="10" t="s">
        <v>31</v>
      </c>
      <c r="CG158" s="10" t="s">
        <v>31</v>
      </c>
      <c r="CH158" s="10" t="s">
        <v>31</v>
      </c>
      <c r="CI158" s="10" t="s">
        <v>31</v>
      </c>
      <c r="CJ158" s="10" t="s">
        <v>31</v>
      </c>
      <c r="CK158" s="10" t="s">
        <v>31</v>
      </c>
      <c r="CL158" s="10" t="s">
        <v>31</v>
      </c>
      <c r="CM158" s="10" t="s">
        <v>31</v>
      </c>
      <c r="CN158" s="11" t="s">
        <v>38</v>
      </c>
      <c r="CO158" s="10" t="s">
        <v>38</v>
      </c>
      <c r="CP158" s="10" t="s">
        <v>38</v>
      </c>
      <c r="CQ158" s="10">
        <v>1.0</v>
      </c>
      <c r="CR158" s="10" t="s">
        <v>38</v>
      </c>
      <c r="CS158" s="10" t="s">
        <v>38</v>
      </c>
      <c r="CT158" s="10">
        <v>1.0</v>
      </c>
      <c r="CU158" s="10" t="s">
        <v>38</v>
      </c>
      <c r="CV158" s="10">
        <v>1.0</v>
      </c>
      <c r="CW158" s="10">
        <v>1.0</v>
      </c>
      <c r="CX158" s="10">
        <v>1.0</v>
      </c>
      <c r="CY158" s="10" t="s">
        <v>38</v>
      </c>
      <c r="CZ158" s="10" t="s">
        <v>38</v>
      </c>
      <c r="DA158" s="10">
        <v>1.0</v>
      </c>
      <c r="DB158" s="10">
        <v>1.0</v>
      </c>
      <c r="DC158" s="10">
        <v>1.0</v>
      </c>
      <c r="DD158" s="10">
        <v>1.0</v>
      </c>
      <c r="DE158" s="10">
        <v>1.0</v>
      </c>
      <c r="DF158" s="10">
        <v>1.0</v>
      </c>
      <c r="DG158" s="10">
        <v>1.0</v>
      </c>
      <c r="DH158" s="10">
        <v>1.0</v>
      </c>
      <c r="DI158" s="10">
        <v>1.0</v>
      </c>
      <c r="DJ158" s="10">
        <v>1.0</v>
      </c>
      <c r="DK158" s="10">
        <v>1.0</v>
      </c>
      <c r="DL158" s="10">
        <v>1.0</v>
      </c>
      <c r="DM158" s="10">
        <v>1.0</v>
      </c>
      <c r="DN158" s="10">
        <v>1.0</v>
      </c>
      <c r="DO158" s="10">
        <v>1.0</v>
      </c>
      <c r="DP158" s="10">
        <v>1.0</v>
      </c>
      <c r="DQ158" s="10">
        <v>1.0</v>
      </c>
      <c r="DR158" s="10">
        <v>1.0</v>
      </c>
      <c r="DS158" s="10">
        <v>1.0</v>
      </c>
      <c r="DT158" s="10">
        <v>1.0</v>
      </c>
      <c r="DU158" s="10">
        <v>1.0</v>
      </c>
      <c r="DV158" s="10">
        <v>1.0</v>
      </c>
      <c r="DW158" s="10">
        <v>1.0</v>
      </c>
      <c r="DX158" s="10">
        <v>1.0</v>
      </c>
      <c r="DY158" s="10">
        <v>1.0</v>
      </c>
      <c r="DZ158" s="10">
        <v>1.0</v>
      </c>
      <c r="EA158" s="10">
        <v>1.0</v>
      </c>
      <c r="EB158" s="10">
        <v>1.0</v>
      </c>
      <c r="EC158" s="10">
        <v>1.0</v>
      </c>
      <c r="ED158" s="10">
        <v>1.0</v>
      </c>
      <c r="EE158" s="10">
        <v>1.0</v>
      </c>
      <c r="EF158" s="10">
        <v>1.0</v>
      </c>
      <c r="EG158" s="10">
        <v>1.0</v>
      </c>
      <c r="EH158" s="10">
        <v>1.0</v>
      </c>
      <c r="EI158" s="10">
        <v>1.0</v>
      </c>
      <c r="EJ158" s="10" t="s">
        <v>57</v>
      </c>
      <c r="EK158" s="10">
        <v>1.0</v>
      </c>
      <c r="EL158" s="10" t="s">
        <v>38</v>
      </c>
      <c r="EM158" s="10" t="s">
        <v>38</v>
      </c>
      <c r="EN158" s="10" t="s">
        <v>38</v>
      </c>
      <c r="EO158" s="10">
        <v>1.0</v>
      </c>
      <c r="EP158" s="10">
        <v>1.0</v>
      </c>
      <c r="EQ158" s="10">
        <v>1.0</v>
      </c>
      <c r="ER158" s="10" t="s">
        <v>38</v>
      </c>
      <c r="ES158" s="10">
        <v>1.0</v>
      </c>
      <c r="ET158" s="10">
        <v>1.0</v>
      </c>
      <c r="EU158" s="10" t="s">
        <v>57</v>
      </c>
      <c r="EV158" s="10" t="s">
        <v>57</v>
      </c>
      <c r="EW158" s="10">
        <v>1.0</v>
      </c>
      <c r="EX158" s="10" t="s">
        <v>57</v>
      </c>
      <c r="EY158" s="10" t="s">
        <v>57</v>
      </c>
      <c r="EZ158" s="10" t="s">
        <v>57</v>
      </c>
      <c r="FA158" s="10" t="s">
        <v>57</v>
      </c>
      <c r="FB158" s="10" t="s">
        <v>57</v>
      </c>
      <c r="FC158" s="11">
        <v>1.0</v>
      </c>
      <c r="FD158" s="10">
        <v>1.0</v>
      </c>
      <c r="FE158" s="10">
        <v>1.0</v>
      </c>
      <c r="FF158" s="10">
        <v>1.0</v>
      </c>
      <c r="FG158" s="10">
        <v>1.0</v>
      </c>
      <c r="FH158" s="10">
        <v>1.0</v>
      </c>
      <c r="FI158" s="10" t="s">
        <v>57</v>
      </c>
      <c r="FJ158" s="10" t="s">
        <v>57</v>
      </c>
      <c r="FK158" s="10" t="s">
        <v>57</v>
      </c>
      <c r="FL158" s="10">
        <v>1.0</v>
      </c>
      <c r="FM158" s="10">
        <v>1.0</v>
      </c>
      <c r="FN158" s="10" t="s">
        <v>57</v>
      </c>
      <c r="FO158" s="10" t="s">
        <v>38</v>
      </c>
      <c r="FP158" s="10" t="s">
        <v>57</v>
      </c>
      <c r="FQ158" s="10" t="s">
        <v>57</v>
      </c>
      <c r="FR158" s="10" t="s">
        <v>57</v>
      </c>
      <c r="FS158" s="10" t="s">
        <v>96</v>
      </c>
      <c r="FT158" s="10" t="s">
        <v>96</v>
      </c>
      <c r="FU158" s="10" t="s">
        <v>96</v>
      </c>
      <c r="FV158" s="10" t="s">
        <v>57</v>
      </c>
      <c r="FW158" s="10" t="s">
        <v>57</v>
      </c>
      <c r="FX158" s="10" t="s">
        <v>57</v>
      </c>
      <c r="FY158" s="10" t="s">
        <v>57</v>
      </c>
      <c r="FZ158" s="10" t="s">
        <v>96</v>
      </c>
      <c r="GA158" s="10" t="s">
        <v>96</v>
      </c>
      <c r="GB158" s="10">
        <v>1.0</v>
      </c>
      <c r="GC158" s="10">
        <v>1.0</v>
      </c>
      <c r="GD158" s="11" t="s">
        <v>31</v>
      </c>
      <c r="GE158" s="10" t="s">
        <v>31</v>
      </c>
      <c r="GF158" s="10" t="s">
        <v>31</v>
      </c>
      <c r="GG158" s="10" t="s">
        <v>31</v>
      </c>
      <c r="GH158" s="10" t="s">
        <v>31</v>
      </c>
      <c r="GI158" s="10" t="s">
        <v>31</v>
      </c>
      <c r="GJ158" s="10" t="s">
        <v>31</v>
      </c>
      <c r="GK158" s="10" t="s">
        <v>31</v>
      </c>
      <c r="GL158" s="10" t="s">
        <v>31</v>
      </c>
      <c r="GM158" s="10" t="s">
        <v>31</v>
      </c>
      <c r="GN158" s="10" t="s">
        <v>31</v>
      </c>
      <c r="GO158" s="10" t="s">
        <v>31</v>
      </c>
      <c r="GP158" s="10" t="s">
        <v>31</v>
      </c>
      <c r="GQ158" s="10" t="s">
        <v>31</v>
      </c>
      <c r="GR158" s="10" t="s">
        <v>31</v>
      </c>
      <c r="GS158" s="10" t="s">
        <v>31</v>
      </c>
      <c r="GT158" s="10" t="s">
        <v>31</v>
      </c>
      <c r="GU158" s="10" t="s">
        <v>31</v>
      </c>
      <c r="GV158" s="10" t="s">
        <v>31</v>
      </c>
      <c r="GW158" s="10" t="s">
        <v>31</v>
      </c>
      <c r="GX158" s="10" t="s">
        <v>31</v>
      </c>
      <c r="GY158" s="10" t="s">
        <v>31</v>
      </c>
      <c r="GZ158" s="10" t="s">
        <v>31</v>
      </c>
      <c r="HA158" s="10" t="s">
        <v>31</v>
      </c>
      <c r="HB158" s="10" t="s">
        <v>31</v>
      </c>
      <c r="HC158" s="10" t="s">
        <v>31</v>
      </c>
      <c r="HD158" s="10" t="s">
        <v>31</v>
      </c>
      <c r="HE158" s="10" t="s">
        <v>31</v>
      </c>
      <c r="HF158" s="10" t="s">
        <v>31</v>
      </c>
    </row>
    <row r="159">
      <c r="A159" s="7"/>
      <c r="B159" s="8"/>
      <c r="C159" s="7" t="s">
        <v>559</v>
      </c>
      <c r="D159" s="7" t="s">
        <v>560</v>
      </c>
      <c r="E159" s="7" t="s">
        <v>561</v>
      </c>
      <c r="F159" s="9">
        <f t="shared" si="1"/>
        <v>0</v>
      </c>
      <c r="G159" s="7" t="s">
        <v>26</v>
      </c>
      <c r="H159" s="7" t="s">
        <v>562</v>
      </c>
      <c r="I159" s="7" t="s">
        <v>257</v>
      </c>
      <c r="J159" s="7" t="s">
        <v>42</v>
      </c>
      <c r="K159" s="7" t="s">
        <v>55</v>
      </c>
      <c r="L159" s="7" t="s">
        <v>563</v>
      </c>
      <c r="M159" s="10">
        <v>0.0</v>
      </c>
      <c r="N159" s="10">
        <v>0.0</v>
      </c>
      <c r="O159" s="10">
        <v>0.0</v>
      </c>
      <c r="P159" s="10" t="s">
        <v>31</v>
      </c>
      <c r="Q159" s="10" t="s">
        <v>31</v>
      </c>
      <c r="R159" s="10" t="s">
        <v>31</v>
      </c>
      <c r="S159" s="11">
        <v>1.0</v>
      </c>
      <c r="T159" s="10">
        <v>1.0</v>
      </c>
      <c r="U159" s="10" t="s">
        <v>38</v>
      </c>
      <c r="V159" s="10">
        <v>1.0</v>
      </c>
      <c r="W159" s="10">
        <v>1.0</v>
      </c>
      <c r="X159" s="10">
        <v>1.0</v>
      </c>
      <c r="Y159" s="10">
        <v>1.0</v>
      </c>
      <c r="Z159" s="10">
        <v>1.0</v>
      </c>
      <c r="AA159" s="10" t="s">
        <v>57</v>
      </c>
      <c r="AB159" s="10">
        <v>1.0</v>
      </c>
      <c r="AC159" s="10" t="s">
        <v>57</v>
      </c>
      <c r="AD159" s="10" t="s">
        <v>57</v>
      </c>
      <c r="AE159" s="10" t="s">
        <v>57</v>
      </c>
      <c r="AF159" s="10" t="s">
        <v>57</v>
      </c>
      <c r="AG159" s="10" t="s">
        <v>57</v>
      </c>
      <c r="AH159" s="10" t="s">
        <v>57</v>
      </c>
      <c r="AI159" s="10" t="s">
        <v>57</v>
      </c>
      <c r="AJ159" s="10" t="s">
        <v>57</v>
      </c>
      <c r="AK159" s="10" t="s">
        <v>57</v>
      </c>
      <c r="AL159" s="10" t="s">
        <v>57</v>
      </c>
      <c r="AM159" s="11">
        <v>1.0</v>
      </c>
      <c r="AN159" s="10">
        <v>1.0</v>
      </c>
      <c r="AO159" s="10" t="s">
        <v>38</v>
      </c>
      <c r="AP159" s="10" t="s">
        <v>38</v>
      </c>
      <c r="AQ159" s="10">
        <v>1.0</v>
      </c>
      <c r="AR159" s="10" t="s">
        <v>38</v>
      </c>
      <c r="AS159" s="10" t="s">
        <v>38</v>
      </c>
      <c r="AT159" s="10">
        <v>1.0</v>
      </c>
      <c r="AU159" s="10">
        <v>1.0</v>
      </c>
      <c r="AV159" s="10" t="s">
        <v>38</v>
      </c>
      <c r="AW159" s="10">
        <v>1.0</v>
      </c>
      <c r="AX159" s="10">
        <v>1.0</v>
      </c>
      <c r="AY159" s="10" t="s">
        <v>96</v>
      </c>
      <c r="AZ159" s="10" t="s">
        <v>96</v>
      </c>
      <c r="BA159" s="10" t="s">
        <v>38</v>
      </c>
      <c r="BB159" s="10" t="s">
        <v>96</v>
      </c>
      <c r="BC159" s="10" t="s">
        <v>96</v>
      </c>
      <c r="BD159" s="10">
        <v>1.0</v>
      </c>
      <c r="BE159" s="10" t="s">
        <v>38</v>
      </c>
      <c r="BF159" s="10" t="s">
        <v>38</v>
      </c>
      <c r="BG159" s="10" t="s">
        <v>96</v>
      </c>
      <c r="BH159" s="10" t="s">
        <v>96</v>
      </c>
      <c r="BI159" s="10" t="s">
        <v>96</v>
      </c>
      <c r="BJ159" s="10" t="s">
        <v>96</v>
      </c>
      <c r="BK159" s="11" t="s">
        <v>38</v>
      </c>
      <c r="BL159" s="10" t="s">
        <v>38</v>
      </c>
      <c r="BM159" s="10" t="s">
        <v>38</v>
      </c>
      <c r="BN159" s="10" t="s">
        <v>38</v>
      </c>
      <c r="BO159" s="10" t="s">
        <v>38</v>
      </c>
      <c r="BP159" s="10" t="s">
        <v>38</v>
      </c>
      <c r="BQ159" s="10" t="s">
        <v>38</v>
      </c>
      <c r="BR159" s="10" t="s">
        <v>38</v>
      </c>
      <c r="BS159" s="10" t="s">
        <v>38</v>
      </c>
      <c r="BT159" s="10">
        <v>1.0</v>
      </c>
      <c r="BU159" s="10">
        <v>1.0</v>
      </c>
      <c r="BV159" s="10">
        <v>1.0</v>
      </c>
      <c r="BW159" s="10" t="s">
        <v>38</v>
      </c>
      <c r="BX159" s="10" t="s">
        <v>38</v>
      </c>
      <c r="BY159" s="10" t="s">
        <v>38</v>
      </c>
      <c r="BZ159" s="10" t="s">
        <v>38</v>
      </c>
      <c r="CA159" s="10" t="s">
        <v>38</v>
      </c>
      <c r="CB159" s="10" t="s">
        <v>38</v>
      </c>
      <c r="CC159" s="10" t="s">
        <v>38</v>
      </c>
      <c r="CD159" s="10">
        <v>1.0</v>
      </c>
      <c r="CE159" s="10">
        <v>1.0</v>
      </c>
      <c r="CF159" s="10">
        <v>1.0</v>
      </c>
      <c r="CG159" s="10" t="s">
        <v>38</v>
      </c>
      <c r="CH159" s="10" t="s">
        <v>38</v>
      </c>
      <c r="CI159" s="10" t="s">
        <v>38</v>
      </c>
      <c r="CJ159" s="10" t="s">
        <v>38</v>
      </c>
      <c r="CK159" s="10" t="s">
        <v>38</v>
      </c>
      <c r="CL159" s="10" t="s">
        <v>38</v>
      </c>
      <c r="CM159" s="10" t="s">
        <v>38</v>
      </c>
      <c r="CN159" s="11" t="s">
        <v>31</v>
      </c>
      <c r="CO159" s="10" t="s">
        <v>31</v>
      </c>
      <c r="CP159" s="10" t="s">
        <v>31</v>
      </c>
      <c r="CQ159" s="10" t="s">
        <v>31</v>
      </c>
      <c r="CR159" s="10" t="s">
        <v>31</v>
      </c>
      <c r="CS159" s="10" t="s">
        <v>31</v>
      </c>
      <c r="CT159" s="10" t="s">
        <v>31</v>
      </c>
      <c r="CU159" s="10" t="s">
        <v>31</v>
      </c>
      <c r="CV159" s="10" t="s">
        <v>31</v>
      </c>
      <c r="CW159" s="10" t="s">
        <v>31</v>
      </c>
      <c r="CX159" s="10" t="s">
        <v>31</v>
      </c>
      <c r="CY159" s="10" t="s">
        <v>31</v>
      </c>
      <c r="CZ159" s="10" t="s">
        <v>31</v>
      </c>
      <c r="DA159" s="10" t="s">
        <v>31</v>
      </c>
      <c r="DB159" s="10" t="s">
        <v>31</v>
      </c>
      <c r="DC159" s="10" t="s">
        <v>31</v>
      </c>
      <c r="DD159" s="10" t="s">
        <v>31</v>
      </c>
      <c r="DE159" s="10" t="s">
        <v>31</v>
      </c>
      <c r="DF159" s="10" t="s">
        <v>31</v>
      </c>
      <c r="DG159" s="10" t="s">
        <v>31</v>
      </c>
      <c r="DH159" s="10" t="s">
        <v>31</v>
      </c>
      <c r="DI159" s="10" t="s">
        <v>31</v>
      </c>
      <c r="DJ159" s="10" t="s">
        <v>31</v>
      </c>
      <c r="DK159" s="10" t="s">
        <v>31</v>
      </c>
      <c r="DL159" s="10" t="s">
        <v>31</v>
      </c>
      <c r="DM159" s="10" t="s">
        <v>31</v>
      </c>
      <c r="DN159" s="10" t="s">
        <v>31</v>
      </c>
      <c r="DO159" s="10" t="s">
        <v>31</v>
      </c>
      <c r="DP159" s="10" t="s">
        <v>31</v>
      </c>
      <c r="DQ159" s="10" t="s">
        <v>31</v>
      </c>
      <c r="DR159" s="10" t="s">
        <v>31</v>
      </c>
      <c r="DS159" s="10" t="s">
        <v>31</v>
      </c>
      <c r="DT159" s="10" t="s">
        <v>31</v>
      </c>
      <c r="DU159" s="10" t="s">
        <v>31</v>
      </c>
      <c r="DV159" s="10" t="s">
        <v>31</v>
      </c>
      <c r="DW159" s="10" t="s">
        <v>31</v>
      </c>
      <c r="DX159" s="10" t="s">
        <v>31</v>
      </c>
      <c r="DY159" s="10" t="s">
        <v>31</v>
      </c>
      <c r="DZ159" s="10" t="s">
        <v>31</v>
      </c>
      <c r="EA159" s="10" t="s">
        <v>31</v>
      </c>
      <c r="EB159" s="10" t="s">
        <v>31</v>
      </c>
      <c r="EC159" s="10" t="s">
        <v>31</v>
      </c>
      <c r="ED159" s="10" t="s">
        <v>31</v>
      </c>
      <c r="EE159" s="10" t="s">
        <v>31</v>
      </c>
      <c r="EF159" s="10" t="s">
        <v>31</v>
      </c>
      <c r="EG159" s="10" t="s">
        <v>31</v>
      </c>
      <c r="EH159" s="10" t="s">
        <v>31</v>
      </c>
      <c r="EI159" s="10" t="s">
        <v>31</v>
      </c>
      <c r="EJ159" s="10" t="s">
        <v>31</v>
      </c>
      <c r="EK159" s="10" t="s">
        <v>31</v>
      </c>
      <c r="EL159" s="10" t="s">
        <v>31</v>
      </c>
      <c r="EM159" s="10" t="s">
        <v>31</v>
      </c>
      <c r="EN159" s="10" t="s">
        <v>31</v>
      </c>
      <c r="EO159" s="10" t="s">
        <v>31</v>
      </c>
      <c r="EP159" s="10" t="s">
        <v>31</v>
      </c>
      <c r="EQ159" s="10" t="s">
        <v>31</v>
      </c>
      <c r="ER159" s="10" t="s">
        <v>31</v>
      </c>
      <c r="ES159" s="10" t="s">
        <v>31</v>
      </c>
      <c r="ET159" s="10" t="s">
        <v>31</v>
      </c>
      <c r="EU159" s="10" t="s">
        <v>31</v>
      </c>
      <c r="EV159" s="10" t="s">
        <v>31</v>
      </c>
      <c r="EW159" s="10" t="s">
        <v>31</v>
      </c>
      <c r="EX159" s="10" t="s">
        <v>31</v>
      </c>
      <c r="EY159" s="10" t="s">
        <v>31</v>
      </c>
      <c r="EZ159" s="10" t="s">
        <v>31</v>
      </c>
      <c r="FA159" s="10" t="s">
        <v>31</v>
      </c>
      <c r="FB159" s="10" t="s">
        <v>31</v>
      </c>
      <c r="FC159" s="11" t="s">
        <v>31</v>
      </c>
      <c r="FD159" s="10" t="s">
        <v>31</v>
      </c>
      <c r="FE159" s="10" t="s">
        <v>31</v>
      </c>
      <c r="FF159" s="10" t="s">
        <v>31</v>
      </c>
      <c r="FG159" s="10" t="s">
        <v>31</v>
      </c>
      <c r="FH159" s="10" t="s">
        <v>31</v>
      </c>
      <c r="FI159" s="10" t="s">
        <v>31</v>
      </c>
      <c r="FJ159" s="10" t="s">
        <v>31</v>
      </c>
      <c r="FK159" s="10" t="s">
        <v>31</v>
      </c>
      <c r="FL159" s="10" t="s">
        <v>31</v>
      </c>
      <c r="FM159" s="10" t="s">
        <v>31</v>
      </c>
      <c r="FN159" s="10" t="s">
        <v>31</v>
      </c>
      <c r="FO159" s="10" t="s">
        <v>31</v>
      </c>
      <c r="FP159" s="10" t="s">
        <v>31</v>
      </c>
      <c r="FQ159" s="10" t="s">
        <v>31</v>
      </c>
      <c r="FR159" s="10" t="s">
        <v>31</v>
      </c>
      <c r="FS159" s="10" t="s">
        <v>31</v>
      </c>
      <c r="FT159" s="10" t="s">
        <v>31</v>
      </c>
      <c r="FU159" s="10" t="s">
        <v>31</v>
      </c>
      <c r="FV159" s="10" t="s">
        <v>31</v>
      </c>
      <c r="FW159" s="10" t="s">
        <v>31</v>
      </c>
      <c r="FX159" s="10" t="s">
        <v>31</v>
      </c>
      <c r="FY159" s="10" t="s">
        <v>31</v>
      </c>
      <c r="FZ159" s="10" t="s">
        <v>31</v>
      </c>
      <c r="GA159" s="10" t="s">
        <v>31</v>
      </c>
      <c r="GB159" s="10" t="s">
        <v>31</v>
      </c>
      <c r="GC159" s="10" t="s">
        <v>31</v>
      </c>
      <c r="GD159" s="11" t="s">
        <v>31</v>
      </c>
      <c r="GE159" s="10" t="s">
        <v>31</v>
      </c>
      <c r="GF159" s="10" t="s">
        <v>31</v>
      </c>
      <c r="GG159" s="10" t="s">
        <v>31</v>
      </c>
      <c r="GH159" s="10" t="s">
        <v>31</v>
      </c>
      <c r="GI159" s="10" t="s">
        <v>31</v>
      </c>
      <c r="GJ159" s="10" t="s">
        <v>31</v>
      </c>
      <c r="GK159" s="10" t="s">
        <v>31</v>
      </c>
      <c r="GL159" s="10" t="s">
        <v>31</v>
      </c>
      <c r="GM159" s="10" t="s">
        <v>31</v>
      </c>
      <c r="GN159" s="10" t="s">
        <v>31</v>
      </c>
      <c r="GO159" s="10" t="s">
        <v>31</v>
      </c>
      <c r="GP159" s="10" t="s">
        <v>31</v>
      </c>
      <c r="GQ159" s="10" t="s">
        <v>31</v>
      </c>
      <c r="GR159" s="10" t="s">
        <v>31</v>
      </c>
      <c r="GS159" s="10" t="s">
        <v>31</v>
      </c>
      <c r="GT159" s="10" t="s">
        <v>31</v>
      </c>
      <c r="GU159" s="10" t="s">
        <v>31</v>
      </c>
      <c r="GV159" s="10" t="s">
        <v>31</v>
      </c>
      <c r="GW159" s="10" t="s">
        <v>31</v>
      </c>
      <c r="GX159" s="10" t="s">
        <v>31</v>
      </c>
      <c r="GY159" s="10" t="s">
        <v>31</v>
      </c>
      <c r="GZ159" s="10" t="s">
        <v>31</v>
      </c>
      <c r="HA159" s="10" t="s">
        <v>31</v>
      </c>
      <c r="HB159" s="10" t="s">
        <v>31</v>
      </c>
      <c r="HC159" s="10" t="s">
        <v>31</v>
      </c>
      <c r="HD159" s="10" t="s">
        <v>31</v>
      </c>
      <c r="HE159" s="10" t="s">
        <v>31</v>
      </c>
      <c r="HF159" s="10" t="s">
        <v>31</v>
      </c>
    </row>
    <row r="160">
      <c r="A160" s="7"/>
      <c r="B160" s="8"/>
      <c r="C160" s="7" t="s">
        <v>564</v>
      </c>
      <c r="D160" s="7" t="s">
        <v>69</v>
      </c>
      <c r="E160" s="7" t="s">
        <v>490</v>
      </c>
      <c r="F160" s="9">
        <f t="shared" si="1"/>
        <v>0</v>
      </c>
      <c r="G160" s="7" t="s">
        <v>26</v>
      </c>
      <c r="H160" s="7" t="s">
        <v>565</v>
      </c>
      <c r="I160" s="7" t="s">
        <v>566</v>
      </c>
      <c r="J160" s="7" t="s">
        <v>29</v>
      </c>
      <c r="K160" s="7" t="s">
        <v>30</v>
      </c>
      <c r="L160" s="7"/>
      <c r="M160" s="10" t="s">
        <v>31</v>
      </c>
      <c r="N160" s="10" t="s">
        <v>31</v>
      </c>
      <c r="O160" s="10" t="s">
        <v>31</v>
      </c>
      <c r="P160" s="10">
        <v>0.0</v>
      </c>
      <c r="Q160" s="10">
        <v>0.0</v>
      </c>
      <c r="R160" s="10">
        <v>0.0</v>
      </c>
      <c r="S160" s="11" t="s">
        <v>31</v>
      </c>
      <c r="T160" s="10" t="s">
        <v>31</v>
      </c>
      <c r="U160" s="10" t="s">
        <v>31</v>
      </c>
      <c r="V160" s="10" t="s">
        <v>31</v>
      </c>
      <c r="W160" s="10" t="s">
        <v>31</v>
      </c>
      <c r="X160" s="10" t="s">
        <v>31</v>
      </c>
      <c r="Y160" s="10" t="s">
        <v>31</v>
      </c>
      <c r="Z160" s="10" t="s">
        <v>31</v>
      </c>
      <c r="AA160" s="10" t="s">
        <v>31</v>
      </c>
      <c r="AB160" s="10" t="s">
        <v>31</v>
      </c>
      <c r="AC160" s="10" t="s">
        <v>31</v>
      </c>
      <c r="AD160" s="10" t="s">
        <v>31</v>
      </c>
      <c r="AE160" s="10" t="s">
        <v>31</v>
      </c>
      <c r="AF160" s="10" t="s">
        <v>31</v>
      </c>
      <c r="AG160" s="10" t="s">
        <v>31</v>
      </c>
      <c r="AH160" s="10" t="s">
        <v>31</v>
      </c>
      <c r="AI160" s="10" t="s">
        <v>31</v>
      </c>
      <c r="AJ160" s="10" t="s">
        <v>31</v>
      </c>
      <c r="AK160" s="10" t="s">
        <v>31</v>
      </c>
      <c r="AL160" s="10" t="s">
        <v>31</v>
      </c>
      <c r="AM160" s="11" t="s">
        <v>31</v>
      </c>
      <c r="AN160" s="10" t="s">
        <v>31</v>
      </c>
      <c r="AO160" s="10" t="s">
        <v>31</v>
      </c>
      <c r="AP160" s="10" t="s">
        <v>31</v>
      </c>
      <c r="AQ160" s="10" t="s">
        <v>31</v>
      </c>
      <c r="AR160" s="10" t="s">
        <v>31</v>
      </c>
      <c r="AS160" s="10" t="s">
        <v>31</v>
      </c>
      <c r="AT160" s="10" t="s">
        <v>31</v>
      </c>
      <c r="AU160" s="10" t="s">
        <v>31</v>
      </c>
      <c r="AV160" s="10" t="s">
        <v>31</v>
      </c>
      <c r="AW160" s="10" t="s">
        <v>31</v>
      </c>
      <c r="AX160" s="10" t="s">
        <v>31</v>
      </c>
      <c r="AY160" s="10" t="s">
        <v>31</v>
      </c>
      <c r="AZ160" s="10" t="s">
        <v>31</v>
      </c>
      <c r="BA160" s="10" t="s">
        <v>31</v>
      </c>
      <c r="BB160" s="10" t="s">
        <v>31</v>
      </c>
      <c r="BC160" s="10" t="s">
        <v>31</v>
      </c>
      <c r="BD160" s="10" t="s">
        <v>31</v>
      </c>
      <c r="BE160" s="10" t="s">
        <v>31</v>
      </c>
      <c r="BF160" s="10" t="s">
        <v>31</v>
      </c>
      <c r="BG160" s="10" t="s">
        <v>31</v>
      </c>
      <c r="BH160" s="10" t="s">
        <v>31</v>
      </c>
      <c r="BI160" s="10" t="s">
        <v>31</v>
      </c>
      <c r="BJ160" s="10" t="s">
        <v>31</v>
      </c>
      <c r="BK160" s="11" t="s">
        <v>31</v>
      </c>
      <c r="BL160" s="10" t="s">
        <v>31</v>
      </c>
      <c r="BM160" s="10" t="s">
        <v>31</v>
      </c>
      <c r="BN160" s="10" t="s">
        <v>31</v>
      </c>
      <c r="BO160" s="10" t="s">
        <v>31</v>
      </c>
      <c r="BP160" s="10" t="s">
        <v>31</v>
      </c>
      <c r="BQ160" s="10" t="s">
        <v>31</v>
      </c>
      <c r="BR160" s="10" t="s">
        <v>31</v>
      </c>
      <c r="BS160" s="10" t="s">
        <v>31</v>
      </c>
      <c r="BT160" s="10" t="s">
        <v>31</v>
      </c>
      <c r="BU160" s="10" t="s">
        <v>31</v>
      </c>
      <c r="BV160" s="10" t="s">
        <v>31</v>
      </c>
      <c r="BW160" s="10" t="s">
        <v>31</v>
      </c>
      <c r="BX160" s="10" t="s">
        <v>31</v>
      </c>
      <c r="BY160" s="10" t="s">
        <v>31</v>
      </c>
      <c r="BZ160" s="10" t="s">
        <v>31</v>
      </c>
      <c r="CA160" s="10" t="s">
        <v>31</v>
      </c>
      <c r="CB160" s="10" t="s">
        <v>31</v>
      </c>
      <c r="CC160" s="10" t="s">
        <v>31</v>
      </c>
      <c r="CD160" s="10" t="s">
        <v>31</v>
      </c>
      <c r="CE160" s="10" t="s">
        <v>31</v>
      </c>
      <c r="CF160" s="10" t="s">
        <v>31</v>
      </c>
      <c r="CG160" s="10" t="s">
        <v>31</v>
      </c>
      <c r="CH160" s="10" t="s">
        <v>31</v>
      </c>
      <c r="CI160" s="10" t="s">
        <v>31</v>
      </c>
      <c r="CJ160" s="10" t="s">
        <v>31</v>
      </c>
      <c r="CK160" s="10" t="s">
        <v>31</v>
      </c>
      <c r="CL160" s="10" t="s">
        <v>31</v>
      </c>
      <c r="CM160" s="10" t="s">
        <v>31</v>
      </c>
      <c r="CN160" s="11">
        <v>1.0</v>
      </c>
      <c r="CO160" s="10">
        <v>1.0</v>
      </c>
      <c r="CP160" s="10">
        <v>1.0</v>
      </c>
      <c r="CQ160" s="10">
        <v>1.0</v>
      </c>
      <c r="CR160" s="10">
        <v>1.0</v>
      </c>
      <c r="CS160" s="10">
        <v>1.0</v>
      </c>
      <c r="CT160" s="10">
        <v>1.0</v>
      </c>
      <c r="CU160" s="10">
        <v>1.0</v>
      </c>
      <c r="CV160" s="10">
        <v>1.0</v>
      </c>
      <c r="CW160" s="10">
        <v>1.0</v>
      </c>
      <c r="CX160" s="10" t="s">
        <v>57</v>
      </c>
      <c r="CY160" s="10" t="s">
        <v>57</v>
      </c>
      <c r="CZ160" s="10" t="s">
        <v>57</v>
      </c>
      <c r="DA160" s="10" t="s">
        <v>96</v>
      </c>
      <c r="DB160" s="10" t="s">
        <v>96</v>
      </c>
      <c r="DC160" s="10">
        <v>1.0</v>
      </c>
      <c r="DD160" s="10">
        <v>1.0</v>
      </c>
      <c r="DE160" s="10">
        <v>1.0</v>
      </c>
      <c r="DF160" s="10">
        <v>1.0</v>
      </c>
      <c r="DG160" s="10" t="s">
        <v>96</v>
      </c>
      <c r="DH160" s="10" t="s">
        <v>96</v>
      </c>
      <c r="DI160" s="10" t="s">
        <v>96</v>
      </c>
      <c r="DJ160" s="10" t="s">
        <v>96</v>
      </c>
      <c r="DK160" s="10">
        <v>1.0</v>
      </c>
      <c r="DL160" s="10">
        <v>1.0</v>
      </c>
      <c r="DM160" s="10">
        <v>1.0</v>
      </c>
      <c r="DN160" s="10">
        <v>1.0</v>
      </c>
      <c r="DO160" s="10">
        <v>1.0</v>
      </c>
      <c r="DP160" s="10">
        <v>1.0</v>
      </c>
      <c r="DQ160" s="10">
        <v>1.0</v>
      </c>
      <c r="DR160" s="10">
        <v>1.0</v>
      </c>
      <c r="DS160" s="10">
        <v>1.0</v>
      </c>
      <c r="DT160" s="10">
        <v>1.0</v>
      </c>
      <c r="DU160" s="10">
        <v>1.0</v>
      </c>
      <c r="DV160" s="10">
        <v>1.0</v>
      </c>
      <c r="DW160" s="10">
        <v>1.0</v>
      </c>
      <c r="DX160" s="10">
        <v>1.0</v>
      </c>
      <c r="DY160" s="10">
        <v>1.0</v>
      </c>
      <c r="DZ160" s="10">
        <v>1.0</v>
      </c>
      <c r="EA160" s="10">
        <v>1.0</v>
      </c>
      <c r="EB160" s="10">
        <v>1.0</v>
      </c>
      <c r="EC160" s="10">
        <v>1.0</v>
      </c>
      <c r="ED160" s="10">
        <v>1.0</v>
      </c>
      <c r="EE160" s="10" t="s">
        <v>38</v>
      </c>
      <c r="EF160" s="10">
        <v>1.0</v>
      </c>
      <c r="EG160" s="10" t="s">
        <v>38</v>
      </c>
      <c r="EH160" s="10" t="s">
        <v>38</v>
      </c>
      <c r="EI160" s="10" t="s">
        <v>38</v>
      </c>
      <c r="EJ160" s="10" t="s">
        <v>57</v>
      </c>
      <c r="EK160" s="10" t="s">
        <v>96</v>
      </c>
      <c r="EL160" s="10" t="s">
        <v>57</v>
      </c>
      <c r="EM160" s="10" t="s">
        <v>57</v>
      </c>
      <c r="EN160" s="10" t="s">
        <v>57</v>
      </c>
      <c r="EO160" s="10" t="s">
        <v>96</v>
      </c>
      <c r="EP160" s="10" t="s">
        <v>96</v>
      </c>
      <c r="EQ160" s="10" t="s">
        <v>96</v>
      </c>
      <c r="ER160" s="10" t="s">
        <v>57</v>
      </c>
      <c r="ES160" s="10" t="s">
        <v>57</v>
      </c>
      <c r="ET160" s="10" t="s">
        <v>96</v>
      </c>
      <c r="EU160" s="10" t="s">
        <v>57</v>
      </c>
      <c r="EV160" s="10" t="s">
        <v>57</v>
      </c>
      <c r="EW160" s="10" t="s">
        <v>57</v>
      </c>
      <c r="EX160" s="10" t="s">
        <v>57</v>
      </c>
      <c r="EY160" s="10" t="s">
        <v>57</v>
      </c>
      <c r="EZ160" s="10" t="s">
        <v>57</v>
      </c>
      <c r="FA160" s="10" t="s">
        <v>57</v>
      </c>
      <c r="FB160" s="10" t="s">
        <v>57</v>
      </c>
      <c r="FC160" s="11">
        <v>1.0</v>
      </c>
      <c r="FD160" s="10" t="s">
        <v>38</v>
      </c>
      <c r="FE160" s="10" t="s">
        <v>38</v>
      </c>
      <c r="FF160" s="10" t="s">
        <v>38</v>
      </c>
      <c r="FG160" s="10" t="s">
        <v>38</v>
      </c>
      <c r="FH160" s="10" t="s">
        <v>38</v>
      </c>
      <c r="FI160" s="10" t="s">
        <v>38</v>
      </c>
      <c r="FJ160" s="10" t="s">
        <v>38</v>
      </c>
      <c r="FK160" s="10" t="s">
        <v>38</v>
      </c>
      <c r="FL160" s="10">
        <v>1.0</v>
      </c>
      <c r="FM160" s="10" t="s">
        <v>38</v>
      </c>
      <c r="FN160" s="10" t="s">
        <v>38</v>
      </c>
      <c r="FO160" s="10" t="s">
        <v>38</v>
      </c>
      <c r="FP160" s="10" t="s">
        <v>38</v>
      </c>
      <c r="FQ160" s="10" t="s">
        <v>38</v>
      </c>
      <c r="FR160" s="10" t="s">
        <v>38</v>
      </c>
      <c r="FS160" s="10" t="s">
        <v>96</v>
      </c>
      <c r="FT160" s="10" t="s">
        <v>96</v>
      </c>
      <c r="FU160" s="10" t="s">
        <v>96</v>
      </c>
      <c r="FV160" s="10" t="s">
        <v>57</v>
      </c>
      <c r="FW160" s="10" t="s">
        <v>57</v>
      </c>
      <c r="FX160" s="10" t="s">
        <v>57</v>
      </c>
      <c r="FY160" s="10" t="s">
        <v>57</v>
      </c>
      <c r="FZ160" s="10" t="s">
        <v>96</v>
      </c>
      <c r="GA160" s="10" t="s">
        <v>96</v>
      </c>
      <c r="GB160" s="10">
        <v>1.0</v>
      </c>
      <c r="GC160" s="10" t="s">
        <v>38</v>
      </c>
      <c r="GD160" s="11">
        <v>1.0</v>
      </c>
      <c r="GE160" s="10">
        <v>1.0</v>
      </c>
      <c r="GF160" s="10" t="s">
        <v>38</v>
      </c>
      <c r="GG160" s="10">
        <v>1.0</v>
      </c>
      <c r="GH160" s="10" t="s">
        <v>38</v>
      </c>
      <c r="GI160" s="10" t="s">
        <v>38</v>
      </c>
      <c r="GJ160" s="10" t="s">
        <v>38</v>
      </c>
      <c r="GK160" s="10" t="s">
        <v>57</v>
      </c>
      <c r="GL160" s="10" t="s">
        <v>38</v>
      </c>
      <c r="GM160" s="10" t="s">
        <v>57</v>
      </c>
      <c r="GN160" s="10" t="s">
        <v>57</v>
      </c>
      <c r="GO160" s="10" t="s">
        <v>57</v>
      </c>
      <c r="GP160" s="10" t="s">
        <v>57</v>
      </c>
      <c r="GQ160" s="10" t="s">
        <v>57</v>
      </c>
      <c r="GR160" s="10" t="s">
        <v>57</v>
      </c>
      <c r="GS160" s="10" t="s">
        <v>57</v>
      </c>
      <c r="GT160" s="10" t="s">
        <v>57</v>
      </c>
      <c r="GU160" s="10" t="s">
        <v>57</v>
      </c>
      <c r="GV160" s="10" t="s">
        <v>57</v>
      </c>
      <c r="GW160" s="10" t="s">
        <v>57</v>
      </c>
      <c r="GX160" s="10" t="s">
        <v>57</v>
      </c>
      <c r="GY160" s="10" t="s">
        <v>57</v>
      </c>
      <c r="GZ160" s="10" t="s">
        <v>57</v>
      </c>
      <c r="HA160" s="10" t="s">
        <v>57</v>
      </c>
      <c r="HB160" s="10" t="s">
        <v>57</v>
      </c>
      <c r="HC160" s="10" t="s">
        <v>57</v>
      </c>
      <c r="HD160" s="10" t="s">
        <v>57</v>
      </c>
      <c r="HE160" s="10" t="s">
        <v>57</v>
      </c>
      <c r="HF160" s="10" t="s">
        <v>57</v>
      </c>
    </row>
    <row r="161">
      <c r="A161" s="7"/>
      <c r="B161" s="8"/>
      <c r="C161" s="7" t="s">
        <v>567</v>
      </c>
      <c r="D161" s="7" t="s">
        <v>568</v>
      </c>
      <c r="E161" s="7" t="s">
        <v>569</v>
      </c>
      <c r="F161" s="9">
        <f t="shared" si="1"/>
        <v>0</v>
      </c>
      <c r="G161" s="7" t="s">
        <v>26</v>
      </c>
      <c r="H161" s="7" t="s">
        <v>35</v>
      </c>
      <c r="I161" s="7" t="s">
        <v>36</v>
      </c>
      <c r="J161" s="7" t="s">
        <v>71</v>
      </c>
      <c r="K161" s="7" t="s">
        <v>55</v>
      </c>
      <c r="L161" s="7" t="s">
        <v>570</v>
      </c>
      <c r="M161" s="10">
        <v>0.0</v>
      </c>
      <c r="N161" s="10">
        <v>0.0</v>
      </c>
      <c r="O161" s="10" t="s">
        <v>31</v>
      </c>
      <c r="P161" s="10" t="s">
        <v>31</v>
      </c>
      <c r="Q161" s="10" t="s">
        <v>31</v>
      </c>
      <c r="R161" s="10" t="s">
        <v>31</v>
      </c>
      <c r="S161" s="11" t="s">
        <v>38</v>
      </c>
      <c r="T161" s="10" t="s">
        <v>96</v>
      </c>
      <c r="U161" s="10" t="s">
        <v>96</v>
      </c>
      <c r="V161" s="10" t="s">
        <v>96</v>
      </c>
      <c r="W161" s="10" t="s">
        <v>96</v>
      </c>
      <c r="X161" s="10" t="s">
        <v>96</v>
      </c>
      <c r="Y161" s="10" t="s">
        <v>96</v>
      </c>
      <c r="Z161" s="10" t="s">
        <v>96</v>
      </c>
      <c r="AA161" s="10" t="s">
        <v>96</v>
      </c>
      <c r="AB161" s="10" t="s">
        <v>96</v>
      </c>
      <c r="AC161" s="10" t="s">
        <v>96</v>
      </c>
      <c r="AD161" s="10" t="s">
        <v>96</v>
      </c>
      <c r="AE161" s="10" t="s">
        <v>96</v>
      </c>
      <c r="AF161" s="10" t="s">
        <v>96</v>
      </c>
      <c r="AG161" s="10" t="s">
        <v>96</v>
      </c>
      <c r="AH161" s="10" t="s">
        <v>96</v>
      </c>
      <c r="AI161" s="10" t="s">
        <v>96</v>
      </c>
      <c r="AJ161" s="10" t="s">
        <v>96</v>
      </c>
      <c r="AK161" s="10" t="s">
        <v>96</v>
      </c>
      <c r="AL161" s="10" t="s">
        <v>96</v>
      </c>
      <c r="AM161" s="11" t="s">
        <v>38</v>
      </c>
      <c r="AN161" s="10" t="s">
        <v>38</v>
      </c>
      <c r="AO161" s="10">
        <v>1.0</v>
      </c>
      <c r="AP161" s="10">
        <v>1.0</v>
      </c>
      <c r="AQ161" s="10" t="s">
        <v>38</v>
      </c>
      <c r="AR161" s="10">
        <v>1.0</v>
      </c>
      <c r="AS161" s="10" t="s">
        <v>38</v>
      </c>
      <c r="AT161" s="10" t="s">
        <v>38</v>
      </c>
      <c r="AU161" s="10" t="s">
        <v>38</v>
      </c>
      <c r="AV161" s="10" t="s">
        <v>38</v>
      </c>
      <c r="AW161" s="10" t="s">
        <v>38</v>
      </c>
      <c r="AX161" s="10" t="s">
        <v>38</v>
      </c>
      <c r="AY161" s="10" t="s">
        <v>38</v>
      </c>
      <c r="AZ161" s="10" t="s">
        <v>38</v>
      </c>
      <c r="BA161" s="10" t="s">
        <v>38</v>
      </c>
      <c r="BB161" s="10" t="s">
        <v>38</v>
      </c>
      <c r="BC161" s="10" t="s">
        <v>38</v>
      </c>
      <c r="BD161" s="10" t="s">
        <v>38</v>
      </c>
      <c r="BE161" s="10" t="s">
        <v>38</v>
      </c>
      <c r="BF161" s="10" t="s">
        <v>38</v>
      </c>
      <c r="BG161" s="10" t="s">
        <v>38</v>
      </c>
      <c r="BH161" s="10" t="s">
        <v>38</v>
      </c>
      <c r="BI161" s="10" t="s">
        <v>38</v>
      </c>
      <c r="BJ161" s="10" t="s">
        <v>38</v>
      </c>
      <c r="BK161" s="11" t="s">
        <v>31</v>
      </c>
      <c r="BL161" s="10" t="s">
        <v>31</v>
      </c>
      <c r="BM161" s="10" t="s">
        <v>31</v>
      </c>
      <c r="BN161" s="10" t="s">
        <v>31</v>
      </c>
      <c r="BO161" s="10" t="s">
        <v>31</v>
      </c>
      <c r="BP161" s="10" t="s">
        <v>31</v>
      </c>
      <c r="BQ161" s="10" t="s">
        <v>31</v>
      </c>
      <c r="BR161" s="10" t="s">
        <v>31</v>
      </c>
      <c r="BS161" s="10" t="s">
        <v>31</v>
      </c>
      <c r="BT161" s="10" t="s">
        <v>31</v>
      </c>
      <c r="BU161" s="10" t="s">
        <v>31</v>
      </c>
      <c r="BV161" s="10" t="s">
        <v>31</v>
      </c>
      <c r="BW161" s="10" t="s">
        <v>31</v>
      </c>
      <c r="BX161" s="10" t="s">
        <v>31</v>
      </c>
      <c r="BY161" s="10" t="s">
        <v>31</v>
      </c>
      <c r="BZ161" s="10" t="s">
        <v>31</v>
      </c>
      <c r="CA161" s="10" t="s">
        <v>31</v>
      </c>
      <c r="CB161" s="10" t="s">
        <v>31</v>
      </c>
      <c r="CC161" s="10" t="s">
        <v>31</v>
      </c>
      <c r="CD161" s="10" t="s">
        <v>31</v>
      </c>
      <c r="CE161" s="10" t="s">
        <v>31</v>
      </c>
      <c r="CF161" s="10" t="s">
        <v>31</v>
      </c>
      <c r="CG161" s="10" t="s">
        <v>31</v>
      </c>
      <c r="CH161" s="10" t="s">
        <v>31</v>
      </c>
      <c r="CI161" s="10" t="s">
        <v>31</v>
      </c>
      <c r="CJ161" s="10" t="s">
        <v>31</v>
      </c>
      <c r="CK161" s="10" t="s">
        <v>31</v>
      </c>
      <c r="CL161" s="10" t="s">
        <v>31</v>
      </c>
      <c r="CM161" s="10" t="s">
        <v>31</v>
      </c>
      <c r="CN161" s="11" t="s">
        <v>31</v>
      </c>
      <c r="CO161" s="10" t="s">
        <v>31</v>
      </c>
      <c r="CP161" s="10" t="s">
        <v>31</v>
      </c>
      <c r="CQ161" s="10" t="s">
        <v>31</v>
      </c>
      <c r="CR161" s="10" t="s">
        <v>31</v>
      </c>
      <c r="CS161" s="10" t="s">
        <v>31</v>
      </c>
      <c r="CT161" s="10" t="s">
        <v>31</v>
      </c>
      <c r="CU161" s="10" t="s">
        <v>31</v>
      </c>
      <c r="CV161" s="10" t="s">
        <v>31</v>
      </c>
      <c r="CW161" s="10" t="s">
        <v>31</v>
      </c>
      <c r="CX161" s="10" t="s">
        <v>31</v>
      </c>
      <c r="CY161" s="10" t="s">
        <v>31</v>
      </c>
      <c r="CZ161" s="10" t="s">
        <v>31</v>
      </c>
      <c r="DA161" s="10" t="s">
        <v>31</v>
      </c>
      <c r="DB161" s="10" t="s">
        <v>31</v>
      </c>
      <c r="DC161" s="10" t="s">
        <v>31</v>
      </c>
      <c r="DD161" s="10" t="s">
        <v>31</v>
      </c>
      <c r="DE161" s="10" t="s">
        <v>31</v>
      </c>
      <c r="DF161" s="10" t="s">
        <v>31</v>
      </c>
      <c r="DG161" s="10" t="s">
        <v>31</v>
      </c>
      <c r="DH161" s="10" t="s">
        <v>31</v>
      </c>
      <c r="DI161" s="10" t="s">
        <v>31</v>
      </c>
      <c r="DJ161" s="10" t="s">
        <v>31</v>
      </c>
      <c r="DK161" s="10" t="s">
        <v>31</v>
      </c>
      <c r="DL161" s="10" t="s">
        <v>31</v>
      </c>
      <c r="DM161" s="10" t="s">
        <v>31</v>
      </c>
      <c r="DN161" s="10" t="s">
        <v>31</v>
      </c>
      <c r="DO161" s="10" t="s">
        <v>31</v>
      </c>
      <c r="DP161" s="10" t="s">
        <v>31</v>
      </c>
      <c r="DQ161" s="10" t="s">
        <v>31</v>
      </c>
      <c r="DR161" s="10" t="s">
        <v>31</v>
      </c>
      <c r="DS161" s="10" t="s">
        <v>31</v>
      </c>
      <c r="DT161" s="10" t="s">
        <v>31</v>
      </c>
      <c r="DU161" s="10" t="s">
        <v>31</v>
      </c>
      <c r="DV161" s="10" t="s">
        <v>31</v>
      </c>
      <c r="DW161" s="10" t="s">
        <v>31</v>
      </c>
      <c r="DX161" s="10" t="s">
        <v>31</v>
      </c>
      <c r="DY161" s="10" t="s">
        <v>31</v>
      </c>
      <c r="DZ161" s="10" t="s">
        <v>31</v>
      </c>
      <c r="EA161" s="10" t="s">
        <v>31</v>
      </c>
      <c r="EB161" s="10" t="s">
        <v>31</v>
      </c>
      <c r="EC161" s="10" t="s">
        <v>31</v>
      </c>
      <c r="ED161" s="10" t="s">
        <v>31</v>
      </c>
      <c r="EE161" s="10" t="s">
        <v>31</v>
      </c>
      <c r="EF161" s="10" t="s">
        <v>31</v>
      </c>
      <c r="EG161" s="10" t="s">
        <v>31</v>
      </c>
      <c r="EH161" s="10" t="s">
        <v>31</v>
      </c>
      <c r="EI161" s="10" t="s">
        <v>31</v>
      </c>
      <c r="EJ161" s="10" t="s">
        <v>31</v>
      </c>
      <c r="EK161" s="10" t="s">
        <v>31</v>
      </c>
      <c r="EL161" s="10" t="s">
        <v>31</v>
      </c>
      <c r="EM161" s="10" t="s">
        <v>31</v>
      </c>
      <c r="EN161" s="10" t="s">
        <v>31</v>
      </c>
      <c r="EO161" s="10" t="s">
        <v>31</v>
      </c>
      <c r="EP161" s="10" t="s">
        <v>31</v>
      </c>
      <c r="EQ161" s="10" t="s">
        <v>31</v>
      </c>
      <c r="ER161" s="10" t="s">
        <v>31</v>
      </c>
      <c r="ES161" s="10" t="s">
        <v>31</v>
      </c>
      <c r="ET161" s="10" t="s">
        <v>31</v>
      </c>
      <c r="EU161" s="10" t="s">
        <v>31</v>
      </c>
      <c r="EV161" s="10" t="s">
        <v>31</v>
      </c>
      <c r="EW161" s="10" t="s">
        <v>31</v>
      </c>
      <c r="EX161" s="10" t="s">
        <v>31</v>
      </c>
      <c r="EY161" s="10" t="s">
        <v>31</v>
      </c>
      <c r="EZ161" s="10" t="s">
        <v>31</v>
      </c>
      <c r="FA161" s="10" t="s">
        <v>31</v>
      </c>
      <c r="FB161" s="10" t="s">
        <v>31</v>
      </c>
      <c r="FC161" s="11" t="s">
        <v>31</v>
      </c>
      <c r="FD161" s="10" t="s">
        <v>31</v>
      </c>
      <c r="FE161" s="10" t="s">
        <v>31</v>
      </c>
      <c r="FF161" s="10" t="s">
        <v>31</v>
      </c>
      <c r="FG161" s="10" t="s">
        <v>31</v>
      </c>
      <c r="FH161" s="10" t="s">
        <v>31</v>
      </c>
      <c r="FI161" s="10" t="s">
        <v>31</v>
      </c>
      <c r="FJ161" s="10" t="s">
        <v>31</v>
      </c>
      <c r="FK161" s="10" t="s">
        <v>31</v>
      </c>
      <c r="FL161" s="10" t="s">
        <v>31</v>
      </c>
      <c r="FM161" s="10" t="s">
        <v>31</v>
      </c>
      <c r="FN161" s="10" t="s">
        <v>31</v>
      </c>
      <c r="FO161" s="10" t="s">
        <v>31</v>
      </c>
      <c r="FP161" s="10" t="s">
        <v>31</v>
      </c>
      <c r="FQ161" s="10" t="s">
        <v>31</v>
      </c>
      <c r="FR161" s="10" t="s">
        <v>31</v>
      </c>
      <c r="FS161" s="10" t="s">
        <v>31</v>
      </c>
      <c r="FT161" s="10" t="s">
        <v>31</v>
      </c>
      <c r="FU161" s="10" t="s">
        <v>31</v>
      </c>
      <c r="FV161" s="10" t="s">
        <v>31</v>
      </c>
      <c r="FW161" s="10" t="s">
        <v>31</v>
      </c>
      <c r="FX161" s="10" t="s">
        <v>31</v>
      </c>
      <c r="FY161" s="10" t="s">
        <v>31</v>
      </c>
      <c r="FZ161" s="10" t="s">
        <v>31</v>
      </c>
      <c r="GA161" s="10" t="s">
        <v>31</v>
      </c>
      <c r="GB161" s="10" t="s">
        <v>31</v>
      </c>
      <c r="GC161" s="10" t="s">
        <v>31</v>
      </c>
      <c r="GD161" s="11" t="s">
        <v>31</v>
      </c>
      <c r="GE161" s="10" t="s">
        <v>31</v>
      </c>
      <c r="GF161" s="10" t="s">
        <v>31</v>
      </c>
      <c r="GG161" s="10" t="s">
        <v>31</v>
      </c>
      <c r="GH161" s="10" t="s">
        <v>31</v>
      </c>
      <c r="GI161" s="10" t="s">
        <v>31</v>
      </c>
      <c r="GJ161" s="10" t="s">
        <v>31</v>
      </c>
      <c r="GK161" s="10" t="s">
        <v>31</v>
      </c>
      <c r="GL161" s="10" t="s">
        <v>31</v>
      </c>
      <c r="GM161" s="10" t="s">
        <v>31</v>
      </c>
      <c r="GN161" s="10" t="s">
        <v>31</v>
      </c>
      <c r="GO161" s="10" t="s">
        <v>31</v>
      </c>
      <c r="GP161" s="10" t="s">
        <v>31</v>
      </c>
      <c r="GQ161" s="10" t="s">
        <v>31</v>
      </c>
      <c r="GR161" s="10" t="s">
        <v>31</v>
      </c>
      <c r="GS161" s="10" t="s">
        <v>31</v>
      </c>
      <c r="GT161" s="10" t="s">
        <v>31</v>
      </c>
      <c r="GU161" s="10" t="s">
        <v>31</v>
      </c>
      <c r="GV161" s="10" t="s">
        <v>31</v>
      </c>
      <c r="GW161" s="10" t="s">
        <v>31</v>
      </c>
      <c r="GX161" s="10" t="s">
        <v>31</v>
      </c>
      <c r="GY161" s="10" t="s">
        <v>31</v>
      </c>
      <c r="GZ161" s="10" t="s">
        <v>31</v>
      </c>
      <c r="HA161" s="10" t="s">
        <v>31</v>
      </c>
      <c r="HB161" s="10" t="s">
        <v>31</v>
      </c>
      <c r="HC161" s="10" t="s">
        <v>31</v>
      </c>
      <c r="HD161" s="10" t="s">
        <v>31</v>
      </c>
      <c r="HE161" s="10" t="s">
        <v>31</v>
      </c>
      <c r="HF161" s="10" t="s">
        <v>31</v>
      </c>
    </row>
    <row r="162">
      <c r="A162" s="7"/>
      <c r="B162" s="8"/>
      <c r="C162" s="7" t="s">
        <v>571</v>
      </c>
      <c r="D162" s="7" t="s">
        <v>327</v>
      </c>
      <c r="E162" s="7" t="s">
        <v>572</v>
      </c>
      <c r="F162" s="9">
        <f t="shared" si="1"/>
        <v>0</v>
      </c>
      <c r="G162" s="7" t="s">
        <v>26</v>
      </c>
      <c r="H162" s="7" t="s">
        <v>537</v>
      </c>
      <c r="I162" s="7" t="s">
        <v>538</v>
      </c>
      <c r="J162" s="7" t="s">
        <v>100</v>
      </c>
      <c r="K162" s="7" t="s">
        <v>55</v>
      </c>
      <c r="L162" s="7"/>
      <c r="M162" s="10">
        <v>0.0</v>
      </c>
      <c r="N162" s="10" t="s">
        <v>31</v>
      </c>
      <c r="O162" s="10">
        <v>0.0</v>
      </c>
      <c r="P162" s="10" t="s">
        <v>31</v>
      </c>
      <c r="Q162" s="10" t="s">
        <v>31</v>
      </c>
      <c r="R162" s="10" t="s">
        <v>31</v>
      </c>
      <c r="S162" s="11">
        <v>1.0</v>
      </c>
      <c r="T162" s="10">
        <v>1.0</v>
      </c>
      <c r="U162" s="10">
        <v>1.0</v>
      </c>
      <c r="V162" s="10">
        <v>1.0</v>
      </c>
      <c r="W162" s="10">
        <v>1.0</v>
      </c>
      <c r="X162" s="10" t="s">
        <v>38</v>
      </c>
      <c r="Y162" s="10" t="s">
        <v>57</v>
      </c>
      <c r="Z162" s="10" t="s">
        <v>57</v>
      </c>
      <c r="AA162" s="10" t="s">
        <v>57</v>
      </c>
      <c r="AB162" s="10" t="s">
        <v>57</v>
      </c>
      <c r="AC162" s="10" t="s">
        <v>57</v>
      </c>
      <c r="AD162" s="10" t="s">
        <v>57</v>
      </c>
      <c r="AE162" s="10" t="s">
        <v>57</v>
      </c>
      <c r="AF162" s="10" t="s">
        <v>57</v>
      </c>
      <c r="AG162" s="10" t="s">
        <v>57</v>
      </c>
      <c r="AH162" s="10" t="s">
        <v>57</v>
      </c>
      <c r="AI162" s="10" t="s">
        <v>57</v>
      </c>
      <c r="AJ162" s="10" t="s">
        <v>57</v>
      </c>
      <c r="AK162" s="10" t="s">
        <v>57</v>
      </c>
      <c r="AL162" s="10" t="s">
        <v>57</v>
      </c>
      <c r="AM162" s="11" t="s">
        <v>31</v>
      </c>
      <c r="AN162" s="10" t="s">
        <v>31</v>
      </c>
      <c r="AO162" s="10" t="s">
        <v>31</v>
      </c>
      <c r="AP162" s="10" t="s">
        <v>31</v>
      </c>
      <c r="AQ162" s="10" t="s">
        <v>31</v>
      </c>
      <c r="AR162" s="10" t="s">
        <v>31</v>
      </c>
      <c r="AS162" s="10" t="s">
        <v>31</v>
      </c>
      <c r="AT162" s="10" t="s">
        <v>31</v>
      </c>
      <c r="AU162" s="10" t="s">
        <v>31</v>
      </c>
      <c r="AV162" s="10" t="s">
        <v>31</v>
      </c>
      <c r="AW162" s="10" t="s">
        <v>31</v>
      </c>
      <c r="AX162" s="10" t="s">
        <v>31</v>
      </c>
      <c r="AY162" s="10" t="s">
        <v>31</v>
      </c>
      <c r="AZ162" s="10" t="s">
        <v>31</v>
      </c>
      <c r="BA162" s="10" t="s">
        <v>31</v>
      </c>
      <c r="BB162" s="10" t="s">
        <v>31</v>
      </c>
      <c r="BC162" s="10" t="s">
        <v>31</v>
      </c>
      <c r="BD162" s="10" t="s">
        <v>31</v>
      </c>
      <c r="BE162" s="10" t="s">
        <v>31</v>
      </c>
      <c r="BF162" s="10" t="s">
        <v>31</v>
      </c>
      <c r="BG162" s="10" t="s">
        <v>31</v>
      </c>
      <c r="BH162" s="10" t="s">
        <v>31</v>
      </c>
      <c r="BI162" s="10" t="s">
        <v>31</v>
      </c>
      <c r="BJ162" s="10" t="s">
        <v>31</v>
      </c>
      <c r="BK162" s="11" t="s">
        <v>38</v>
      </c>
      <c r="BL162" s="10" t="s">
        <v>38</v>
      </c>
      <c r="BM162" s="10" t="s">
        <v>38</v>
      </c>
      <c r="BN162" s="10" t="s">
        <v>38</v>
      </c>
      <c r="BO162" s="10" t="s">
        <v>38</v>
      </c>
      <c r="BP162" s="10" t="s">
        <v>38</v>
      </c>
      <c r="BQ162" s="10" t="s">
        <v>38</v>
      </c>
      <c r="BR162" s="10" t="s">
        <v>38</v>
      </c>
      <c r="BS162" s="10" t="s">
        <v>38</v>
      </c>
      <c r="BT162" s="10">
        <v>1.0</v>
      </c>
      <c r="BU162" s="10">
        <v>1.0</v>
      </c>
      <c r="BV162" s="10">
        <v>1.0</v>
      </c>
      <c r="BW162" s="10" t="s">
        <v>38</v>
      </c>
      <c r="BX162" s="10" t="s">
        <v>38</v>
      </c>
      <c r="BY162" s="10" t="s">
        <v>38</v>
      </c>
      <c r="BZ162" s="10" t="s">
        <v>38</v>
      </c>
      <c r="CA162" s="10" t="s">
        <v>38</v>
      </c>
      <c r="CB162" s="10" t="s">
        <v>38</v>
      </c>
      <c r="CC162" s="10" t="s">
        <v>38</v>
      </c>
      <c r="CD162" s="10">
        <v>1.0</v>
      </c>
      <c r="CE162" s="10">
        <v>1.0</v>
      </c>
      <c r="CF162" s="10">
        <v>1.0</v>
      </c>
      <c r="CG162" s="10" t="s">
        <v>38</v>
      </c>
      <c r="CH162" s="10" t="s">
        <v>38</v>
      </c>
      <c r="CI162" s="10" t="s">
        <v>38</v>
      </c>
      <c r="CJ162" s="10" t="s">
        <v>38</v>
      </c>
      <c r="CK162" s="10" t="s">
        <v>38</v>
      </c>
      <c r="CL162" s="10" t="s">
        <v>38</v>
      </c>
      <c r="CM162" s="10" t="s">
        <v>38</v>
      </c>
      <c r="CN162" s="11" t="s">
        <v>31</v>
      </c>
      <c r="CO162" s="10" t="s">
        <v>31</v>
      </c>
      <c r="CP162" s="10" t="s">
        <v>31</v>
      </c>
      <c r="CQ162" s="10" t="s">
        <v>31</v>
      </c>
      <c r="CR162" s="10" t="s">
        <v>31</v>
      </c>
      <c r="CS162" s="10" t="s">
        <v>31</v>
      </c>
      <c r="CT162" s="10" t="s">
        <v>31</v>
      </c>
      <c r="CU162" s="10" t="s">
        <v>31</v>
      </c>
      <c r="CV162" s="10" t="s">
        <v>31</v>
      </c>
      <c r="CW162" s="10" t="s">
        <v>31</v>
      </c>
      <c r="CX162" s="10" t="s">
        <v>31</v>
      </c>
      <c r="CY162" s="10" t="s">
        <v>31</v>
      </c>
      <c r="CZ162" s="10" t="s">
        <v>31</v>
      </c>
      <c r="DA162" s="10" t="s">
        <v>31</v>
      </c>
      <c r="DB162" s="10" t="s">
        <v>31</v>
      </c>
      <c r="DC162" s="10" t="s">
        <v>31</v>
      </c>
      <c r="DD162" s="10" t="s">
        <v>31</v>
      </c>
      <c r="DE162" s="10" t="s">
        <v>31</v>
      </c>
      <c r="DF162" s="10" t="s">
        <v>31</v>
      </c>
      <c r="DG162" s="10" t="s">
        <v>31</v>
      </c>
      <c r="DH162" s="10" t="s">
        <v>31</v>
      </c>
      <c r="DI162" s="10" t="s">
        <v>31</v>
      </c>
      <c r="DJ162" s="10" t="s">
        <v>31</v>
      </c>
      <c r="DK162" s="10" t="s">
        <v>31</v>
      </c>
      <c r="DL162" s="10" t="s">
        <v>31</v>
      </c>
      <c r="DM162" s="10" t="s">
        <v>31</v>
      </c>
      <c r="DN162" s="10" t="s">
        <v>31</v>
      </c>
      <c r="DO162" s="10" t="s">
        <v>31</v>
      </c>
      <c r="DP162" s="10" t="s">
        <v>31</v>
      </c>
      <c r="DQ162" s="10" t="s">
        <v>31</v>
      </c>
      <c r="DR162" s="10" t="s">
        <v>31</v>
      </c>
      <c r="DS162" s="10" t="s">
        <v>31</v>
      </c>
      <c r="DT162" s="10" t="s">
        <v>31</v>
      </c>
      <c r="DU162" s="10" t="s">
        <v>31</v>
      </c>
      <c r="DV162" s="10" t="s">
        <v>31</v>
      </c>
      <c r="DW162" s="10" t="s">
        <v>31</v>
      </c>
      <c r="DX162" s="10" t="s">
        <v>31</v>
      </c>
      <c r="DY162" s="10" t="s">
        <v>31</v>
      </c>
      <c r="DZ162" s="10" t="s">
        <v>31</v>
      </c>
      <c r="EA162" s="10" t="s">
        <v>31</v>
      </c>
      <c r="EB162" s="10" t="s">
        <v>31</v>
      </c>
      <c r="EC162" s="10" t="s">
        <v>31</v>
      </c>
      <c r="ED162" s="10" t="s">
        <v>31</v>
      </c>
      <c r="EE162" s="10" t="s">
        <v>31</v>
      </c>
      <c r="EF162" s="10" t="s">
        <v>31</v>
      </c>
      <c r="EG162" s="10" t="s">
        <v>31</v>
      </c>
      <c r="EH162" s="10" t="s">
        <v>31</v>
      </c>
      <c r="EI162" s="10" t="s">
        <v>31</v>
      </c>
      <c r="EJ162" s="10" t="s">
        <v>31</v>
      </c>
      <c r="EK162" s="10" t="s">
        <v>31</v>
      </c>
      <c r="EL162" s="10" t="s">
        <v>31</v>
      </c>
      <c r="EM162" s="10" t="s">
        <v>31</v>
      </c>
      <c r="EN162" s="10" t="s">
        <v>31</v>
      </c>
      <c r="EO162" s="10" t="s">
        <v>31</v>
      </c>
      <c r="EP162" s="10" t="s">
        <v>31</v>
      </c>
      <c r="EQ162" s="10" t="s">
        <v>31</v>
      </c>
      <c r="ER162" s="10" t="s">
        <v>31</v>
      </c>
      <c r="ES162" s="10" t="s">
        <v>31</v>
      </c>
      <c r="ET162" s="10" t="s">
        <v>31</v>
      </c>
      <c r="EU162" s="10" t="s">
        <v>31</v>
      </c>
      <c r="EV162" s="10" t="s">
        <v>31</v>
      </c>
      <c r="EW162" s="10" t="s">
        <v>31</v>
      </c>
      <c r="EX162" s="10" t="s">
        <v>31</v>
      </c>
      <c r="EY162" s="10" t="s">
        <v>31</v>
      </c>
      <c r="EZ162" s="10" t="s">
        <v>31</v>
      </c>
      <c r="FA162" s="10" t="s">
        <v>31</v>
      </c>
      <c r="FB162" s="10" t="s">
        <v>31</v>
      </c>
      <c r="FC162" s="11" t="s">
        <v>31</v>
      </c>
      <c r="FD162" s="10" t="s">
        <v>31</v>
      </c>
      <c r="FE162" s="10" t="s">
        <v>31</v>
      </c>
      <c r="FF162" s="10" t="s">
        <v>31</v>
      </c>
      <c r="FG162" s="10" t="s">
        <v>31</v>
      </c>
      <c r="FH162" s="10" t="s">
        <v>31</v>
      </c>
      <c r="FI162" s="10" t="s">
        <v>31</v>
      </c>
      <c r="FJ162" s="10" t="s">
        <v>31</v>
      </c>
      <c r="FK162" s="10" t="s">
        <v>31</v>
      </c>
      <c r="FL162" s="10" t="s">
        <v>31</v>
      </c>
      <c r="FM162" s="10" t="s">
        <v>31</v>
      </c>
      <c r="FN162" s="10" t="s">
        <v>31</v>
      </c>
      <c r="FO162" s="10" t="s">
        <v>31</v>
      </c>
      <c r="FP162" s="10" t="s">
        <v>31</v>
      </c>
      <c r="FQ162" s="10" t="s">
        <v>31</v>
      </c>
      <c r="FR162" s="10" t="s">
        <v>31</v>
      </c>
      <c r="FS162" s="10" t="s">
        <v>31</v>
      </c>
      <c r="FT162" s="10" t="s">
        <v>31</v>
      </c>
      <c r="FU162" s="10" t="s">
        <v>31</v>
      </c>
      <c r="FV162" s="10" t="s">
        <v>31</v>
      </c>
      <c r="FW162" s="10" t="s">
        <v>31</v>
      </c>
      <c r="FX162" s="10" t="s">
        <v>31</v>
      </c>
      <c r="FY162" s="10" t="s">
        <v>31</v>
      </c>
      <c r="FZ162" s="10" t="s">
        <v>31</v>
      </c>
      <c r="GA162" s="10" t="s">
        <v>31</v>
      </c>
      <c r="GB162" s="10" t="s">
        <v>31</v>
      </c>
      <c r="GC162" s="10" t="s">
        <v>31</v>
      </c>
      <c r="GD162" s="11" t="s">
        <v>31</v>
      </c>
      <c r="GE162" s="10" t="s">
        <v>31</v>
      </c>
      <c r="GF162" s="10" t="s">
        <v>31</v>
      </c>
      <c r="GG162" s="10" t="s">
        <v>31</v>
      </c>
      <c r="GH162" s="10" t="s">
        <v>31</v>
      </c>
      <c r="GI162" s="10" t="s">
        <v>31</v>
      </c>
      <c r="GJ162" s="10" t="s">
        <v>31</v>
      </c>
      <c r="GK162" s="10" t="s">
        <v>31</v>
      </c>
      <c r="GL162" s="10" t="s">
        <v>31</v>
      </c>
      <c r="GM162" s="10" t="s">
        <v>31</v>
      </c>
      <c r="GN162" s="10" t="s">
        <v>31</v>
      </c>
      <c r="GO162" s="10" t="s">
        <v>31</v>
      </c>
      <c r="GP162" s="10" t="s">
        <v>31</v>
      </c>
      <c r="GQ162" s="10" t="s">
        <v>31</v>
      </c>
      <c r="GR162" s="10" t="s">
        <v>31</v>
      </c>
      <c r="GS162" s="10" t="s">
        <v>31</v>
      </c>
      <c r="GT162" s="10" t="s">
        <v>31</v>
      </c>
      <c r="GU162" s="10" t="s">
        <v>31</v>
      </c>
      <c r="GV162" s="10" t="s">
        <v>31</v>
      </c>
      <c r="GW162" s="10" t="s">
        <v>31</v>
      </c>
      <c r="GX162" s="10" t="s">
        <v>31</v>
      </c>
      <c r="GY162" s="10" t="s">
        <v>31</v>
      </c>
      <c r="GZ162" s="10" t="s">
        <v>31</v>
      </c>
      <c r="HA162" s="10" t="s">
        <v>31</v>
      </c>
      <c r="HB162" s="10" t="s">
        <v>31</v>
      </c>
      <c r="HC162" s="10" t="s">
        <v>31</v>
      </c>
      <c r="HD162" s="10" t="s">
        <v>31</v>
      </c>
      <c r="HE162" s="10" t="s">
        <v>31</v>
      </c>
      <c r="HF162" s="10" t="s">
        <v>31</v>
      </c>
    </row>
    <row r="163">
      <c r="A163" s="7"/>
      <c r="B163" s="8"/>
      <c r="C163" s="7" t="s">
        <v>573</v>
      </c>
      <c r="D163" s="7" t="s">
        <v>574</v>
      </c>
      <c r="E163" s="7" t="s">
        <v>575</v>
      </c>
      <c r="F163" s="9">
        <f t="shared" si="1"/>
        <v>0</v>
      </c>
      <c r="G163" s="7" t="s">
        <v>26</v>
      </c>
      <c r="H163" s="7" t="s">
        <v>537</v>
      </c>
      <c r="I163" s="7" t="s">
        <v>538</v>
      </c>
      <c r="J163" s="7" t="s">
        <v>42</v>
      </c>
      <c r="K163" s="7" t="s">
        <v>55</v>
      </c>
      <c r="L163" s="7"/>
      <c r="M163" s="10">
        <v>0.0</v>
      </c>
      <c r="N163" s="10">
        <v>0.0</v>
      </c>
      <c r="O163" s="10" t="s">
        <v>31</v>
      </c>
      <c r="P163" s="10" t="s">
        <v>31</v>
      </c>
      <c r="Q163" s="10" t="s">
        <v>31</v>
      </c>
      <c r="R163" s="10" t="s">
        <v>31</v>
      </c>
      <c r="S163" s="11" t="s">
        <v>57</v>
      </c>
      <c r="T163" s="10" t="s">
        <v>57</v>
      </c>
      <c r="U163" s="10" t="s">
        <v>57</v>
      </c>
      <c r="V163" s="10" t="s">
        <v>57</v>
      </c>
      <c r="W163" s="10" t="s">
        <v>57</v>
      </c>
      <c r="X163" s="10" t="s">
        <v>57</v>
      </c>
      <c r="Y163" s="10" t="s">
        <v>57</v>
      </c>
      <c r="Z163" s="10" t="s">
        <v>57</v>
      </c>
      <c r="AA163" s="10" t="s">
        <v>57</v>
      </c>
      <c r="AB163" s="10" t="s">
        <v>57</v>
      </c>
      <c r="AC163" s="10" t="s">
        <v>57</v>
      </c>
      <c r="AD163" s="10" t="s">
        <v>57</v>
      </c>
      <c r="AE163" s="10" t="s">
        <v>57</v>
      </c>
      <c r="AF163" s="10" t="s">
        <v>57</v>
      </c>
      <c r="AG163" s="10" t="s">
        <v>57</v>
      </c>
      <c r="AH163" s="10" t="s">
        <v>57</v>
      </c>
      <c r="AI163" s="10" t="s">
        <v>57</v>
      </c>
      <c r="AJ163" s="10" t="s">
        <v>57</v>
      </c>
      <c r="AK163" s="10" t="s">
        <v>57</v>
      </c>
      <c r="AL163" s="10" t="s">
        <v>57</v>
      </c>
      <c r="AM163" s="11" t="s">
        <v>38</v>
      </c>
      <c r="AN163" s="10" t="s">
        <v>38</v>
      </c>
      <c r="AO163" s="10">
        <v>1.0</v>
      </c>
      <c r="AP163" s="10">
        <v>1.0</v>
      </c>
      <c r="AQ163" s="10" t="s">
        <v>38</v>
      </c>
      <c r="AR163" s="10">
        <v>1.0</v>
      </c>
      <c r="AS163" s="10" t="s">
        <v>38</v>
      </c>
      <c r="AT163" s="10" t="s">
        <v>38</v>
      </c>
      <c r="AU163" s="10" t="s">
        <v>38</v>
      </c>
      <c r="AV163" s="10" t="s">
        <v>38</v>
      </c>
      <c r="AW163" s="10" t="s">
        <v>96</v>
      </c>
      <c r="AX163" s="10">
        <v>1.0</v>
      </c>
      <c r="AY163" s="10" t="s">
        <v>38</v>
      </c>
      <c r="AZ163" s="10" t="s">
        <v>38</v>
      </c>
      <c r="BA163" s="10" t="s">
        <v>38</v>
      </c>
      <c r="BB163" s="10" t="s">
        <v>38</v>
      </c>
      <c r="BC163" s="10" t="s">
        <v>38</v>
      </c>
      <c r="BD163" s="10">
        <v>1.0</v>
      </c>
      <c r="BE163" s="10" t="s">
        <v>38</v>
      </c>
      <c r="BF163" s="10" t="s">
        <v>96</v>
      </c>
      <c r="BG163" s="10" t="s">
        <v>38</v>
      </c>
      <c r="BH163" s="10" t="s">
        <v>38</v>
      </c>
      <c r="BI163" s="10" t="s">
        <v>38</v>
      </c>
      <c r="BJ163" s="10" t="s">
        <v>38</v>
      </c>
      <c r="BK163" s="11" t="s">
        <v>31</v>
      </c>
      <c r="BL163" s="10" t="s">
        <v>31</v>
      </c>
      <c r="BM163" s="10" t="s">
        <v>31</v>
      </c>
      <c r="BN163" s="10" t="s">
        <v>31</v>
      </c>
      <c r="BO163" s="10" t="s">
        <v>31</v>
      </c>
      <c r="BP163" s="10" t="s">
        <v>31</v>
      </c>
      <c r="BQ163" s="10" t="s">
        <v>31</v>
      </c>
      <c r="BR163" s="10" t="s">
        <v>31</v>
      </c>
      <c r="BS163" s="10" t="s">
        <v>31</v>
      </c>
      <c r="BT163" s="10" t="s">
        <v>31</v>
      </c>
      <c r="BU163" s="10" t="s">
        <v>31</v>
      </c>
      <c r="BV163" s="10" t="s">
        <v>31</v>
      </c>
      <c r="BW163" s="10" t="s">
        <v>31</v>
      </c>
      <c r="BX163" s="10" t="s">
        <v>31</v>
      </c>
      <c r="BY163" s="10" t="s">
        <v>31</v>
      </c>
      <c r="BZ163" s="10" t="s">
        <v>31</v>
      </c>
      <c r="CA163" s="10" t="s">
        <v>31</v>
      </c>
      <c r="CB163" s="10" t="s">
        <v>31</v>
      </c>
      <c r="CC163" s="10" t="s">
        <v>31</v>
      </c>
      <c r="CD163" s="10" t="s">
        <v>31</v>
      </c>
      <c r="CE163" s="10" t="s">
        <v>31</v>
      </c>
      <c r="CF163" s="10" t="s">
        <v>31</v>
      </c>
      <c r="CG163" s="10" t="s">
        <v>31</v>
      </c>
      <c r="CH163" s="10" t="s">
        <v>31</v>
      </c>
      <c r="CI163" s="10" t="s">
        <v>31</v>
      </c>
      <c r="CJ163" s="10" t="s">
        <v>31</v>
      </c>
      <c r="CK163" s="10" t="s">
        <v>31</v>
      </c>
      <c r="CL163" s="10" t="s">
        <v>31</v>
      </c>
      <c r="CM163" s="10" t="s">
        <v>31</v>
      </c>
      <c r="CN163" s="11" t="s">
        <v>31</v>
      </c>
      <c r="CO163" s="10" t="s">
        <v>31</v>
      </c>
      <c r="CP163" s="10" t="s">
        <v>31</v>
      </c>
      <c r="CQ163" s="10" t="s">
        <v>31</v>
      </c>
      <c r="CR163" s="10" t="s">
        <v>31</v>
      </c>
      <c r="CS163" s="10" t="s">
        <v>31</v>
      </c>
      <c r="CT163" s="10" t="s">
        <v>31</v>
      </c>
      <c r="CU163" s="10" t="s">
        <v>31</v>
      </c>
      <c r="CV163" s="10" t="s">
        <v>31</v>
      </c>
      <c r="CW163" s="10" t="s">
        <v>31</v>
      </c>
      <c r="CX163" s="10" t="s">
        <v>31</v>
      </c>
      <c r="CY163" s="10" t="s">
        <v>31</v>
      </c>
      <c r="CZ163" s="10" t="s">
        <v>31</v>
      </c>
      <c r="DA163" s="10" t="s">
        <v>31</v>
      </c>
      <c r="DB163" s="10" t="s">
        <v>31</v>
      </c>
      <c r="DC163" s="10" t="s">
        <v>31</v>
      </c>
      <c r="DD163" s="10" t="s">
        <v>31</v>
      </c>
      <c r="DE163" s="10" t="s">
        <v>31</v>
      </c>
      <c r="DF163" s="10" t="s">
        <v>31</v>
      </c>
      <c r="DG163" s="10" t="s">
        <v>31</v>
      </c>
      <c r="DH163" s="10" t="s">
        <v>31</v>
      </c>
      <c r="DI163" s="10" t="s">
        <v>31</v>
      </c>
      <c r="DJ163" s="10" t="s">
        <v>31</v>
      </c>
      <c r="DK163" s="10" t="s">
        <v>31</v>
      </c>
      <c r="DL163" s="10" t="s">
        <v>31</v>
      </c>
      <c r="DM163" s="10" t="s">
        <v>31</v>
      </c>
      <c r="DN163" s="10" t="s">
        <v>31</v>
      </c>
      <c r="DO163" s="10" t="s">
        <v>31</v>
      </c>
      <c r="DP163" s="10" t="s">
        <v>31</v>
      </c>
      <c r="DQ163" s="10" t="s">
        <v>31</v>
      </c>
      <c r="DR163" s="10" t="s">
        <v>31</v>
      </c>
      <c r="DS163" s="10" t="s">
        <v>31</v>
      </c>
      <c r="DT163" s="10" t="s">
        <v>31</v>
      </c>
      <c r="DU163" s="10" t="s">
        <v>31</v>
      </c>
      <c r="DV163" s="10" t="s">
        <v>31</v>
      </c>
      <c r="DW163" s="10" t="s">
        <v>31</v>
      </c>
      <c r="DX163" s="10" t="s">
        <v>31</v>
      </c>
      <c r="DY163" s="10" t="s">
        <v>31</v>
      </c>
      <c r="DZ163" s="10" t="s">
        <v>31</v>
      </c>
      <c r="EA163" s="10" t="s">
        <v>31</v>
      </c>
      <c r="EB163" s="10" t="s">
        <v>31</v>
      </c>
      <c r="EC163" s="10" t="s">
        <v>31</v>
      </c>
      <c r="ED163" s="10" t="s">
        <v>31</v>
      </c>
      <c r="EE163" s="10" t="s">
        <v>31</v>
      </c>
      <c r="EF163" s="10" t="s">
        <v>31</v>
      </c>
      <c r="EG163" s="10" t="s">
        <v>31</v>
      </c>
      <c r="EH163" s="10" t="s">
        <v>31</v>
      </c>
      <c r="EI163" s="10" t="s">
        <v>31</v>
      </c>
      <c r="EJ163" s="10" t="s">
        <v>31</v>
      </c>
      <c r="EK163" s="10" t="s">
        <v>31</v>
      </c>
      <c r="EL163" s="10" t="s">
        <v>31</v>
      </c>
      <c r="EM163" s="10" t="s">
        <v>31</v>
      </c>
      <c r="EN163" s="10" t="s">
        <v>31</v>
      </c>
      <c r="EO163" s="10" t="s">
        <v>31</v>
      </c>
      <c r="EP163" s="10" t="s">
        <v>31</v>
      </c>
      <c r="EQ163" s="10" t="s">
        <v>31</v>
      </c>
      <c r="ER163" s="10" t="s">
        <v>31</v>
      </c>
      <c r="ES163" s="10" t="s">
        <v>31</v>
      </c>
      <c r="ET163" s="10" t="s">
        <v>31</v>
      </c>
      <c r="EU163" s="10" t="s">
        <v>31</v>
      </c>
      <c r="EV163" s="10" t="s">
        <v>31</v>
      </c>
      <c r="EW163" s="10" t="s">
        <v>31</v>
      </c>
      <c r="EX163" s="10" t="s">
        <v>31</v>
      </c>
      <c r="EY163" s="10" t="s">
        <v>31</v>
      </c>
      <c r="EZ163" s="10" t="s">
        <v>31</v>
      </c>
      <c r="FA163" s="10" t="s">
        <v>31</v>
      </c>
      <c r="FB163" s="10" t="s">
        <v>31</v>
      </c>
      <c r="FC163" s="11" t="s">
        <v>31</v>
      </c>
      <c r="FD163" s="10" t="s">
        <v>31</v>
      </c>
      <c r="FE163" s="10" t="s">
        <v>31</v>
      </c>
      <c r="FF163" s="10" t="s">
        <v>31</v>
      </c>
      <c r="FG163" s="10" t="s">
        <v>31</v>
      </c>
      <c r="FH163" s="10" t="s">
        <v>31</v>
      </c>
      <c r="FI163" s="10" t="s">
        <v>31</v>
      </c>
      <c r="FJ163" s="10" t="s">
        <v>31</v>
      </c>
      <c r="FK163" s="10" t="s">
        <v>31</v>
      </c>
      <c r="FL163" s="10" t="s">
        <v>31</v>
      </c>
      <c r="FM163" s="10" t="s">
        <v>31</v>
      </c>
      <c r="FN163" s="10" t="s">
        <v>31</v>
      </c>
      <c r="FO163" s="10" t="s">
        <v>31</v>
      </c>
      <c r="FP163" s="10" t="s">
        <v>31</v>
      </c>
      <c r="FQ163" s="10" t="s">
        <v>31</v>
      </c>
      <c r="FR163" s="10" t="s">
        <v>31</v>
      </c>
      <c r="FS163" s="10" t="s">
        <v>31</v>
      </c>
      <c r="FT163" s="10" t="s">
        <v>31</v>
      </c>
      <c r="FU163" s="10" t="s">
        <v>31</v>
      </c>
      <c r="FV163" s="10" t="s">
        <v>31</v>
      </c>
      <c r="FW163" s="10" t="s">
        <v>31</v>
      </c>
      <c r="FX163" s="10" t="s">
        <v>31</v>
      </c>
      <c r="FY163" s="10" t="s">
        <v>31</v>
      </c>
      <c r="FZ163" s="10" t="s">
        <v>31</v>
      </c>
      <c r="GA163" s="10" t="s">
        <v>31</v>
      </c>
      <c r="GB163" s="10" t="s">
        <v>31</v>
      </c>
      <c r="GC163" s="10" t="s">
        <v>31</v>
      </c>
      <c r="GD163" s="11" t="s">
        <v>31</v>
      </c>
      <c r="GE163" s="10" t="s">
        <v>31</v>
      </c>
      <c r="GF163" s="10" t="s">
        <v>31</v>
      </c>
      <c r="GG163" s="10" t="s">
        <v>31</v>
      </c>
      <c r="GH163" s="10" t="s">
        <v>31</v>
      </c>
      <c r="GI163" s="10" t="s">
        <v>31</v>
      </c>
      <c r="GJ163" s="10" t="s">
        <v>31</v>
      </c>
      <c r="GK163" s="10" t="s">
        <v>31</v>
      </c>
      <c r="GL163" s="10" t="s">
        <v>31</v>
      </c>
      <c r="GM163" s="10" t="s">
        <v>31</v>
      </c>
      <c r="GN163" s="10" t="s">
        <v>31</v>
      </c>
      <c r="GO163" s="10" t="s">
        <v>31</v>
      </c>
      <c r="GP163" s="10" t="s">
        <v>31</v>
      </c>
      <c r="GQ163" s="10" t="s">
        <v>31</v>
      </c>
      <c r="GR163" s="10" t="s">
        <v>31</v>
      </c>
      <c r="GS163" s="10" t="s">
        <v>31</v>
      </c>
      <c r="GT163" s="10" t="s">
        <v>31</v>
      </c>
      <c r="GU163" s="10" t="s">
        <v>31</v>
      </c>
      <c r="GV163" s="10" t="s">
        <v>31</v>
      </c>
      <c r="GW163" s="10" t="s">
        <v>31</v>
      </c>
      <c r="GX163" s="10" t="s">
        <v>31</v>
      </c>
      <c r="GY163" s="10" t="s">
        <v>31</v>
      </c>
      <c r="GZ163" s="10" t="s">
        <v>31</v>
      </c>
      <c r="HA163" s="10" t="s">
        <v>31</v>
      </c>
      <c r="HB163" s="10" t="s">
        <v>31</v>
      </c>
      <c r="HC163" s="10" t="s">
        <v>31</v>
      </c>
      <c r="HD163" s="10" t="s">
        <v>31</v>
      </c>
      <c r="HE163" s="10" t="s">
        <v>31</v>
      </c>
      <c r="HF163" s="10" t="s">
        <v>31</v>
      </c>
    </row>
    <row r="164">
      <c r="A164" s="7"/>
      <c r="B164" s="8"/>
      <c r="C164" s="7" t="s">
        <v>576</v>
      </c>
      <c r="D164" s="7" t="s">
        <v>577</v>
      </c>
      <c r="E164" s="7" t="s">
        <v>578</v>
      </c>
      <c r="F164" s="9">
        <f t="shared" si="1"/>
        <v>0</v>
      </c>
      <c r="G164" s="7" t="s">
        <v>26</v>
      </c>
      <c r="H164" s="7" t="s">
        <v>287</v>
      </c>
      <c r="I164" s="7" t="s">
        <v>288</v>
      </c>
      <c r="J164" s="7" t="s">
        <v>100</v>
      </c>
      <c r="K164" s="7" t="s">
        <v>30</v>
      </c>
      <c r="L164" s="7"/>
      <c r="M164" s="10" t="s">
        <v>31</v>
      </c>
      <c r="N164" s="10" t="s">
        <v>31</v>
      </c>
      <c r="O164" s="10" t="s">
        <v>31</v>
      </c>
      <c r="P164" s="10">
        <v>0.0</v>
      </c>
      <c r="Q164" s="10">
        <v>0.0</v>
      </c>
      <c r="R164" s="10" t="s">
        <v>31</v>
      </c>
      <c r="S164" s="11" t="s">
        <v>31</v>
      </c>
      <c r="T164" s="10" t="s">
        <v>31</v>
      </c>
      <c r="U164" s="10" t="s">
        <v>31</v>
      </c>
      <c r="V164" s="10" t="s">
        <v>31</v>
      </c>
      <c r="W164" s="10" t="s">
        <v>31</v>
      </c>
      <c r="X164" s="10" t="s">
        <v>31</v>
      </c>
      <c r="Y164" s="10" t="s">
        <v>31</v>
      </c>
      <c r="Z164" s="10" t="s">
        <v>31</v>
      </c>
      <c r="AA164" s="10" t="s">
        <v>31</v>
      </c>
      <c r="AB164" s="10" t="s">
        <v>31</v>
      </c>
      <c r="AC164" s="10" t="s">
        <v>31</v>
      </c>
      <c r="AD164" s="10" t="s">
        <v>31</v>
      </c>
      <c r="AE164" s="10" t="s">
        <v>31</v>
      </c>
      <c r="AF164" s="10" t="s">
        <v>31</v>
      </c>
      <c r="AG164" s="10" t="s">
        <v>31</v>
      </c>
      <c r="AH164" s="10" t="s">
        <v>31</v>
      </c>
      <c r="AI164" s="10" t="s">
        <v>31</v>
      </c>
      <c r="AJ164" s="10" t="s">
        <v>31</v>
      </c>
      <c r="AK164" s="10" t="s">
        <v>31</v>
      </c>
      <c r="AL164" s="10" t="s">
        <v>31</v>
      </c>
      <c r="AM164" s="11" t="s">
        <v>31</v>
      </c>
      <c r="AN164" s="10" t="s">
        <v>31</v>
      </c>
      <c r="AO164" s="10" t="s">
        <v>31</v>
      </c>
      <c r="AP164" s="10" t="s">
        <v>31</v>
      </c>
      <c r="AQ164" s="10" t="s">
        <v>31</v>
      </c>
      <c r="AR164" s="10" t="s">
        <v>31</v>
      </c>
      <c r="AS164" s="10" t="s">
        <v>31</v>
      </c>
      <c r="AT164" s="10" t="s">
        <v>31</v>
      </c>
      <c r="AU164" s="10" t="s">
        <v>31</v>
      </c>
      <c r="AV164" s="10" t="s">
        <v>31</v>
      </c>
      <c r="AW164" s="10" t="s">
        <v>31</v>
      </c>
      <c r="AX164" s="10" t="s">
        <v>31</v>
      </c>
      <c r="AY164" s="10" t="s">
        <v>31</v>
      </c>
      <c r="AZ164" s="10" t="s">
        <v>31</v>
      </c>
      <c r="BA164" s="10" t="s">
        <v>31</v>
      </c>
      <c r="BB164" s="10" t="s">
        <v>31</v>
      </c>
      <c r="BC164" s="10" t="s">
        <v>31</v>
      </c>
      <c r="BD164" s="10" t="s">
        <v>31</v>
      </c>
      <c r="BE164" s="10" t="s">
        <v>31</v>
      </c>
      <c r="BF164" s="10" t="s">
        <v>31</v>
      </c>
      <c r="BG164" s="10" t="s">
        <v>31</v>
      </c>
      <c r="BH164" s="10" t="s">
        <v>31</v>
      </c>
      <c r="BI164" s="10" t="s">
        <v>31</v>
      </c>
      <c r="BJ164" s="10" t="s">
        <v>31</v>
      </c>
      <c r="BK164" s="11" t="s">
        <v>31</v>
      </c>
      <c r="BL164" s="10" t="s">
        <v>31</v>
      </c>
      <c r="BM164" s="10" t="s">
        <v>31</v>
      </c>
      <c r="BN164" s="10" t="s">
        <v>31</v>
      </c>
      <c r="BO164" s="10" t="s">
        <v>31</v>
      </c>
      <c r="BP164" s="10" t="s">
        <v>31</v>
      </c>
      <c r="BQ164" s="10" t="s">
        <v>31</v>
      </c>
      <c r="BR164" s="10" t="s">
        <v>31</v>
      </c>
      <c r="BS164" s="10" t="s">
        <v>31</v>
      </c>
      <c r="BT164" s="10" t="s">
        <v>31</v>
      </c>
      <c r="BU164" s="10" t="s">
        <v>31</v>
      </c>
      <c r="BV164" s="10" t="s">
        <v>31</v>
      </c>
      <c r="BW164" s="10" t="s">
        <v>31</v>
      </c>
      <c r="BX164" s="10" t="s">
        <v>31</v>
      </c>
      <c r="BY164" s="10" t="s">
        <v>31</v>
      </c>
      <c r="BZ164" s="10" t="s">
        <v>31</v>
      </c>
      <c r="CA164" s="10" t="s">
        <v>31</v>
      </c>
      <c r="CB164" s="10" t="s">
        <v>31</v>
      </c>
      <c r="CC164" s="10" t="s">
        <v>31</v>
      </c>
      <c r="CD164" s="10" t="s">
        <v>31</v>
      </c>
      <c r="CE164" s="10" t="s">
        <v>31</v>
      </c>
      <c r="CF164" s="10" t="s">
        <v>31</v>
      </c>
      <c r="CG164" s="10" t="s">
        <v>31</v>
      </c>
      <c r="CH164" s="10" t="s">
        <v>31</v>
      </c>
      <c r="CI164" s="10" t="s">
        <v>31</v>
      </c>
      <c r="CJ164" s="10" t="s">
        <v>31</v>
      </c>
      <c r="CK164" s="10" t="s">
        <v>31</v>
      </c>
      <c r="CL164" s="10" t="s">
        <v>31</v>
      </c>
      <c r="CM164" s="10" t="s">
        <v>31</v>
      </c>
      <c r="CN164" s="11">
        <v>1.0</v>
      </c>
      <c r="CO164" s="10" t="s">
        <v>38</v>
      </c>
      <c r="CP164" s="10">
        <v>1.0</v>
      </c>
      <c r="CQ164" s="10" t="s">
        <v>38</v>
      </c>
      <c r="CR164" s="10" t="s">
        <v>38</v>
      </c>
      <c r="CS164" s="10">
        <v>1.0</v>
      </c>
      <c r="CT164" s="10" t="s">
        <v>38</v>
      </c>
      <c r="CU164" s="10">
        <v>1.0</v>
      </c>
      <c r="CV164" s="10" t="s">
        <v>38</v>
      </c>
      <c r="CW164" s="10" t="s">
        <v>38</v>
      </c>
      <c r="CX164" s="10" t="s">
        <v>38</v>
      </c>
      <c r="CY164" s="10" t="s">
        <v>38</v>
      </c>
      <c r="CZ164" s="10" t="s">
        <v>38</v>
      </c>
      <c r="DA164" s="10" t="s">
        <v>38</v>
      </c>
      <c r="DB164" s="10" t="s">
        <v>38</v>
      </c>
      <c r="DC164" s="10">
        <v>1.0</v>
      </c>
      <c r="DD164" s="10" t="s">
        <v>38</v>
      </c>
      <c r="DE164" s="10">
        <v>1.0</v>
      </c>
      <c r="DF164" s="10">
        <v>1.0</v>
      </c>
      <c r="DG164" s="10" t="s">
        <v>38</v>
      </c>
      <c r="DH164" s="10" t="s">
        <v>38</v>
      </c>
      <c r="DI164" s="10" t="s">
        <v>38</v>
      </c>
      <c r="DJ164" s="10" t="s">
        <v>38</v>
      </c>
      <c r="DK164" s="10" t="s">
        <v>38</v>
      </c>
      <c r="DL164" s="10" t="s">
        <v>38</v>
      </c>
      <c r="DM164" s="10" t="s">
        <v>38</v>
      </c>
      <c r="DN164" s="10" t="s">
        <v>38</v>
      </c>
      <c r="DO164" s="10" t="s">
        <v>38</v>
      </c>
      <c r="DP164" s="10" t="s">
        <v>38</v>
      </c>
      <c r="DQ164" s="10" t="s">
        <v>38</v>
      </c>
      <c r="DR164" s="10" t="s">
        <v>38</v>
      </c>
      <c r="DS164" s="10">
        <v>1.0</v>
      </c>
      <c r="DT164" s="10" t="s">
        <v>38</v>
      </c>
      <c r="DU164" s="10" t="s">
        <v>38</v>
      </c>
      <c r="DV164" s="10" t="s">
        <v>38</v>
      </c>
      <c r="DW164" s="10">
        <v>1.0</v>
      </c>
      <c r="DX164" s="10">
        <v>1.0</v>
      </c>
      <c r="DY164" s="10">
        <v>1.0</v>
      </c>
      <c r="DZ164" s="10">
        <v>1.0</v>
      </c>
      <c r="EA164" s="10" t="s">
        <v>38</v>
      </c>
      <c r="EB164" s="10" t="s">
        <v>38</v>
      </c>
      <c r="EC164" s="10" t="s">
        <v>38</v>
      </c>
      <c r="ED164" s="10" t="s">
        <v>38</v>
      </c>
      <c r="EE164" s="10" t="s">
        <v>38</v>
      </c>
      <c r="EF164" s="10" t="s">
        <v>38</v>
      </c>
      <c r="EG164" s="10" t="s">
        <v>38</v>
      </c>
      <c r="EH164" s="10" t="s">
        <v>38</v>
      </c>
      <c r="EI164" s="10" t="s">
        <v>38</v>
      </c>
      <c r="EJ164" s="10" t="s">
        <v>38</v>
      </c>
      <c r="EK164" s="10" t="s">
        <v>38</v>
      </c>
      <c r="EL164" s="10" t="s">
        <v>38</v>
      </c>
      <c r="EM164" s="10" t="s">
        <v>38</v>
      </c>
      <c r="EN164" s="10" t="s">
        <v>38</v>
      </c>
      <c r="EO164" s="10" t="s">
        <v>38</v>
      </c>
      <c r="EP164" s="10" t="s">
        <v>38</v>
      </c>
      <c r="EQ164" s="10" t="s">
        <v>38</v>
      </c>
      <c r="ER164" s="10" t="s">
        <v>38</v>
      </c>
      <c r="ES164" s="10" t="s">
        <v>38</v>
      </c>
      <c r="ET164" s="10" t="s">
        <v>38</v>
      </c>
      <c r="EU164" s="10" t="s">
        <v>38</v>
      </c>
      <c r="EV164" s="10" t="s">
        <v>38</v>
      </c>
      <c r="EW164" s="10" t="s">
        <v>38</v>
      </c>
      <c r="EX164" s="10" t="s">
        <v>38</v>
      </c>
      <c r="EY164" s="10" t="s">
        <v>38</v>
      </c>
      <c r="EZ164" s="10" t="s">
        <v>38</v>
      </c>
      <c r="FA164" s="10" t="s">
        <v>38</v>
      </c>
      <c r="FB164" s="10" t="s">
        <v>38</v>
      </c>
      <c r="FC164" s="11" t="s">
        <v>189</v>
      </c>
      <c r="FD164" s="10" t="s">
        <v>189</v>
      </c>
      <c r="FE164" s="10" t="s">
        <v>189</v>
      </c>
      <c r="FF164" s="10" t="s">
        <v>189</v>
      </c>
      <c r="FG164" s="10" t="s">
        <v>189</v>
      </c>
      <c r="FH164" s="10" t="s">
        <v>189</v>
      </c>
      <c r="FI164" s="10" t="s">
        <v>189</v>
      </c>
      <c r="FJ164" s="10" t="s">
        <v>189</v>
      </c>
      <c r="FK164" s="10" t="s">
        <v>189</v>
      </c>
      <c r="FL164" s="10" t="s">
        <v>189</v>
      </c>
      <c r="FM164" s="10" t="s">
        <v>189</v>
      </c>
      <c r="FN164" s="10" t="s">
        <v>189</v>
      </c>
      <c r="FO164" s="10" t="s">
        <v>189</v>
      </c>
      <c r="FP164" s="10" t="s">
        <v>189</v>
      </c>
      <c r="FQ164" s="10" t="s">
        <v>189</v>
      </c>
      <c r="FR164" s="10" t="s">
        <v>189</v>
      </c>
      <c r="FS164" s="10" t="s">
        <v>189</v>
      </c>
      <c r="FT164" s="10" t="s">
        <v>189</v>
      </c>
      <c r="FU164" s="10" t="s">
        <v>189</v>
      </c>
      <c r="FV164" s="10" t="s">
        <v>189</v>
      </c>
      <c r="FW164" s="10" t="s">
        <v>189</v>
      </c>
      <c r="FX164" s="10" t="s">
        <v>189</v>
      </c>
      <c r="FY164" s="10" t="s">
        <v>189</v>
      </c>
      <c r="FZ164" s="10" t="s">
        <v>189</v>
      </c>
      <c r="GA164" s="10" t="s">
        <v>189</v>
      </c>
      <c r="GB164" s="10" t="s">
        <v>189</v>
      </c>
      <c r="GC164" s="10" t="s">
        <v>189</v>
      </c>
      <c r="GD164" s="11" t="s">
        <v>31</v>
      </c>
      <c r="GE164" s="10" t="s">
        <v>31</v>
      </c>
      <c r="GF164" s="10" t="s">
        <v>31</v>
      </c>
      <c r="GG164" s="10" t="s">
        <v>31</v>
      </c>
      <c r="GH164" s="10" t="s">
        <v>31</v>
      </c>
      <c r="GI164" s="10" t="s">
        <v>31</v>
      </c>
      <c r="GJ164" s="10" t="s">
        <v>31</v>
      </c>
      <c r="GK164" s="10" t="s">
        <v>31</v>
      </c>
      <c r="GL164" s="10" t="s">
        <v>31</v>
      </c>
      <c r="GM164" s="10" t="s">
        <v>31</v>
      </c>
      <c r="GN164" s="10" t="s">
        <v>31</v>
      </c>
      <c r="GO164" s="10" t="s">
        <v>31</v>
      </c>
      <c r="GP164" s="10" t="s">
        <v>31</v>
      </c>
      <c r="GQ164" s="10" t="s">
        <v>31</v>
      </c>
      <c r="GR164" s="10" t="s">
        <v>31</v>
      </c>
      <c r="GS164" s="10" t="s">
        <v>31</v>
      </c>
      <c r="GT164" s="10" t="s">
        <v>31</v>
      </c>
      <c r="GU164" s="10" t="s">
        <v>31</v>
      </c>
      <c r="GV164" s="10" t="s">
        <v>31</v>
      </c>
      <c r="GW164" s="10" t="s">
        <v>31</v>
      </c>
      <c r="GX164" s="10" t="s">
        <v>31</v>
      </c>
      <c r="GY164" s="10" t="s">
        <v>31</v>
      </c>
      <c r="GZ164" s="10" t="s">
        <v>31</v>
      </c>
      <c r="HA164" s="10" t="s">
        <v>31</v>
      </c>
      <c r="HB164" s="10" t="s">
        <v>31</v>
      </c>
      <c r="HC164" s="10" t="s">
        <v>31</v>
      </c>
      <c r="HD164" s="10" t="s">
        <v>31</v>
      </c>
      <c r="HE164" s="10" t="s">
        <v>31</v>
      </c>
      <c r="HF164" s="10" t="s">
        <v>31</v>
      </c>
    </row>
    <row r="165">
      <c r="A165" s="7"/>
      <c r="B165" s="8"/>
      <c r="C165" s="7" t="s">
        <v>579</v>
      </c>
      <c r="D165" s="7" t="s">
        <v>246</v>
      </c>
      <c r="E165" s="7" t="s">
        <v>266</v>
      </c>
      <c r="F165" s="9">
        <f t="shared" si="1"/>
        <v>0</v>
      </c>
      <c r="G165" s="7" t="s">
        <v>26</v>
      </c>
      <c r="H165" s="7" t="s">
        <v>580</v>
      </c>
      <c r="I165" s="7" t="s">
        <v>581</v>
      </c>
      <c r="J165" s="7" t="s">
        <v>42</v>
      </c>
      <c r="K165" s="7" t="s">
        <v>55</v>
      </c>
      <c r="L165" s="7"/>
      <c r="M165" s="10">
        <v>0.0</v>
      </c>
      <c r="N165" s="10" t="s">
        <v>31</v>
      </c>
      <c r="O165" s="10" t="s">
        <v>31</v>
      </c>
      <c r="P165" s="10" t="s">
        <v>31</v>
      </c>
      <c r="Q165" s="10" t="s">
        <v>31</v>
      </c>
      <c r="R165" s="10" t="s">
        <v>31</v>
      </c>
      <c r="S165" s="11" t="s">
        <v>38</v>
      </c>
      <c r="T165" s="10" t="s">
        <v>96</v>
      </c>
      <c r="U165" s="10" t="s">
        <v>96</v>
      </c>
      <c r="V165" s="10" t="s">
        <v>96</v>
      </c>
      <c r="W165" s="10" t="s">
        <v>96</v>
      </c>
      <c r="X165" s="10" t="s">
        <v>96</v>
      </c>
      <c r="Y165" s="10" t="s">
        <v>57</v>
      </c>
      <c r="Z165" s="10" t="s">
        <v>57</v>
      </c>
      <c r="AA165" s="10" t="s">
        <v>57</v>
      </c>
      <c r="AB165" s="10" t="s">
        <v>57</v>
      </c>
      <c r="AC165" s="10" t="s">
        <v>57</v>
      </c>
      <c r="AD165" s="10" t="s">
        <v>57</v>
      </c>
      <c r="AE165" s="10" t="s">
        <v>96</v>
      </c>
      <c r="AF165" s="10" t="s">
        <v>96</v>
      </c>
      <c r="AG165" s="10" t="s">
        <v>96</v>
      </c>
      <c r="AH165" s="10" t="s">
        <v>96</v>
      </c>
      <c r="AI165" s="10" t="s">
        <v>96</v>
      </c>
      <c r="AJ165" s="10" t="s">
        <v>96</v>
      </c>
      <c r="AK165" s="10" t="s">
        <v>96</v>
      </c>
      <c r="AL165" s="10" t="s">
        <v>96</v>
      </c>
      <c r="AM165" s="11" t="s">
        <v>31</v>
      </c>
      <c r="AN165" s="10" t="s">
        <v>31</v>
      </c>
      <c r="AO165" s="10" t="s">
        <v>31</v>
      </c>
      <c r="AP165" s="10" t="s">
        <v>31</v>
      </c>
      <c r="AQ165" s="10" t="s">
        <v>31</v>
      </c>
      <c r="AR165" s="10" t="s">
        <v>31</v>
      </c>
      <c r="AS165" s="10" t="s">
        <v>31</v>
      </c>
      <c r="AT165" s="10" t="s">
        <v>31</v>
      </c>
      <c r="AU165" s="10" t="s">
        <v>31</v>
      </c>
      <c r="AV165" s="10" t="s">
        <v>31</v>
      </c>
      <c r="AW165" s="10" t="s">
        <v>31</v>
      </c>
      <c r="AX165" s="10" t="s">
        <v>31</v>
      </c>
      <c r="AY165" s="10" t="s">
        <v>31</v>
      </c>
      <c r="AZ165" s="10" t="s">
        <v>31</v>
      </c>
      <c r="BA165" s="10" t="s">
        <v>31</v>
      </c>
      <c r="BB165" s="10" t="s">
        <v>31</v>
      </c>
      <c r="BC165" s="10" t="s">
        <v>31</v>
      </c>
      <c r="BD165" s="10" t="s">
        <v>31</v>
      </c>
      <c r="BE165" s="10" t="s">
        <v>31</v>
      </c>
      <c r="BF165" s="10" t="s">
        <v>31</v>
      </c>
      <c r="BG165" s="10" t="s">
        <v>31</v>
      </c>
      <c r="BH165" s="10" t="s">
        <v>31</v>
      </c>
      <c r="BI165" s="10" t="s">
        <v>31</v>
      </c>
      <c r="BJ165" s="10" t="s">
        <v>31</v>
      </c>
      <c r="BK165" s="11" t="s">
        <v>31</v>
      </c>
      <c r="BL165" s="10" t="s">
        <v>31</v>
      </c>
      <c r="BM165" s="10" t="s">
        <v>31</v>
      </c>
      <c r="BN165" s="10" t="s">
        <v>31</v>
      </c>
      <c r="BO165" s="10" t="s">
        <v>31</v>
      </c>
      <c r="BP165" s="10" t="s">
        <v>31</v>
      </c>
      <c r="BQ165" s="10" t="s">
        <v>31</v>
      </c>
      <c r="BR165" s="10" t="s">
        <v>31</v>
      </c>
      <c r="BS165" s="10" t="s">
        <v>31</v>
      </c>
      <c r="BT165" s="10" t="s">
        <v>31</v>
      </c>
      <c r="BU165" s="10" t="s">
        <v>31</v>
      </c>
      <c r="BV165" s="10" t="s">
        <v>31</v>
      </c>
      <c r="BW165" s="10" t="s">
        <v>31</v>
      </c>
      <c r="BX165" s="10" t="s">
        <v>31</v>
      </c>
      <c r="BY165" s="10" t="s">
        <v>31</v>
      </c>
      <c r="BZ165" s="10" t="s">
        <v>31</v>
      </c>
      <c r="CA165" s="10" t="s">
        <v>31</v>
      </c>
      <c r="CB165" s="10" t="s">
        <v>31</v>
      </c>
      <c r="CC165" s="10" t="s">
        <v>31</v>
      </c>
      <c r="CD165" s="10" t="s">
        <v>31</v>
      </c>
      <c r="CE165" s="10" t="s">
        <v>31</v>
      </c>
      <c r="CF165" s="10" t="s">
        <v>31</v>
      </c>
      <c r="CG165" s="10" t="s">
        <v>31</v>
      </c>
      <c r="CH165" s="10" t="s">
        <v>31</v>
      </c>
      <c r="CI165" s="10" t="s">
        <v>31</v>
      </c>
      <c r="CJ165" s="10" t="s">
        <v>31</v>
      </c>
      <c r="CK165" s="10" t="s">
        <v>31</v>
      </c>
      <c r="CL165" s="10" t="s">
        <v>31</v>
      </c>
      <c r="CM165" s="10" t="s">
        <v>31</v>
      </c>
      <c r="CN165" s="11" t="s">
        <v>31</v>
      </c>
      <c r="CO165" s="10" t="s">
        <v>31</v>
      </c>
      <c r="CP165" s="10" t="s">
        <v>31</v>
      </c>
      <c r="CQ165" s="10" t="s">
        <v>31</v>
      </c>
      <c r="CR165" s="10" t="s">
        <v>31</v>
      </c>
      <c r="CS165" s="10" t="s">
        <v>31</v>
      </c>
      <c r="CT165" s="10" t="s">
        <v>31</v>
      </c>
      <c r="CU165" s="10" t="s">
        <v>31</v>
      </c>
      <c r="CV165" s="10" t="s">
        <v>31</v>
      </c>
      <c r="CW165" s="10" t="s">
        <v>31</v>
      </c>
      <c r="CX165" s="10" t="s">
        <v>31</v>
      </c>
      <c r="CY165" s="10" t="s">
        <v>31</v>
      </c>
      <c r="CZ165" s="10" t="s">
        <v>31</v>
      </c>
      <c r="DA165" s="10" t="s">
        <v>31</v>
      </c>
      <c r="DB165" s="10" t="s">
        <v>31</v>
      </c>
      <c r="DC165" s="10" t="s">
        <v>31</v>
      </c>
      <c r="DD165" s="10" t="s">
        <v>31</v>
      </c>
      <c r="DE165" s="10" t="s">
        <v>31</v>
      </c>
      <c r="DF165" s="10" t="s">
        <v>31</v>
      </c>
      <c r="DG165" s="10" t="s">
        <v>31</v>
      </c>
      <c r="DH165" s="10" t="s">
        <v>31</v>
      </c>
      <c r="DI165" s="10" t="s">
        <v>31</v>
      </c>
      <c r="DJ165" s="10" t="s">
        <v>31</v>
      </c>
      <c r="DK165" s="10" t="s">
        <v>31</v>
      </c>
      <c r="DL165" s="10" t="s">
        <v>31</v>
      </c>
      <c r="DM165" s="10" t="s">
        <v>31</v>
      </c>
      <c r="DN165" s="10" t="s">
        <v>31</v>
      </c>
      <c r="DO165" s="10" t="s">
        <v>31</v>
      </c>
      <c r="DP165" s="10" t="s">
        <v>31</v>
      </c>
      <c r="DQ165" s="10" t="s">
        <v>31</v>
      </c>
      <c r="DR165" s="10" t="s">
        <v>31</v>
      </c>
      <c r="DS165" s="10" t="s">
        <v>31</v>
      </c>
      <c r="DT165" s="10" t="s">
        <v>31</v>
      </c>
      <c r="DU165" s="10" t="s">
        <v>31</v>
      </c>
      <c r="DV165" s="10" t="s">
        <v>31</v>
      </c>
      <c r="DW165" s="10" t="s">
        <v>31</v>
      </c>
      <c r="DX165" s="10" t="s">
        <v>31</v>
      </c>
      <c r="DY165" s="10" t="s">
        <v>31</v>
      </c>
      <c r="DZ165" s="10" t="s">
        <v>31</v>
      </c>
      <c r="EA165" s="10" t="s">
        <v>31</v>
      </c>
      <c r="EB165" s="10" t="s">
        <v>31</v>
      </c>
      <c r="EC165" s="10" t="s">
        <v>31</v>
      </c>
      <c r="ED165" s="10" t="s">
        <v>31</v>
      </c>
      <c r="EE165" s="10" t="s">
        <v>31</v>
      </c>
      <c r="EF165" s="10" t="s">
        <v>31</v>
      </c>
      <c r="EG165" s="10" t="s">
        <v>31</v>
      </c>
      <c r="EH165" s="10" t="s">
        <v>31</v>
      </c>
      <c r="EI165" s="10" t="s">
        <v>31</v>
      </c>
      <c r="EJ165" s="10" t="s">
        <v>31</v>
      </c>
      <c r="EK165" s="10" t="s">
        <v>31</v>
      </c>
      <c r="EL165" s="10" t="s">
        <v>31</v>
      </c>
      <c r="EM165" s="10" t="s">
        <v>31</v>
      </c>
      <c r="EN165" s="10" t="s">
        <v>31</v>
      </c>
      <c r="EO165" s="10" t="s">
        <v>31</v>
      </c>
      <c r="EP165" s="10" t="s">
        <v>31</v>
      </c>
      <c r="EQ165" s="10" t="s">
        <v>31</v>
      </c>
      <c r="ER165" s="10" t="s">
        <v>31</v>
      </c>
      <c r="ES165" s="10" t="s">
        <v>31</v>
      </c>
      <c r="ET165" s="10" t="s">
        <v>31</v>
      </c>
      <c r="EU165" s="10" t="s">
        <v>31</v>
      </c>
      <c r="EV165" s="10" t="s">
        <v>31</v>
      </c>
      <c r="EW165" s="10" t="s">
        <v>31</v>
      </c>
      <c r="EX165" s="10" t="s">
        <v>31</v>
      </c>
      <c r="EY165" s="10" t="s">
        <v>31</v>
      </c>
      <c r="EZ165" s="10" t="s">
        <v>31</v>
      </c>
      <c r="FA165" s="10" t="s">
        <v>31</v>
      </c>
      <c r="FB165" s="10" t="s">
        <v>31</v>
      </c>
      <c r="FC165" s="11" t="s">
        <v>31</v>
      </c>
      <c r="FD165" s="10" t="s">
        <v>31</v>
      </c>
      <c r="FE165" s="10" t="s">
        <v>31</v>
      </c>
      <c r="FF165" s="10" t="s">
        <v>31</v>
      </c>
      <c r="FG165" s="10" t="s">
        <v>31</v>
      </c>
      <c r="FH165" s="10" t="s">
        <v>31</v>
      </c>
      <c r="FI165" s="10" t="s">
        <v>31</v>
      </c>
      <c r="FJ165" s="10" t="s">
        <v>31</v>
      </c>
      <c r="FK165" s="10" t="s">
        <v>31</v>
      </c>
      <c r="FL165" s="10" t="s">
        <v>31</v>
      </c>
      <c r="FM165" s="10" t="s">
        <v>31</v>
      </c>
      <c r="FN165" s="10" t="s">
        <v>31</v>
      </c>
      <c r="FO165" s="10" t="s">
        <v>31</v>
      </c>
      <c r="FP165" s="10" t="s">
        <v>31</v>
      </c>
      <c r="FQ165" s="10" t="s">
        <v>31</v>
      </c>
      <c r="FR165" s="10" t="s">
        <v>31</v>
      </c>
      <c r="FS165" s="10" t="s">
        <v>31</v>
      </c>
      <c r="FT165" s="10" t="s">
        <v>31</v>
      </c>
      <c r="FU165" s="10" t="s">
        <v>31</v>
      </c>
      <c r="FV165" s="10" t="s">
        <v>31</v>
      </c>
      <c r="FW165" s="10" t="s">
        <v>31</v>
      </c>
      <c r="FX165" s="10" t="s">
        <v>31</v>
      </c>
      <c r="FY165" s="10" t="s">
        <v>31</v>
      </c>
      <c r="FZ165" s="10" t="s">
        <v>31</v>
      </c>
      <c r="GA165" s="10" t="s">
        <v>31</v>
      </c>
      <c r="GB165" s="10" t="s">
        <v>31</v>
      </c>
      <c r="GC165" s="10" t="s">
        <v>31</v>
      </c>
      <c r="GD165" s="11" t="s">
        <v>31</v>
      </c>
      <c r="GE165" s="10" t="s">
        <v>31</v>
      </c>
      <c r="GF165" s="10" t="s">
        <v>31</v>
      </c>
      <c r="GG165" s="10" t="s">
        <v>31</v>
      </c>
      <c r="GH165" s="10" t="s">
        <v>31</v>
      </c>
      <c r="GI165" s="10" t="s">
        <v>31</v>
      </c>
      <c r="GJ165" s="10" t="s">
        <v>31</v>
      </c>
      <c r="GK165" s="10" t="s">
        <v>31</v>
      </c>
      <c r="GL165" s="10" t="s">
        <v>31</v>
      </c>
      <c r="GM165" s="10" t="s">
        <v>31</v>
      </c>
      <c r="GN165" s="10" t="s">
        <v>31</v>
      </c>
      <c r="GO165" s="10" t="s">
        <v>31</v>
      </c>
      <c r="GP165" s="10" t="s">
        <v>31</v>
      </c>
      <c r="GQ165" s="10" t="s">
        <v>31</v>
      </c>
      <c r="GR165" s="10" t="s">
        <v>31</v>
      </c>
      <c r="GS165" s="10" t="s">
        <v>31</v>
      </c>
      <c r="GT165" s="10" t="s">
        <v>31</v>
      </c>
      <c r="GU165" s="10" t="s">
        <v>31</v>
      </c>
      <c r="GV165" s="10" t="s">
        <v>31</v>
      </c>
      <c r="GW165" s="10" t="s">
        <v>31</v>
      </c>
      <c r="GX165" s="10" t="s">
        <v>31</v>
      </c>
      <c r="GY165" s="10" t="s">
        <v>31</v>
      </c>
      <c r="GZ165" s="10" t="s">
        <v>31</v>
      </c>
      <c r="HA165" s="10" t="s">
        <v>31</v>
      </c>
      <c r="HB165" s="10" t="s">
        <v>31</v>
      </c>
      <c r="HC165" s="10" t="s">
        <v>31</v>
      </c>
      <c r="HD165" s="10" t="s">
        <v>31</v>
      </c>
      <c r="HE165" s="10" t="s">
        <v>31</v>
      </c>
      <c r="HF165" s="10" t="s">
        <v>31</v>
      </c>
    </row>
    <row r="166">
      <c r="A166" s="7"/>
      <c r="B166" s="8"/>
      <c r="C166" s="7" t="s">
        <v>582</v>
      </c>
      <c r="D166" s="7" t="s">
        <v>583</v>
      </c>
      <c r="E166" s="7" t="s">
        <v>347</v>
      </c>
      <c r="F166" s="9">
        <f t="shared" si="1"/>
        <v>0</v>
      </c>
      <c r="G166" s="7" t="s">
        <v>26</v>
      </c>
      <c r="H166" s="7" t="s">
        <v>494</v>
      </c>
      <c r="I166" s="7" t="s">
        <v>106</v>
      </c>
      <c r="J166" s="7" t="s">
        <v>71</v>
      </c>
      <c r="K166" s="7" t="s">
        <v>55</v>
      </c>
      <c r="L166" s="7" t="s">
        <v>584</v>
      </c>
      <c r="M166" s="10" t="s">
        <v>31</v>
      </c>
      <c r="N166" s="10">
        <v>0.0</v>
      </c>
      <c r="O166" s="10" t="s">
        <v>31</v>
      </c>
      <c r="P166" s="10" t="s">
        <v>31</v>
      </c>
      <c r="Q166" s="10" t="s">
        <v>31</v>
      </c>
      <c r="R166" s="10" t="s">
        <v>31</v>
      </c>
      <c r="S166" s="11" t="s">
        <v>31</v>
      </c>
      <c r="T166" s="10" t="s">
        <v>31</v>
      </c>
      <c r="U166" s="10" t="s">
        <v>31</v>
      </c>
      <c r="V166" s="10" t="s">
        <v>31</v>
      </c>
      <c r="W166" s="10" t="s">
        <v>31</v>
      </c>
      <c r="X166" s="10" t="s">
        <v>31</v>
      </c>
      <c r="Y166" s="10" t="s">
        <v>31</v>
      </c>
      <c r="Z166" s="10" t="s">
        <v>31</v>
      </c>
      <c r="AA166" s="10" t="s">
        <v>31</v>
      </c>
      <c r="AB166" s="10" t="s">
        <v>31</v>
      </c>
      <c r="AC166" s="10" t="s">
        <v>31</v>
      </c>
      <c r="AD166" s="10" t="s">
        <v>31</v>
      </c>
      <c r="AE166" s="10" t="s">
        <v>31</v>
      </c>
      <c r="AF166" s="10" t="s">
        <v>31</v>
      </c>
      <c r="AG166" s="10" t="s">
        <v>31</v>
      </c>
      <c r="AH166" s="10" t="s">
        <v>31</v>
      </c>
      <c r="AI166" s="10" t="s">
        <v>31</v>
      </c>
      <c r="AJ166" s="10" t="s">
        <v>31</v>
      </c>
      <c r="AK166" s="10" t="s">
        <v>31</v>
      </c>
      <c r="AL166" s="10" t="s">
        <v>31</v>
      </c>
      <c r="AM166" s="11" t="s">
        <v>38</v>
      </c>
      <c r="AN166" s="10" t="s">
        <v>38</v>
      </c>
      <c r="AO166" s="10" t="s">
        <v>38</v>
      </c>
      <c r="AP166" s="10" t="s">
        <v>38</v>
      </c>
      <c r="AQ166" s="10" t="s">
        <v>38</v>
      </c>
      <c r="AR166" s="10" t="s">
        <v>38</v>
      </c>
      <c r="AS166" s="10" t="s">
        <v>38</v>
      </c>
      <c r="AT166" s="10" t="s">
        <v>38</v>
      </c>
      <c r="AU166" s="10" t="s">
        <v>38</v>
      </c>
      <c r="AV166" s="10" t="s">
        <v>38</v>
      </c>
      <c r="AW166" s="10" t="s">
        <v>38</v>
      </c>
      <c r="AX166" s="10" t="s">
        <v>38</v>
      </c>
      <c r="AY166" s="10" t="s">
        <v>38</v>
      </c>
      <c r="AZ166" s="10" t="s">
        <v>38</v>
      </c>
      <c r="BA166" s="10" t="s">
        <v>38</v>
      </c>
      <c r="BB166" s="10" t="s">
        <v>38</v>
      </c>
      <c r="BC166" s="10" t="s">
        <v>38</v>
      </c>
      <c r="BD166" s="10" t="s">
        <v>38</v>
      </c>
      <c r="BE166" s="10" t="s">
        <v>38</v>
      </c>
      <c r="BF166" s="10" t="s">
        <v>38</v>
      </c>
      <c r="BG166" s="10" t="s">
        <v>38</v>
      </c>
      <c r="BH166" s="10" t="s">
        <v>38</v>
      </c>
      <c r="BI166" s="10" t="s">
        <v>38</v>
      </c>
      <c r="BJ166" s="10" t="s">
        <v>38</v>
      </c>
      <c r="BK166" s="11" t="s">
        <v>31</v>
      </c>
      <c r="BL166" s="10" t="s">
        <v>31</v>
      </c>
      <c r="BM166" s="10" t="s">
        <v>31</v>
      </c>
      <c r="BN166" s="10" t="s">
        <v>31</v>
      </c>
      <c r="BO166" s="10" t="s">
        <v>31</v>
      </c>
      <c r="BP166" s="10" t="s">
        <v>31</v>
      </c>
      <c r="BQ166" s="10" t="s">
        <v>31</v>
      </c>
      <c r="BR166" s="10" t="s">
        <v>31</v>
      </c>
      <c r="BS166" s="10" t="s">
        <v>31</v>
      </c>
      <c r="BT166" s="10" t="s">
        <v>31</v>
      </c>
      <c r="BU166" s="10" t="s">
        <v>31</v>
      </c>
      <c r="BV166" s="10" t="s">
        <v>31</v>
      </c>
      <c r="BW166" s="10" t="s">
        <v>31</v>
      </c>
      <c r="BX166" s="10" t="s">
        <v>31</v>
      </c>
      <c r="BY166" s="10" t="s">
        <v>31</v>
      </c>
      <c r="BZ166" s="10" t="s">
        <v>31</v>
      </c>
      <c r="CA166" s="10" t="s">
        <v>31</v>
      </c>
      <c r="CB166" s="10" t="s">
        <v>31</v>
      </c>
      <c r="CC166" s="10" t="s">
        <v>31</v>
      </c>
      <c r="CD166" s="10" t="s">
        <v>31</v>
      </c>
      <c r="CE166" s="10" t="s">
        <v>31</v>
      </c>
      <c r="CF166" s="10" t="s">
        <v>31</v>
      </c>
      <c r="CG166" s="10" t="s">
        <v>31</v>
      </c>
      <c r="CH166" s="10" t="s">
        <v>31</v>
      </c>
      <c r="CI166" s="10" t="s">
        <v>31</v>
      </c>
      <c r="CJ166" s="10" t="s">
        <v>31</v>
      </c>
      <c r="CK166" s="10" t="s">
        <v>31</v>
      </c>
      <c r="CL166" s="10" t="s">
        <v>31</v>
      </c>
      <c r="CM166" s="10" t="s">
        <v>31</v>
      </c>
      <c r="CN166" s="11" t="s">
        <v>31</v>
      </c>
      <c r="CO166" s="10" t="s">
        <v>31</v>
      </c>
      <c r="CP166" s="10" t="s">
        <v>31</v>
      </c>
      <c r="CQ166" s="10" t="s">
        <v>31</v>
      </c>
      <c r="CR166" s="10" t="s">
        <v>31</v>
      </c>
      <c r="CS166" s="10" t="s">
        <v>31</v>
      </c>
      <c r="CT166" s="10" t="s">
        <v>31</v>
      </c>
      <c r="CU166" s="10" t="s">
        <v>31</v>
      </c>
      <c r="CV166" s="10" t="s">
        <v>31</v>
      </c>
      <c r="CW166" s="10" t="s">
        <v>31</v>
      </c>
      <c r="CX166" s="10" t="s">
        <v>31</v>
      </c>
      <c r="CY166" s="10" t="s">
        <v>31</v>
      </c>
      <c r="CZ166" s="10" t="s">
        <v>31</v>
      </c>
      <c r="DA166" s="10" t="s">
        <v>31</v>
      </c>
      <c r="DB166" s="10" t="s">
        <v>31</v>
      </c>
      <c r="DC166" s="10" t="s">
        <v>31</v>
      </c>
      <c r="DD166" s="10" t="s">
        <v>31</v>
      </c>
      <c r="DE166" s="10" t="s">
        <v>31</v>
      </c>
      <c r="DF166" s="10" t="s">
        <v>31</v>
      </c>
      <c r="DG166" s="10" t="s">
        <v>31</v>
      </c>
      <c r="DH166" s="10" t="s">
        <v>31</v>
      </c>
      <c r="DI166" s="10" t="s">
        <v>31</v>
      </c>
      <c r="DJ166" s="10" t="s">
        <v>31</v>
      </c>
      <c r="DK166" s="10" t="s">
        <v>31</v>
      </c>
      <c r="DL166" s="10" t="s">
        <v>31</v>
      </c>
      <c r="DM166" s="10" t="s">
        <v>31</v>
      </c>
      <c r="DN166" s="10" t="s">
        <v>31</v>
      </c>
      <c r="DO166" s="10" t="s">
        <v>31</v>
      </c>
      <c r="DP166" s="10" t="s">
        <v>31</v>
      </c>
      <c r="DQ166" s="10" t="s">
        <v>31</v>
      </c>
      <c r="DR166" s="10" t="s">
        <v>31</v>
      </c>
      <c r="DS166" s="10" t="s">
        <v>31</v>
      </c>
      <c r="DT166" s="10" t="s">
        <v>31</v>
      </c>
      <c r="DU166" s="10" t="s">
        <v>31</v>
      </c>
      <c r="DV166" s="10" t="s">
        <v>31</v>
      </c>
      <c r="DW166" s="10" t="s">
        <v>31</v>
      </c>
      <c r="DX166" s="10" t="s">
        <v>31</v>
      </c>
      <c r="DY166" s="10" t="s">
        <v>31</v>
      </c>
      <c r="DZ166" s="10" t="s">
        <v>31</v>
      </c>
      <c r="EA166" s="10" t="s">
        <v>31</v>
      </c>
      <c r="EB166" s="10" t="s">
        <v>31</v>
      </c>
      <c r="EC166" s="10" t="s">
        <v>31</v>
      </c>
      <c r="ED166" s="10" t="s">
        <v>31</v>
      </c>
      <c r="EE166" s="10" t="s">
        <v>31</v>
      </c>
      <c r="EF166" s="10" t="s">
        <v>31</v>
      </c>
      <c r="EG166" s="10" t="s">
        <v>31</v>
      </c>
      <c r="EH166" s="10" t="s">
        <v>31</v>
      </c>
      <c r="EI166" s="10" t="s">
        <v>31</v>
      </c>
      <c r="EJ166" s="10" t="s">
        <v>31</v>
      </c>
      <c r="EK166" s="10" t="s">
        <v>31</v>
      </c>
      <c r="EL166" s="10" t="s">
        <v>31</v>
      </c>
      <c r="EM166" s="10" t="s">
        <v>31</v>
      </c>
      <c r="EN166" s="10" t="s">
        <v>31</v>
      </c>
      <c r="EO166" s="10" t="s">
        <v>31</v>
      </c>
      <c r="EP166" s="10" t="s">
        <v>31</v>
      </c>
      <c r="EQ166" s="10" t="s">
        <v>31</v>
      </c>
      <c r="ER166" s="10" t="s">
        <v>31</v>
      </c>
      <c r="ES166" s="10" t="s">
        <v>31</v>
      </c>
      <c r="ET166" s="10" t="s">
        <v>31</v>
      </c>
      <c r="EU166" s="10" t="s">
        <v>31</v>
      </c>
      <c r="EV166" s="10" t="s">
        <v>31</v>
      </c>
      <c r="EW166" s="10" t="s">
        <v>31</v>
      </c>
      <c r="EX166" s="10" t="s">
        <v>31</v>
      </c>
      <c r="EY166" s="10" t="s">
        <v>31</v>
      </c>
      <c r="EZ166" s="10" t="s">
        <v>31</v>
      </c>
      <c r="FA166" s="10" t="s">
        <v>31</v>
      </c>
      <c r="FB166" s="10" t="s">
        <v>31</v>
      </c>
      <c r="FC166" s="11" t="s">
        <v>31</v>
      </c>
      <c r="FD166" s="10" t="s">
        <v>31</v>
      </c>
      <c r="FE166" s="10" t="s">
        <v>31</v>
      </c>
      <c r="FF166" s="10" t="s">
        <v>31</v>
      </c>
      <c r="FG166" s="10" t="s">
        <v>31</v>
      </c>
      <c r="FH166" s="10" t="s">
        <v>31</v>
      </c>
      <c r="FI166" s="10" t="s">
        <v>31</v>
      </c>
      <c r="FJ166" s="10" t="s">
        <v>31</v>
      </c>
      <c r="FK166" s="10" t="s">
        <v>31</v>
      </c>
      <c r="FL166" s="10" t="s">
        <v>31</v>
      </c>
      <c r="FM166" s="10" t="s">
        <v>31</v>
      </c>
      <c r="FN166" s="10" t="s">
        <v>31</v>
      </c>
      <c r="FO166" s="10" t="s">
        <v>31</v>
      </c>
      <c r="FP166" s="10" t="s">
        <v>31</v>
      </c>
      <c r="FQ166" s="10" t="s">
        <v>31</v>
      </c>
      <c r="FR166" s="10" t="s">
        <v>31</v>
      </c>
      <c r="FS166" s="10" t="s">
        <v>31</v>
      </c>
      <c r="FT166" s="10" t="s">
        <v>31</v>
      </c>
      <c r="FU166" s="10" t="s">
        <v>31</v>
      </c>
      <c r="FV166" s="10" t="s">
        <v>31</v>
      </c>
      <c r="FW166" s="10" t="s">
        <v>31</v>
      </c>
      <c r="FX166" s="10" t="s">
        <v>31</v>
      </c>
      <c r="FY166" s="10" t="s">
        <v>31</v>
      </c>
      <c r="FZ166" s="10" t="s">
        <v>31</v>
      </c>
      <c r="GA166" s="10" t="s">
        <v>31</v>
      </c>
      <c r="GB166" s="10" t="s">
        <v>31</v>
      </c>
      <c r="GC166" s="10" t="s">
        <v>31</v>
      </c>
      <c r="GD166" s="11" t="s">
        <v>31</v>
      </c>
      <c r="GE166" s="10" t="s">
        <v>31</v>
      </c>
      <c r="GF166" s="10" t="s">
        <v>31</v>
      </c>
      <c r="GG166" s="10" t="s">
        <v>31</v>
      </c>
      <c r="GH166" s="10" t="s">
        <v>31</v>
      </c>
      <c r="GI166" s="10" t="s">
        <v>31</v>
      </c>
      <c r="GJ166" s="10" t="s">
        <v>31</v>
      </c>
      <c r="GK166" s="10" t="s">
        <v>31</v>
      </c>
      <c r="GL166" s="10" t="s">
        <v>31</v>
      </c>
      <c r="GM166" s="10" t="s">
        <v>31</v>
      </c>
      <c r="GN166" s="10" t="s">
        <v>31</v>
      </c>
      <c r="GO166" s="10" t="s">
        <v>31</v>
      </c>
      <c r="GP166" s="10" t="s">
        <v>31</v>
      </c>
      <c r="GQ166" s="10" t="s">
        <v>31</v>
      </c>
      <c r="GR166" s="10" t="s">
        <v>31</v>
      </c>
      <c r="GS166" s="10" t="s">
        <v>31</v>
      </c>
      <c r="GT166" s="10" t="s">
        <v>31</v>
      </c>
      <c r="GU166" s="10" t="s">
        <v>31</v>
      </c>
      <c r="GV166" s="10" t="s">
        <v>31</v>
      </c>
      <c r="GW166" s="10" t="s">
        <v>31</v>
      </c>
      <c r="GX166" s="10" t="s">
        <v>31</v>
      </c>
      <c r="GY166" s="10" t="s">
        <v>31</v>
      </c>
      <c r="GZ166" s="10" t="s">
        <v>31</v>
      </c>
      <c r="HA166" s="10" t="s">
        <v>31</v>
      </c>
      <c r="HB166" s="10" t="s">
        <v>31</v>
      </c>
      <c r="HC166" s="10" t="s">
        <v>31</v>
      </c>
      <c r="HD166" s="10" t="s">
        <v>31</v>
      </c>
      <c r="HE166" s="10" t="s">
        <v>31</v>
      </c>
      <c r="HF166" s="10" t="s">
        <v>31</v>
      </c>
    </row>
    <row r="167">
      <c r="A167" s="7"/>
      <c r="B167" s="8"/>
      <c r="C167" s="7" t="s">
        <v>585</v>
      </c>
      <c r="D167" s="7" t="s">
        <v>217</v>
      </c>
      <c r="E167" s="7" t="s">
        <v>586</v>
      </c>
      <c r="F167" s="9">
        <f t="shared" si="1"/>
        <v>0</v>
      </c>
      <c r="G167" s="7" t="s">
        <v>26</v>
      </c>
      <c r="H167" s="7" t="s">
        <v>35</v>
      </c>
      <c r="I167" s="7" t="s">
        <v>36</v>
      </c>
      <c r="J167" s="7" t="s">
        <v>29</v>
      </c>
      <c r="K167" s="7" t="s">
        <v>30</v>
      </c>
      <c r="L167" s="7" t="s">
        <v>121</v>
      </c>
      <c r="M167" s="10" t="s">
        <v>31</v>
      </c>
      <c r="N167" s="10" t="s">
        <v>31</v>
      </c>
      <c r="O167" s="10" t="s">
        <v>31</v>
      </c>
      <c r="P167" s="10" t="s">
        <v>31</v>
      </c>
      <c r="Q167" s="10" t="s">
        <v>31</v>
      </c>
      <c r="R167" s="10" t="s">
        <v>31</v>
      </c>
      <c r="S167" s="11" t="s">
        <v>31</v>
      </c>
      <c r="T167" s="10" t="s">
        <v>31</v>
      </c>
      <c r="U167" s="10" t="s">
        <v>31</v>
      </c>
      <c r="V167" s="10" t="s">
        <v>31</v>
      </c>
      <c r="W167" s="10" t="s">
        <v>31</v>
      </c>
      <c r="X167" s="10" t="s">
        <v>31</v>
      </c>
      <c r="Y167" s="10" t="s">
        <v>31</v>
      </c>
      <c r="Z167" s="10" t="s">
        <v>31</v>
      </c>
      <c r="AA167" s="10" t="s">
        <v>31</v>
      </c>
      <c r="AB167" s="10" t="s">
        <v>31</v>
      </c>
      <c r="AC167" s="10" t="s">
        <v>31</v>
      </c>
      <c r="AD167" s="10" t="s">
        <v>31</v>
      </c>
      <c r="AE167" s="10" t="s">
        <v>31</v>
      </c>
      <c r="AF167" s="10" t="s">
        <v>31</v>
      </c>
      <c r="AG167" s="10" t="s">
        <v>31</v>
      </c>
      <c r="AH167" s="10" t="s">
        <v>31</v>
      </c>
      <c r="AI167" s="10" t="s">
        <v>31</v>
      </c>
      <c r="AJ167" s="10" t="s">
        <v>31</v>
      </c>
      <c r="AK167" s="10" t="s">
        <v>31</v>
      </c>
      <c r="AL167" s="10" t="s">
        <v>31</v>
      </c>
      <c r="AM167" s="11" t="s">
        <v>31</v>
      </c>
      <c r="AN167" s="10" t="s">
        <v>31</v>
      </c>
      <c r="AO167" s="10" t="s">
        <v>31</v>
      </c>
      <c r="AP167" s="10" t="s">
        <v>31</v>
      </c>
      <c r="AQ167" s="10" t="s">
        <v>31</v>
      </c>
      <c r="AR167" s="10" t="s">
        <v>31</v>
      </c>
      <c r="AS167" s="10" t="s">
        <v>31</v>
      </c>
      <c r="AT167" s="10" t="s">
        <v>31</v>
      </c>
      <c r="AU167" s="10" t="s">
        <v>31</v>
      </c>
      <c r="AV167" s="10" t="s">
        <v>31</v>
      </c>
      <c r="AW167" s="10" t="s">
        <v>31</v>
      </c>
      <c r="AX167" s="10" t="s">
        <v>31</v>
      </c>
      <c r="AY167" s="10" t="s">
        <v>31</v>
      </c>
      <c r="AZ167" s="10" t="s">
        <v>31</v>
      </c>
      <c r="BA167" s="10" t="s">
        <v>31</v>
      </c>
      <c r="BB167" s="10" t="s">
        <v>31</v>
      </c>
      <c r="BC167" s="10" t="s">
        <v>31</v>
      </c>
      <c r="BD167" s="10" t="s">
        <v>31</v>
      </c>
      <c r="BE167" s="10" t="s">
        <v>31</v>
      </c>
      <c r="BF167" s="10" t="s">
        <v>31</v>
      </c>
      <c r="BG167" s="10" t="s">
        <v>31</v>
      </c>
      <c r="BH167" s="10" t="s">
        <v>31</v>
      </c>
      <c r="BI167" s="10" t="s">
        <v>31</v>
      </c>
      <c r="BJ167" s="10" t="s">
        <v>31</v>
      </c>
      <c r="BK167" s="11" t="s">
        <v>31</v>
      </c>
      <c r="BL167" s="10" t="s">
        <v>31</v>
      </c>
      <c r="BM167" s="10" t="s">
        <v>31</v>
      </c>
      <c r="BN167" s="10" t="s">
        <v>31</v>
      </c>
      <c r="BO167" s="10" t="s">
        <v>31</v>
      </c>
      <c r="BP167" s="10" t="s">
        <v>31</v>
      </c>
      <c r="BQ167" s="10" t="s">
        <v>31</v>
      </c>
      <c r="BR167" s="10" t="s">
        <v>31</v>
      </c>
      <c r="BS167" s="10" t="s">
        <v>31</v>
      </c>
      <c r="BT167" s="10" t="s">
        <v>31</v>
      </c>
      <c r="BU167" s="10" t="s">
        <v>31</v>
      </c>
      <c r="BV167" s="10" t="s">
        <v>31</v>
      </c>
      <c r="BW167" s="10" t="s">
        <v>31</v>
      </c>
      <c r="BX167" s="10" t="s">
        <v>31</v>
      </c>
      <c r="BY167" s="10" t="s">
        <v>31</v>
      </c>
      <c r="BZ167" s="10" t="s">
        <v>31</v>
      </c>
      <c r="CA167" s="10" t="s">
        <v>31</v>
      </c>
      <c r="CB167" s="10" t="s">
        <v>31</v>
      </c>
      <c r="CC167" s="10" t="s">
        <v>31</v>
      </c>
      <c r="CD167" s="10" t="s">
        <v>31</v>
      </c>
      <c r="CE167" s="10" t="s">
        <v>31</v>
      </c>
      <c r="CF167" s="10" t="s">
        <v>31</v>
      </c>
      <c r="CG167" s="10" t="s">
        <v>31</v>
      </c>
      <c r="CH167" s="10" t="s">
        <v>31</v>
      </c>
      <c r="CI167" s="10" t="s">
        <v>31</v>
      </c>
      <c r="CJ167" s="10" t="s">
        <v>31</v>
      </c>
      <c r="CK167" s="10" t="s">
        <v>31</v>
      </c>
      <c r="CL167" s="10" t="s">
        <v>31</v>
      </c>
      <c r="CM167" s="10" t="s">
        <v>31</v>
      </c>
      <c r="CN167" s="11" t="s">
        <v>31</v>
      </c>
      <c r="CO167" s="10" t="s">
        <v>31</v>
      </c>
      <c r="CP167" s="10" t="s">
        <v>31</v>
      </c>
      <c r="CQ167" s="10" t="s">
        <v>31</v>
      </c>
      <c r="CR167" s="10" t="s">
        <v>31</v>
      </c>
      <c r="CS167" s="10" t="s">
        <v>31</v>
      </c>
      <c r="CT167" s="10" t="s">
        <v>31</v>
      </c>
      <c r="CU167" s="10" t="s">
        <v>31</v>
      </c>
      <c r="CV167" s="10" t="s">
        <v>31</v>
      </c>
      <c r="CW167" s="10" t="s">
        <v>31</v>
      </c>
      <c r="CX167" s="10" t="s">
        <v>31</v>
      </c>
      <c r="CY167" s="10" t="s">
        <v>31</v>
      </c>
      <c r="CZ167" s="10" t="s">
        <v>31</v>
      </c>
      <c r="DA167" s="10" t="s">
        <v>31</v>
      </c>
      <c r="DB167" s="10" t="s">
        <v>31</v>
      </c>
      <c r="DC167" s="10" t="s">
        <v>31</v>
      </c>
      <c r="DD167" s="10" t="s">
        <v>31</v>
      </c>
      <c r="DE167" s="10" t="s">
        <v>31</v>
      </c>
      <c r="DF167" s="10" t="s">
        <v>31</v>
      </c>
      <c r="DG167" s="10" t="s">
        <v>31</v>
      </c>
      <c r="DH167" s="10" t="s">
        <v>31</v>
      </c>
      <c r="DI167" s="10" t="s">
        <v>31</v>
      </c>
      <c r="DJ167" s="10" t="s">
        <v>31</v>
      </c>
      <c r="DK167" s="10" t="s">
        <v>31</v>
      </c>
      <c r="DL167" s="10" t="s">
        <v>31</v>
      </c>
      <c r="DM167" s="10" t="s">
        <v>31</v>
      </c>
      <c r="DN167" s="10" t="s">
        <v>31</v>
      </c>
      <c r="DO167" s="10" t="s">
        <v>31</v>
      </c>
      <c r="DP167" s="10" t="s">
        <v>31</v>
      </c>
      <c r="DQ167" s="10" t="s">
        <v>31</v>
      </c>
      <c r="DR167" s="10" t="s">
        <v>31</v>
      </c>
      <c r="DS167" s="10" t="s">
        <v>31</v>
      </c>
      <c r="DT167" s="10" t="s">
        <v>31</v>
      </c>
      <c r="DU167" s="10" t="s">
        <v>31</v>
      </c>
      <c r="DV167" s="10" t="s">
        <v>31</v>
      </c>
      <c r="DW167" s="10" t="s">
        <v>31</v>
      </c>
      <c r="DX167" s="10" t="s">
        <v>31</v>
      </c>
      <c r="DY167" s="10" t="s">
        <v>31</v>
      </c>
      <c r="DZ167" s="10" t="s">
        <v>31</v>
      </c>
      <c r="EA167" s="10" t="s">
        <v>31</v>
      </c>
      <c r="EB167" s="10" t="s">
        <v>31</v>
      </c>
      <c r="EC167" s="10" t="s">
        <v>31</v>
      </c>
      <c r="ED167" s="10" t="s">
        <v>31</v>
      </c>
      <c r="EE167" s="10" t="s">
        <v>31</v>
      </c>
      <c r="EF167" s="10" t="s">
        <v>31</v>
      </c>
      <c r="EG167" s="10" t="s">
        <v>31</v>
      </c>
      <c r="EH167" s="10" t="s">
        <v>31</v>
      </c>
      <c r="EI167" s="10" t="s">
        <v>31</v>
      </c>
      <c r="EJ167" s="10" t="s">
        <v>31</v>
      </c>
      <c r="EK167" s="10" t="s">
        <v>31</v>
      </c>
      <c r="EL167" s="10" t="s">
        <v>31</v>
      </c>
      <c r="EM167" s="10" t="s">
        <v>31</v>
      </c>
      <c r="EN167" s="10" t="s">
        <v>31</v>
      </c>
      <c r="EO167" s="10" t="s">
        <v>31</v>
      </c>
      <c r="EP167" s="10" t="s">
        <v>31</v>
      </c>
      <c r="EQ167" s="10" t="s">
        <v>31</v>
      </c>
      <c r="ER167" s="10" t="s">
        <v>31</v>
      </c>
      <c r="ES167" s="10" t="s">
        <v>31</v>
      </c>
      <c r="ET167" s="10" t="s">
        <v>31</v>
      </c>
      <c r="EU167" s="10" t="s">
        <v>31</v>
      </c>
      <c r="EV167" s="10" t="s">
        <v>31</v>
      </c>
      <c r="EW167" s="10" t="s">
        <v>31</v>
      </c>
      <c r="EX167" s="10" t="s">
        <v>31</v>
      </c>
      <c r="EY167" s="10" t="s">
        <v>31</v>
      </c>
      <c r="EZ167" s="10" t="s">
        <v>31</v>
      </c>
      <c r="FA167" s="10" t="s">
        <v>31</v>
      </c>
      <c r="FB167" s="10" t="s">
        <v>31</v>
      </c>
      <c r="FC167" s="11" t="s">
        <v>31</v>
      </c>
      <c r="FD167" s="10" t="s">
        <v>31</v>
      </c>
      <c r="FE167" s="10" t="s">
        <v>31</v>
      </c>
      <c r="FF167" s="10" t="s">
        <v>31</v>
      </c>
      <c r="FG167" s="10" t="s">
        <v>31</v>
      </c>
      <c r="FH167" s="10" t="s">
        <v>31</v>
      </c>
      <c r="FI167" s="10" t="s">
        <v>31</v>
      </c>
      <c r="FJ167" s="10" t="s">
        <v>31</v>
      </c>
      <c r="FK167" s="10" t="s">
        <v>31</v>
      </c>
      <c r="FL167" s="10" t="s">
        <v>31</v>
      </c>
      <c r="FM167" s="10" t="s">
        <v>31</v>
      </c>
      <c r="FN167" s="10" t="s">
        <v>31</v>
      </c>
      <c r="FO167" s="10" t="s">
        <v>31</v>
      </c>
      <c r="FP167" s="10" t="s">
        <v>31</v>
      </c>
      <c r="FQ167" s="10" t="s">
        <v>31</v>
      </c>
      <c r="FR167" s="10" t="s">
        <v>31</v>
      </c>
      <c r="FS167" s="10" t="s">
        <v>31</v>
      </c>
      <c r="FT167" s="10" t="s">
        <v>31</v>
      </c>
      <c r="FU167" s="10" t="s">
        <v>31</v>
      </c>
      <c r="FV167" s="10" t="s">
        <v>31</v>
      </c>
      <c r="FW167" s="10" t="s">
        <v>31</v>
      </c>
      <c r="FX167" s="10" t="s">
        <v>31</v>
      </c>
      <c r="FY167" s="10" t="s">
        <v>31</v>
      </c>
      <c r="FZ167" s="10" t="s">
        <v>31</v>
      </c>
      <c r="GA167" s="10" t="s">
        <v>31</v>
      </c>
      <c r="GB167" s="10" t="s">
        <v>31</v>
      </c>
      <c r="GC167" s="10" t="s">
        <v>31</v>
      </c>
      <c r="GD167" s="11" t="s">
        <v>31</v>
      </c>
      <c r="GE167" s="10" t="s">
        <v>31</v>
      </c>
      <c r="GF167" s="10" t="s">
        <v>31</v>
      </c>
      <c r="GG167" s="10" t="s">
        <v>31</v>
      </c>
      <c r="GH167" s="10" t="s">
        <v>31</v>
      </c>
      <c r="GI167" s="10" t="s">
        <v>31</v>
      </c>
      <c r="GJ167" s="10" t="s">
        <v>31</v>
      </c>
      <c r="GK167" s="10" t="s">
        <v>31</v>
      </c>
      <c r="GL167" s="10" t="s">
        <v>31</v>
      </c>
      <c r="GM167" s="10" t="s">
        <v>31</v>
      </c>
      <c r="GN167" s="10" t="s">
        <v>31</v>
      </c>
      <c r="GO167" s="10" t="s">
        <v>31</v>
      </c>
      <c r="GP167" s="10" t="s">
        <v>31</v>
      </c>
      <c r="GQ167" s="10" t="s">
        <v>31</v>
      </c>
      <c r="GR167" s="10" t="s">
        <v>31</v>
      </c>
      <c r="GS167" s="10" t="s">
        <v>31</v>
      </c>
      <c r="GT167" s="10" t="s">
        <v>31</v>
      </c>
      <c r="GU167" s="10" t="s">
        <v>31</v>
      </c>
      <c r="GV167" s="10" t="s">
        <v>31</v>
      </c>
      <c r="GW167" s="10" t="s">
        <v>31</v>
      </c>
      <c r="GX167" s="10" t="s">
        <v>31</v>
      </c>
      <c r="GY167" s="10" t="s">
        <v>31</v>
      </c>
      <c r="GZ167" s="10" t="s">
        <v>31</v>
      </c>
      <c r="HA167" s="10" t="s">
        <v>31</v>
      </c>
      <c r="HB167" s="10" t="s">
        <v>31</v>
      </c>
      <c r="HC167" s="10" t="s">
        <v>31</v>
      </c>
      <c r="HD167" s="10" t="s">
        <v>31</v>
      </c>
      <c r="HE167" s="10" t="s">
        <v>31</v>
      </c>
      <c r="HF167" s="10" t="s">
        <v>31</v>
      </c>
    </row>
    <row r="168">
      <c r="A168" s="7"/>
      <c r="B168" s="8"/>
      <c r="C168" s="7" t="s">
        <v>587</v>
      </c>
      <c r="D168" s="7" t="s">
        <v>246</v>
      </c>
      <c r="E168" s="7" t="s">
        <v>588</v>
      </c>
      <c r="F168" s="9">
        <f t="shared" si="1"/>
        <v>0</v>
      </c>
      <c r="G168" s="7" t="s">
        <v>26</v>
      </c>
      <c r="H168" s="7" t="s">
        <v>35</v>
      </c>
      <c r="I168" s="7" t="s">
        <v>36</v>
      </c>
      <c r="J168" s="7" t="s">
        <v>42</v>
      </c>
      <c r="K168" s="7" t="s">
        <v>30</v>
      </c>
      <c r="L168" s="7" t="s">
        <v>589</v>
      </c>
      <c r="M168" s="10" t="s">
        <v>31</v>
      </c>
      <c r="N168" s="10" t="s">
        <v>31</v>
      </c>
      <c r="O168" s="10" t="s">
        <v>31</v>
      </c>
      <c r="P168" s="10" t="s">
        <v>31</v>
      </c>
      <c r="Q168" s="10" t="s">
        <v>31</v>
      </c>
      <c r="R168" s="10" t="s">
        <v>31</v>
      </c>
      <c r="S168" s="11" t="s">
        <v>31</v>
      </c>
      <c r="T168" s="10" t="s">
        <v>31</v>
      </c>
      <c r="U168" s="10" t="s">
        <v>31</v>
      </c>
      <c r="V168" s="10" t="s">
        <v>31</v>
      </c>
      <c r="W168" s="10" t="s">
        <v>31</v>
      </c>
      <c r="X168" s="10" t="s">
        <v>31</v>
      </c>
      <c r="Y168" s="10" t="s">
        <v>31</v>
      </c>
      <c r="Z168" s="10" t="s">
        <v>31</v>
      </c>
      <c r="AA168" s="10" t="s">
        <v>31</v>
      </c>
      <c r="AB168" s="10" t="s">
        <v>31</v>
      </c>
      <c r="AC168" s="10" t="s">
        <v>31</v>
      </c>
      <c r="AD168" s="10" t="s">
        <v>31</v>
      </c>
      <c r="AE168" s="10" t="s">
        <v>31</v>
      </c>
      <c r="AF168" s="10" t="s">
        <v>31</v>
      </c>
      <c r="AG168" s="10" t="s">
        <v>31</v>
      </c>
      <c r="AH168" s="10" t="s">
        <v>31</v>
      </c>
      <c r="AI168" s="10" t="s">
        <v>31</v>
      </c>
      <c r="AJ168" s="10" t="s">
        <v>31</v>
      </c>
      <c r="AK168" s="10" t="s">
        <v>31</v>
      </c>
      <c r="AL168" s="10" t="s">
        <v>31</v>
      </c>
      <c r="AM168" s="11" t="s">
        <v>31</v>
      </c>
      <c r="AN168" s="10" t="s">
        <v>31</v>
      </c>
      <c r="AO168" s="10" t="s">
        <v>31</v>
      </c>
      <c r="AP168" s="10" t="s">
        <v>31</v>
      </c>
      <c r="AQ168" s="10" t="s">
        <v>31</v>
      </c>
      <c r="AR168" s="10" t="s">
        <v>31</v>
      </c>
      <c r="AS168" s="10" t="s">
        <v>31</v>
      </c>
      <c r="AT168" s="10" t="s">
        <v>31</v>
      </c>
      <c r="AU168" s="10" t="s">
        <v>31</v>
      </c>
      <c r="AV168" s="10" t="s">
        <v>31</v>
      </c>
      <c r="AW168" s="10" t="s">
        <v>31</v>
      </c>
      <c r="AX168" s="10" t="s">
        <v>31</v>
      </c>
      <c r="AY168" s="10" t="s">
        <v>31</v>
      </c>
      <c r="AZ168" s="10" t="s">
        <v>31</v>
      </c>
      <c r="BA168" s="10" t="s">
        <v>31</v>
      </c>
      <c r="BB168" s="10" t="s">
        <v>31</v>
      </c>
      <c r="BC168" s="10" t="s">
        <v>31</v>
      </c>
      <c r="BD168" s="10" t="s">
        <v>31</v>
      </c>
      <c r="BE168" s="10" t="s">
        <v>31</v>
      </c>
      <c r="BF168" s="10" t="s">
        <v>31</v>
      </c>
      <c r="BG168" s="10" t="s">
        <v>31</v>
      </c>
      <c r="BH168" s="10" t="s">
        <v>31</v>
      </c>
      <c r="BI168" s="10" t="s">
        <v>31</v>
      </c>
      <c r="BJ168" s="10" t="s">
        <v>31</v>
      </c>
      <c r="BK168" s="11" t="s">
        <v>31</v>
      </c>
      <c r="BL168" s="10" t="s">
        <v>31</v>
      </c>
      <c r="BM168" s="10" t="s">
        <v>31</v>
      </c>
      <c r="BN168" s="10" t="s">
        <v>31</v>
      </c>
      <c r="BO168" s="10" t="s">
        <v>31</v>
      </c>
      <c r="BP168" s="10" t="s">
        <v>31</v>
      </c>
      <c r="BQ168" s="10" t="s">
        <v>31</v>
      </c>
      <c r="BR168" s="10" t="s">
        <v>31</v>
      </c>
      <c r="BS168" s="10" t="s">
        <v>31</v>
      </c>
      <c r="BT168" s="10" t="s">
        <v>31</v>
      </c>
      <c r="BU168" s="10" t="s">
        <v>31</v>
      </c>
      <c r="BV168" s="10" t="s">
        <v>31</v>
      </c>
      <c r="BW168" s="10" t="s">
        <v>31</v>
      </c>
      <c r="BX168" s="10" t="s">
        <v>31</v>
      </c>
      <c r="BY168" s="10" t="s">
        <v>31</v>
      </c>
      <c r="BZ168" s="10" t="s">
        <v>31</v>
      </c>
      <c r="CA168" s="10" t="s">
        <v>31</v>
      </c>
      <c r="CB168" s="10" t="s">
        <v>31</v>
      </c>
      <c r="CC168" s="10" t="s">
        <v>31</v>
      </c>
      <c r="CD168" s="10" t="s">
        <v>31</v>
      </c>
      <c r="CE168" s="10" t="s">
        <v>31</v>
      </c>
      <c r="CF168" s="10" t="s">
        <v>31</v>
      </c>
      <c r="CG168" s="10" t="s">
        <v>31</v>
      </c>
      <c r="CH168" s="10" t="s">
        <v>31</v>
      </c>
      <c r="CI168" s="10" t="s">
        <v>31</v>
      </c>
      <c r="CJ168" s="10" t="s">
        <v>31</v>
      </c>
      <c r="CK168" s="10" t="s">
        <v>31</v>
      </c>
      <c r="CL168" s="10" t="s">
        <v>31</v>
      </c>
      <c r="CM168" s="10" t="s">
        <v>31</v>
      </c>
      <c r="CN168" s="11" t="s">
        <v>31</v>
      </c>
      <c r="CO168" s="10" t="s">
        <v>31</v>
      </c>
      <c r="CP168" s="10" t="s">
        <v>31</v>
      </c>
      <c r="CQ168" s="10" t="s">
        <v>31</v>
      </c>
      <c r="CR168" s="10" t="s">
        <v>31</v>
      </c>
      <c r="CS168" s="10" t="s">
        <v>31</v>
      </c>
      <c r="CT168" s="10" t="s">
        <v>31</v>
      </c>
      <c r="CU168" s="10" t="s">
        <v>31</v>
      </c>
      <c r="CV168" s="10" t="s">
        <v>31</v>
      </c>
      <c r="CW168" s="10" t="s">
        <v>31</v>
      </c>
      <c r="CX168" s="10" t="s">
        <v>31</v>
      </c>
      <c r="CY168" s="10" t="s">
        <v>31</v>
      </c>
      <c r="CZ168" s="10" t="s">
        <v>31</v>
      </c>
      <c r="DA168" s="10" t="s">
        <v>31</v>
      </c>
      <c r="DB168" s="10" t="s">
        <v>31</v>
      </c>
      <c r="DC168" s="10" t="s">
        <v>31</v>
      </c>
      <c r="DD168" s="10" t="s">
        <v>31</v>
      </c>
      <c r="DE168" s="10" t="s">
        <v>31</v>
      </c>
      <c r="DF168" s="10" t="s">
        <v>31</v>
      </c>
      <c r="DG168" s="10" t="s">
        <v>31</v>
      </c>
      <c r="DH168" s="10" t="s">
        <v>31</v>
      </c>
      <c r="DI168" s="10" t="s">
        <v>31</v>
      </c>
      <c r="DJ168" s="10" t="s">
        <v>31</v>
      </c>
      <c r="DK168" s="10" t="s">
        <v>31</v>
      </c>
      <c r="DL168" s="10" t="s">
        <v>31</v>
      </c>
      <c r="DM168" s="10" t="s">
        <v>31</v>
      </c>
      <c r="DN168" s="10" t="s">
        <v>31</v>
      </c>
      <c r="DO168" s="10" t="s">
        <v>31</v>
      </c>
      <c r="DP168" s="10" t="s">
        <v>31</v>
      </c>
      <c r="DQ168" s="10" t="s">
        <v>31</v>
      </c>
      <c r="DR168" s="10" t="s">
        <v>31</v>
      </c>
      <c r="DS168" s="10" t="s">
        <v>31</v>
      </c>
      <c r="DT168" s="10" t="s">
        <v>31</v>
      </c>
      <c r="DU168" s="10" t="s">
        <v>31</v>
      </c>
      <c r="DV168" s="10" t="s">
        <v>31</v>
      </c>
      <c r="DW168" s="10" t="s">
        <v>31</v>
      </c>
      <c r="DX168" s="10" t="s">
        <v>31</v>
      </c>
      <c r="DY168" s="10" t="s">
        <v>31</v>
      </c>
      <c r="DZ168" s="10" t="s">
        <v>31</v>
      </c>
      <c r="EA168" s="10" t="s">
        <v>31</v>
      </c>
      <c r="EB168" s="10" t="s">
        <v>31</v>
      </c>
      <c r="EC168" s="10" t="s">
        <v>31</v>
      </c>
      <c r="ED168" s="10" t="s">
        <v>31</v>
      </c>
      <c r="EE168" s="10" t="s">
        <v>31</v>
      </c>
      <c r="EF168" s="10" t="s">
        <v>31</v>
      </c>
      <c r="EG168" s="10" t="s">
        <v>31</v>
      </c>
      <c r="EH168" s="10" t="s">
        <v>31</v>
      </c>
      <c r="EI168" s="10" t="s">
        <v>31</v>
      </c>
      <c r="EJ168" s="10" t="s">
        <v>31</v>
      </c>
      <c r="EK168" s="10" t="s">
        <v>31</v>
      </c>
      <c r="EL168" s="10" t="s">
        <v>31</v>
      </c>
      <c r="EM168" s="10" t="s">
        <v>31</v>
      </c>
      <c r="EN168" s="10" t="s">
        <v>31</v>
      </c>
      <c r="EO168" s="10" t="s">
        <v>31</v>
      </c>
      <c r="EP168" s="10" t="s">
        <v>31</v>
      </c>
      <c r="EQ168" s="10" t="s">
        <v>31</v>
      </c>
      <c r="ER168" s="10" t="s">
        <v>31</v>
      </c>
      <c r="ES168" s="10" t="s">
        <v>31</v>
      </c>
      <c r="ET168" s="10" t="s">
        <v>31</v>
      </c>
      <c r="EU168" s="10" t="s">
        <v>31</v>
      </c>
      <c r="EV168" s="10" t="s">
        <v>31</v>
      </c>
      <c r="EW168" s="10" t="s">
        <v>31</v>
      </c>
      <c r="EX168" s="10" t="s">
        <v>31</v>
      </c>
      <c r="EY168" s="10" t="s">
        <v>31</v>
      </c>
      <c r="EZ168" s="10" t="s">
        <v>31</v>
      </c>
      <c r="FA168" s="10" t="s">
        <v>31</v>
      </c>
      <c r="FB168" s="10" t="s">
        <v>31</v>
      </c>
      <c r="FC168" s="11" t="s">
        <v>31</v>
      </c>
      <c r="FD168" s="10" t="s">
        <v>31</v>
      </c>
      <c r="FE168" s="10" t="s">
        <v>31</v>
      </c>
      <c r="FF168" s="10" t="s">
        <v>31</v>
      </c>
      <c r="FG168" s="10" t="s">
        <v>31</v>
      </c>
      <c r="FH168" s="10" t="s">
        <v>31</v>
      </c>
      <c r="FI168" s="10" t="s">
        <v>31</v>
      </c>
      <c r="FJ168" s="10" t="s">
        <v>31</v>
      </c>
      <c r="FK168" s="10" t="s">
        <v>31</v>
      </c>
      <c r="FL168" s="10" t="s">
        <v>31</v>
      </c>
      <c r="FM168" s="10" t="s">
        <v>31</v>
      </c>
      <c r="FN168" s="10" t="s">
        <v>31</v>
      </c>
      <c r="FO168" s="10" t="s">
        <v>31</v>
      </c>
      <c r="FP168" s="10" t="s">
        <v>31</v>
      </c>
      <c r="FQ168" s="10" t="s">
        <v>31</v>
      </c>
      <c r="FR168" s="10" t="s">
        <v>31</v>
      </c>
      <c r="FS168" s="10" t="s">
        <v>31</v>
      </c>
      <c r="FT168" s="10" t="s">
        <v>31</v>
      </c>
      <c r="FU168" s="10" t="s">
        <v>31</v>
      </c>
      <c r="FV168" s="10" t="s">
        <v>31</v>
      </c>
      <c r="FW168" s="10" t="s">
        <v>31</v>
      </c>
      <c r="FX168" s="10" t="s">
        <v>31</v>
      </c>
      <c r="FY168" s="10" t="s">
        <v>31</v>
      </c>
      <c r="FZ168" s="10" t="s">
        <v>31</v>
      </c>
      <c r="GA168" s="10" t="s">
        <v>31</v>
      </c>
      <c r="GB168" s="10" t="s">
        <v>31</v>
      </c>
      <c r="GC168" s="10" t="s">
        <v>31</v>
      </c>
      <c r="GD168" s="11" t="s">
        <v>31</v>
      </c>
      <c r="GE168" s="10" t="s">
        <v>31</v>
      </c>
      <c r="GF168" s="10" t="s">
        <v>31</v>
      </c>
      <c r="GG168" s="10" t="s">
        <v>31</v>
      </c>
      <c r="GH168" s="10" t="s">
        <v>31</v>
      </c>
      <c r="GI168" s="10" t="s">
        <v>31</v>
      </c>
      <c r="GJ168" s="10" t="s">
        <v>31</v>
      </c>
      <c r="GK168" s="10" t="s">
        <v>31</v>
      </c>
      <c r="GL168" s="10" t="s">
        <v>31</v>
      </c>
      <c r="GM168" s="10" t="s">
        <v>31</v>
      </c>
      <c r="GN168" s="10" t="s">
        <v>31</v>
      </c>
      <c r="GO168" s="10" t="s">
        <v>31</v>
      </c>
      <c r="GP168" s="10" t="s">
        <v>31</v>
      </c>
      <c r="GQ168" s="10" t="s">
        <v>31</v>
      </c>
      <c r="GR168" s="10" t="s">
        <v>31</v>
      </c>
      <c r="GS168" s="10" t="s">
        <v>31</v>
      </c>
      <c r="GT168" s="10" t="s">
        <v>31</v>
      </c>
      <c r="GU168" s="10" t="s">
        <v>31</v>
      </c>
      <c r="GV168" s="10" t="s">
        <v>31</v>
      </c>
      <c r="GW168" s="10" t="s">
        <v>31</v>
      </c>
      <c r="GX168" s="10" t="s">
        <v>31</v>
      </c>
      <c r="GY168" s="10" t="s">
        <v>31</v>
      </c>
      <c r="GZ168" s="10" t="s">
        <v>31</v>
      </c>
      <c r="HA168" s="10" t="s">
        <v>31</v>
      </c>
      <c r="HB168" s="10" t="s">
        <v>31</v>
      </c>
      <c r="HC168" s="10" t="s">
        <v>31</v>
      </c>
      <c r="HD168" s="10" t="s">
        <v>31</v>
      </c>
      <c r="HE168" s="10" t="s">
        <v>31</v>
      </c>
      <c r="HF168" s="10" t="s">
        <v>31</v>
      </c>
    </row>
    <row r="169">
      <c r="A169" s="7"/>
      <c r="B169" s="8"/>
      <c r="C169" s="7" t="s">
        <v>590</v>
      </c>
      <c r="D169" s="7" t="s">
        <v>591</v>
      </c>
      <c r="E169" s="7" t="s">
        <v>592</v>
      </c>
      <c r="F169" s="9">
        <f t="shared" si="1"/>
        <v>0</v>
      </c>
      <c r="G169" s="7" t="s">
        <v>26</v>
      </c>
      <c r="H169" s="7" t="s">
        <v>537</v>
      </c>
      <c r="I169" s="7" t="s">
        <v>538</v>
      </c>
      <c r="J169" s="7" t="s">
        <v>42</v>
      </c>
      <c r="K169" s="7" t="s">
        <v>55</v>
      </c>
      <c r="L169" s="7" t="s">
        <v>593</v>
      </c>
      <c r="M169" s="10" t="s">
        <v>31</v>
      </c>
      <c r="N169" s="10" t="s">
        <v>31</v>
      </c>
      <c r="O169" s="10" t="s">
        <v>31</v>
      </c>
      <c r="P169" s="10" t="s">
        <v>31</v>
      </c>
      <c r="Q169" s="10" t="s">
        <v>31</v>
      </c>
      <c r="R169" s="10" t="s">
        <v>31</v>
      </c>
      <c r="S169" s="11" t="s">
        <v>31</v>
      </c>
      <c r="T169" s="10" t="s">
        <v>31</v>
      </c>
      <c r="U169" s="10" t="s">
        <v>31</v>
      </c>
      <c r="V169" s="10" t="s">
        <v>31</v>
      </c>
      <c r="W169" s="10" t="s">
        <v>31</v>
      </c>
      <c r="X169" s="10" t="s">
        <v>31</v>
      </c>
      <c r="Y169" s="10" t="s">
        <v>31</v>
      </c>
      <c r="Z169" s="10" t="s">
        <v>31</v>
      </c>
      <c r="AA169" s="10" t="s">
        <v>31</v>
      </c>
      <c r="AB169" s="10" t="s">
        <v>31</v>
      </c>
      <c r="AC169" s="10" t="s">
        <v>31</v>
      </c>
      <c r="AD169" s="10" t="s">
        <v>31</v>
      </c>
      <c r="AE169" s="10" t="s">
        <v>31</v>
      </c>
      <c r="AF169" s="10" t="s">
        <v>31</v>
      </c>
      <c r="AG169" s="10" t="s">
        <v>31</v>
      </c>
      <c r="AH169" s="10" t="s">
        <v>31</v>
      </c>
      <c r="AI169" s="10" t="s">
        <v>31</v>
      </c>
      <c r="AJ169" s="10" t="s">
        <v>31</v>
      </c>
      <c r="AK169" s="10" t="s">
        <v>31</v>
      </c>
      <c r="AL169" s="10" t="s">
        <v>31</v>
      </c>
      <c r="AM169" s="11" t="s">
        <v>31</v>
      </c>
      <c r="AN169" s="10" t="s">
        <v>31</v>
      </c>
      <c r="AO169" s="10" t="s">
        <v>31</v>
      </c>
      <c r="AP169" s="10" t="s">
        <v>31</v>
      </c>
      <c r="AQ169" s="10" t="s">
        <v>31</v>
      </c>
      <c r="AR169" s="10" t="s">
        <v>31</v>
      </c>
      <c r="AS169" s="10" t="s">
        <v>31</v>
      </c>
      <c r="AT169" s="10" t="s">
        <v>31</v>
      </c>
      <c r="AU169" s="10" t="s">
        <v>31</v>
      </c>
      <c r="AV169" s="10" t="s">
        <v>31</v>
      </c>
      <c r="AW169" s="10" t="s">
        <v>31</v>
      </c>
      <c r="AX169" s="10" t="s">
        <v>31</v>
      </c>
      <c r="AY169" s="10" t="s">
        <v>31</v>
      </c>
      <c r="AZ169" s="10" t="s">
        <v>31</v>
      </c>
      <c r="BA169" s="10" t="s">
        <v>31</v>
      </c>
      <c r="BB169" s="10" t="s">
        <v>31</v>
      </c>
      <c r="BC169" s="10" t="s">
        <v>31</v>
      </c>
      <c r="BD169" s="10" t="s">
        <v>31</v>
      </c>
      <c r="BE169" s="10" t="s">
        <v>31</v>
      </c>
      <c r="BF169" s="10" t="s">
        <v>31</v>
      </c>
      <c r="BG169" s="10" t="s">
        <v>31</v>
      </c>
      <c r="BH169" s="10" t="s">
        <v>31</v>
      </c>
      <c r="BI169" s="10" t="s">
        <v>31</v>
      </c>
      <c r="BJ169" s="10" t="s">
        <v>31</v>
      </c>
      <c r="BK169" s="11" t="s">
        <v>31</v>
      </c>
      <c r="BL169" s="10" t="s">
        <v>31</v>
      </c>
      <c r="BM169" s="10" t="s">
        <v>31</v>
      </c>
      <c r="BN169" s="10" t="s">
        <v>31</v>
      </c>
      <c r="BO169" s="10" t="s">
        <v>31</v>
      </c>
      <c r="BP169" s="10" t="s">
        <v>31</v>
      </c>
      <c r="BQ169" s="10" t="s">
        <v>31</v>
      </c>
      <c r="BR169" s="10" t="s">
        <v>31</v>
      </c>
      <c r="BS169" s="10" t="s">
        <v>31</v>
      </c>
      <c r="BT169" s="10" t="s">
        <v>31</v>
      </c>
      <c r="BU169" s="10" t="s">
        <v>31</v>
      </c>
      <c r="BV169" s="10" t="s">
        <v>31</v>
      </c>
      <c r="BW169" s="10" t="s">
        <v>31</v>
      </c>
      <c r="BX169" s="10" t="s">
        <v>31</v>
      </c>
      <c r="BY169" s="10" t="s">
        <v>31</v>
      </c>
      <c r="BZ169" s="10" t="s">
        <v>31</v>
      </c>
      <c r="CA169" s="10" t="s">
        <v>31</v>
      </c>
      <c r="CB169" s="10" t="s">
        <v>31</v>
      </c>
      <c r="CC169" s="10" t="s">
        <v>31</v>
      </c>
      <c r="CD169" s="10" t="s">
        <v>31</v>
      </c>
      <c r="CE169" s="10" t="s">
        <v>31</v>
      </c>
      <c r="CF169" s="10" t="s">
        <v>31</v>
      </c>
      <c r="CG169" s="10" t="s">
        <v>31</v>
      </c>
      <c r="CH169" s="10" t="s">
        <v>31</v>
      </c>
      <c r="CI169" s="10" t="s">
        <v>31</v>
      </c>
      <c r="CJ169" s="10" t="s">
        <v>31</v>
      </c>
      <c r="CK169" s="10" t="s">
        <v>31</v>
      </c>
      <c r="CL169" s="10" t="s">
        <v>31</v>
      </c>
      <c r="CM169" s="10" t="s">
        <v>31</v>
      </c>
      <c r="CN169" s="11" t="s">
        <v>31</v>
      </c>
      <c r="CO169" s="10" t="s">
        <v>31</v>
      </c>
      <c r="CP169" s="10" t="s">
        <v>31</v>
      </c>
      <c r="CQ169" s="10" t="s">
        <v>31</v>
      </c>
      <c r="CR169" s="10" t="s">
        <v>31</v>
      </c>
      <c r="CS169" s="10" t="s">
        <v>31</v>
      </c>
      <c r="CT169" s="10" t="s">
        <v>31</v>
      </c>
      <c r="CU169" s="10" t="s">
        <v>31</v>
      </c>
      <c r="CV169" s="10" t="s">
        <v>31</v>
      </c>
      <c r="CW169" s="10" t="s">
        <v>31</v>
      </c>
      <c r="CX169" s="10" t="s">
        <v>31</v>
      </c>
      <c r="CY169" s="10" t="s">
        <v>31</v>
      </c>
      <c r="CZ169" s="10" t="s">
        <v>31</v>
      </c>
      <c r="DA169" s="10" t="s">
        <v>31</v>
      </c>
      <c r="DB169" s="10" t="s">
        <v>31</v>
      </c>
      <c r="DC169" s="10" t="s">
        <v>31</v>
      </c>
      <c r="DD169" s="10" t="s">
        <v>31</v>
      </c>
      <c r="DE169" s="10" t="s">
        <v>31</v>
      </c>
      <c r="DF169" s="10" t="s">
        <v>31</v>
      </c>
      <c r="DG169" s="10" t="s">
        <v>31</v>
      </c>
      <c r="DH169" s="10" t="s">
        <v>31</v>
      </c>
      <c r="DI169" s="10" t="s">
        <v>31</v>
      </c>
      <c r="DJ169" s="10" t="s">
        <v>31</v>
      </c>
      <c r="DK169" s="10" t="s">
        <v>31</v>
      </c>
      <c r="DL169" s="10" t="s">
        <v>31</v>
      </c>
      <c r="DM169" s="10" t="s">
        <v>31</v>
      </c>
      <c r="DN169" s="10" t="s">
        <v>31</v>
      </c>
      <c r="DO169" s="10" t="s">
        <v>31</v>
      </c>
      <c r="DP169" s="10" t="s">
        <v>31</v>
      </c>
      <c r="DQ169" s="10" t="s">
        <v>31</v>
      </c>
      <c r="DR169" s="10" t="s">
        <v>31</v>
      </c>
      <c r="DS169" s="10" t="s">
        <v>31</v>
      </c>
      <c r="DT169" s="10" t="s">
        <v>31</v>
      </c>
      <c r="DU169" s="10" t="s">
        <v>31</v>
      </c>
      <c r="DV169" s="10" t="s">
        <v>31</v>
      </c>
      <c r="DW169" s="10" t="s">
        <v>31</v>
      </c>
      <c r="DX169" s="10" t="s">
        <v>31</v>
      </c>
      <c r="DY169" s="10" t="s">
        <v>31</v>
      </c>
      <c r="DZ169" s="10" t="s">
        <v>31</v>
      </c>
      <c r="EA169" s="10" t="s">
        <v>31</v>
      </c>
      <c r="EB169" s="10" t="s">
        <v>31</v>
      </c>
      <c r="EC169" s="10" t="s">
        <v>31</v>
      </c>
      <c r="ED169" s="10" t="s">
        <v>31</v>
      </c>
      <c r="EE169" s="10" t="s">
        <v>31</v>
      </c>
      <c r="EF169" s="10" t="s">
        <v>31</v>
      </c>
      <c r="EG169" s="10" t="s">
        <v>31</v>
      </c>
      <c r="EH169" s="10" t="s">
        <v>31</v>
      </c>
      <c r="EI169" s="10" t="s">
        <v>31</v>
      </c>
      <c r="EJ169" s="10" t="s">
        <v>31</v>
      </c>
      <c r="EK169" s="10" t="s">
        <v>31</v>
      </c>
      <c r="EL169" s="10" t="s">
        <v>31</v>
      </c>
      <c r="EM169" s="10" t="s">
        <v>31</v>
      </c>
      <c r="EN169" s="10" t="s">
        <v>31</v>
      </c>
      <c r="EO169" s="10" t="s">
        <v>31</v>
      </c>
      <c r="EP169" s="10" t="s">
        <v>31</v>
      </c>
      <c r="EQ169" s="10" t="s">
        <v>31</v>
      </c>
      <c r="ER169" s="10" t="s">
        <v>31</v>
      </c>
      <c r="ES169" s="10" t="s">
        <v>31</v>
      </c>
      <c r="ET169" s="10" t="s">
        <v>31</v>
      </c>
      <c r="EU169" s="10" t="s">
        <v>31</v>
      </c>
      <c r="EV169" s="10" t="s">
        <v>31</v>
      </c>
      <c r="EW169" s="10" t="s">
        <v>31</v>
      </c>
      <c r="EX169" s="10" t="s">
        <v>31</v>
      </c>
      <c r="EY169" s="10" t="s">
        <v>31</v>
      </c>
      <c r="EZ169" s="10" t="s">
        <v>31</v>
      </c>
      <c r="FA169" s="10" t="s">
        <v>31</v>
      </c>
      <c r="FB169" s="10" t="s">
        <v>31</v>
      </c>
      <c r="FC169" s="11" t="s">
        <v>31</v>
      </c>
      <c r="FD169" s="10" t="s">
        <v>31</v>
      </c>
      <c r="FE169" s="10" t="s">
        <v>31</v>
      </c>
      <c r="FF169" s="10" t="s">
        <v>31</v>
      </c>
      <c r="FG169" s="10" t="s">
        <v>31</v>
      </c>
      <c r="FH169" s="10" t="s">
        <v>31</v>
      </c>
      <c r="FI169" s="10" t="s">
        <v>31</v>
      </c>
      <c r="FJ169" s="10" t="s">
        <v>31</v>
      </c>
      <c r="FK169" s="10" t="s">
        <v>31</v>
      </c>
      <c r="FL169" s="10" t="s">
        <v>31</v>
      </c>
      <c r="FM169" s="10" t="s">
        <v>31</v>
      </c>
      <c r="FN169" s="10" t="s">
        <v>31</v>
      </c>
      <c r="FO169" s="10" t="s">
        <v>31</v>
      </c>
      <c r="FP169" s="10" t="s">
        <v>31</v>
      </c>
      <c r="FQ169" s="10" t="s">
        <v>31</v>
      </c>
      <c r="FR169" s="10" t="s">
        <v>31</v>
      </c>
      <c r="FS169" s="10" t="s">
        <v>31</v>
      </c>
      <c r="FT169" s="10" t="s">
        <v>31</v>
      </c>
      <c r="FU169" s="10" t="s">
        <v>31</v>
      </c>
      <c r="FV169" s="10" t="s">
        <v>31</v>
      </c>
      <c r="FW169" s="10" t="s">
        <v>31</v>
      </c>
      <c r="FX169" s="10" t="s">
        <v>31</v>
      </c>
      <c r="FY169" s="10" t="s">
        <v>31</v>
      </c>
      <c r="FZ169" s="10" t="s">
        <v>31</v>
      </c>
      <c r="GA169" s="10" t="s">
        <v>31</v>
      </c>
      <c r="GB169" s="10" t="s">
        <v>31</v>
      </c>
      <c r="GC169" s="10" t="s">
        <v>31</v>
      </c>
      <c r="GD169" s="11" t="s">
        <v>31</v>
      </c>
      <c r="GE169" s="10" t="s">
        <v>31</v>
      </c>
      <c r="GF169" s="10" t="s">
        <v>31</v>
      </c>
      <c r="GG169" s="10" t="s">
        <v>31</v>
      </c>
      <c r="GH169" s="10" t="s">
        <v>31</v>
      </c>
      <c r="GI169" s="10" t="s">
        <v>31</v>
      </c>
      <c r="GJ169" s="10" t="s">
        <v>31</v>
      </c>
      <c r="GK169" s="10" t="s">
        <v>31</v>
      </c>
      <c r="GL169" s="10" t="s">
        <v>31</v>
      </c>
      <c r="GM169" s="10" t="s">
        <v>31</v>
      </c>
      <c r="GN169" s="10" t="s">
        <v>31</v>
      </c>
      <c r="GO169" s="10" t="s">
        <v>31</v>
      </c>
      <c r="GP169" s="10" t="s">
        <v>31</v>
      </c>
      <c r="GQ169" s="10" t="s">
        <v>31</v>
      </c>
      <c r="GR169" s="10" t="s">
        <v>31</v>
      </c>
      <c r="GS169" s="10" t="s">
        <v>31</v>
      </c>
      <c r="GT169" s="10" t="s">
        <v>31</v>
      </c>
      <c r="GU169" s="10" t="s">
        <v>31</v>
      </c>
      <c r="GV169" s="10" t="s">
        <v>31</v>
      </c>
      <c r="GW169" s="10" t="s">
        <v>31</v>
      </c>
      <c r="GX169" s="10" t="s">
        <v>31</v>
      </c>
      <c r="GY169" s="10" t="s">
        <v>31</v>
      </c>
      <c r="GZ169" s="10" t="s">
        <v>31</v>
      </c>
      <c r="HA169" s="10" t="s">
        <v>31</v>
      </c>
      <c r="HB169" s="10" t="s">
        <v>31</v>
      </c>
      <c r="HC169" s="10" t="s">
        <v>31</v>
      </c>
      <c r="HD169" s="10" t="s">
        <v>31</v>
      </c>
      <c r="HE169" s="10" t="s">
        <v>31</v>
      </c>
      <c r="HF169" s="10" t="s">
        <v>31</v>
      </c>
    </row>
    <row r="170">
      <c r="A170" s="7" t="s">
        <v>594</v>
      </c>
      <c r="B170" s="8"/>
      <c r="C170" s="7" t="s">
        <v>595</v>
      </c>
      <c r="D170" s="7" t="s">
        <v>114</v>
      </c>
      <c r="E170" s="7" t="s">
        <v>596</v>
      </c>
      <c r="F170" s="9"/>
      <c r="G170" s="7" t="s">
        <v>26</v>
      </c>
      <c r="H170" s="7" t="s">
        <v>35</v>
      </c>
      <c r="I170" s="7" t="s">
        <v>36</v>
      </c>
      <c r="J170" s="7" t="s">
        <v>42</v>
      </c>
      <c r="K170" s="7" t="s">
        <v>30</v>
      </c>
      <c r="L170" s="7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</row>
    <row r="171">
      <c r="A171" s="7"/>
      <c r="B171" s="8"/>
      <c r="C171" s="7"/>
      <c r="D171" s="7"/>
      <c r="E171" s="7"/>
      <c r="F171" s="9"/>
      <c r="G171" s="7"/>
      <c r="H171" s="7"/>
      <c r="I171" s="7"/>
      <c r="J171" s="7"/>
      <c r="K171" s="7"/>
      <c r="L171" s="7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</row>
    <row r="172">
      <c r="A172" s="7"/>
      <c r="B172" s="8"/>
      <c r="C172" s="7"/>
      <c r="D172" s="7"/>
      <c r="E172" s="7"/>
      <c r="F172" s="9"/>
      <c r="G172" s="7"/>
      <c r="H172" s="7"/>
      <c r="I172" s="7"/>
      <c r="J172" s="7"/>
      <c r="K172" s="7"/>
      <c r="L172" s="7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</row>
    <row r="173">
      <c r="A173" s="7"/>
      <c r="B173" s="8"/>
      <c r="C173" s="7"/>
      <c r="D173" s="7"/>
      <c r="E173" s="7"/>
      <c r="F173" s="9"/>
      <c r="G173" s="7"/>
      <c r="H173" s="7"/>
      <c r="I173" s="7"/>
      <c r="J173" s="7"/>
      <c r="K173" s="7"/>
      <c r="L173" s="7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</row>
    <row r="174">
      <c r="A174" s="7"/>
      <c r="B174" s="8"/>
      <c r="C174" s="7"/>
      <c r="D174" s="7"/>
      <c r="E174" s="7"/>
      <c r="F174" s="9"/>
      <c r="G174" s="7"/>
      <c r="H174" s="7"/>
      <c r="I174" s="7"/>
      <c r="J174" s="7"/>
      <c r="K174" s="7"/>
      <c r="L174" s="7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</row>
    <row r="175">
      <c r="A175" s="7"/>
      <c r="B175" s="8"/>
      <c r="C175" s="7"/>
      <c r="D175" s="7"/>
      <c r="E175" s="7"/>
      <c r="F175" s="9"/>
      <c r="G175" s="7"/>
      <c r="H175" s="7"/>
      <c r="I175" s="7"/>
      <c r="J175" s="7"/>
      <c r="K175" s="7"/>
      <c r="L175" s="7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</row>
    <row r="176">
      <c r="A176" s="7"/>
      <c r="B176" s="8"/>
      <c r="C176" s="7"/>
      <c r="D176" s="7"/>
      <c r="E176" s="7"/>
      <c r="F176" s="9"/>
      <c r="G176" s="7"/>
      <c r="H176" s="7"/>
      <c r="I176" s="7"/>
      <c r="J176" s="7"/>
      <c r="K176" s="7"/>
      <c r="L176" s="7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</row>
    <row r="177">
      <c r="A177" s="7"/>
      <c r="B177" s="8"/>
      <c r="C177" s="7"/>
      <c r="D177" s="7"/>
      <c r="E177" s="7"/>
      <c r="F177" s="9"/>
      <c r="G177" s="7"/>
      <c r="H177" s="7"/>
      <c r="I177" s="7"/>
      <c r="J177" s="7"/>
      <c r="K177" s="7"/>
      <c r="L177" s="7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</row>
    <row r="178">
      <c r="A178" s="7"/>
      <c r="B178" s="8"/>
      <c r="C178" s="7"/>
      <c r="D178" s="7"/>
      <c r="E178" s="7"/>
      <c r="F178" s="9"/>
      <c r="G178" s="7"/>
      <c r="H178" s="7"/>
      <c r="I178" s="7"/>
      <c r="J178" s="7"/>
      <c r="K178" s="7"/>
      <c r="L178" s="7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</row>
    <row r="179">
      <c r="A179" s="7"/>
      <c r="B179" s="8"/>
      <c r="C179" s="7"/>
      <c r="D179" s="7"/>
      <c r="E179" s="7"/>
      <c r="F179" s="9"/>
      <c r="G179" s="7"/>
      <c r="H179" s="7"/>
      <c r="I179" s="7"/>
      <c r="J179" s="7"/>
      <c r="K179" s="7"/>
      <c r="L179" s="7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</row>
    <row r="180">
      <c r="A180" s="7"/>
      <c r="B180" s="8"/>
      <c r="C180" s="7"/>
      <c r="D180" s="7"/>
      <c r="E180" s="7"/>
      <c r="F180" s="9"/>
      <c r="G180" s="7"/>
      <c r="H180" s="7"/>
      <c r="I180" s="7"/>
      <c r="J180" s="7"/>
      <c r="K180" s="7"/>
      <c r="L180" s="7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</row>
    <row r="181">
      <c r="A181" s="7"/>
      <c r="B181" s="8"/>
      <c r="C181" s="7"/>
      <c r="D181" s="7"/>
      <c r="E181" s="7"/>
      <c r="F181" s="9"/>
      <c r="G181" s="7"/>
      <c r="H181" s="7"/>
      <c r="I181" s="7"/>
      <c r="J181" s="7"/>
      <c r="K181" s="7"/>
      <c r="L181" s="7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</row>
    <row r="182">
      <c r="A182" s="7"/>
      <c r="B182" s="8"/>
      <c r="C182" s="7"/>
      <c r="D182" s="7"/>
      <c r="E182" s="7"/>
      <c r="F182" s="9"/>
      <c r="G182" s="7"/>
      <c r="H182" s="7"/>
      <c r="I182" s="7"/>
      <c r="J182" s="7"/>
      <c r="K182" s="7"/>
      <c r="L182" s="7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</row>
    <row r="183">
      <c r="A183" s="7"/>
      <c r="B183" s="8"/>
      <c r="C183" s="7"/>
      <c r="D183" s="7"/>
      <c r="E183" s="7"/>
      <c r="F183" s="9"/>
      <c r="G183" s="7"/>
      <c r="H183" s="7"/>
      <c r="I183" s="7"/>
      <c r="J183" s="7"/>
      <c r="K183" s="7"/>
      <c r="L183" s="7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</row>
    <row r="184">
      <c r="A184" s="7"/>
      <c r="B184" s="8"/>
      <c r="C184" s="7"/>
      <c r="D184" s="7"/>
      <c r="E184" s="7"/>
      <c r="F184" s="9"/>
      <c r="G184" s="7"/>
      <c r="H184" s="7"/>
      <c r="I184" s="7"/>
      <c r="J184" s="7"/>
      <c r="K184" s="7"/>
      <c r="L184" s="7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</row>
    <row r="185">
      <c r="A185" s="7"/>
      <c r="B185" s="8"/>
      <c r="C185" s="7"/>
      <c r="D185" s="7"/>
      <c r="E185" s="7"/>
      <c r="F185" s="9"/>
      <c r="G185" s="7"/>
      <c r="H185" s="7"/>
      <c r="I185" s="7"/>
      <c r="J185" s="7"/>
      <c r="K185" s="7"/>
      <c r="L185" s="7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</row>
    <row r="186">
      <c r="A186" s="7"/>
      <c r="B186" s="8"/>
      <c r="C186" s="7"/>
      <c r="D186" s="7"/>
      <c r="E186" s="7"/>
      <c r="F186" s="9"/>
      <c r="G186" s="7"/>
      <c r="H186" s="7"/>
      <c r="I186" s="7"/>
      <c r="J186" s="7"/>
      <c r="K186" s="7"/>
      <c r="L186" s="7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</row>
    <row r="187">
      <c r="A187" s="7"/>
      <c r="B187" s="8"/>
      <c r="C187" s="7"/>
      <c r="D187" s="7"/>
      <c r="E187" s="7"/>
      <c r="F187" s="9"/>
      <c r="G187" s="7"/>
      <c r="H187" s="7"/>
      <c r="I187" s="7"/>
      <c r="J187" s="7"/>
      <c r="K187" s="7"/>
      <c r="L187" s="7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</row>
    <row r="188">
      <c r="A188" s="7"/>
      <c r="B188" s="8"/>
      <c r="C188" s="7"/>
      <c r="D188" s="7"/>
      <c r="E188" s="7"/>
      <c r="F188" s="9"/>
      <c r="G188" s="7"/>
      <c r="H188" s="7"/>
      <c r="I188" s="7"/>
      <c r="J188" s="7"/>
      <c r="K188" s="7"/>
      <c r="L188" s="7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</row>
    <row r="189">
      <c r="A189" s="7"/>
      <c r="B189" s="8"/>
      <c r="C189" s="7"/>
      <c r="D189" s="7"/>
      <c r="E189" s="7"/>
      <c r="F189" s="9"/>
      <c r="G189" s="7"/>
      <c r="H189" s="7"/>
      <c r="I189" s="7"/>
      <c r="J189" s="7"/>
      <c r="K189" s="7"/>
      <c r="L189" s="7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</row>
    <row r="190">
      <c r="A190" s="7"/>
      <c r="B190" s="8"/>
      <c r="C190" s="7"/>
      <c r="D190" s="7"/>
      <c r="E190" s="7"/>
      <c r="F190" s="9"/>
      <c r="G190" s="7"/>
      <c r="H190" s="7"/>
      <c r="I190" s="7"/>
      <c r="J190" s="7"/>
      <c r="K190" s="7"/>
      <c r="L190" s="7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</row>
    <row r="191">
      <c r="A191" s="7"/>
      <c r="B191" s="8"/>
      <c r="C191" s="7"/>
      <c r="D191" s="7"/>
      <c r="E191" s="7"/>
      <c r="F191" s="9"/>
      <c r="G191" s="7"/>
      <c r="H191" s="7"/>
      <c r="I191" s="7"/>
      <c r="J191" s="7"/>
      <c r="K191" s="7"/>
      <c r="L191" s="7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</row>
    <row r="192">
      <c r="A192" s="7"/>
      <c r="B192" s="8"/>
      <c r="C192" s="7"/>
      <c r="D192" s="7"/>
      <c r="E192" s="7"/>
      <c r="F192" s="9"/>
      <c r="G192" s="7"/>
      <c r="H192" s="7"/>
      <c r="I192" s="7"/>
      <c r="J192" s="7"/>
      <c r="K192" s="7"/>
      <c r="L192" s="7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</row>
    <row r="193">
      <c r="A193" s="7"/>
      <c r="B193" s="8"/>
      <c r="C193" s="7"/>
      <c r="D193" s="7"/>
      <c r="E193" s="7"/>
      <c r="F193" s="9"/>
      <c r="G193" s="7"/>
      <c r="H193" s="7"/>
      <c r="I193" s="7"/>
      <c r="J193" s="7"/>
      <c r="K193" s="7"/>
      <c r="L193" s="7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</row>
    <row r="194">
      <c r="A194" s="7"/>
      <c r="B194" s="8"/>
      <c r="C194" s="7"/>
      <c r="D194" s="7"/>
      <c r="E194" s="7"/>
      <c r="F194" s="9"/>
      <c r="G194" s="7"/>
      <c r="H194" s="7"/>
      <c r="I194" s="7"/>
      <c r="J194" s="7"/>
      <c r="K194" s="7"/>
      <c r="L194" s="7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</row>
    <row r="195">
      <c r="A195" s="7"/>
      <c r="B195" s="8"/>
      <c r="C195" s="7"/>
      <c r="D195" s="7"/>
      <c r="E195" s="7"/>
      <c r="F195" s="9"/>
      <c r="G195" s="7"/>
      <c r="H195" s="7"/>
      <c r="I195" s="7"/>
      <c r="J195" s="7"/>
      <c r="K195" s="7"/>
      <c r="L195" s="7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</row>
    <row r="196">
      <c r="A196" s="7"/>
      <c r="B196" s="8"/>
      <c r="C196" s="7"/>
      <c r="D196" s="7"/>
      <c r="E196" s="7"/>
      <c r="F196" s="9"/>
      <c r="G196" s="7"/>
      <c r="H196" s="7"/>
      <c r="I196" s="7"/>
      <c r="J196" s="7"/>
      <c r="K196" s="7"/>
      <c r="L196" s="7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</row>
    <row r="197">
      <c r="A197" s="7"/>
      <c r="B197" s="8"/>
      <c r="C197" s="7"/>
      <c r="D197" s="7"/>
      <c r="E197" s="7"/>
      <c r="F197" s="9"/>
      <c r="G197" s="7"/>
      <c r="H197" s="7"/>
      <c r="I197" s="7"/>
      <c r="J197" s="7"/>
      <c r="K197" s="7"/>
      <c r="L197" s="7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</row>
    <row r="198">
      <c r="A198" s="7"/>
      <c r="B198" s="8"/>
      <c r="C198" s="7"/>
      <c r="D198" s="7"/>
      <c r="E198" s="7"/>
      <c r="F198" s="9"/>
      <c r="G198" s="7"/>
      <c r="H198" s="7"/>
      <c r="I198" s="7"/>
      <c r="J198" s="7"/>
      <c r="K198" s="7"/>
      <c r="L198" s="7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</row>
    <row r="199">
      <c r="A199" s="7"/>
      <c r="B199" s="8"/>
      <c r="C199" s="7"/>
      <c r="D199" s="7"/>
      <c r="E199" s="7"/>
      <c r="F199" s="9"/>
      <c r="G199" s="7"/>
      <c r="H199" s="7"/>
      <c r="I199" s="7"/>
      <c r="J199" s="7"/>
      <c r="K199" s="7"/>
      <c r="L199" s="7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</row>
    <row r="200">
      <c r="A200" s="7"/>
      <c r="B200" s="8"/>
      <c r="C200" s="7"/>
      <c r="D200" s="7"/>
      <c r="E200" s="7"/>
      <c r="F200" s="9"/>
      <c r="G200" s="7"/>
      <c r="H200" s="7"/>
      <c r="I200" s="7"/>
      <c r="J200" s="7"/>
      <c r="K200" s="7"/>
      <c r="L200" s="7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</row>
    <row r="201">
      <c r="A201" s="7"/>
      <c r="B201" s="8"/>
      <c r="C201" s="7"/>
      <c r="D201" s="7"/>
      <c r="E201" s="7"/>
      <c r="F201" s="9"/>
      <c r="G201" s="7"/>
      <c r="H201" s="7"/>
      <c r="I201" s="7"/>
      <c r="J201" s="7"/>
      <c r="K201" s="7"/>
      <c r="L201" s="7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</row>
    <row r="202">
      <c r="A202" s="7"/>
      <c r="B202" s="8"/>
      <c r="C202" s="7"/>
      <c r="D202" s="7"/>
      <c r="E202" s="7"/>
      <c r="F202" s="9"/>
      <c r="G202" s="7"/>
      <c r="H202" s="7"/>
      <c r="I202" s="7"/>
      <c r="J202" s="7"/>
      <c r="K202" s="7"/>
      <c r="L202" s="7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</row>
    <row r="203">
      <c r="A203" s="7"/>
      <c r="B203" s="8"/>
      <c r="C203" s="7"/>
      <c r="D203" s="7"/>
      <c r="E203" s="7"/>
      <c r="F203" s="9"/>
      <c r="G203" s="7"/>
      <c r="H203" s="7"/>
      <c r="I203" s="7"/>
      <c r="J203" s="7"/>
      <c r="K203" s="7"/>
      <c r="L203" s="7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</row>
    <row r="204">
      <c r="A204" s="7"/>
      <c r="B204" s="8"/>
      <c r="C204" s="7"/>
      <c r="D204" s="7"/>
      <c r="E204" s="7"/>
      <c r="F204" s="9"/>
      <c r="G204" s="7"/>
      <c r="H204" s="7"/>
      <c r="I204" s="7"/>
      <c r="J204" s="7"/>
      <c r="K204" s="7"/>
      <c r="L204" s="7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</row>
    <row r="205">
      <c r="A205" s="7"/>
      <c r="B205" s="8"/>
      <c r="C205" s="7"/>
      <c r="D205" s="7"/>
      <c r="E205" s="7"/>
      <c r="F205" s="9"/>
      <c r="G205" s="7"/>
      <c r="H205" s="7"/>
      <c r="I205" s="7"/>
      <c r="J205" s="7"/>
      <c r="K205" s="7"/>
      <c r="L205" s="7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</row>
    <row r="206">
      <c r="A206" s="7"/>
      <c r="B206" s="8"/>
      <c r="C206" s="7"/>
      <c r="D206" s="7"/>
      <c r="E206" s="7"/>
      <c r="F206" s="9"/>
      <c r="G206" s="7"/>
      <c r="H206" s="7"/>
      <c r="I206" s="7"/>
      <c r="J206" s="7"/>
      <c r="K206" s="7"/>
      <c r="L206" s="7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</row>
    <row r="207">
      <c r="A207" s="7"/>
      <c r="B207" s="8"/>
      <c r="C207" s="7"/>
      <c r="D207" s="7"/>
      <c r="E207" s="7"/>
      <c r="F207" s="9"/>
      <c r="G207" s="7"/>
      <c r="H207" s="7"/>
      <c r="I207" s="7"/>
      <c r="J207" s="7"/>
      <c r="K207" s="7"/>
      <c r="L207" s="7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</row>
    <row r="208">
      <c r="A208" s="7"/>
      <c r="B208" s="8"/>
      <c r="C208" s="7"/>
      <c r="D208" s="7"/>
      <c r="E208" s="7"/>
      <c r="F208" s="9"/>
      <c r="G208" s="7"/>
      <c r="H208" s="7"/>
      <c r="I208" s="7"/>
      <c r="J208" s="7"/>
      <c r="K208" s="7"/>
      <c r="L208" s="7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</row>
    <row r="209">
      <c r="A209" s="7"/>
      <c r="B209" s="8"/>
      <c r="C209" s="7"/>
      <c r="D209" s="7"/>
      <c r="E209" s="7"/>
      <c r="F209" s="9"/>
      <c r="G209" s="7"/>
      <c r="H209" s="7"/>
      <c r="I209" s="7"/>
      <c r="J209" s="7"/>
      <c r="K209" s="7"/>
      <c r="L209" s="7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</row>
    <row r="210">
      <c r="A210" s="7"/>
      <c r="B210" s="8"/>
      <c r="C210" s="7"/>
      <c r="D210" s="7"/>
      <c r="E210" s="7"/>
      <c r="F210" s="9"/>
      <c r="G210" s="7"/>
      <c r="H210" s="7"/>
      <c r="I210" s="7"/>
      <c r="J210" s="7"/>
      <c r="K210" s="7"/>
      <c r="L210" s="7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</row>
    <row r="211">
      <c r="A211" s="7"/>
      <c r="B211" s="8"/>
      <c r="C211" s="7"/>
      <c r="D211" s="7"/>
      <c r="E211" s="7"/>
      <c r="F211" s="9"/>
      <c r="G211" s="7"/>
      <c r="H211" s="7"/>
      <c r="I211" s="7"/>
      <c r="J211" s="7"/>
      <c r="K211" s="7"/>
      <c r="L211" s="7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</row>
    <row r="212">
      <c r="A212" s="7"/>
      <c r="B212" s="8"/>
      <c r="C212" s="7"/>
      <c r="D212" s="7"/>
      <c r="E212" s="7"/>
      <c r="F212" s="9"/>
      <c r="G212" s="7"/>
      <c r="H212" s="7"/>
      <c r="I212" s="7"/>
      <c r="J212" s="7"/>
      <c r="K212" s="7"/>
      <c r="L212" s="7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</row>
    <row r="213">
      <c r="A213" s="7"/>
      <c r="B213" s="8"/>
      <c r="C213" s="7"/>
      <c r="D213" s="7"/>
      <c r="E213" s="7"/>
      <c r="F213" s="9"/>
      <c r="G213" s="7"/>
      <c r="H213" s="7"/>
      <c r="I213" s="7"/>
      <c r="J213" s="7"/>
      <c r="K213" s="7"/>
      <c r="L213" s="7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</row>
    <row r="214">
      <c r="A214" s="7"/>
      <c r="B214" s="8"/>
      <c r="C214" s="7"/>
      <c r="D214" s="7"/>
      <c r="E214" s="7"/>
      <c r="F214" s="9"/>
      <c r="G214" s="7"/>
      <c r="H214" s="7"/>
      <c r="I214" s="7"/>
      <c r="J214" s="7"/>
      <c r="K214" s="7"/>
      <c r="L214" s="7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</row>
    <row r="215">
      <c r="A215" s="7"/>
      <c r="B215" s="8"/>
      <c r="C215" s="7"/>
      <c r="D215" s="7"/>
      <c r="E215" s="7"/>
      <c r="F215" s="9"/>
      <c r="G215" s="7"/>
      <c r="H215" s="7"/>
      <c r="I215" s="7"/>
      <c r="J215" s="7"/>
      <c r="K215" s="7"/>
      <c r="L215" s="7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</row>
    <row r="216">
      <c r="A216" s="7"/>
      <c r="B216" s="8"/>
      <c r="C216" s="7"/>
      <c r="D216" s="7"/>
      <c r="E216" s="7"/>
      <c r="F216" s="9"/>
      <c r="G216" s="7"/>
      <c r="H216" s="7"/>
      <c r="I216" s="7"/>
      <c r="J216" s="7"/>
      <c r="K216" s="7"/>
      <c r="L216" s="7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</row>
    <row r="217">
      <c r="A217" s="7"/>
      <c r="B217" s="8"/>
      <c r="C217" s="7"/>
      <c r="D217" s="7"/>
      <c r="E217" s="7"/>
      <c r="F217" s="9"/>
      <c r="G217" s="7"/>
      <c r="H217" s="7"/>
      <c r="I217" s="7"/>
      <c r="J217" s="7"/>
      <c r="K217" s="7"/>
      <c r="L217" s="7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</row>
    <row r="218">
      <c r="A218" s="7"/>
      <c r="B218" s="8"/>
      <c r="C218" s="7"/>
      <c r="D218" s="7"/>
      <c r="E218" s="7"/>
      <c r="F218" s="9"/>
      <c r="G218" s="7"/>
      <c r="H218" s="7"/>
      <c r="I218" s="7"/>
      <c r="J218" s="7"/>
      <c r="K218" s="7"/>
      <c r="L218" s="7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</row>
    <row r="219">
      <c r="A219" s="7"/>
      <c r="B219" s="8"/>
      <c r="C219" s="7"/>
      <c r="D219" s="7"/>
      <c r="E219" s="7"/>
      <c r="F219" s="9"/>
      <c r="G219" s="7"/>
      <c r="H219" s="7"/>
      <c r="I219" s="7"/>
      <c r="J219" s="7"/>
      <c r="K219" s="7"/>
      <c r="L219" s="7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</row>
    <row r="220">
      <c r="A220" s="7"/>
      <c r="B220" s="8"/>
      <c r="C220" s="7"/>
      <c r="D220" s="7"/>
      <c r="E220" s="7"/>
      <c r="F220" s="9"/>
      <c r="G220" s="7"/>
      <c r="H220" s="7"/>
      <c r="I220" s="7"/>
      <c r="J220" s="7"/>
      <c r="K220" s="7"/>
      <c r="L220" s="7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</row>
    <row r="221">
      <c r="A221" s="7"/>
      <c r="B221" s="8"/>
      <c r="C221" s="7"/>
      <c r="D221" s="7"/>
      <c r="E221" s="7"/>
      <c r="F221" s="9"/>
      <c r="G221" s="7"/>
      <c r="H221" s="7"/>
      <c r="I221" s="7"/>
      <c r="J221" s="7"/>
      <c r="K221" s="7"/>
      <c r="L221" s="7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</row>
    <row r="222">
      <c r="A222" s="7"/>
      <c r="B222" s="8"/>
      <c r="C222" s="7"/>
      <c r="D222" s="7"/>
      <c r="E222" s="7"/>
      <c r="F222" s="9"/>
      <c r="G222" s="7"/>
      <c r="H222" s="7"/>
      <c r="I222" s="7"/>
      <c r="J222" s="7"/>
      <c r="K222" s="7"/>
      <c r="L222" s="7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</row>
    <row r="223">
      <c r="A223" s="7"/>
      <c r="B223" s="8"/>
      <c r="C223" s="7"/>
      <c r="D223" s="7"/>
      <c r="E223" s="7"/>
      <c r="F223" s="9"/>
      <c r="G223" s="7"/>
      <c r="H223" s="7"/>
      <c r="I223" s="7"/>
      <c r="J223" s="7"/>
      <c r="K223" s="7"/>
      <c r="L223" s="7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</row>
    <row r="224">
      <c r="A224" s="7"/>
      <c r="B224" s="8"/>
      <c r="C224" s="7"/>
      <c r="D224" s="7"/>
      <c r="E224" s="7"/>
      <c r="F224" s="9"/>
      <c r="G224" s="7"/>
      <c r="H224" s="7"/>
      <c r="I224" s="7"/>
      <c r="J224" s="7"/>
      <c r="K224" s="7"/>
      <c r="L224" s="7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</row>
    <row r="225">
      <c r="A225" s="7"/>
      <c r="B225" s="8"/>
      <c r="C225" s="7"/>
      <c r="D225" s="7"/>
      <c r="E225" s="7"/>
      <c r="F225" s="9"/>
      <c r="G225" s="7"/>
      <c r="H225" s="7"/>
      <c r="I225" s="7"/>
      <c r="J225" s="7"/>
      <c r="K225" s="7"/>
      <c r="L225" s="7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</row>
    <row r="226">
      <c r="A226" s="7"/>
      <c r="B226" s="8"/>
      <c r="C226" s="7"/>
      <c r="D226" s="7"/>
      <c r="E226" s="7"/>
      <c r="F226" s="9"/>
      <c r="G226" s="7"/>
      <c r="H226" s="7"/>
      <c r="I226" s="7"/>
      <c r="J226" s="7"/>
      <c r="K226" s="7"/>
      <c r="L226" s="7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</row>
    <row r="227">
      <c r="A227" s="7"/>
      <c r="B227" s="8"/>
      <c r="C227" s="7"/>
      <c r="D227" s="7"/>
      <c r="E227" s="7"/>
      <c r="F227" s="9"/>
      <c r="G227" s="7"/>
      <c r="H227" s="7"/>
      <c r="I227" s="7"/>
      <c r="J227" s="7"/>
      <c r="K227" s="7"/>
      <c r="L227" s="7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</row>
    <row r="228">
      <c r="A228" s="7"/>
      <c r="B228" s="8"/>
      <c r="C228" s="7"/>
      <c r="D228" s="7"/>
      <c r="E228" s="7"/>
      <c r="F228" s="9"/>
      <c r="G228" s="7"/>
      <c r="H228" s="7"/>
      <c r="I228" s="7"/>
      <c r="J228" s="7"/>
      <c r="K228" s="7"/>
      <c r="L228" s="7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</row>
    <row r="229">
      <c r="A229" s="7"/>
      <c r="B229" s="8"/>
      <c r="C229" s="7"/>
      <c r="D229" s="7"/>
      <c r="E229" s="7"/>
      <c r="F229" s="9"/>
      <c r="G229" s="7"/>
      <c r="H229" s="7"/>
      <c r="I229" s="7"/>
      <c r="J229" s="7"/>
      <c r="K229" s="7"/>
      <c r="L229" s="7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</row>
    <row r="230">
      <c r="A230" s="7"/>
      <c r="B230" s="8"/>
      <c r="C230" s="7"/>
      <c r="D230" s="7"/>
      <c r="E230" s="7"/>
      <c r="F230" s="9"/>
      <c r="G230" s="7"/>
      <c r="H230" s="7"/>
      <c r="I230" s="7"/>
      <c r="J230" s="7"/>
      <c r="K230" s="7"/>
      <c r="L230" s="7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</row>
    <row r="231">
      <c r="A231" s="7"/>
      <c r="B231" s="8"/>
      <c r="C231" s="7"/>
      <c r="D231" s="7"/>
      <c r="E231" s="7"/>
      <c r="F231" s="9"/>
      <c r="G231" s="7"/>
      <c r="H231" s="7"/>
      <c r="I231" s="7"/>
      <c r="J231" s="7"/>
      <c r="K231" s="7"/>
      <c r="L231" s="7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</row>
    <row r="232">
      <c r="A232" s="7"/>
      <c r="B232" s="8"/>
      <c r="C232" s="7"/>
      <c r="D232" s="7"/>
      <c r="E232" s="7"/>
      <c r="F232" s="9"/>
      <c r="G232" s="7"/>
      <c r="H232" s="7"/>
      <c r="I232" s="7"/>
      <c r="J232" s="7"/>
      <c r="K232" s="7"/>
      <c r="L232" s="7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</row>
    <row r="233">
      <c r="A233" s="7"/>
      <c r="B233" s="8"/>
      <c r="C233" s="7"/>
      <c r="D233" s="7"/>
      <c r="E233" s="7"/>
      <c r="F233" s="9"/>
      <c r="G233" s="7"/>
      <c r="H233" s="7"/>
      <c r="I233" s="7"/>
      <c r="J233" s="7"/>
      <c r="K233" s="7"/>
      <c r="L233" s="7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</row>
    <row r="234">
      <c r="A234" s="7"/>
      <c r="B234" s="8"/>
      <c r="C234" s="7"/>
      <c r="D234" s="7"/>
      <c r="E234" s="7"/>
      <c r="F234" s="9"/>
      <c r="G234" s="7"/>
      <c r="H234" s="7"/>
      <c r="I234" s="7"/>
      <c r="J234" s="7"/>
      <c r="K234" s="7"/>
      <c r="L234" s="7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</row>
    <row r="235">
      <c r="A235" s="7"/>
      <c r="B235" s="8"/>
      <c r="C235" s="7"/>
      <c r="D235" s="7"/>
      <c r="E235" s="7"/>
      <c r="F235" s="9"/>
      <c r="G235" s="7"/>
      <c r="H235" s="7"/>
      <c r="I235" s="7"/>
      <c r="J235" s="7"/>
      <c r="K235" s="7"/>
      <c r="L235" s="7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</row>
    <row r="236">
      <c r="A236" s="7"/>
      <c r="B236" s="8"/>
      <c r="C236" s="7"/>
      <c r="D236" s="7"/>
      <c r="E236" s="7"/>
      <c r="F236" s="9"/>
      <c r="G236" s="7"/>
      <c r="H236" s="7"/>
      <c r="I236" s="7"/>
      <c r="J236" s="7"/>
      <c r="K236" s="7"/>
      <c r="L236" s="7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</row>
    <row r="237">
      <c r="A237" s="7"/>
      <c r="B237" s="8"/>
      <c r="C237" s="7"/>
      <c r="D237" s="7"/>
      <c r="E237" s="7"/>
      <c r="F237" s="9"/>
      <c r="G237" s="7"/>
      <c r="H237" s="7"/>
      <c r="I237" s="7"/>
      <c r="J237" s="7"/>
      <c r="K237" s="7"/>
      <c r="L237" s="7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</row>
    <row r="238">
      <c r="A238" s="7"/>
      <c r="B238" s="8"/>
      <c r="C238" s="7"/>
      <c r="D238" s="7"/>
      <c r="E238" s="7"/>
      <c r="F238" s="9"/>
      <c r="G238" s="7"/>
      <c r="H238" s="7"/>
      <c r="I238" s="7"/>
      <c r="J238" s="7"/>
      <c r="K238" s="7"/>
      <c r="L238" s="7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</row>
    <row r="239">
      <c r="A239" s="7"/>
      <c r="B239" s="8"/>
      <c r="C239" s="7"/>
      <c r="D239" s="7"/>
      <c r="E239" s="7"/>
      <c r="F239" s="9"/>
      <c r="G239" s="7"/>
      <c r="H239" s="7"/>
      <c r="I239" s="7"/>
      <c r="J239" s="7"/>
      <c r="K239" s="7"/>
      <c r="L239" s="7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</row>
    <row r="240">
      <c r="A240" s="7"/>
      <c r="B240" s="8"/>
      <c r="C240" s="7"/>
      <c r="D240" s="7"/>
      <c r="E240" s="7"/>
      <c r="F240" s="9"/>
      <c r="G240" s="7"/>
      <c r="H240" s="7"/>
      <c r="I240" s="7"/>
      <c r="J240" s="7"/>
      <c r="K240" s="7"/>
      <c r="L240" s="7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</row>
    <row r="241">
      <c r="A241" s="7"/>
      <c r="B241" s="8"/>
      <c r="C241" s="7"/>
      <c r="D241" s="7"/>
      <c r="E241" s="7"/>
      <c r="F241" s="9"/>
      <c r="G241" s="7"/>
      <c r="H241" s="7"/>
      <c r="I241" s="7"/>
      <c r="J241" s="7"/>
      <c r="K241" s="7"/>
      <c r="L241" s="7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</row>
    <row r="242">
      <c r="A242" s="7"/>
      <c r="B242" s="8"/>
      <c r="C242" s="7"/>
      <c r="D242" s="7"/>
      <c r="E242" s="7"/>
      <c r="F242" s="9"/>
      <c r="G242" s="7"/>
      <c r="H242" s="7"/>
      <c r="I242" s="7"/>
      <c r="J242" s="7"/>
      <c r="K242" s="7"/>
      <c r="L242" s="7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</row>
    <row r="243">
      <c r="A243" s="7"/>
      <c r="B243" s="8"/>
      <c r="C243" s="7"/>
      <c r="D243" s="7"/>
      <c r="E243" s="7"/>
      <c r="F243" s="9"/>
      <c r="G243" s="7"/>
      <c r="H243" s="7"/>
      <c r="I243" s="7"/>
      <c r="J243" s="7"/>
      <c r="K243" s="7"/>
      <c r="L243" s="7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</row>
    <row r="244">
      <c r="A244" s="7"/>
      <c r="B244" s="8"/>
      <c r="C244" s="7"/>
      <c r="D244" s="7"/>
      <c r="E244" s="7"/>
      <c r="F244" s="9"/>
      <c r="G244" s="7"/>
      <c r="H244" s="7"/>
      <c r="I244" s="7"/>
      <c r="J244" s="7"/>
      <c r="K244" s="7"/>
      <c r="L244" s="7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</row>
    <row r="245">
      <c r="A245" s="7"/>
      <c r="B245" s="8"/>
      <c r="C245" s="7"/>
      <c r="D245" s="7"/>
      <c r="E245" s="7"/>
      <c r="F245" s="9"/>
      <c r="G245" s="7"/>
      <c r="H245" s="7"/>
      <c r="I245" s="7"/>
      <c r="J245" s="7"/>
      <c r="K245" s="7"/>
      <c r="L245" s="7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</row>
    <row r="246">
      <c r="A246" s="7"/>
      <c r="B246" s="8"/>
      <c r="C246" s="7"/>
      <c r="D246" s="7"/>
      <c r="E246" s="7"/>
      <c r="F246" s="9"/>
      <c r="G246" s="7"/>
      <c r="H246" s="7"/>
      <c r="I246" s="7"/>
      <c r="J246" s="7"/>
      <c r="K246" s="7"/>
      <c r="L246" s="7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</row>
    <row r="247">
      <c r="A247" s="7"/>
      <c r="B247" s="8"/>
      <c r="C247" s="7"/>
      <c r="D247" s="7"/>
      <c r="E247" s="7"/>
      <c r="F247" s="9"/>
      <c r="G247" s="7"/>
      <c r="H247" s="7"/>
      <c r="I247" s="7"/>
      <c r="J247" s="7"/>
      <c r="K247" s="7"/>
      <c r="L247" s="7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</row>
    <row r="248">
      <c r="A248" s="7"/>
      <c r="B248" s="8"/>
      <c r="C248" s="7"/>
      <c r="D248" s="7"/>
      <c r="E248" s="7"/>
      <c r="F248" s="9"/>
      <c r="G248" s="7"/>
      <c r="H248" s="7"/>
      <c r="I248" s="7"/>
      <c r="J248" s="7"/>
      <c r="K248" s="7"/>
      <c r="L248" s="7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</row>
    <row r="249">
      <c r="A249" s="7"/>
      <c r="B249" s="8"/>
      <c r="C249" s="7"/>
      <c r="D249" s="7"/>
      <c r="E249" s="7"/>
      <c r="F249" s="9"/>
      <c r="G249" s="7"/>
      <c r="H249" s="7"/>
      <c r="I249" s="7"/>
      <c r="J249" s="7"/>
      <c r="K249" s="7"/>
      <c r="L249" s="7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</row>
    <row r="250">
      <c r="A250" s="7"/>
      <c r="B250" s="8"/>
      <c r="C250" s="7"/>
      <c r="D250" s="7"/>
      <c r="E250" s="7"/>
      <c r="F250" s="9"/>
      <c r="G250" s="7"/>
      <c r="H250" s="7"/>
      <c r="I250" s="7"/>
      <c r="J250" s="7"/>
      <c r="K250" s="7"/>
      <c r="L250" s="7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</row>
    <row r="251">
      <c r="A251" s="7"/>
      <c r="B251" s="8"/>
      <c r="C251" s="7"/>
      <c r="D251" s="7"/>
      <c r="E251" s="7"/>
      <c r="F251" s="9"/>
      <c r="G251" s="7"/>
      <c r="H251" s="7"/>
      <c r="I251" s="7"/>
      <c r="J251" s="7"/>
      <c r="K251" s="7"/>
      <c r="L251" s="7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</row>
    <row r="252">
      <c r="A252" s="7"/>
      <c r="B252" s="8"/>
      <c r="C252" s="7"/>
      <c r="D252" s="7"/>
      <c r="E252" s="7"/>
      <c r="F252" s="9"/>
      <c r="G252" s="7"/>
      <c r="H252" s="7"/>
      <c r="I252" s="7"/>
      <c r="J252" s="7"/>
      <c r="K252" s="7"/>
      <c r="L252" s="7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</row>
    <row r="253">
      <c r="A253" s="7"/>
      <c r="B253" s="8"/>
      <c r="C253" s="7"/>
      <c r="D253" s="7"/>
      <c r="E253" s="7"/>
      <c r="F253" s="9"/>
      <c r="G253" s="7"/>
      <c r="H253" s="7"/>
      <c r="I253" s="7"/>
      <c r="J253" s="7"/>
      <c r="K253" s="7"/>
      <c r="L253" s="7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</row>
    <row r="254">
      <c r="A254" s="7"/>
      <c r="B254" s="8"/>
      <c r="C254" s="7"/>
      <c r="D254" s="7"/>
      <c r="E254" s="7"/>
      <c r="F254" s="9"/>
      <c r="G254" s="7"/>
      <c r="H254" s="7"/>
      <c r="I254" s="7"/>
      <c r="J254" s="7"/>
      <c r="K254" s="7"/>
      <c r="L254" s="7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</row>
    <row r="255">
      <c r="A255" s="7"/>
      <c r="B255" s="8"/>
      <c r="C255" s="7"/>
      <c r="D255" s="7"/>
      <c r="E255" s="7"/>
      <c r="F255" s="9"/>
      <c r="G255" s="7"/>
      <c r="H255" s="7"/>
      <c r="I255" s="7"/>
      <c r="J255" s="7"/>
      <c r="K255" s="7"/>
      <c r="L255" s="7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</row>
    <row r="256">
      <c r="A256" s="7"/>
      <c r="B256" s="8"/>
      <c r="C256" s="7"/>
      <c r="D256" s="7"/>
      <c r="E256" s="7"/>
      <c r="F256" s="9"/>
      <c r="G256" s="7"/>
      <c r="H256" s="7"/>
      <c r="I256" s="7"/>
      <c r="J256" s="7"/>
      <c r="K256" s="7"/>
      <c r="L256" s="7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</row>
    <row r="257">
      <c r="A257" s="7"/>
      <c r="B257" s="8"/>
      <c r="C257" s="7"/>
      <c r="D257" s="7"/>
      <c r="E257" s="7"/>
      <c r="F257" s="9"/>
      <c r="G257" s="7"/>
      <c r="H257" s="7"/>
      <c r="I257" s="7"/>
      <c r="J257" s="7"/>
      <c r="K257" s="7"/>
      <c r="L257" s="7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</row>
    <row r="258">
      <c r="A258" s="7"/>
      <c r="B258" s="8"/>
      <c r="C258" s="7"/>
      <c r="D258" s="7"/>
      <c r="E258" s="7"/>
      <c r="F258" s="9"/>
      <c r="G258" s="7"/>
      <c r="H258" s="7"/>
      <c r="I258" s="7"/>
      <c r="J258" s="7"/>
      <c r="K258" s="7"/>
      <c r="L258" s="7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</row>
    <row r="259">
      <c r="A259" s="7"/>
      <c r="B259" s="8"/>
      <c r="C259" s="7"/>
      <c r="D259" s="7"/>
      <c r="E259" s="7"/>
      <c r="F259" s="9"/>
      <c r="G259" s="7"/>
      <c r="H259" s="7"/>
      <c r="I259" s="7"/>
      <c r="J259" s="7"/>
      <c r="K259" s="7"/>
      <c r="L259" s="7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</row>
    <row r="260">
      <c r="A260" s="7"/>
      <c r="B260" s="8"/>
      <c r="C260" s="7"/>
      <c r="D260" s="7"/>
      <c r="E260" s="7"/>
      <c r="F260" s="9"/>
      <c r="G260" s="7"/>
      <c r="H260" s="7"/>
      <c r="I260" s="7"/>
      <c r="J260" s="7"/>
      <c r="K260" s="7"/>
      <c r="L260" s="7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</row>
    <row r="261">
      <c r="A261" s="7"/>
      <c r="B261" s="8"/>
      <c r="C261" s="7"/>
      <c r="D261" s="7"/>
      <c r="E261" s="7"/>
      <c r="F261" s="9"/>
      <c r="G261" s="7"/>
      <c r="H261" s="7"/>
      <c r="I261" s="7"/>
      <c r="J261" s="7"/>
      <c r="K261" s="7"/>
      <c r="L261" s="7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</row>
    <row r="262">
      <c r="A262" s="7"/>
      <c r="B262" s="8"/>
      <c r="C262" s="7"/>
      <c r="D262" s="7"/>
      <c r="E262" s="7"/>
      <c r="F262" s="9"/>
      <c r="G262" s="7"/>
      <c r="H262" s="7"/>
      <c r="I262" s="7"/>
      <c r="J262" s="7"/>
      <c r="K262" s="7"/>
      <c r="L262" s="7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</row>
    <row r="263">
      <c r="A263" s="7"/>
      <c r="B263" s="8"/>
      <c r="C263" s="7"/>
      <c r="D263" s="7"/>
      <c r="E263" s="7"/>
      <c r="F263" s="9"/>
      <c r="G263" s="7"/>
      <c r="H263" s="7"/>
      <c r="I263" s="7"/>
      <c r="J263" s="7"/>
      <c r="K263" s="7"/>
      <c r="L263" s="7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</row>
    <row r="264">
      <c r="A264" s="7"/>
      <c r="B264" s="8"/>
      <c r="C264" s="7"/>
      <c r="D264" s="7"/>
      <c r="E264" s="7"/>
      <c r="F264" s="9"/>
      <c r="G264" s="7"/>
      <c r="H264" s="7"/>
      <c r="I264" s="7"/>
      <c r="J264" s="7"/>
      <c r="K264" s="7"/>
      <c r="L264" s="7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</row>
    <row r="265">
      <c r="A265" s="7"/>
      <c r="B265" s="8"/>
      <c r="C265" s="7"/>
      <c r="D265" s="7"/>
      <c r="E265" s="7"/>
      <c r="F265" s="9"/>
      <c r="G265" s="7"/>
      <c r="H265" s="7"/>
      <c r="I265" s="7"/>
      <c r="J265" s="7"/>
      <c r="K265" s="7"/>
      <c r="L265" s="7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</row>
    <row r="266">
      <c r="A266" s="7"/>
      <c r="B266" s="8"/>
      <c r="C266" s="7"/>
      <c r="D266" s="7"/>
      <c r="E266" s="7"/>
      <c r="F266" s="9"/>
      <c r="G266" s="7"/>
      <c r="H266" s="7"/>
      <c r="I266" s="7"/>
      <c r="J266" s="7"/>
      <c r="K266" s="7"/>
      <c r="L266" s="7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</row>
    <row r="267">
      <c r="A267" s="7"/>
      <c r="B267" s="8"/>
      <c r="C267" s="7"/>
      <c r="D267" s="7"/>
      <c r="E267" s="7"/>
      <c r="F267" s="9"/>
      <c r="G267" s="7"/>
      <c r="H267" s="7"/>
      <c r="I267" s="7"/>
      <c r="J267" s="7"/>
      <c r="K267" s="7"/>
      <c r="L267" s="7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</row>
    <row r="268">
      <c r="A268" s="7"/>
      <c r="B268" s="8"/>
      <c r="C268" s="7"/>
      <c r="D268" s="7"/>
      <c r="E268" s="7"/>
      <c r="F268" s="9"/>
      <c r="G268" s="7"/>
      <c r="H268" s="7"/>
      <c r="I268" s="7"/>
      <c r="J268" s="7"/>
      <c r="K268" s="7"/>
      <c r="L268" s="7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</row>
    <row r="269">
      <c r="A269" s="7"/>
      <c r="B269" s="8"/>
      <c r="C269" s="7"/>
      <c r="D269" s="7"/>
      <c r="E269" s="7"/>
      <c r="F269" s="9"/>
      <c r="G269" s="7"/>
      <c r="H269" s="7"/>
      <c r="I269" s="7"/>
      <c r="J269" s="7"/>
      <c r="K269" s="7"/>
      <c r="L269" s="7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</row>
    <row r="270">
      <c r="A270" s="7"/>
      <c r="B270" s="8"/>
      <c r="C270" s="7"/>
      <c r="D270" s="7"/>
      <c r="E270" s="7"/>
      <c r="F270" s="9"/>
      <c r="G270" s="7"/>
      <c r="H270" s="7"/>
      <c r="I270" s="7"/>
      <c r="J270" s="7"/>
      <c r="K270" s="7"/>
      <c r="L270" s="7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</row>
    <row r="271">
      <c r="A271" s="7"/>
      <c r="B271" s="8"/>
      <c r="C271" s="7"/>
      <c r="D271" s="7"/>
      <c r="E271" s="7"/>
      <c r="F271" s="9"/>
      <c r="G271" s="7"/>
      <c r="H271" s="7"/>
      <c r="I271" s="7"/>
      <c r="J271" s="7"/>
      <c r="K271" s="7"/>
      <c r="L271" s="7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</row>
    <row r="272">
      <c r="A272" s="7"/>
      <c r="B272" s="8"/>
      <c r="C272" s="7"/>
      <c r="D272" s="7"/>
      <c r="E272" s="7"/>
      <c r="F272" s="9"/>
      <c r="G272" s="7"/>
      <c r="H272" s="7"/>
      <c r="I272" s="7"/>
      <c r="J272" s="7"/>
      <c r="K272" s="7"/>
      <c r="L272" s="7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</row>
    <row r="273">
      <c r="A273" s="7"/>
      <c r="B273" s="8"/>
      <c r="C273" s="7"/>
      <c r="D273" s="7"/>
      <c r="E273" s="7"/>
      <c r="F273" s="9"/>
      <c r="G273" s="7"/>
      <c r="H273" s="7"/>
      <c r="I273" s="7"/>
      <c r="J273" s="7"/>
      <c r="K273" s="7"/>
      <c r="L273" s="7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</row>
    <row r="274">
      <c r="A274" s="7"/>
      <c r="B274" s="8"/>
      <c r="C274" s="7"/>
      <c r="D274" s="7"/>
      <c r="E274" s="7"/>
      <c r="F274" s="9"/>
      <c r="G274" s="7"/>
      <c r="H274" s="7"/>
      <c r="I274" s="7"/>
      <c r="J274" s="7"/>
      <c r="K274" s="7"/>
      <c r="L274" s="7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</row>
    <row r="275">
      <c r="A275" s="7"/>
      <c r="B275" s="8"/>
      <c r="C275" s="7"/>
      <c r="D275" s="7"/>
      <c r="E275" s="7"/>
      <c r="F275" s="9"/>
      <c r="G275" s="7"/>
      <c r="H275" s="7"/>
      <c r="I275" s="7"/>
      <c r="J275" s="7"/>
      <c r="K275" s="7"/>
      <c r="L275" s="7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</row>
    <row r="276">
      <c r="A276" s="7"/>
      <c r="B276" s="8"/>
      <c r="C276" s="7"/>
      <c r="D276" s="7"/>
      <c r="E276" s="7"/>
      <c r="F276" s="9"/>
      <c r="G276" s="7"/>
      <c r="H276" s="7"/>
      <c r="I276" s="7"/>
      <c r="J276" s="7"/>
      <c r="K276" s="7"/>
      <c r="L276" s="7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</row>
    <row r="277">
      <c r="A277" s="7"/>
      <c r="B277" s="8"/>
      <c r="C277" s="7"/>
      <c r="D277" s="7"/>
      <c r="E277" s="7"/>
      <c r="F277" s="9"/>
      <c r="G277" s="7"/>
      <c r="H277" s="7"/>
      <c r="I277" s="7"/>
      <c r="J277" s="7"/>
      <c r="K277" s="7"/>
      <c r="L277" s="7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</row>
    <row r="278">
      <c r="A278" s="7"/>
      <c r="B278" s="8"/>
      <c r="C278" s="7"/>
      <c r="D278" s="7"/>
      <c r="E278" s="7"/>
      <c r="F278" s="9"/>
      <c r="G278" s="7"/>
      <c r="H278" s="7"/>
      <c r="I278" s="7"/>
      <c r="J278" s="7"/>
      <c r="K278" s="7"/>
      <c r="L278" s="7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</row>
    <row r="279">
      <c r="A279" s="7"/>
      <c r="B279" s="8"/>
      <c r="C279" s="7"/>
      <c r="D279" s="7"/>
      <c r="E279" s="7"/>
      <c r="F279" s="9"/>
      <c r="G279" s="7"/>
      <c r="H279" s="7"/>
      <c r="I279" s="7"/>
      <c r="J279" s="7"/>
      <c r="K279" s="7"/>
      <c r="L279" s="7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</row>
    <row r="280">
      <c r="A280" s="7"/>
      <c r="B280" s="8"/>
      <c r="C280" s="7"/>
      <c r="D280" s="7"/>
      <c r="E280" s="7"/>
      <c r="F280" s="9"/>
      <c r="G280" s="7"/>
      <c r="H280" s="7"/>
      <c r="I280" s="7"/>
      <c r="J280" s="7"/>
      <c r="K280" s="7"/>
      <c r="L280" s="7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</row>
    <row r="281">
      <c r="A281" s="7"/>
      <c r="B281" s="8"/>
      <c r="C281" s="7"/>
      <c r="D281" s="7"/>
      <c r="E281" s="7"/>
      <c r="F281" s="9"/>
      <c r="G281" s="7"/>
      <c r="H281" s="7"/>
      <c r="I281" s="7"/>
      <c r="J281" s="7"/>
      <c r="K281" s="7"/>
      <c r="L281" s="7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</row>
    <row r="282">
      <c r="A282" s="7"/>
      <c r="B282" s="8"/>
      <c r="C282" s="7"/>
      <c r="D282" s="7"/>
      <c r="E282" s="7"/>
      <c r="F282" s="9"/>
      <c r="G282" s="7"/>
      <c r="H282" s="7"/>
      <c r="I282" s="7"/>
      <c r="J282" s="7"/>
      <c r="K282" s="7"/>
      <c r="L282" s="7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</row>
    <row r="283">
      <c r="A283" s="7"/>
      <c r="B283" s="8"/>
      <c r="C283" s="7"/>
      <c r="D283" s="7"/>
      <c r="E283" s="7"/>
      <c r="F283" s="9"/>
      <c r="G283" s="7"/>
      <c r="H283" s="7"/>
      <c r="I283" s="7"/>
      <c r="J283" s="7"/>
      <c r="K283" s="7"/>
      <c r="L283" s="7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</row>
    <row r="284">
      <c r="A284" s="7"/>
      <c r="B284" s="8"/>
      <c r="C284" s="7"/>
      <c r="D284" s="7"/>
      <c r="E284" s="7"/>
      <c r="F284" s="9"/>
      <c r="G284" s="7"/>
      <c r="H284" s="7"/>
      <c r="I284" s="7"/>
      <c r="J284" s="7"/>
      <c r="K284" s="7"/>
      <c r="L284" s="7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</row>
    <row r="285">
      <c r="A285" s="7"/>
      <c r="B285" s="8"/>
      <c r="C285" s="7"/>
      <c r="D285" s="7"/>
      <c r="E285" s="7"/>
      <c r="F285" s="9"/>
      <c r="G285" s="7"/>
      <c r="H285" s="7"/>
      <c r="I285" s="7"/>
      <c r="J285" s="7"/>
      <c r="K285" s="7"/>
      <c r="L285" s="7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</row>
    <row r="286">
      <c r="A286" s="7"/>
      <c r="B286" s="8"/>
      <c r="C286" s="7"/>
      <c r="D286" s="7"/>
      <c r="E286" s="7"/>
      <c r="F286" s="9"/>
      <c r="G286" s="7"/>
      <c r="H286" s="7"/>
      <c r="I286" s="7"/>
      <c r="J286" s="7"/>
      <c r="K286" s="7"/>
      <c r="L286" s="7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</row>
    <row r="287">
      <c r="A287" s="7"/>
      <c r="B287" s="8"/>
      <c r="C287" s="7"/>
      <c r="D287" s="7"/>
      <c r="E287" s="7"/>
      <c r="F287" s="9"/>
      <c r="G287" s="7"/>
      <c r="H287" s="7"/>
      <c r="I287" s="7"/>
      <c r="J287" s="7"/>
      <c r="K287" s="7"/>
      <c r="L287" s="7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</row>
    <row r="288">
      <c r="A288" s="7"/>
      <c r="B288" s="8"/>
      <c r="C288" s="7"/>
      <c r="D288" s="7"/>
      <c r="E288" s="7"/>
      <c r="F288" s="9"/>
      <c r="G288" s="7"/>
      <c r="H288" s="7"/>
      <c r="I288" s="7"/>
      <c r="J288" s="7"/>
      <c r="K288" s="7"/>
      <c r="L288" s="7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</row>
    <row r="289">
      <c r="A289" s="7"/>
      <c r="B289" s="8"/>
      <c r="C289" s="7"/>
      <c r="D289" s="7"/>
      <c r="E289" s="7"/>
      <c r="F289" s="9"/>
      <c r="G289" s="7"/>
      <c r="H289" s="7"/>
      <c r="I289" s="7"/>
      <c r="J289" s="7"/>
      <c r="K289" s="7"/>
      <c r="L289" s="7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</row>
    <row r="290">
      <c r="A290" s="7"/>
      <c r="B290" s="8"/>
      <c r="C290" s="7"/>
      <c r="D290" s="7"/>
      <c r="E290" s="7"/>
      <c r="F290" s="9"/>
      <c r="G290" s="7"/>
      <c r="H290" s="7"/>
      <c r="I290" s="7"/>
      <c r="J290" s="7"/>
      <c r="K290" s="7"/>
      <c r="L290" s="7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</row>
    <row r="291">
      <c r="A291" s="7"/>
      <c r="B291" s="8"/>
      <c r="C291" s="7"/>
      <c r="D291" s="7"/>
      <c r="E291" s="7"/>
      <c r="F291" s="9"/>
      <c r="G291" s="7"/>
      <c r="H291" s="7"/>
      <c r="I291" s="7"/>
      <c r="J291" s="7"/>
      <c r="K291" s="7"/>
      <c r="L291" s="7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</row>
    <row r="292">
      <c r="A292" s="7"/>
      <c r="B292" s="8"/>
      <c r="C292" s="7"/>
      <c r="D292" s="7"/>
      <c r="E292" s="7"/>
      <c r="F292" s="9"/>
      <c r="G292" s="7"/>
      <c r="H292" s="7"/>
      <c r="I292" s="7"/>
      <c r="J292" s="7"/>
      <c r="K292" s="7"/>
      <c r="L292" s="7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</row>
    <row r="293">
      <c r="A293" s="7"/>
      <c r="B293" s="8"/>
      <c r="C293" s="7"/>
      <c r="D293" s="7"/>
      <c r="E293" s="7"/>
      <c r="F293" s="9"/>
      <c r="G293" s="7"/>
      <c r="H293" s="7"/>
      <c r="I293" s="7"/>
      <c r="J293" s="7"/>
      <c r="K293" s="7"/>
      <c r="L293" s="7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</row>
    <row r="294">
      <c r="A294" s="7"/>
      <c r="B294" s="8"/>
      <c r="C294" s="7"/>
      <c r="D294" s="7"/>
      <c r="E294" s="7"/>
      <c r="F294" s="9"/>
      <c r="G294" s="7"/>
      <c r="H294" s="7"/>
      <c r="I294" s="7"/>
      <c r="J294" s="7"/>
      <c r="K294" s="7"/>
      <c r="L294" s="7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</row>
    <row r="295">
      <c r="A295" s="7"/>
      <c r="B295" s="8"/>
      <c r="C295" s="7"/>
      <c r="D295" s="7"/>
      <c r="E295" s="7"/>
      <c r="F295" s="9"/>
      <c r="G295" s="7"/>
      <c r="H295" s="7"/>
      <c r="I295" s="7"/>
      <c r="J295" s="7"/>
      <c r="K295" s="7"/>
      <c r="L295" s="7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</row>
    <row r="296">
      <c r="A296" s="7"/>
      <c r="B296" s="8"/>
      <c r="C296" s="7"/>
      <c r="D296" s="7"/>
      <c r="E296" s="7"/>
      <c r="F296" s="9"/>
      <c r="G296" s="7"/>
      <c r="H296" s="7"/>
      <c r="I296" s="7"/>
      <c r="J296" s="7"/>
      <c r="K296" s="7"/>
      <c r="L296" s="7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</row>
    <row r="297">
      <c r="A297" s="7"/>
      <c r="B297" s="8"/>
      <c r="C297" s="7"/>
      <c r="D297" s="7"/>
      <c r="E297" s="7"/>
      <c r="F297" s="9"/>
      <c r="G297" s="7"/>
      <c r="H297" s="7"/>
      <c r="I297" s="7"/>
      <c r="J297" s="7"/>
      <c r="K297" s="7"/>
      <c r="L297" s="7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</row>
    <row r="298">
      <c r="A298" s="7"/>
      <c r="B298" s="8"/>
      <c r="C298" s="7"/>
      <c r="D298" s="7"/>
      <c r="E298" s="7"/>
      <c r="F298" s="9"/>
      <c r="G298" s="7"/>
      <c r="H298" s="7"/>
      <c r="I298" s="7"/>
      <c r="J298" s="7"/>
      <c r="K298" s="7"/>
      <c r="L298" s="7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</row>
    <row r="299">
      <c r="A299" s="7"/>
      <c r="B299" s="8"/>
      <c r="C299" s="7"/>
      <c r="D299" s="7"/>
      <c r="E299" s="7"/>
      <c r="F299" s="9"/>
      <c r="G299" s="7"/>
      <c r="H299" s="7"/>
      <c r="I299" s="7"/>
      <c r="J299" s="7"/>
      <c r="K299" s="7"/>
      <c r="L299" s="7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</row>
    <row r="300">
      <c r="A300" s="7"/>
      <c r="B300" s="8"/>
      <c r="C300" s="7"/>
      <c r="D300" s="7"/>
      <c r="E300" s="7"/>
      <c r="F300" s="9"/>
      <c r="G300" s="7"/>
      <c r="H300" s="7"/>
      <c r="I300" s="7"/>
      <c r="J300" s="7"/>
      <c r="K300" s="7"/>
      <c r="L300" s="7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</row>
    <row r="301">
      <c r="A301" s="7"/>
      <c r="B301" s="8"/>
      <c r="C301" s="7"/>
      <c r="D301" s="7"/>
      <c r="E301" s="7"/>
      <c r="F301" s="9"/>
      <c r="G301" s="7"/>
      <c r="H301" s="7"/>
      <c r="I301" s="7"/>
      <c r="J301" s="7"/>
      <c r="K301" s="7"/>
      <c r="L301" s="7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</row>
    <row r="302">
      <c r="A302" s="7"/>
      <c r="B302" s="8"/>
      <c r="C302" s="7"/>
      <c r="D302" s="7"/>
      <c r="E302" s="7"/>
      <c r="F302" s="9"/>
      <c r="G302" s="7"/>
      <c r="H302" s="7"/>
      <c r="I302" s="7"/>
      <c r="J302" s="7"/>
      <c r="K302" s="7"/>
      <c r="L302" s="7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</row>
    <row r="303">
      <c r="A303" s="7"/>
      <c r="B303" s="8"/>
      <c r="C303" s="7"/>
      <c r="D303" s="7"/>
      <c r="E303" s="7"/>
      <c r="F303" s="9"/>
      <c r="G303" s="7"/>
      <c r="H303" s="7"/>
      <c r="I303" s="7"/>
      <c r="J303" s="7"/>
      <c r="K303" s="7"/>
      <c r="L303" s="7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</row>
    <row r="304">
      <c r="A304" s="7"/>
      <c r="B304" s="8"/>
      <c r="C304" s="7"/>
      <c r="D304" s="7"/>
      <c r="E304" s="7"/>
      <c r="F304" s="9"/>
      <c r="G304" s="7"/>
      <c r="H304" s="7"/>
      <c r="I304" s="7"/>
      <c r="J304" s="7"/>
      <c r="K304" s="7"/>
      <c r="L304" s="7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</row>
    <row r="305">
      <c r="A305" s="7"/>
      <c r="B305" s="8"/>
      <c r="C305" s="7"/>
      <c r="D305" s="7"/>
      <c r="E305" s="7"/>
      <c r="F305" s="9"/>
      <c r="G305" s="7"/>
      <c r="H305" s="7"/>
      <c r="I305" s="7"/>
      <c r="J305" s="7"/>
      <c r="K305" s="7"/>
      <c r="L305" s="7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</row>
    <row r="306">
      <c r="A306" s="7"/>
      <c r="B306" s="8"/>
      <c r="C306" s="7"/>
      <c r="D306" s="7"/>
      <c r="E306" s="7"/>
      <c r="F306" s="9"/>
      <c r="G306" s="7"/>
      <c r="H306" s="7"/>
      <c r="I306" s="7"/>
      <c r="J306" s="7"/>
      <c r="K306" s="7"/>
      <c r="L306" s="7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</row>
    <row r="307">
      <c r="A307" s="7"/>
      <c r="B307" s="8"/>
      <c r="C307" s="7"/>
      <c r="D307" s="7"/>
      <c r="E307" s="7"/>
      <c r="F307" s="9"/>
      <c r="G307" s="7"/>
      <c r="H307" s="7"/>
      <c r="I307" s="7"/>
      <c r="J307" s="7"/>
      <c r="K307" s="7"/>
      <c r="L307" s="7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</row>
    <row r="308">
      <c r="A308" s="7"/>
      <c r="B308" s="8"/>
      <c r="C308" s="7"/>
      <c r="D308" s="7"/>
      <c r="E308" s="7"/>
      <c r="F308" s="9"/>
      <c r="G308" s="7"/>
      <c r="H308" s="7"/>
      <c r="I308" s="7"/>
      <c r="J308" s="7"/>
      <c r="K308" s="7"/>
      <c r="L308" s="7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</row>
    <row r="309">
      <c r="A309" s="7"/>
      <c r="B309" s="8"/>
      <c r="C309" s="7"/>
      <c r="D309" s="7"/>
      <c r="E309" s="7"/>
      <c r="F309" s="9"/>
      <c r="G309" s="7"/>
      <c r="H309" s="7"/>
      <c r="I309" s="7"/>
      <c r="J309" s="7"/>
      <c r="K309" s="7"/>
      <c r="L309" s="7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</row>
    <row r="310">
      <c r="A310" s="7"/>
      <c r="B310" s="8"/>
      <c r="C310" s="7"/>
      <c r="D310" s="7"/>
      <c r="E310" s="7"/>
      <c r="F310" s="9"/>
      <c r="G310" s="7"/>
      <c r="H310" s="7"/>
      <c r="I310" s="7"/>
      <c r="J310" s="7"/>
      <c r="K310" s="7"/>
      <c r="L310" s="7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</row>
    <row r="311">
      <c r="A311" s="7"/>
      <c r="B311" s="8"/>
      <c r="C311" s="7"/>
      <c r="D311" s="7"/>
      <c r="E311" s="7"/>
      <c r="F311" s="9"/>
      <c r="G311" s="7"/>
      <c r="H311" s="7"/>
      <c r="I311" s="7"/>
      <c r="J311" s="7"/>
      <c r="K311" s="7"/>
      <c r="L311" s="7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</row>
    <row r="312">
      <c r="A312" s="7"/>
      <c r="B312" s="8"/>
      <c r="C312" s="7"/>
      <c r="D312" s="7"/>
      <c r="E312" s="7"/>
      <c r="F312" s="9"/>
      <c r="G312" s="7"/>
      <c r="H312" s="7"/>
      <c r="I312" s="7"/>
      <c r="J312" s="7"/>
      <c r="K312" s="7"/>
      <c r="L312" s="7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</row>
    <row r="313">
      <c r="A313" s="7"/>
      <c r="B313" s="8"/>
      <c r="C313" s="7"/>
      <c r="D313" s="7"/>
      <c r="E313" s="7"/>
      <c r="F313" s="9"/>
      <c r="G313" s="7"/>
      <c r="H313" s="7"/>
      <c r="I313" s="7"/>
      <c r="J313" s="7"/>
      <c r="K313" s="7"/>
      <c r="L313" s="7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</row>
    <row r="314">
      <c r="A314" s="7"/>
      <c r="B314" s="8"/>
      <c r="C314" s="7"/>
      <c r="D314" s="7"/>
      <c r="E314" s="7"/>
      <c r="F314" s="9"/>
      <c r="G314" s="7"/>
      <c r="H314" s="7"/>
      <c r="I314" s="7"/>
      <c r="J314" s="7"/>
      <c r="K314" s="7"/>
      <c r="L314" s="7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</row>
    <row r="315">
      <c r="A315" s="7"/>
      <c r="B315" s="8"/>
      <c r="C315" s="7"/>
      <c r="D315" s="7"/>
      <c r="E315" s="7"/>
      <c r="F315" s="9"/>
      <c r="G315" s="7"/>
      <c r="H315" s="7"/>
      <c r="I315" s="7"/>
      <c r="J315" s="7"/>
      <c r="K315" s="7"/>
      <c r="L315" s="7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</row>
    <row r="316">
      <c r="A316" s="7"/>
      <c r="B316" s="8"/>
      <c r="C316" s="7"/>
      <c r="D316" s="7"/>
      <c r="E316" s="7"/>
      <c r="F316" s="9"/>
      <c r="G316" s="7"/>
      <c r="H316" s="7"/>
      <c r="I316" s="7"/>
      <c r="J316" s="7"/>
      <c r="K316" s="7"/>
      <c r="L316" s="7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</row>
    <row r="317">
      <c r="A317" s="7"/>
      <c r="B317" s="8"/>
      <c r="C317" s="7"/>
      <c r="D317" s="7"/>
      <c r="E317" s="7"/>
      <c r="F317" s="9"/>
      <c r="G317" s="7"/>
      <c r="H317" s="7"/>
      <c r="I317" s="7"/>
      <c r="J317" s="7"/>
      <c r="K317" s="7"/>
      <c r="L317" s="7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</row>
    <row r="318">
      <c r="A318" s="7"/>
      <c r="B318" s="8"/>
      <c r="C318" s="7"/>
      <c r="D318" s="7"/>
      <c r="E318" s="7"/>
      <c r="F318" s="9"/>
      <c r="G318" s="7"/>
      <c r="H318" s="7"/>
      <c r="I318" s="7"/>
      <c r="J318" s="7"/>
      <c r="K318" s="7"/>
      <c r="L318" s="7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</row>
    <row r="319">
      <c r="A319" s="7"/>
      <c r="B319" s="8"/>
      <c r="C319" s="7"/>
      <c r="D319" s="7"/>
      <c r="E319" s="7"/>
      <c r="F319" s="9"/>
      <c r="G319" s="7"/>
      <c r="H319" s="7"/>
      <c r="I319" s="7"/>
      <c r="J319" s="7"/>
      <c r="K319" s="7"/>
      <c r="L319" s="7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</row>
    <row r="320">
      <c r="A320" s="7"/>
      <c r="B320" s="8"/>
      <c r="C320" s="7"/>
      <c r="D320" s="7"/>
      <c r="E320" s="7"/>
      <c r="F320" s="9"/>
      <c r="G320" s="7"/>
      <c r="H320" s="7"/>
      <c r="I320" s="7"/>
      <c r="J320" s="7"/>
      <c r="K320" s="7"/>
      <c r="L320" s="7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</row>
    <row r="321">
      <c r="A321" s="7"/>
      <c r="B321" s="8"/>
      <c r="C321" s="7"/>
      <c r="D321" s="7"/>
      <c r="E321" s="7"/>
      <c r="F321" s="9"/>
      <c r="G321" s="7"/>
      <c r="H321" s="7"/>
      <c r="I321" s="7"/>
      <c r="J321" s="7"/>
      <c r="K321" s="7"/>
      <c r="L321" s="7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</row>
    <row r="322">
      <c r="A322" s="7"/>
      <c r="B322" s="8"/>
      <c r="C322" s="7"/>
      <c r="D322" s="7"/>
      <c r="E322" s="7"/>
      <c r="F322" s="9"/>
      <c r="G322" s="7"/>
      <c r="H322" s="7"/>
      <c r="I322" s="7"/>
      <c r="J322" s="7"/>
      <c r="K322" s="7"/>
      <c r="L322" s="7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</row>
    <row r="323">
      <c r="A323" s="7"/>
      <c r="B323" s="8"/>
      <c r="C323" s="7"/>
      <c r="D323" s="7"/>
      <c r="E323" s="7"/>
      <c r="F323" s="9"/>
      <c r="G323" s="7"/>
      <c r="H323" s="7"/>
      <c r="I323" s="7"/>
      <c r="J323" s="7"/>
      <c r="K323" s="7"/>
      <c r="L323" s="7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</row>
    <row r="324">
      <c r="A324" s="7"/>
      <c r="B324" s="8"/>
      <c r="C324" s="7"/>
      <c r="D324" s="7"/>
      <c r="E324" s="7"/>
      <c r="F324" s="9"/>
      <c r="G324" s="7"/>
      <c r="H324" s="7"/>
      <c r="I324" s="7"/>
      <c r="J324" s="7"/>
      <c r="K324" s="7"/>
      <c r="L324" s="7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</row>
    <row r="325">
      <c r="A325" s="7"/>
      <c r="B325" s="8"/>
      <c r="C325" s="7"/>
      <c r="D325" s="7"/>
      <c r="E325" s="7"/>
      <c r="F325" s="9"/>
      <c r="G325" s="7"/>
      <c r="H325" s="7"/>
      <c r="I325" s="7"/>
      <c r="J325" s="7"/>
      <c r="K325" s="7"/>
      <c r="L325" s="7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</row>
    <row r="326">
      <c r="A326" s="7"/>
      <c r="B326" s="8"/>
      <c r="C326" s="7"/>
      <c r="D326" s="7"/>
      <c r="E326" s="7"/>
      <c r="F326" s="9"/>
      <c r="G326" s="7"/>
      <c r="H326" s="7"/>
      <c r="I326" s="7"/>
      <c r="J326" s="7"/>
      <c r="K326" s="7"/>
      <c r="L326" s="7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</row>
    <row r="327">
      <c r="A327" s="7"/>
      <c r="B327" s="8"/>
      <c r="C327" s="7"/>
      <c r="D327" s="7"/>
      <c r="E327" s="7"/>
      <c r="F327" s="9"/>
      <c r="G327" s="7"/>
      <c r="H327" s="7"/>
      <c r="I327" s="7"/>
      <c r="J327" s="7"/>
      <c r="K327" s="7"/>
      <c r="L327" s="7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</row>
    <row r="328">
      <c r="A328" s="7"/>
      <c r="B328" s="8"/>
      <c r="C328" s="7"/>
      <c r="D328" s="7"/>
      <c r="E328" s="7"/>
      <c r="F328" s="9"/>
      <c r="G328" s="7"/>
      <c r="H328" s="7"/>
      <c r="I328" s="7"/>
      <c r="J328" s="7"/>
      <c r="K328" s="7"/>
      <c r="L328" s="7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</row>
    <row r="329">
      <c r="A329" s="7"/>
      <c r="B329" s="8"/>
      <c r="C329" s="7"/>
      <c r="D329" s="7"/>
      <c r="E329" s="7"/>
      <c r="F329" s="9"/>
      <c r="G329" s="7"/>
      <c r="H329" s="7"/>
      <c r="I329" s="7"/>
      <c r="J329" s="7"/>
      <c r="K329" s="7"/>
      <c r="L329" s="7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</row>
    <row r="330">
      <c r="A330" s="7"/>
      <c r="B330" s="8"/>
      <c r="C330" s="7"/>
      <c r="D330" s="7"/>
      <c r="E330" s="7"/>
      <c r="F330" s="9"/>
      <c r="G330" s="7"/>
      <c r="H330" s="7"/>
      <c r="I330" s="7"/>
      <c r="J330" s="7"/>
      <c r="K330" s="7"/>
      <c r="L330" s="7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</row>
    <row r="331">
      <c r="A331" s="7"/>
      <c r="B331" s="8"/>
      <c r="C331" s="7"/>
      <c r="D331" s="7"/>
      <c r="E331" s="7"/>
      <c r="F331" s="9"/>
      <c r="G331" s="7"/>
      <c r="H331" s="7"/>
      <c r="I331" s="7"/>
      <c r="J331" s="7"/>
      <c r="K331" s="7"/>
      <c r="L331" s="7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</row>
    <row r="332">
      <c r="A332" s="7"/>
      <c r="B332" s="8"/>
      <c r="C332" s="7"/>
      <c r="D332" s="7"/>
      <c r="E332" s="7"/>
      <c r="F332" s="9"/>
      <c r="G332" s="7"/>
      <c r="H332" s="7"/>
      <c r="I332" s="7"/>
      <c r="J332" s="7"/>
      <c r="K332" s="7"/>
      <c r="L332" s="7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</row>
    <row r="333">
      <c r="A333" s="7"/>
      <c r="B333" s="8"/>
      <c r="C333" s="7"/>
      <c r="D333" s="7"/>
      <c r="E333" s="7"/>
      <c r="F333" s="9"/>
      <c r="G333" s="7"/>
      <c r="H333" s="7"/>
      <c r="I333" s="7"/>
      <c r="J333" s="7"/>
      <c r="K333" s="7"/>
      <c r="L333" s="7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</row>
    <row r="334">
      <c r="A334" s="7"/>
      <c r="B334" s="8"/>
      <c r="C334" s="7"/>
      <c r="D334" s="7"/>
      <c r="E334" s="7"/>
      <c r="F334" s="9"/>
      <c r="G334" s="7"/>
      <c r="H334" s="7"/>
      <c r="I334" s="7"/>
      <c r="J334" s="7"/>
      <c r="K334" s="7"/>
      <c r="L334" s="7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</row>
    <row r="335">
      <c r="A335" s="7"/>
      <c r="B335" s="8"/>
      <c r="C335" s="7"/>
      <c r="D335" s="7"/>
      <c r="E335" s="7"/>
      <c r="F335" s="9"/>
      <c r="G335" s="7"/>
      <c r="H335" s="7"/>
      <c r="I335" s="7"/>
      <c r="J335" s="7"/>
      <c r="K335" s="7"/>
      <c r="L335" s="7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</row>
    <row r="336">
      <c r="A336" s="7"/>
      <c r="B336" s="8"/>
      <c r="C336" s="7"/>
      <c r="D336" s="7"/>
      <c r="E336" s="7"/>
      <c r="F336" s="9"/>
      <c r="G336" s="7"/>
      <c r="H336" s="7"/>
      <c r="I336" s="7"/>
      <c r="J336" s="7"/>
      <c r="K336" s="7"/>
      <c r="L336" s="7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</row>
    <row r="337">
      <c r="A337" s="7"/>
      <c r="B337" s="8"/>
      <c r="C337" s="7"/>
      <c r="D337" s="7"/>
      <c r="E337" s="7"/>
      <c r="F337" s="9"/>
      <c r="G337" s="7"/>
      <c r="H337" s="7"/>
      <c r="I337" s="7"/>
      <c r="J337" s="7"/>
      <c r="K337" s="7"/>
      <c r="L337" s="7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</row>
    <row r="338">
      <c r="A338" s="7"/>
      <c r="B338" s="8"/>
      <c r="C338" s="7"/>
      <c r="D338" s="7"/>
      <c r="E338" s="7"/>
      <c r="F338" s="9"/>
      <c r="G338" s="7"/>
      <c r="H338" s="7"/>
      <c r="I338" s="7"/>
      <c r="J338" s="7"/>
      <c r="K338" s="7"/>
      <c r="L338" s="7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</row>
    <row r="339">
      <c r="A339" s="7"/>
      <c r="B339" s="8"/>
      <c r="C339" s="7"/>
      <c r="D339" s="7"/>
      <c r="E339" s="7"/>
      <c r="F339" s="9"/>
      <c r="G339" s="7"/>
      <c r="H339" s="7"/>
      <c r="I339" s="7"/>
      <c r="J339" s="7"/>
      <c r="K339" s="7"/>
      <c r="L339" s="7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</row>
    <row r="340">
      <c r="A340" s="7"/>
      <c r="B340" s="8"/>
      <c r="C340" s="7"/>
      <c r="D340" s="7"/>
      <c r="E340" s="7"/>
      <c r="F340" s="9"/>
      <c r="G340" s="7"/>
      <c r="H340" s="7"/>
      <c r="I340" s="7"/>
      <c r="J340" s="7"/>
      <c r="K340" s="7"/>
      <c r="L340" s="7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</row>
    <row r="341">
      <c r="A341" s="7"/>
      <c r="B341" s="8"/>
      <c r="C341" s="7"/>
      <c r="D341" s="7"/>
      <c r="E341" s="7"/>
      <c r="F341" s="9"/>
      <c r="G341" s="7"/>
      <c r="H341" s="7"/>
      <c r="I341" s="7"/>
      <c r="J341" s="7"/>
      <c r="K341" s="7"/>
      <c r="L341" s="7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</row>
    <row r="342">
      <c r="A342" s="7"/>
      <c r="B342" s="8"/>
      <c r="C342" s="7"/>
      <c r="D342" s="7"/>
      <c r="E342" s="7"/>
      <c r="F342" s="9"/>
      <c r="G342" s="7"/>
      <c r="H342" s="7"/>
      <c r="I342" s="7"/>
      <c r="J342" s="7"/>
      <c r="K342" s="7"/>
      <c r="L342" s="7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</row>
    <row r="343">
      <c r="A343" s="7"/>
      <c r="B343" s="8"/>
      <c r="C343" s="7"/>
      <c r="D343" s="7"/>
      <c r="E343" s="7"/>
      <c r="F343" s="9"/>
      <c r="G343" s="7"/>
      <c r="H343" s="7"/>
      <c r="I343" s="7"/>
      <c r="J343" s="7"/>
      <c r="K343" s="7"/>
      <c r="L343" s="7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</row>
    <row r="344">
      <c r="A344" s="7"/>
      <c r="B344" s="8"/>
      <c r="C344" s="7"/>
      <c r="D344" s="7"/>
      <c r="E344" s="7"/>
      <c r="F344" s="9"/>
      <c r="G344" s="7"/>
      <c r="H344" s="7"/>
      <c r="I344" s="7"/>
      <c r="J344" s="7"/>
      <c r="K344" s="7"/>
      <c r="L344" s="7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</row>
    <row r="345">
      <c r="A345" s="7"/>
      <c r="B345" s="8"/>
      <c r="C345" s="7"/>
      <c r="D345" s="7"/>
      <c r="E345" s="7"/>
      <c r="F345" s="9"/>
      <c r="G345" s="7"/>
      <c r="H345" s="7"/>
      <c r="I345" s="7"/>
      <c r="J345" s="7"/>
      <c r="K345" s="7"/>
      <c r="L345" s="7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</row>
    <row r="346">
      <c r="A346" s="7"/>
      <c r="B346" s="8"/>
      <c r="C346" s="7"/>
      <c r="D346" s="7"/>
      <c r="E346" s="7"/>
      <c r="F346" s="9"/>
      <c r="G346" s="7"/>
      <c r="H346" s="7"/>
      <c r="I346" s="7"/>
      <c r="J346" s="7"/>
      <c r="K346" s="7"/>
      <c r="L346" s="7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</row>
    <row r="347">
      <c r="A347" s="7"/>
      <c r="B347" s="8"/>
      <c r="C347" s="7"/>
      <c r="D347" s="7"/>
      <c r="E347" s="7"/>
      <c r="F347" s="9"/>
      <c r="G347" s="7"/>
      <c r="H347" s="7"/>
      <c r="I347" s="7"/>
      <c r="J347" s="7"/>
      <c r="K347" s="7"/>
      <c r="L347" s="7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</row>
    <row r="348">
      <c r="A348" s="7"/>
      <c r="B348" s="8"/>
      <c r="C348" s="7"/>
      <c r="D348" s="7"/>
      <c r="E348" s="7"/>
      <c r="F348" s="9"/>
      <c r="G348" s="7"/>
      <c r="H348" s="7"/>
      <c r="I348" s="7"/>
      <c r="J348" s="7"/>
      <c r="K348" s="7"/>
      <c r="L348" s="7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</row>
    <row r="349">
      <c r="A349" s="7"/>
      <c r="B349" s="8"/>
      <c r="C349" s="7"/>
      <c r="D349" s="7"/>
      <c r="E349" s="7"/>
      <c r="F349" s="9"/>
      <c r="G349" s="7"/>
      <c r="H349" s="7"/>
      <c r="I349" s="7"/>
      <c r="J349" s="7"/>
      <c r="K349" s="7"/>
      <c r="L349" s="7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</row>
    <row r="350">
      <c r="A350" s="7"/>
      <c r="B350" s="8"/>
      <c r="C350" s="7"/>
      <c r="D350" s="7"/>
      <c r="E350" s="7"/>
      <c r="F350" s="9"/>
      <c r="G350" s="7"/>
      <c r="H350" s="7"/>
      <c r="I350" s="7"/>
      <c r="J350" s="7"/>
      <c r="K350" s="7"/>
      <c r="L350" s="7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</row>
    <row r="351">
      <c r="A351" s="7"/>
      <c r="B351" s="8"/>
      <c r="C351" s="7"/>
      <c r="D351" s="7"/>
      <c r="E351" s="7"/>
      <c r="F351" s="9"/>
      <c r="G351" s="7"/>
      <c r="H351" s="7"/>
      <c r="I351" s="7"/>
      <c r="J351" s="7"/>
      <c r="K351" s="7"/>
      <c r="L351" s="7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</row>
    <row r="352">
      <c r="A352" s="7"/>
      <c r="B352" s="8"/>
      <c r="C352" s="7"/>
      <c r="D352" s="7"/>
      <c r="E352" s="7"/>
      <c r="F352" s="9"/>
      <c r="G352" s="7"/>
      <c r="H352" s="7"/>
      <c r="I352" s="7"/>
      <c r="J352" s="7"/>
      <c r="K352" s="7"/>
      <c r="L352" s="7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</row>
    <row r="353">
      <c r="A353" s="7"/>
      <c r="B353" s="8"/>
      <c r="C353" s="7"/>
      <c r="D353" s="7"/>
      <c r="E353" s="7"/>
      <c r="F353" s="9"/>
      <c r="G353" s="7"/>
      <c r="H353" s="7"/>
      <c r="I353" s="7"/>
      <c r="J353" s="7"/>
      <c r="K353" s="7"/>
      <c r="L353" s="7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</row>
    <row r="354">
      <c r="A354" s="7"/>
      <c r="B354" s="8"/>
      <c r="C354" s="7"/>
      <c r="D354" s="7"/>
      <c r="E354" s="7"/>
      <c r="F354" s="9"/>
      <c r="G354" s="7"/>
      <c r="H354" s="7"/>
      <c r="I354" s="7"/>
      <c r="J354" s="7"/>
      <c r="K354" s="7"/>
      <c r="L354" s="7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</row>
    <row r="355">
      <c r="A355" s="7"/>
      <c r="B355" s="8"/>
      <c r="C355" s="7"/>
      <c r="D355" s="7"/>
      <c r="E355" s="7"/>
      <c r="F355" s="9"/>
      <c r="G355" s="7"/>
      <c r="H355" s="7"/>
      <c r="I355" s="7"/>
      <c r="J355" s="7"/>
      <c r="K355" s="7"/>
      <c r="L355" s="7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</row>
    <row r="356">
      <c r="A356" s="7"/>
      <c r="B356" s="8"/>
      <c r="C356" s="7"/>
      <c r="D356" s="7"/>
      <c r="E356" s="7"/>
      <c r="F356" s="9"/>
      <c r="G356" s="7"/>
      <c r="H356" s="7"/>
      <c r="I356" s="7"/>
      <c r="J356" s="7"/>
      <c r="K356" s="7"/>
      <c r="L356" s="7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</row>
    <row r="357">
      <c r="A357" s="7"/>
      <c r="B357" s="8"/>
      <c r="C357" s="7"/>
      <c r="D357" s="7"/>
      <c r="E357" s="7"/>
      <c r="F357" s="9"/>
      <c r="G357" s="7"/>
      <c r="H357" s="7"/>
      <c r="I357" s="7"/>
      <c r="J357" s="7"/>
      <c r="K357" s="7"/>
      <c r="L357" s="7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</row>
    <row r="358">
      <c r="A358" s="7"/>
      <c r="B358" s="8"/>
      <c r="C358" s="7"/>
      <c r="D358" s="7"/>
      <c r="E358" s="7"/>
      <c r="F358" s="9"/>
      <c r="G358" s="7"/>
      <c r="H358" s="7"/>
      <c r="I358" s="7"/>
      <c r="J358" s="7"/>
      <c r="K358" s="7"/>
      <c r="L358" s="7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</row>
    <row r="359">
      <c r="A359" s="7"/>
      <c r="B359" s="8"/>
      <c r="C359" s="7"/>
      <c r="D359" s="7"/>
      <c r="E359" s="7"/>
      <c r="F359" s="9"/>
      <c r="G359" s="7"/>
      <c r="H359" s="7"/>
      <c r="I359" s="7"/>
      <c r="J359" s="7"/>
      <c r="K359" s="7"/>
      <c r="L359" s="7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</row>
    <row r="360">
      <c r="A360" s="7"/>
      <c r="B360" s="8"/>
      <c r="C360" s="7"/>
      <c r="D360" s="7"/>
      <c r="E360" s="7"/>
      <c r="F360" s="9"/>
      <c r="G360" s="7"/>
      <c r="H360" s="7"/>
      <c r="I360" s="7"/>
      <c r="J360" s="7"/>
      <c r="K360" s="7"/>
      <c r="L360" s="7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</row>
    <row r="361">
      <c r="A361" s="7"/>
      <c r="B361" s="8"/>
      <c r="C361" s="7"/>
      <c r="D361" s="7"/>
      <c r="E361" s="7"/>
      <c r="F361" s="9"/>
      <c r="G361" s="7"/>
      <c r="H361" s="7"/>
      <c r="I361" s="7"/>
      <c r="J361" s="7"/>
      <c r="K361" s="7"/>
      <c r="L361" s="7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</row>
    <row r="362">
      <c r="A362" s="7"/>
      <c r="B362" s="8"/>
      <c r="C362" s="7"/>
      <c r="D362" s="7"/>
      <c r="E362" s="7"/>
      <c r="F362" s="9"/>
      <c r="G362" s="7"/>
      <c r="H362" s="7"/>
      <c r="I362" s="7"/>
      <c r="J362" s="7"/>
      <c r="K362" s="7"/>
      <c r="L362" s="7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</row>
    <row r="363">
      <c r="A363" s="7"/>
      <c r="B363" s="8"/>
      <c r="C363" s="7"/>
      <c r="D363" s="7"/>
      <c r="E363" s="7"/>
      <c r="F363" s="9"/>
      <c r="G363" s="7"/>
      <c r="H363" s="7"/>
      <c r="I363" s="7"/>
      <c r="J363" s="7"/>
      <c r="K363" s="7"/>
      <c r="L363" s="7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</row>
    <row r="364">
      <c r="A364" s="7"/>
      <c r="B364" s="8"/>
      <c r="C364" s="7"/>
      <c r="D364" s="7"/>
      <c r="E364" s="7"/>
      <c r="F364" s="9"/>
      <c r="G364" s="7"/>
      <c r="H364" s="7"/>
      <c r="I364" s="7"/>
      <c r="J364" s="7"/>
      <c r="K364" s="7"/>
      <c r="L364" s="7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</row>
    <row r="365">
      <c r="A365" s="7"/>
      <c r="B365" s="8"/>
      <c r="C365" s="7"/>
      <c r="D365" s="7"/>
      <c r="E365" s="7"/>
      <c r="F365" s="9"/>
      <c r="G365" s="7"/>
      <c r="H365" s="7"/>
      <c r="I365" s="7"/>
      <c r="J365" s="7"/>
      <c r="K365" s="7"/>
      <c r="L365" s="7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</row>
    <row r="366">
      <c r="A366" s="7"/>
      <c r="B366" s="8"/>
      <c r="C366" s="7"/>
      <c r="D366" s="7"/>
      <c r="E366" s="7"/>
      <c r="F366" s="9"/>
      <c r="G366" s="7"/>
      <c r="H366" s="7"/>
      <c r="I366" s="7"/>
      <c r="J366" s="7"/>
      <c r="K366" s="7"/>
      <c r="L366" s="7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</row>
    <row r="367">
      <c r="A367" s="7"/>
      <c r="B367" s="8"/>
      <c r="C367" s="7"/>
      <c r="D367" s="7"/>
      <c r="E367" s="7"/>
      <c r="F367" s="9"/>
      <c r="G367" s="7"/>
      <c r="H367" s="7"/>
      <c r="I367" s="7"/>
      <c r="J367" s="7"/>
      <c r="K367" s="7"/>
      <c r="L367" s="7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</row>
    <row r="368">
      <c r="A368" s="7"/>
      <c r="B368" s="8"/>
      <c r="C368" s="7"/>
      <c r="D368" s="7"/>
      <c r="E368" s="7"/>
      <c r="F368" s="9"/>
      <c r="G368" s="7"/>
      <c r="H368" s="7"/>
      <c r="I368" s="7"/>
      <c r="J368" s="7"/>
      <c r="K368" s="7"/>
      <c r="L368" s="7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</row>
    <row r="369">
      <c r="A369" s="7"/>
      <c r="B369" s="8"/>
      <c r="C369" s="7"/>
      <c r="D369" s="7"/>
      <c r="E369" s="7"/>
      <c r="F369" s="9"/>
      <c r="G369" s="7"/>
      <c r="H369" s="7"/>
      <c r="I369" s="7"/>
      <c r="J369" s="7"/>
      <c r="K369" s="7"/>
      <c r="L369" s="7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</row>
    <row r="370">
      <c r="A370" s="7"/>
      <c r="B370" s="8"/>
      <c r="C370" s="7"/>
      <c r="D370" s="7"/>
      <c r="E370" s="7"/>
      <c r="F370" s="9"/>
      <c r="G370" s="7"/>
      <c r="H370" s="7"/>
      <c r="I370" s="7"/>
      <c r="J370" s="7"/>
      <c r="K370" s="7"/>
      <c r="L370" s="7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</row>
    <row r="371">
      <c r="A371" s="7"/>
      <c r="B371" s="8"/>
      <c r="C371" s="7"/>
      <c r="D371" s="7"/>
      <c r="E371" s="7"/>
      <c r="F371" s="9"/>
      <c r="G371" s="7"/>
      <c r="H371" s="7"/>
      <c r="I371" s="7"/>
      <c r="J371" s="7"/>
      <c r="K371" s="7"/>
      <c r="L371" s="7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</row>
    <row r="372">
      <c r="A372" s="7"/>
      <c r="B372" s="8"/>
      <c r="C372" s="7"/>
      <c r="D372" s="7"/>
      <c r="E372" s="7"/>
      <c r="F372" s="9"/>
      <c r="G372" s="7"/>
      <c r="H372" s="7"/>
      <c r="I372" s="7"/>
      <c r="J372" s="7"/>
      <c r="K372" s="7"/>
      <c r="L372" s="7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</row>
    <row r="373">
      <c r="A373" s="7"/>
      <c r="B373" s="8"/>
      <c r="C373" s="7"/>
      <c r="D373" s="7"/>
      <c r="E373" s="7"/>
      <c r="F373" s="9"/>
      <c r="G373" s="7"/>
      <c r="H373" s="7"/>
      <c r="I373" s="7"/>
      <c r="J373" s="7"/>
      <c r="K373" s="7"/>
      <c r="L373" s="7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</row>
    <row r="374">
      <c r="A374" s="7"/>
      <c r="B374" s="8"/>
      <c r="C374" s="7"/>
      <c r="D374" s="7"/>
      <c r="E374" s="7"/>
      <c r="F374" s="9"/>
      <c r="G374" s="7"/>
      <c r="H374" s="7"/>
      <c r="I374" s="7"/>
      <c r="J374" s="7"/>
      <c r="K374" s="7"/>
      <c r="L374" s="7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</row>
    <row r="375">
      <c r="A375" s="7"/>
      <c r="B375" s="8"/>
      <c r="C375" s="7"/>
      <c r="D375" s="7"/>
      <c r="E375" s="7"/>
      <c r="F375" s="9"/>
      <c r="G375" s="7"/>
      <c r="H375" s="7"/>
      <c r="I375" s="7"/>
      <c r="J375" s="7"/>
      <c r="K375" s="7"/>
      <c r="L375" s="7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</row>
    <row r="376">
      <c r="A376" s="7"/>
      <c r="B376" s="8"/>
      <c r="C376" s="7"/>
      <c r="D376" s="7"/>
      <c r="E376" s="7"/>
      <c r="F376" s="9"/>
      <c r="G376" s="7"/>
      <c r="H376" s="7"/>
      <c r="I376" s="7"/>
      <c r="J376" s="7"/>
      <c r="K376" s="7"/>
      <c r="L376" s="7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</row>
    <row r="377">
      <c r="A377" s="7"/>
      <c r="B377" s="8"/>
      <c r="C377" s="7"/>
      <c r="D377" s="7"/>
      <c r="E377" s="7"/>
      <c r="F377" s="9"/>
      <c r="G377" s="7"/>
      <c r="H377" s="7"/>
      <c r="I377" s="7"/>
      <c r="J377" s="7"/>
      <c r="K377" s="7"/>
      <c r="L377" s="7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</row>
    <row r="378">
      <c r="A378" s="7"/>
      <c r="B378" s="8"/>
      <c r="C378" s="7"/>
      <c r="D378" s="7"/>
      <c r="E378" s="7"/>
      <c r="F378" s="9"/>
      <c r="G378" s="7"/>
      <c r="H378" s="7"/>
      <c r="I378" s="7"/>
      <c r="J378" s="7"/>
      <c r="K378" s="7"/>
      <c r="L378" s="7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</row>
    <row r="379">
      <c r="A379" s="7"/>
      <c r="B379" s="8"/>
      <c r="C379" s="7"/>
      <c r="D379" s="7"/>
      <c r="E379" s="7"/>
      <c r="F379" s="9"/>
      <c r="G379" s="7"/>
      <c r="H379" s="7"/>
      <c r="I379" s="7"/>
      <c r="J379" s="7"/>
      <c r="K379" s="7"/>
      <c r="L379" s="7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</row>
    <row r="380">
      <c r="A380" s="7"/>
      <c r="B380" s="8"/>
      <c r="C380" s="7"/>
      <c r="D380" s="7"/>
      <c r="E380" s="7"/>
      <c r="F380" s="9"/>
      <c r="G380" s="7"/>
      <c r="H380" s="7"/>
      <c r="I380" s="7"/>
      <c r="J380" s="7"/>
      <c r="K380" s="7"/>
      <c r="L380" s="7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</row>
    <row r="381">
      <c r="A381" s="7"/>
      <c r="B381" s="8"/>
      <c r="C381" s="7"/>
      <c r="D381" s="7"/>
      <c r="E381" s="7"/>
      <c r="F381" s="9"/>
      <c r="G381" s="7"/>
      <c r="H381" s="7"/>
      <c r="I381" s="7"/>
      <c r="J381" s="7"/>
      <c r="K381" s="7"/>
      <c r="L381" s="7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</row>
    <row r="382">
      <c r="A382" s="7"/>
      <c r="B382" s="8"/>
      <c r="C382" s="7"/>
      <c r="D382" s="7"/>
      <c r="E382" s="7"/>
      <c r="F382" s="9"/>
      <c r="G382" s="7"/>
      <c r="H382" s="7"/>
      <c r="I382" s="7"/>
      <c r="J382" s="7"/>
      <c r="K382" s="7"/>
      <c r="L382" s="7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</row>
    <row r="383">
      <c r="A383" s="7"/>
      <c r="B383" s="8"/>
      <c r="C383" s="7"/>
      <c r="D383" s="7"/>
      <c r="E383" s="7"/>
      <c r="F383" s="9"/>
      <c r="G383" s="7"/>
      <c r="H383" s="7"/>
      <c r="I383" s="7"/>
      <c r="J383" s="7"/>
      <c r="K383" s="7"/>
      <c r="L383" s="7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</row>
    <row r="384">
      <c r="A384" s="7"/>
      <c r="B384" s="8"/>
      <c r="C384" s="7"/>
      <c r="D384" s="7"/>
      <c r="E384" s="7"/>
      <c r="F384" s="9"/>
      <c r="G384" s="7"/>
      <c r="H384" s="7"/>
      <c r="I384" s="7"/>
      <c r="J384" s="7"/>
      <c r="K384" s="7"/>
      <c r="L384" s="7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</row>
    <row r="385">
      <c r="A385" s="7"/>
      <c r="B385" s="8"/>
      <c r="C385" s="7"/>
      <c r="D385" s="7"/>
      <c r="E385" s="7"/>
      <c r="F385" s="9"/>
      <c r="G385" s="7"/>
      <c r="H385" s="7"/>
      <c r="I385" s="7"/>
      <c r="J385" s="7"/>
      <c r="K385" s="7"/>
      <c r="L385" s="7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</row>
    <row r="386">
      <c r="A386" s="7"/>
      <c r="B386" s="8"/>
      <c r="C386" s="7"/>
      <c r="D386" s="7"/>
      <c r="E386" s="7"/>
      <c r="F386" s="9"/>
      <c r="G386" s="7"/>
      <c r="H386" s="7"/>
      <c r="I386" s="7"/>
      <c r="J386" s="7"/>
      <c r="K386" s="7"/>
      <c r="L386" s="7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</row>
    <row r="387">
      <c r="A387" s="7"/>
      <c r="B387" s="8"/>
      <c r="C387" s="7"/>
      <c r="D387" s="7"/>
      <c r="E387" s="7"/>
      <c r="F387" s="9"/>
      <c r="G387" s="7"/>
      <c r="H387" s="7"/>
      <c r="I387" s="7"/>
      <c r="J387" s="7"/>
      <c r="K387" s="7"/>
      <c r="L387" s="7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</row>
    <row r="388">
      <c r="A388" s="7"/>
      <c r="B388" s="8"/>
      <c r="C388" s="7"/>
      <c r="D388" s="7"/>
      <c r="E388" s="7"/>
      <c r="F388" s="9"/>
      <c r="G388" s="7"/>
      <c r="H388" s="7"/>
      <c r="I388" s="7"/>
      <c r="J388" s="7"/>
      <c r="K388" s="7"/>
      <c r="L388" s="7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</row>
    <row r="389">
      <c r="A389" s="7"/>
      <c r="B389" s="8"/>
      <c r="C389" s="7"/>
      <c r="D389" s="7"/>
      <c r="E389" s="7"/>
      <c r="F389" s="9"/>
      <c r="G389" s="7"/>
      <c r="H389" s="7"/>
      <c r="I389" s="7"/>
      <c r="J389" s="7"/>
      <c r="K389" s="7"/>
      <c r="L389" s="7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</row>
    <row r="390">
      <c r="A390" s="7"/>
      <c r="B390" s="8"/>
      <c r="C390" s="7"/>
      <c r="D390" s="7"/>
      <c r="E390" s="7"/>
      <c r="F390" s="9"/>
      <c r="G390" s="7"/>
      <c r="H390" s="7"/>
      <c r="I390" s="7"/>
      <c r="J390" s="7"/>
      <c r="K390" s="7"/>
      <c r="L390" s="7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</row>
    <row r="391">
      <c r="A391" s="7"/>
      <c r="B391" s="8"/>
      <c r="C391" s="7"/>
      <c r="D391" s="7"/>
      <c r="E391" s="7"/>
      <c r="F391" s="9"/>
      <c r="G391" s="7"/>
      <c r="H391" s="7"/>
      <c r="I391" s="7"/>
      <c r="J391" s="7"/>
      <c r="K391" s="7"/>
      <c r="L391" s="7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</row>
    <row r="392">
      <c r="A392" s="7"/>
      <c r="B392" s="8"/>
      <c r="C392" s="7"/>
      <c r="D392" s="7"/>
      <c r="E392" s="7"/>
      <c r="F392" s="9"/>
      <c r="G392" s="7"/>
      <c r="H392" s="7"/>
      <c r="I392" s="7"/>
      <c r="J392" s="7"/>
      <c r="K392" s="7"/>
      <c r="L392" s="7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</row>
    <row r="393">
      <c r="A393" s="7"/>
      <c r="B393" s="8"/>
      <c r="C393" s="7"/>
      <c r="D393" s="7"/>
      <c r="E393" s="7"/>
      <c r="F393" s="9"/>
      <c r="G393" s="7"/>
      <c r="H393" s="7"/>
      <c r="I393" s="7"/>
      <c r="J393" s="7"/>
      <c r="K393" s="7"/>
      <c r="L393" s="7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</row>
    <row r="394">
      <c r="A394" s="7"/>
      <c r="B394" s="8"/>
      <c r="C394" s="7"/>
      <c r="D394" s="7"/>
      <c r="E394" s="7"/>
      <c r="F394" s="9"/>
      <c r="G394" s="7"/>
      <c r="H394" s="7"/>
      <c r="I394" s="7"/>
      <c r="J394" s="7"/>
      <c r="K394" s="7"/>
      <c r="L394" s="7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</row>
    <row r="395">
      <c r="A395" s="7"/>
      <c r="B395" s="8"/>
      <c r="C395" s="7"/>
      <c r="D395" s="7"/>
      <c r="E395" s="7"/>
      <c r="F395" s="9"/>
      <c r="G395" s="7"/>
      <c r="H395" s="7"/>
      <c r="I395" s="7"/>
      <c r="J395" s="7"/>
      <c r="K395" s="7"/>
      <c r="L395" s="7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</row>
    <row r="396">
      <c r="A396" s="7"/>
      <c r="B396" s="8"/>
      <c r="C396" s="7"/>
      <c r="D396" s="7"/>
      <c r="E396" s="7"/>
      <c r="F396" s="9"/>
      <c r="G396" s="7"/>
      <c r="H396" s="7"/>
      <c r="I396" s="7"/>
      <c r="J396" s="7"/>
      <c r="K396" s="7"/>
      <c r="L396" s="7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</row>
    <row r="397">
      <c r="A397" s="7"/>
      <c r="B397" s="8"/>
      <c r="C397" s="7"/>
      <c r="D397" s="7"/>
      <c r="E397" s="7"/>
      <c r="F397" s="9"/>
      <c r="G397" s="7"/>
      <c r="H397" s="7"/>
      <c r="I397" s="7"/>
      <c r="J397" s="7"/>
      <c r="K397" s="7"/>
      <c r="L397" s="7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</row>
    <row r="398">
      <c r="A398" s="7"/>
      <c r="B398" s="8"/>
      <c r="C398" s="7"/>
      <c r="D398" s="7"/>
      <c r="E398" s="7"/>
      <c r="F398" s="9"/>
      <c r="G398" s="7"/>
      <c r="H398" s="7"/>
      <c r="I398" s="7"/>
      <c r="J398" s="7"/>
      <c r="K398" s="7"/>
      <c r="L398" s="7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</row>
    <row r="399">
      <c r="A399" s="7"/>
      <c r="B399" s="8"/>
      <c r="C399" s="7"/>
      <c r="D399" s="7"/>
      <c r="E399" s="7"/>
      <c r="F399" s="9"/>
      <c r="G399" s="7"/>
      <c r="H399" s="7"/>
      <c r="I399" s="7"/>
      <c r="J399" s="7"/>
      <c r="K399" s="7"/>
      <c r="L399" s="7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</row>
    <row r="400">
      <c r="A400" s="7"/>
      <c r="B400" s="8"/>
      <c r="C400" s="7"/>
      <c r="D400" s="7"/>
      <c r="E400" s="7"/>
      <c r="F400" s="9"/>
      <c r="G400" s="7"/>
      <c r="H400" s="7"/>
      <c r="I400" s="7"/>
      <c r="J400" s="7"/>
      <c r="K400" s="7"/>
      <c r="L400" s="7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</row>
    <row r="401">
      <c r="A401" s="7"/>
      <c r="B401" s="8"/>
      <c r="C401" s="7"/>
      <c r="D401" s="7"/>
      <c r="E401" s="7"/>
      <c r="F401" s="9"/>
      <c r="G401" s="7"/>
      <c r="H401" s="7"/>
      <c r="I401" s="7"/>
      <c r="J401" s="7"/>
      <c r="K401" s="7"/>
      <c r="L401" s="7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</row>
    <row r="402">
      <c r="A402" s="7"/>
      <c r="B402" s="8"/>
      <c r="C402" s="7"/>
      <c r="D402" s="7"/>
      <c r="E402" s="7"/>
      <c r="F402" s="9"/>
      <c r="G402" s="7"/>
      <c r="H402" s="7"/>
      <c r="I402" s="7"/>
      <c r="J402" s="7"/>
      <c r="K402" s="7"/>
      <c r="L402" s="7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</row>
    <row r="403">
      <c r="A403" s="7"/>
      <c r="B403" s="8"/>
      <c r="C403" s="7"/>
      <c r="D403" s="7"/>
      <c r="E403" s="7"/>
      <c r="F403" s="9"/>
      <c r="G403" s="7"/>
      <c r="H403" s="7"/>
      <c r="I403" s="7"/>
      <c r="J403" s="7"/>
      <c r="K403" s="7"/>
      <c r="L403" s="7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</row>
    <row r="404">
      <c r="A404" s="7"/>
      <c r="B404" s="8"/>
      <c r="C404" s="7"/>
      <c r="D404" s="7"/>
      <c r="E404" s="7"/>
      <c r="F404" s="9"/>
      <c r="G404" s="7"/>
      <c r="H404" s="7"/>
      <c r="I404" s="7"/>
      <c r="J404" s="7"/>
      <c r="K404" s="7"/>
      <c r="L404" s="7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</row>
    <row r="405">
      <c r="A405" s="7"/>
      <c r="B405" s="8"/>
      <c r="C405" s="7"/>
      <c r="D405" s="7"/>
      <c r="E405" s="7"/>
      <c r="F405" s="9"/>
      <c r="G405" s="7"/>
      <c r="H405" s="7"/>
      <c r="I405" s="7"/>
      <c r="J405" s="7"/>
      <c r="K405" s="7"/>
      <c r="L405" s="7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</row>
    <row r="406">
      <c r="A406" s="7"/>
      <c r="B406" s="8"/>
      <c r="C406" s="7"/>
      <c r="D406" s="7"/>
      <c r="E406" s="7"/>
      <c r="F406" s="9"/>
      <c r="G406" s="7"/>
      <c r="H406" s="7"/>
      <c r="I406" s="7"/>
      <c r="J406" s="7"/>
      <c r="K406" s="7"/>
      <c r="L406" s="7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</row>
    <row r="407">
      <c r="A407" s="7"/>
      <c r="B407" s="8"/>
      <c r="C407" s="7"/>
      <c r="D407" s="7"/>
      <c r="E407" s="7"/>
      <c r="F407" s="9"/>
      <c r="G407" s="7"/>
      <c r="H407" s="7"/>
      <c r="I407" s="7"/>
      <c r="J407" s="7"/>
      <c r="K407" s="7"/>
      <c r="L407" s="7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</row>
    <row r="408">
      <c r="A408" s="7"/>
      <c r="B408" s="8"/>
      <c r="C408" s="7"/>
      <c r="D408" s="7"/>
      <c r="E408" s="7"/>
      <c r="F408" s="9"/>
      <c r="G408" s="7"/>
      <c r="H408" s="7"/>
      <c r="I408" s="7"/>
      <c r="J408" s="7"/>
      <c r="K408" s="7"/>
      <c r="L408" s="7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</row>
    <row r="409">
      <c r="A409" s="7"/>
      <c r="B409" s="8"/>
      <c r="C409" s="7"/>
      <c r="D409" s="7"/>
      <c r="E409" s="7"/>
      <c r="F409" s="9"/>
      <c r="G409" s="7"/>
      <c r="H409" s="7"/>
      <c r="I409" s="7"/>
      <c r="J409" s="7"/>
      <c r="K409" s="7"/>
      <c r="L409" s="7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</row>
    <row r="410">
      <c r="A410" s="7"/>
      <c r="B410" s="8"/>
      <c r="C410" s="7"/>
      <c r="D410" s="7"/>
      <c r="E410" s="7"/>
      <c r="F410" s="9"/>
      <c r="G410" s="7"/>
      <c r="H410" s="7"/>
      <c r="I410" s="7"/>
      <c r="J410" s="7"/>
      <c r="K410" s="7"/>
      <c r="L410" s="7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</row>
    <row r="411">
      <c r="A411" s="7"/>
      <c r="B411" s="8"/>
      <c r="C411" s="7"/>
      <c r="D411" s="7"/>
      <c r="E411" s="7"/>
      <c r="F411" s="9"/>
      <c r="G411" s="7"/>
      <c r="H411" s="7"/>
      <c r="I411" s="7"/>
      <c r="J411" s="7"/>
      <c r="K411" s="7"/>
      <c r="L411" s="7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</row>
    <row r="412">
      <c r="A412" s="7"/>
      <c r="B412" s="8"/>
      <c r="C412" s="7"/>
      <c r="D412" s="7"/>
      <c r="E412" s="7"/>
      <c r="F412" s="9"/>
      <c r="G412" s="7"/>
      <c r="H412" s="7"/>
      <c r="I412" s="7"/>
      <c r="J412" s="7"/>
      <c r="K412" s="7"/>
      <c r="L412" s="7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</row>
    <row r="413">
      <c r="A413" s="7"/>
      <c r="B413" s="8"/>
      <c r="C413" s="7"/>
      <c r="D413" s="7"/>
      <c r="E413" s="7"/>
      <c r="F413" s="9"/>
      <c r="G413" s="7"/>
      <c r="H413" s="7"/>
      <c r="I413" s="7"/>
      <c r="J413" s="7"/>
      <c r="K413" s="7"/>
      <c r="L413" s="7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</row>
    <row r="414">
      <c r="A414" s="7"/>
      <c r="B414" s="8"/>
      <c r="C414" s="7"/>
      <c r="D414" s="7"/>
      <c r="E414" s="7"/>
      <c r="F414" s="9"/>
      <c r="G414" s="7"/>
      <c r="H414" s="7"/>
      <c r="I414" s="7"/>
      <c r="J414" s="7"/>
      <c r="K414" s="7"/>
      <c r="L414" s="7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</row>
    <row r="415">
      <c r="A415" s="7"/>
      <c r="B415" s="8"/>
      <c r="C415" s="7"/>
      <c r="D415" s="7"/>
      <c r="E415" s="7"/>
      <c r="F415" s="9"/>
      <c r="G415" s="7"/>
      <c r="H415" s="7"/>
      <c r="I415" s="7"/>
      <c r="J415" s="7"/>
      <c r="K415" s="7"/>
      <c r="L415" s="7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</row>
    <row r="416">
      <c r="A416" s="7"/>
      <c r="B416" s="8"/>
      <c r="C416" s="7"/>
      <c r="D416" s="7"/>
      <c r="E416" s="7"/>
      <c r="F416" s="9"/>
      <c r="G416" s="7"/>
      <c r="H416" s="7"/>
      <c r="I416" s="7"/>
      <c r="J416" s="7"/>
      <c r="K416" s="7"/>
      <c r="L416" s="7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</row>
    <row r="417">
      <c r="A417" s="7"/>
      <c r="B417" s="8"/>
      <c r="C417" s="7"/>
      <c r="D417" s="7"/>
      <c r="E417" s="7"/>
      <c r="F417" s="9"/>
      <c r="G417" s="7"/>
      <c r="H417" s="7"/>
      <c r="I417" s="7"/>
      <c r="J417" s="7"/>
      <c r="K417" s="7"/>
      <c r="L417" s="7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</row>
    <row r="418">
      <c r="A418" s="7"/>
      <c r="B418" s="8"/>
      <c r="C418" s="7"/>
      <c r="D418" s="7"/>
      <c r="E418" s="7"/>
      <c r="F418" s="9"/>
      <c r="G418" s="7"/>
      <c r="H418" s="7"/>
      <c r="I418" s="7"/>
      <c r="J418" s="7"/>
      <c r="K418" s="7"/>
      <c r="L418" s="7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</row>
    <row r="419">
      <c r="A419" s="7"/>
      <c r="B419" s="8"/>
      <c r="C419" s="7"/>
      <c r="D419" s="7"/>
      <c r="E419" s="7"/>
      <c r="F419" s="9"/>
      <c r="G419" s="7"/>
      <c r="H419" s="7"/>
      <c r="I419" s="7"/>
      <c r="J419" s="7"/>
      <c r="K419" s="7"/>
      <c r="L419" s="7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</row>
    <row r="420">
      <c r="A420" s="7"/>
      <c r="B420" s="8"/>
      <c r="C420" s="7"/>
      <c r="D420" s="7"/>
      <c r="E420" s="7"/>
      <c r="F420" s="9"/>
      <c r="G420" s="7"/>
      <c r="H420" s="7"/>
      <c r="I420" s="7"/>
      <c r="J420" s="7"/>
      <c r="K420" s="7"/>
      <c r="L420" s="7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</row>
    <row r="421">
      <c r="A421" s="7"/>
      <c r="B421" s="8"/>
      <c r="C421" s="7"/>
      <c r="D421" s="7"/>
      <c r="E421" s="7"/>
      <c r="F421" s="9"/>
      <c r="G421" s="7"/>
      <c r="H421" s="7"/>
      <c r="I421" s="7"/>
      <c r="J421" s="7"/>
      <c r="K421" s="7"/>
      <c r="L421" s="7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</row>
    <row r="422">
      <c r="A422" s="7"/>
      <c r="B422" s="8"/>
      <c r="C422" s="7"/>
      <c r="D422" s="7"/>
      <c r="E422" s="7"/>
      <c r="F422" s="9"/>
      <c r="G422" s="7"/>
      <c r="H422" s="7"/>
      <c r="I422" s="7"/>
      <c r="J422" s="7"/>
      <c r="K422" s="7"/>
      <c r="L422" s="7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</row>
    <row r="423">
      <c r="A423" s="7"/>
      <c r="B423" s="8"/>
      <c r="C423" s="7"/>
      <c r="D423" s="7"/>
      <c r="E423" s="7"/>
      <c r="F423" s="9"/>
      <c r="G423" s="7"/>
      <c r="H423" s="7"/>
      <c r="I423" s="7"/>
      <c r="J423" s="7"/>
      <c r="K423" s="7"/>
      <c r="L423" s="7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</row>
    <row r="424">
      <c r="A424" s="7"/>
      <c r="B424" s="8"/>
      <c r="C424" s="7"/>
      <c r="D424" s="7"/>
      <c r="E424" s="7"/>
      <c r="F424" s="9"/>
      <c r="G424" s="7"/>
      <c r="H424" s="7"/>
      <c r="I424" s="7"/>
      <c r="J424" s="7"/>
      <c r="K424" s="7"/>
      <c r="L424" s="7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</row>
    <row r="425">
      <c r="A425" s="7"/>
      <c r="B425" s="8"/>
      <c r="C425" s="7"/>
      <c r="D425" s="7"/>
      <c r="E425" s="7"/>
      <c r="F425" s="9"/>
      <c r="G425" s="7"/>
      <c r="H425" s="7"/>
      <c r="I425" s="7"/>
      <c r="J425" s="7"/>
      <c r="K425" s="7"/>
      <c r="L425" s="7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</row>
    <row r="426">
      <c r="A426" s="7"/>
      <c r="B426" s="8"/>
      <c r="C426" s="7"/>
      <c r="D426" s="7"/>
      <c r="E426" s="7"/>
      <c r="F426" s="9"/>
      <c r="G426" s="7"/>
      <c r="H426" s="7"/>
      <c r="I426" s="7"/>
      <c r="J426" s="7"/>
      <c r="K426" s="7"/>
      <c r="L426" s="7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</row>
    <row r="427">
      <c r="A427" s="7"/>
      <c r="B427" s="8"/>
      <c r="C427" s="7"/>
      <c r="D427" s="7"/>
      <c r="E427" s="7"/>
      <c r="F427" s="9"/>
      <c r="G427" s="7"/>
      <c r="H427" s="7"/>
      <c r="I427" s="7"/>
      <c r="J427" s="7"/>
      <c r="K427" s="7"/>
      <c r="L427" s="7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</row>
    <row r="428">
      <c r="A428" s="7"/>
      <c r="B428" s="8"/>
      <c r="C428" s="7"/>
      <c r="D428" s="7"/>
      <c r="E428" s="7"/>
      <c r="F428" s="9"/>
      <c r="G428" s="7"/>
      <c r="H428" s="7"/>
      <c r="I428" s="7"/>
      <c r="J428" s="7"/>
      <c r="K428" s="7"/>
      <c r="L428" s="7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</row>
    <row r="429">
      <c r="A429" s="7"/>
      <c r="B429" s="8"/>
      <c r="C429" s="7"/>
      <c r="D429" s="7"/>
      <c r="E429" s="7"/>
      <c r="F429" s="9"/>
      <c r="G429" s="7"/>
      <c r="H429" s="7"/>
      <c r="I429" s="7"/>
      <c r="J429" s="7"/>
      <c r="K429" s="7"/>
      <c r="L429" s="7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</row>
    <row r="430">
      <c r="A430" s="7"/>
      <c r="B430" s="8"/>
      <c r="C430" s="7"/>
      <c r="D430" s="7"/>
      <c r="E430" s="7"/>
      <c r="F430" s="9"/>
      <c r="G430" s="7"/>
      <c r="H430" s="7"/>
      <c r="I430" s="7"/>
      <c r="J430" s="7"/>
      <c r="K430" s="7"/>
      <c r="L430" s="7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</row>
    <row r="431">
      <c r="A431" s="7"/>
      <c r="B431" s="8"/>
      <c r="C431" s="7"/>
      <c r="D431" s="7"/>
      <c r="E431" s="7"/>
      <c r="F431" s="9"/>
      <c r="G431" s="7"/>
      <c r="H431" s="7"/>
      <c r="I431" s="7"/>
      <c r="J431" s="7"/>
      <c r="K431" s="7"/>
      <c r="L431" s="7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</row>
    <row r="432">
      <c r="A432" s="7"/>
      <c r="B432" s="8"/>
      <c r="C432" s="7"/>
      <c r="D432" s="7"/>
      <c r="E432" s="7"/>
      <c r="F432" s="9"/>
      <c r="G432" s="7"/>
      <c r="H432" s="7"/>
      <c r="I432" s="7"/>
      <c r="J432" s="7"/>
      <c r="K432" s="7"/>
      <c r="L432" s="7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</row>
    <row r="433">
      <c r="A433" s="7"/>
      <c r="B433" s="8"/>
      <c r="C433" s="7"/>
      <c r="D433" s="7"/>
      <c r="E433" s="7"/>
      <c r="F433" s="9"/>
      <c r="G433" s="7"/>
      <c r="H433" s="7"/>
      <c r="I433" s="7"/>
      <c r="J433" s="7"/>
      <c r="K433" s="7"/>
      <c r="L433" s="7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</row>
    <row r="434">
      <c r="A434" s="7"/>
      <c r="B434" s="8"/>
      <c r="C434" s="7"/>
      <c r="D434" s="7"/>
      <c r="E434" s="7"/>
      <c r="F434" s="9"/>
      <c r="G434" s="7"/>
      <c r="H434" s="7"/>
      <c r="I434" s="7"/>
      <c r="J434" s="7"/>
      <c r="K434" s="7"/>
      <c r="L434" s="7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</row>
    <row r="435">
      <c r="A435" s="7"/>
      <c r="B435" s="8"/>
      <c r="C435" s="7"/>
      <c r="D435" s="7"/>
      <c r="E435" s="7"/>
      <c r="F435" s="9"/>
      <c r="G435" s="7"/>
      <c r="H435" s="7"/>
      <c r="I435" s="7"/>
      <c r="J435" s="7"/>
      <c r="K435" s="7"/>
      <c r="L435" s="7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</row>
    <row r="436">
      <c r="A436" s="7"/>
      <c r="B436" s="8"/>
      <c r="C436" s="7"/>
      <c r="D436" s="7"/>
      <c r="E436" s="7"/>
      <c r="F436" s="9"/>
      <c r="G436" s="7"/>
      <c r="H436" s="7"/>
      <c r="I436" s="7"/>
      <c r="J436" s="7"/>
      <c r="K436" s="7"/>
      <c r="L436" s="7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</row>
    <row r="437">
      <c r="A437" s="7"/>
      <c r="B437" s="8"/>
      <c r="C437" s="7"/>
      <c r="D437" s="7"/>
      <c r="E437" s="7"/>
      <c r="F437" s="9"/>
      <c r="G437" s="7"/>
      <c r="H437" s="7"/>
      <c r="I437" s="7"/>
      <c r="J437" s="7"/>
      <c r="K437" s="7"/>
      <c r="L437" s="7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</row>
    <row r="438">
      <c r="A438" s="7"/>
      <c r="B438" s="8"/>
      <c r="C438" s="7"/>
      <c r="D438" s="7"/>
      <c r="E438" s="7"/>
      <c r="F438" s="9"/>
      <c r="G438" s="7"/>
      <c r="H438" s="7"/>
      <c r="I438" s="7"/>
      <c r="J438" s="7"/>
      <c r="K438" s="7"/>
      <c r="L438" s="7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</row>
    <row r="439">
      <c r="A439" s="7"/>
      <c r="B439" s="8"/>
      <c r="C439" s="7"/>
      <c r="D439" s="7"/>
      <c r="E439" s="7"/>
      <c r="F439" s="9"/>
      <c r="G439" s="7"/>
      <c r="H439" s="7"/>
      <c r="I439" s="7"/>
      <c r="J439" s="7"/>
      <c r="K439" s="7"/>
      <c r="L439" s="7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</row>
    <row r="440">
      <c r="A440" s="7"/>
      <c r="B440" s="8"/>
      <c r="C440" s="7"/>
      <c r="D440" s="7"/>
      <c r="E440" s="7"/>
      <c r="F440" s="9"/>
      <c r="G440" s="7"/>
      <c r="H440" s="7"/>
      <c r="I440" s="7"/>
      <c r="J440" s="7"/>
      <c r="K440" s="7"/>
      <c r="L440" s="7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</row>
    <row r="441">
      <c r="A441" s="7"/>
      <c r="B441" s="8"/>
      <c r="C441" s="7"/>
      <c r="D441" s="7"/>
      <c r="E441" s="7"/>
      <c r="F441" s="9"/>
      <c r="G441" s="7"/>
      <c r="H441" s="7"/>
      <c r="I441" s="7"/>
      <c r="J441" s="7"/>
      <c r="K441" s="7"/>
      <c r="L441" s="7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</row>
    <row r="442">
      <c r="A442" s="7"/>
      <c r="B442" s="8"/>
      <c r="C442" s="7"/>
      <c r="D442" s="7"/>
      <c r="E442" s="7"/>
      <c r="F442" s="9"/>
      <c r="G442" s="7"/>
      <c r="H442" s="7"/>
      <c r="I442" s="7"/>
      <c r="J442" s="7"/>
      <c r="K442" s="7"/>
      <c r="L442" s="7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</row>
    <row r="443">
      <c r="A443" s="7"/>
      <c r="B443" s="8"/>
      <c r="C443" s="7"/>
      <c r="D443" s="7"/>
      <c r="E443" s="7"/>
      <c r="F443" s="9"/>
      <c r="G443" s="7"/>
      <c r="H443" s="7"/>
      <c r="I443" s="7"/>
      <c r="J443" s="7"/>
      <c r="K443" s="7"/>
      <c r="L443" s="7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</row>
    <row r="444">
      <c r="A444" s="7"/>
      <c r="B444" s="8"/>
      <c r="C444" s="7"/>
      <c r="D444" s="7"/>
      <c r="E444" s="7"/>
      <c r="F444" s="9"/>
      <c r="G444" s="7"/>
      <c r="H444" s="7"/>
      <c r="I444" s="7"/>
      <c r="J444" s="7"/>
      <c r="K444" s="7"/>
      <c r="L444" s="7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</row>
    <row r="445">
      <c r="A445" s="7"/>
      <c r="B445" s="8"/>
      <c r="C445" s="7"/>
      <c r="D445" s="7"/>
      <c r="E445" s="7"/>
      <c r="F445" s="9"/>
      <c r="G445" s="7"/>
      <c r="H445" s="7"/>
      <c r="I445" s="7"/>
      <c r="J445" s="7"/>
      <c r="K445" s="7"/>
      <c r="L445" s="7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</row>
    <row r="446">
      <c r="A446" s="7"/>
      <c r="B446" s="8"/>
      <c r="C446" s="7"/>
      <c r="D446" s="7"/>
      <c r="E446" s="7"/>
      <c r="F446" s="9"/>
      <c r="G446" s="7"/>
      <c r="H446" s="7"/>
      <c r="I446" s="7"/>
      <c r="J446" s="7"/>
      <c r="K446" s="7"/>
      <c r="L446" s="7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</row>
    <row r="447">
      <c r="A447" s="7"/>
      <c r="B447" s="8"/>
      <c r="C447" s="7"/>
      <c r="D447" s="7"/>
      <c r="E447" s="7"/>
      <c r="F447" s="9"/>
      <c r="G447" s="7"/>
      <c r="H447" s="7"/>
      <c r="I447" s="7"/>
      <c r="J447" s="7"/>
      <c r="K447" s="7"/>
      <c r="L447" s="7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</row>
    <row r="448">
      <c r="A448" s="7"/>
      <c r="B448" s="8"/>
      <c r="C448" s="7"/>
      <c r="D448" s="7"/>
      <c r="E448" s="7"/>
      <c r="F448" s="9"/>
      <c r="G448" s="7"/>
      <c r="H448" s="7"/>
      <c r="I448" s="7"/>
      <c r="J448" s="7"/>
      <c r="K448" s="7"/>
      <c r="L448" s="7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</row>
    <row r="449">
      <c r="A449" s="7"/>
      <c r="B449" s="8"/>
      <c r="C449" s="7"/>
      <c r="D449" s="7"/>
      <c r="E449" s="7"/>
      <c r="F449" s="9"/>
      <c r="G449" s="7"/>
      <c r="H449" s="7"/>
      <c r="I449" s="7"/>
      <c r="J449" s="7"/>
      <c r="K449" s="7"/>
      <c r="L449" s="7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</row>
    <row r="450">
      <c r="A450" s="7"/>
      <c r="B450" s="8"/>
      <c r="C450" s="7"/>
      <c r="D450" s="7"/>
      <c r="E450" s="7"/>
      <c r="F450" s="9"/>
      <c r="G450" s="7"/>
      <c r="H450" s="7"/>
      <c r="I450" s="7"/>
      <c r="J450" s="7"/>
      <c r="K450" s="7"/>
      <c r="L450" s="7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</row>
    <row r="451">
      <c r="A451" s="7"/>
      <c r="B451" s="8"/>
      <c r="C451" s="7"/>
      <c r="D451" s="7"/>
      <c r="E451" s="7"/>
      <c r="F451" s="9"/>
      <c r="G451" s="7"/>
      <c r="H451" s="7"/>
      <c r="I451" s="7"/>
      <c r="J451" s="7"/>
      <c r="K451" s="7"/>
      <c r="L451" s="7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</row>
    <row r="452">
      <c r="A452" s="7"/>
      <c r="B452" s="8"/>
      <c r="C452" s="7"/>
      <c r="D452" s="7"/>
      <c r="E452" s="7"/>
      <c r="F452" s="9"/>
      <c r="G452" s="7"/>
      <c r="H452" s="7"/>
      <c r="I452" s="7"/>
      <c r="J452" s="7"/>
      <c r="K452" s="7"/>
      <c r="L452" s="7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</row>
    <row r="453">
      <c r="A453" s="7"/>
      <c r="B453" s="8"/>
      <c r="C453" s="7"/>
      <c r="D453" s="7"/>
      <c r="E453" s="7"/>
      <c r="F453" s="9"/>
      <c r="G453" s="7"/>
      <c r="H453" s="7"/>
      <c r="I453" s="7"/>
      <c r="J453" s="7"/>
      <c r="K453" s="7"/>
      <c r="L453" s="7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</row>
    <row r="454">
      <c r="A454" s="7"/>
      <c r="B454" s="8"/>
      <c r="C454" s="7"/>
      <c r="D454" s="7"/>
      <c r="E454" s="7"/>
      <c r="F454" s="9"/>
      <c r="G454" s="7"/>
      <c r="H454" s="7"/>
      <c r="I454" s="7"/>
      <c r="J454" s="7"/>
      <c r="K454" s="7"/>
      <c r="L454" s="7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</row>
    <row r="455">
      <c r="A455" s="7"/>
      <c r="B455" s="8"/>
      <c r="C455" s="7"/>
      <c r="D455" s="7"/>
      <c r="E455" s="7"/>
      <c r="F455" s="9"/>
      <c r="G455" s="7"/>
      <c r="H455" s="7"/>
      <c r="I455" s="7"/>
      <c r="J455" s="7"/>
      <c r="K455" s="7"/>
      <c r="L455" s="7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</row>
    <row r="456">
      <c r="A456" s="7"/>
      <c r="B456" s="8"/>
      <c r="C456" s="7"/>
      <c r="D456" s="7"/>
      <c r="E456" s="7"/>
      <c r="F456" s="9"/>
      <c r="G456" s="7"/>
      <c r="H456" s="7"/>
      <c r="I456" s="7"/>
      <c r="J456" s="7"/>
      <c r="K456" s="7"/>
      <c r="L456" s="7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</row>
    <row r="457">
      <c r="A457" s="7"/>
      <c r="B457" s="8"/>
      <c r="C457" s="7"/>
      <c r="D457" s="7"/>
      <c r="E457" s="7"/>
      <c r="F457" s="9"/>
      <c r="G457" s="7"/>
      <c r="H457" s="7"/>
      <c r="I457" s="7"/>
      <c r="J457" s="7"/>
      <c r="K457" s="7"/>
      <c r="L457" s="7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</row>
    <row r="458">
      <c r="A458" s="7"/>
      <c r="B458" s="8"/>
      <c r="C458" s="7"/>
      <c r="D458" s="7"/>
      <c r="E458" s="7"/>
      <c r="F458" s="9"/>
      <c r="G458" s="7"/>
      <c r="H458" s="7"/>
      <c r="I458" s="7"/>
      <c r="J458" s="7"/>
      <c r="K458" s="7"/>
      <c r="L458" s="7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</row>
    <row r="459">
      <c r="A459" s="7"/>
      <c r="B459" s="8"/>
      <c r="C459" s="7"/>
      <c r="D459" s="7"/>
      <c r="E459" s="7"/>
      <c r="F459" s="9"/>
      <c r="G459" s="7"/>
      <c r="H459" s="7"/>
      <c r="I459" s="7"/>
      <c r="J459" s="7"/>
      <c r="K459" s="7"/>
      <c r="L459" s="7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</row>
    <row r="460">
      <c r="A460" s="7"/>
      <c r="B460" s="8"/>
      <c r="C460" s="7"/>
      <c r="D460" s="7"/>
      <c r="E460" s="7"/>
      <c r="F460" s="9"/>
      <c r="G460" s="7"/>
      <c r="H460" s="7"/>
      <c r="I460" s="7"/>
      <c r="J460" s="7"/>
      <c r="K460" s="7"/>
      <c r="L460" s="7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</row>
    <row r="461">
      <c r="A461" s="7"/>
      <c r="B461" s="8"/>
      <c r="C461" s="7"/>
      <c r="D461" s="7"/>
      <c r="E461" s="7"/>
      <c r="F461" s="9"/>
      <c r="G461" s="7"/>
      <c r="H461" s="7"/>
      <c r="I461" s="7"/>
      <c r="J461" s="7"/>
      <c r="K461" s="7"/>
      <c r="L461" s="7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</row>
    <row r="462">
      <c r="A462" s="7"/>
      <c r="B462" s="8"/>
      <c r="C462" s="7"/>
      <c r="D462" s="7"/>
      <c r="E462" s="7"/>
      <c r="F462" s="9"/>
      <c r="G462" s="7"/>
      <c r="H462" s="7"/>
      <c r="I462" s="7"/>
      <c r="J462" s="7"/>
      <c r="K462" s="7"/>
      <c r="L462" s="7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</row>
    <row r="463">
      <c r="A463" s="7"/>
      <c r="B463" s="8"/>
      <c r="C463" s="7"/>
      <c r="D463" s="7"/>
      <c r="E463" s="7"/>
      <c r="F463" s="9"/>
      <c r="G463" s="7"/>
      <c r="H463" s="7"/>
      <c r="I463" s="7"/>
      <c r="J463" s="7"/>
      <c r="K463" s="7"/>
      <c r="L463" s="7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</row>
    <row r="464">
      <c r="A464" s="7"/>
      <c r="B464" s="8"/>
      <c r="C464" s="7"/>
      <c r="D464" s="7"/>
      <c r="E464" s="7"/>
      <c r="F464" s="9"/>
      <c r="G464" s="7"/>
      <c r="H464" s="7"/>
      <c r="I464" s="7"/>
      <c r="J464" s="7"/>
      <c r="K464" s="7"/>
      <c r="L464" s="7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</row>
    <row r="465">
      <c r="A465" s="7"/>
      <c r="B465" s="8"/>
      <c r="C465" s="7"/>
      <c r="D465" s="7"/>
      <c r="E465" s="7"/>
      <c r="F465" s="9"/>
      <c r="G465" s="7"/>
      <c r="H465" s="7"/>
      <c r="I465" s="7"/>
      <c r="J465" s="7"/>
      <c r="K465" s="7"/>
      <c r="L465" s="7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</row>
    <row r="466">
      <c r="A466" s="7"/>
      <c r="B466" s="8"/>
      <c r="C466" s="7"/>
      <c r="D466" s="7"/>
      <c r="E466" s="7"/>
      <c r="F466" s="9"/>
      <c r="G466" s="7"/>
      <c r="H466" s="7"/>
      <c r="I466" s="7"/>
      <c r="J466" s="7"/>
      <c r="K466" s="7"/>
      <c r="L466" s="7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</row>
    <row r="467">
      <c r="A467" s="7"/>
      <c r="B467" s="8"/>
      <c r="C467" s="7"/>
      <c r="D467" s="7"/>
      <c r="E467" s="7"/>
      <c r="F467" s="9"/>
      <c r="G467" s="7"/>
      <c r="H467" s="7"/>
      <c r="I467" s="7"/>
      <c r="J467" s="7"/>
      <c r="K467" s="7"/>
      <c r="L467" s="7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</row>
    <row r="468">
      <c r="A468" s="7"/>
      <c r="B468" s="8"/>
      <c r="C468" s="7"/>
      <c r="D468" s="7"/>
      <c r="E468" s="7"/>
      <c r="F468" s="9"/>
      <c r="G468" s="7"/>
      <c r="H468" s="7"/>
      <c r="I468" s="7"/>
      <c r="J468" s="7"/>
      <c r="K468" s="7"/>
      <c r="L468" s="7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</row>
    <row r="469">
      <c r="A469" s="7"/>
      <c r="B469" s="8"/>
      <c r="C469" s="7"/>
      <c r="D469" s="7"/>
      <c r="E469" s="7"/>
      <c r="F469" s="9"/>
      <c r="G469" s="7"/>
      <c r="H469" s="7"/>
      <c r="I469" s="7"/>
      <c r="J469" s="7"/>
      <c r="K469" s="7"/>
      <c r="L469" s="7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</row>
    <row r="470">
      <c r="A470" s="7"/>
      <c r="B470" s="8"/>
      <c r="C470" s="7"/>
      <c r="D470" s="7"/>
      <c r="E470" s="7"/>
      <c r="F470" s="9"/>
      <c r="G470" s="7"/>
      <c r="H470" s="7"/>
      <c r="I470" s="7"/>
      <c r="J470" s="7"/>
      <c r="K470" s="7"/>
      <c r="L470" s="7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</row>
    <row r="471">
      <c r="A471" s="7"/>
      <c r="B471" s="8"/>
      <c r="C471" s="7"/>
      <c r="D471" s="7"/>
      <c r="E471" s="7"/>
      <c r="F471" s="9"/>
      <c r="G471" s="7"/>
      <c r="H471" s="7"/>
      <c r="I471" s="7"/>
      <c r="J471" s="7"/>
      <c r="K471" s="7"/>
      <c r="L471" s="7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</row>
    <row r="472">
      <c r="A472" s="7"/>
      <c r="B472" s="8"/>
      <c r="C472" s="7"/>
      <c r="D472" s="7"/>
      <c r="E472" s="7"/>
      <c r="F472" s="9"/>
      <c r="G472" s="7"/>
      <c r="H472" s="7"/>
      <c r="I472" s="7"/>
      <c r="J472" s="7"/>
      <c r="K472" s="7"/>
      <c r="L472" s="7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</row>
    <row r="473">
      <c r="A473" s="7"/>
      <c r="B473" s="8"/>
      <c r="C473" s="7"/>
      <c r="D473" s="7"/>
      <c r="E473" s="7"/>
      <c r="F473" s="9"/>
      <c r="G473" s="7"/>
      <c r="H473" s="7"/>
      <c r="I473" s="7"/>
      <c r="J473" s="7"/>
      <c r="K473" s="7"/>
      <c r="L473" s="7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</row>
    <row r="474">
      <c r="A474" s="7"/>
      <c r="B474" s="8"/>
      <c r="C474" s="7"/>
      <c r="D474" s="7"/>
      <c r="E474" s="7"/>
      <c r="F474" s="9"/>
      <c r="G474" s="7"/>
      <c r="H474" s="7"/>
      <c r="I474" s="7"/>
      <c r="J474" s="7"/>
      <c r="K474" s="7"/>
      <c r="L474" s="7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</row>
    <row r="475">
      <c r="A475" s="7"/>
      <c r="B475" s="8"/>
      <c r="C475" s="7"/>
      <c r="D475" s="7"/>
      <c r="E475" s="7"/>
      <c r="F475" s="9"/>
      <c r="G475" s="7"/>
      <c r="H475" s="7"/>
      <c r="I475" s="7"/>
      <c r="J475" s="7"/>
      <c r="K475" s="7"/>
      <c r="L475" s="7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</row>
    <row r="476">
      <c r="A476" s="7"/>
      <c r="B476" s="8"/>
      <c r="C476" s="7"/>
      <c r="D476" s="7"/>
      <c r="E476" s="7"/>
      <c r="F476" s="9"/>
      <c r="G476" s="7"/>
      <c r="H476" s="7"/>
      <c r="I476" s="7"/>
      <c r="J476" s="7"/>
      <c r="K476" s="7"/>
      <c r="L476" s="7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</row>
    <row r="477">
      <c r="A477" s="7"/>
      <c r="B477" s="8"/>
      <c r="C477" s="7"/>
      <c r="D477" s="7"/>
      <c r="E477" s="7"/>
      <c r="F477" s="9"/>
      <c r="G477" s="7"/>
      <c r="H477" s="7"/>
      <c r="I477" s="7"/>
      <c r="J477" s="7"/>
      <c r="K477" s="7"/>
      <c r="L477" s="7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</row>
    <row r="478">
      <c r="A478" s="7"/>
      <c r="B478" s="8"/>
      <c r="C478" s="7"/>
      <c r="D478" s="7"/>
      <c r="E478" s="7"/>
      <c r="F478" s="9"/>
      <c r="G478" s="7"/>
      <c r="H478" s="7"/>
      <c r="I478" s="7"/>
      <c r="J478" s="7"/>
      <c r="K478" s="7"/>
      <c r="L478" s="7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</row>
    <row r="479">
      <c r="A479" s="7"/>
      <c r="B479" s="8"/>
      <c r="C479" s="7"/>
      <c r="D479" s="7"/>
      <c r="E479" s="7"/>
      <c r="F479" s="9"/>
      <c r="G479" s="7"/>
      <c r="H479" s="7"/>
      <c r="I479" s="7"/>
      <c r="J479" s="7"/>
      <c r="K479" s="7"/>
      <c r="L479" s="7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</row>
    <row r="480">
      <c r="A480" s="7"/>
      <c r="B480" s="8"/>
      <c r="C480" s="7"/>
      <c r="D480" s="7"/>
      <c r="E480" s="7"/>
      <c r="F480" s="9"/>
      <c r="G480" s="7"/>
      <c r="H480" s="7"/>
      <c r="I480" s="7"/>
      <c r="J480" s="7"/>
      <c r="K480" s="7"/>
      <c r="L480" s="7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</row>
    <row r="481">
      <c r="A481" s="7"/>
      <c r="B481" s="8"/>
      <c r="C481" s="7"/>
      <c r="D481" s="7"/>
      <c r="E481" s="7"/>
      <c r="F481" s="9"/>
      <c r="G481" s="7"/>
      <c r="H481" s="7"/>
      <c r="I481" s="7"/>
      <c r="J481" s="7"/>
      <c r="K481" s="7"/>
      <c r="L481" s="7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</row>
    <row r="482">
      <c r="A482" s="7"/>
      <c r="B482" s="8"/>
      <c r="C482" s="7"/>
      <c r="D482" s="7"/>
      <c r="E482" s="7"/>
      <c r="F482" s="9"/>
      <c r="G482" s="7"/>
      <c r="H482" s="7"/>
      <c r="I482" s="7"/>
      <c r="J482" s="7"/>
      <c r="K482" s="7"/>
      <c r="L482" s="7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</row>
    <row r="483">
      <c r="A483" s="7"/>
      <c r="B483" s="8"/>
      <c r="C483" s="7"/>
      <c r="D483" s="7"/>
      <c r="E483" s="7"/>
      <c r="F483" s="9"/>
      <c r="G483" s="7"/>
      <c r="H483" s="7"/>
      <c r="I483" s="7"/>
      <c r="J483" s="7"/>
      <c r="K483" s="7"/>
      <c r="L483" s="7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</row>
    <row r="484">
      <c r="A484" s="7"/>
      <c r="B484" s="8"/>
      <c r="C484" s="7"/>
      <c r="D484" s="7"/>
      <c r="E484" s="7"/>
      <c r="F484" s="9"/>
      <c r="G484" s="7"/>
      <c r="H484" s="7"/>
      <c r="I484" s="7"/>
      <c r="J484" s="7"/>
      <c r="K484" s="7"/>
      <c r="L484" s="7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</row>
    <row r="485">
      <c r="A485" s="7"/>
      <c r="B485" s="8"/>
      <c r="C485" s="7"/>
      <c r="D485" s="7"/>
      <c r="E485" s="7"/>
      <c r="F485" s="9"/>
      <c r="G485" s="7"/>
      <c r="H485" s="7"/>
      <c r="I485" s="7"/>
      <c r="J485" s="7"/>
      <c r="K485" s="7"/>
      <c r="L485" s="7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</row>
    <row r="486">
      <c r="A486" s="7"/>
      <c r="B486" s="8"/>
      <c r="C486" s="7"/>
      <c r="D486" s="7"/>
      <c r="E486" s="7"/>
      <c r="F486" s="9"/>
      <c r="G486" s="7"/>
      <c r="H486" s="7"/>
      <c r="I486" s="7"/>
      <c r="J486" s="7"/>
      <c r="K486" s="7"/>
      <c r="L486" s="7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</row>
    <row r="487">
      <c r="A487" s="7"/>
      <c r="B487" s="8"/>
      <c r="C487" s="7"/>
      <c r="D487" s="7"/>
      <c r="E487" s="7"/>
      <c r="F487" s="9"/>
      <c r="G487" s="7"/>
      <c r="H487" s="7"/>
      <c r="I487" s="7"/>
      <c r="J487" s="7"/>
      <c r="K487" s="7"/>
      <c r="L487" s="7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</row>
    <row r="488">
      <c r="A488" s="7"/>
      <c r="B488" s="8"/>
      <c r="C488" s="7"/>
      <c r="D488" s="7"/>
      <c r="E488" s="7"/>
      <c r="F488" s="9"/>
      <c r="G488" s="7"/>
      <c r="H488" s="7"/>
      <c r="I488" s="7"/>
      <c r="J488" s="7"/>
      <c r="K488" s="7"/>
      <c r="L488" s="7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</row>
    <row r="489">
      <c r="A489" s="7"/>
      <c r="B489" s="8"/>
      <c r="C489" s="7"/>
      <c r="D489" s="7"/>
      <c r="E489" s="7"/>
      <c r="F489" s="9"/>
      <c r="G489" s="7"/>
      <c r="H489" s="7"/>
      <c r="I489" s="7"/>
      <c r="J489" s="7"/>
      <c r="K489" s="7"/>
      <c r="L489" s="7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</row>
    <row r="490">
      <c r="A490" s="7"/>
      <c r="B490" s="8"/>
      <c r="C490" s="7"/>
      <c r="D490" s="7"/>
      <c r="E490" s="7"/>
      <c r="F490" s="9"/>
      <c r="G490" s="7"/>
      <c r="H490" s="7"/>
      <c r="I490" s="7"/>
      <c r="J490" s="7"/>
      <c r="K490" s="7"/>
      <c r="L490" s="7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</row>
    <row r="491">
      <c r="A491" s="7"/>
      <c r="B491" s="8"/>
      <c r="C491" s="7"/>
      <c r="D491" s="7"/>
      <c r="E491" s="7"/>
      <c r="F491" s="9"/>
      <c r="G491" s="7"/>
      <c r="H491" s="7"/>
      <c r="I491" s="7"/>
      <c r="J491" s="7"/>
      <c r="K491" s="7"/>
      <c r="L491" s="7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</row>
    <row r="492">
      <c r="A492" s="7"/>
      <c r="B492" s="8"/>
      <c r="C492" s="7"/>
      <c r="D492" s="7"/>
      <c r="E492" s="7"/>
      <c r="F492" s="9"/>
      <c r="G492" s="7"/>
      <c r="H492" s="7"/>
      <c r="I492" s="7"/>
      <c r="J492" s="7"/>
      <c r="K492" s="7"/>
      <c r="L492" s="7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</row>
    <row r="493">
      <c r="A493" s="7"/>
      <c r="B493" s="8"/>
      <c r="C493" s="7"/>
      <c r="D493" s="7"/>
      <c r="E493" s="7"/>
      <c r="F493" s="9"/>
      <c r="G493" s="7"/>
      <c r="H493" s="7"/>
      <c r="I493" s="7"/>
      <c r="J493" s="7"/>
      <c r="K493" s="7"/>
      <c r="L493" s="7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</row>
    <row r="494">
      <c r="A494" s="7"/>
      <c r="B494" s="8"/>
      <c r="C494" s="7"/>
      <c r="D494" s="7"/>
      <c r="E494" s="7"/>
      <c r="F494" s="9"/>
      <c r="G494" s="7"/>
      <c r="H494" s="7"/>
      <c r="I494" s="7"/>
      <c r="J494" s="7"/>
      <c r="K494" s="7"/>
      <c r="L494" s="7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</row>
    <row r="495">
      <c r="A495" s="7"/>
      <c r="B495" s="8"/>
      <c r="C495" s="7"/>
      <c r="D495" s="7"/>
      <c r="E495" s="7"/>
      <c r="F495" s="9"/>
      <c r="G495" s="7"/>
      <c r="H495" s="7"/>
      <c r="I495" s="7"/>
      <c r="J495" s="7"/>
      <c r="K495" s="7"/>
      <c r="L495" s="7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</row>
    <row r="496">
      <c r="A496" s="7"/>
      <c r="B496" s="8"/>
      <c r="C496" s="7"/>
      <c r="D496" s="7"/>
      <c r="E496" s="7"/>
      <c r="F496" s="9"/>
      <c r="G496" s="7"/>
      <c r="H496" s="7"/>
      <c r="I496" s="7"/>
      <c r="J496" s="7"/>
      <c r="K496" s="7"/>
      <c r="L496" s="7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</row>
    <row r="497">
      <c r="A497" s="7"/>
      <c r="B497" s="8"/>
      <c r="C497" s="7"/>
      <c r="D497" s="7"/>
      <c r="E497" s="7"/>
      <c r="F497" s="9"/>
      <c r="G497" s="7"/>
      <c r="H497" s="7"/>
      <c r="I497" s="7"/>
      <c r="J497" s="7"/>
      <c r="K497" s="7"/>
      <c r="L497" s="7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</row>
    <row r="498">
      <c r="A498" s="7"/>
      <c r="B498" s="8"/>
      <c r="C498" s="7"/>
      <c r="D498" s="7"/>
      <c r="E498" s="7"/>
      <c r="F498" s="9"/>
      <c r="G498" s="7"/>
      <c r="H498" s="7"/>
      <c r="I498" s="7"/>
      <c r="J498" s="7"/>
      <c r="K498" s="7"/>
      <c r="L498" s="7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</row>
    <row r="499">
      <c r="A499" s="7"/>
      <c r="B499" s="8"/>
      <c r="C499" s="7"/>
      <c r="D499" s="7"/>
      <c r="E499" s="7"/>
      <c r="F499" s="9"/>
      <c r="G499" s="7"/>
      <c r="H499" s="7"/>
      <c r="I499" s="7"/>
      <c r="J499" s="7"/>
      <c r="K499" s="7"/>
      <c r="L499" s="7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</row>
    <row r="500">
      <c r="A500" s="7"/>
      <c r="B500" s="8"/>
      <c r="C500" s="7"/>
      <c r="D500" s="7"/>
      <c r="E500" s="7"/>
      <c r="F500" s="9"/>
      <c r="G500" s="7"/>
      <c r="H500" s="7"/>
      <c r="I500" s="7"/>
      <c r="J500" s="7"/>
      <c r="K500" s="7"/>
      <c r="L500" s="7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</row>
    <row r="501">
      <c r="A501" s="7"/>
      <c r="B501" s="8"/>
      <c r="C501" s="7"/>
      <c r="D501" s="7"/>
      <c r="E501" s="7"/>
      <c r="F501" s="9"/>
      <c r="G501" s="7"/>
      <c r="H501" s="7"/>
      <c r="I501" s="7"/>
      <c r="J501" s="7"/>
      <c r="K501" s="7"/>
      <c r="L501" s="7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</row>
    <row r="502">
      <c r="A502" s="7"/>
      <c r="B502" s="8"/>
      <c r="C502" s="7"/>
      <c r="D502" s="7"/>
      <c r="E502" s="7"/>
      <c r="F502" s="9"/>
      <c r="G502" s="7"/>
      <c r="H502" s="7"/>
      <c r="I502" s="7"/>
      <c r="J502" s="7"/>
      <c r="K502" s="7"/>
      <c r="L502" s="7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</row>
    <row r="503">
      <c r="A503" s="7"/>
      <c r="B503" s="8"/>
      <c r="C503" s="7"/>
      <c r="D503" s="7"/>
      <c r="E503" s="7"/>
      <c r="F503" s="9"/>
      <c r="G503" s="7"/>
      <c r="H503" s="7"/>
      <c r="I503" s="7"/>
      <c r="J503" s="7"/>
      <c r="K503" s="7"/>
      <c r="L503" s="7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</row>
    <row r="504">
      <c r="A504" s="7"/>
      <c r="B504" s="8"/>
      <c r="C504" s="7"/>
      <c r="D504" s="7"/>
      <c r="E504" s="7"/>
      <c r="F504" s="9"/>
      <c r="G504" s="7"/>
      <c r="H504" s="7"/>
      <c r="I504" s="7"/>
      <c r="J504" s="7"/>
      <c r="K504" s="7"/>
      <c r="L504" s="7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</row>
    <row r="505">
      <c r="A505" s="7"/>
      <c r="B505" s="8"/>
      <c r="C505" s="7"/>
      <c r="D505" s="7"/>
      <c r="E505" s="7"/>
      <c r="F505" s="9"/>
      <c r="G505" s="7"/>
      <c r="H505" s="7"/>
      <c r="I505" s="7"/>
      <c r="J505" s="7"/>
      <c r="K505" s="7"/>
      <c r="L505" s="7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</row>
    <row r="506">
      <c r="A506" s="7"/>
      <c r="B506" s="8"/>
      <c r="C506" s="7"/>
      <c r="D506" s="7"/>
      <c r="E506" s="7"/>
      <c r="F506" s="9"/>
      <c r="G506" s="7"/>
      <c r="H506" s="7"/>
      <c r="I506" s="7"/>
      <c r="J506" s="7"/>
      <c r="K506" s="7"/>
      <c r="L506" s="7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</row>
    <row r="507">
      <c r="A507" s="7"/>
      <c r="B507" s="8"/>
      <c r="C507" s="7"/>
      <c r="D507" s="7"/>
      <c r="E507" s="7"/>
      <c r="F507" s="9"/>
      <c r="G507" s="7"/>
      <c r="H507" s="7"/>
      <c r="I507" s="7"/>
      <c r="J507" s="7"/>
      <c r="K507" s="7"/>
      <c r="L507" s="7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</row>
    <row r="508">
      <c r="A508" s="7"/>
      <c r="B508" s="8"/>
      <c r="C508" s="7"/>
      <c r="D508" s="7"/>
      <c r="E508" s="7"/>
      <c r="F508" s="9"/>
      <c r="G508" s="7"/>
      <c r="H508" s="7"/>
      <c r="I508" s="7"/>
      <c r="J508" s="7"/>
      <c r="K508" s="7"/>
      <c r="L508" s="7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</row>
    <row r="509">
      <c r="A509" s="7"/>
      <c r="B509" s="8"/>
      <c r="C509" s="7"/>
      <c r="D509" s="7"/>
      <c r="E509" s="7"/>
      <c r="F509" s="9"/>
      <c r="G509" s="7"/>
      <c r="H509" s="7"/>
      <c r="I509" s="7"/>
      <c r="J509" s="7"/>
      <c r="K509" s="7"/>
      <c r="L509" s="7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</row>
    <row r="510">
      <c r="A510" s="7"/>
      <c r="B510" s="8"/>
      <c r="C510" s="7"/>
      <c r="D510" s="7"/>
      <c r="E510" s="7"/>
      <c r="F510" s="9"/>
      <c r="G510" s="7"/>
      <c r="H510" s="7"/>
      <c r="I510" s="7"/>
      <c r="J510" s="7"/>
      <c r="K510" s="7"/>
      <c r="L510" s="7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</row>
    <row r="511">
      <c r="A511" s="7"/>
      <c r="B511" s="8"/>
      <c r="C511" s="7"/>
      <c r="D511" s="7"/>
      <c r="E511" s="7"/>
      <c r="F511" s="9"/>
      <c r="G511" s="7"/>
      <c r="H511" s="7"/>
      <c r="I511" s="7"/>
      <c r="J511" s="7"/>
      <c r="K511" s="7"/>
      <c r="L511" s="7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</row>
    <row r="512">
      <c r="A512" s="7"/>
      <c r="B512" s="8"/>
      <c r="C512" s="7"/>
      <c r="D512" s="7"/>
      <c r="E512" s="7"/>
      <c r="F512" s="9"/>
      <c r="G512" s="7"/>
      <c r="H512" s="7"/>
      <c r="I512" s="7"/>
      <c r="J512" s="7"/>
      <c r="K512" s="7"/>
      <c r="L512" s="7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</row>
    <row r="513">
      <c r="A513" s="7"/>
      <c r="B513" s="8"/>
      <c r="C513" s="7"/>
      <c r="D513" s="7"/>
      <c r="E513" s="7"/>
      <c r="F513" s="9"/>
      <c r="G513" s="7"/>
      <c r="H513" s="7"/>
      <c r="I513" s="7"/>
      <c r="J513" s="7"/>
      <c r="K513" s="7"/>
      <c r="L513" s="7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</row>
    <row r="514">
      <c r="A514" s="7"/>
      <c r="B514" s="8"/>
      <c r="C514" s="7"/>
      <c r="D514" s="7"/>
      <c r="E514" s="7"/>
      <c r="F514" s="9"/>
      <c r="G514" s="7"/>
      <c r="H514" s="7"/>
      <c r="I514" s="7"/>
      <c r="J514" s="7"/>
      <c r="K514" s="7"/>
      <c r="L514" s="7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</row>
    <row r="515">
      <c r="A515" s="7"/>
      <c r="B515" s="8"/>
      <c r="C515" s="7"/>
      <c r="D515" s="7"/>
      <c r="E515" s="7"/>
      <c r="F515" s="9"/>
      <c r="G515" s="7"/>
      <c r="H515" s="7"/>
      <c r="I515" s="7"/>
      <c r="J515" s="7"/>
      <c r="K515" s="7"/>
      <c r="L515" s="7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</row>
    <row r="516">
      <c r="A516" s="7"/>
      <c r="B516" s="8"/>
      <c r="C516" s="7"/>
      <c r="D516" s="7"/>
      <c r="E516" s="7"/>
      <c r="F516" s="9"/>
      <c r="G516" s="7"/>
      <c r="H516" s="7"/>
      <c r="I516" s="7"/>
      <c r="J516" s="7"/>
      <c r="K516" s="7"/>
      <c r="L516" s="7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</row>
    <row r="517">
      <c r="A517" s="7"/>
      <c r="B517" s="8"/>
      <c r="C517" s="7"/>
      <c r="D517" s="7"/>
      <c r="E517" s="7"/>
      <c r="F517" s="9"/>
      <c r="G517" s="7"/>
      <c r="H517" s="7"/>
      <c r="I517" s="7"/>
      <c r="J517" s="7"/>
      <c r="K517" s="7"/>
      <c r="L517" s="7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</row>
    <row r="518">
      <c r="A518" s="7"/>
      <c r="B518" s="8"/>
      <c r="C518" s="7"/>
      <c r="D518" s="7"/>
      <c r="E518" s="7"/>
      <c r="F518" s="9"/>
      <c r="G518" s="7"/>
      <c r="H518" s="7"/>
      <c r="I518" s="7"/>
      <c r="J518" s="7"/>
      <c r="K518" s="7"/>
      <c r="L518" s="7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</row>
    <row r="519">
      <c r="A519" s="7"/>
      <c r="B519" s="8"/>
      <c r="C519" s="7"/>
      <c r="D519" s="7"/>
      <c r="E519" s="7"/>
      <c r="F519" s="9"/>
      <c r="G519" s="7"/>
      <c r="H519" s="7"/>
      <c r="I519" s="7"/>
      <c r="J519" s="7"/>
      <c r="K519" s="7"/>
      <c r="L519" s="7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</row>
    <row r="520">
      <c r="A520" s="7"/>
      <c r="B520" s="8"/>
      <c r="C520" s="7"/>
      <c r="D520" s="7"/>
      <c r="E520" s="7"/>
      <c r="F520" s="9"/>
      <c r="G520" s="7"/>
      <c r="H520" s="7"/>
      <c r="I520" s="7"/>
      <c r="J520" s="7"/>
      <c r="K520" s="7"/>
      <c r="L520" s="7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</row>
    <row r="521">
      <c r="A521" s="7"/>
      <c r="B521" s="8"/>
      <c r="C521" s="7"/>
      <c r="D521" s="7"/>
      <c r="E521" s="7"/>
      <c r="F521" s="9"/>
      <c r="G521" s="7"/>
      <c r="H521" s="7"/>
      <c r="I521" s="7"/>
      <c r="J521" s="7"/>
      <c r="K521" s="7"/>
      <c r="L521" s="7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</row>
    <row r="522">
      <c r="A522" s="7"/>
      <c r="B522" s="8"/>
      <c r="C522" s="7"/>
      <c r="D522" s="7"/>
      <c r="E522" s="7"/>
      <c r="F522" s="9"/>
      <c r="G522" s="7"/>
      <c r="H522" s="7"/>
      <c r="I522" s="7"/>
      <c r="J522" s="7"/>
      <c r="K522" s="7"/>
      <c r="L522" s="7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</row>
    <row r="523">
      <c r="A523" s="7"/>
      <c r="B523" s="8"/>
      <c r="C523" s="7"/>
      <c r="D523" s="7"/>
      <c r="E523" s="7"/>
      <c r="F523" s="9"/>
      <c r="G523" s="7"/>
      <c r="H523" s="7"/>
      <c r="I523" s="7"/>
      <c r="J523" s="7"/>
      <c r="K523" s="7"/>
      <c r="L523" s="7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</row>
    <row r="524">
      <c r="A524" s="7"/>
      <c r="B524" s="8"/>
      <c r="C524" s="7"/>
      <c r="D524" s="7"/>
      <c r="E524" s="7"/>
      <c r="F524" s="9"/>
      <c r="G524" s="7"/>
      <c r="H524" s="7"/>
      <c r="I524" s="7"/>
      <c r="J524" s="7"/>
      <c r="K524" s="7"/>
      <c r="L524" s="7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</row>
    <row r="525">
      <c r="A525" s="7"/>
      <c r="B525" s="8"/>
      <c r="C525" s="7"/>
      <c r="D525" s="7"/>
      <c r="E525" s="7"/>
      <c r="F525" s="9"/>
      <c r="G525" s="7"/>
      <c r="H525" s="7"/>
      <c r="I525" s="7"/>
      <c r="J525" s="7"/>
      <c r="K525" s="7"/>
      <c r="L525" s="7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</row>
    <row r="526">
      <c r="A526" s="7"/>
      <c r="B526" s="8"/>
      <c r="C526" s="7"/>
      <c r="D526" s="7"/>
      <c r="E526" s="7"/>
      <c r="F526" s="9"/>
      <c r="G526" s="7"/>
      <c r="H526" s="7"/>
      <c r="I526" s="7"/>
      <c r="J526" s="7"/>
      <c r="K526" s="7"/>
      <c r="L526" s="7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</row>
    <row r="527">
      <c r="A527" s="7"/>
      <c r="B527" s="8"/>
      <c r="C527" s="7"/>
      <c r="D527" s="7"/>
      <c r="E527" s="7"/>
      <c r="F527" s="9"/>
      <c r="G527" s="7"/>
      <c r="H527" s="7"/>
      <c r="I527" s="7"/>
      <c r="J527" s="7"/>
      <c r="K527" s="7"/>
      <c r="L527" s="7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</row>
    <row r="528">
      <c r="A528" s="7"/>
      <c r="B528" s="8"/>
      <c r="C528" s="7"/>
      <c r="D528" s="7"/>
      <c r="E528" s="7"/>
      <c r="F528" s="9"/>
      <c r="G528" s="7"/>
      <c r="H528" s="7"/>
      <c r="I528" s="7"/>
      <c r="J528" s="7"/>
      <c r="K528" s="7"/>
      <c r="L528" s="7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</row>
    <row r="529">
      <c r="A529" s="7"/>
      <c r="B529" s="8"/>
      <c r="C529" s="7"/>
      <c r="D529" s="7"/>
      <c r="E529" s="7"/>
      <c r="F529" s="9"/>
      <c r="G529" s="7"/>
      <c r="H529" s="7"/>
      <c r="I529" s="7"/>
      <c r="J529" s="7"/>
      <c r="K529" s="7"/>
      <c r="L529" s="7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</row>
    <row r="530">
      <c r="A530" s="7"/>
      <c r="B530" s="8"/>
      <c r="C530" s="7"/>
      <c r="D530" s="7"/>
      <c r="E530" s="7"/>
      <c r="F530" s="9"/>
      <c r="G530" s="7"/>
      <c r="H530" s="7"/>
      <c r="I530" s="7"/>
      <c r="J530" s="7"/>
      <c r="K530" s="7"/>
      <c r="L530" s="7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</row>
    <row r="531">
      <c r="A531" s="7"/>
      <c r="B531" s="8"/>
      <c r="C531" s="7"/>
      <c r="D531" s="7"/>
      <c r="E531" s="7"/>
      <c r="F531" s="9"/>
      <c r="G531" s="7"/>
      <c r="H531" s="7"/>
      <c r="I531" s="7"/>
      <c r="J531" s="7"/>
      <c r="K531" s="7"/>
      <c r="L531" s="7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</row>
    <row r="532">
      <c r="A532" s="7"/>
      <c r="B532" s="8"/>
      <c r="C532" s="7"/>
      <c r="D532" s="7"/>
      <c r="E532" s="7"/>
      <c r="F532" s="9"/>
      <c r="G532" s="7"/>
      <c r="H532" s="7"/>
      <c r="I532" s="7"/>
      <c r="J532" s="7"/>
      <c r="K532" s="7"/>
      <c r="L532" s="7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</row>
    <row r="533">
      <c r="A533" s="7"/>
      <c r="B533" s="8"/>
      <c r="C533" s="7"/>
      <c r="D533" s="7"/>
      <c r="E533" s="7"/>
      <c r="F533" s="9"/>
      <c r="G533" s="7"/>
      <c r="H533" s="7"/>
      <c r="I533" s="7"/>
      <c r="J533" s="7"/>
      <c r="K533" s="7"/>
      <c r="L533" s="7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</row>
    <row r="534">
      <c r="A534" s="7"/>
      <c r="B534" s="8"/>
      <c r="C534" s="7"/>
      <c r="D534" s="7"/>
      <c r="E534" s="7"/>
      <c r="F534" s="9"/>
      <c r="G534" s="7"/>
      <c r="H534" s="7"/>
      <c r="I534" s="7"/>
      <c r="J534" s="7"/>
      <c r="K534" s="7"/>
      <c r="L534" s="7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</row>
    <row r="535">
      <c r="A535" s="7"/>
      <c r="B535" s="8"/>
      <c r="C535" s="7"/>
      <c r="D535" s="7"/>
      <c r="E535" s="7"/>
      <c r="F535" s="9"/>
      <c r="G535" s="7"/>
      <c r="H535" s="7"/>
      <c r="I535" s="7"/>
      <c r="J535" s="7"/>
      <c r="K535" s="7"/>
      <c r="L535" s="7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</row>
    <row r="536">
      <c r="A536" s="7"/>
      <c r="B536" s="8"/>
      <c r="C536" s="7"/>
      <c r="D536" s="7"/>
      <c r="E536" s="7"/>
      <c r="F536" s="9"/>
      <c r="G536" s="7"/>
      <c r="H536" s="7"/>
      <c r="I536" s="7"/>
      <c r="J536" s="7"/>
      <c r="K536" s="7"/>
      <c r="L536" s="7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</row>
    <row r="537">
      <c r="A537" s="7"/>
      <c r="B537" s="8"/>
      <c r="C537" s="7"/>
      <c r="D537" s="7"/>
      <c r="E537" s="7"/>
      <c r="F537" s="9"/>
      <c r="G537" s="7"/>
      <c r="H537" s="7"/>
      <c r="I537" s="7"/>
      <c r="J537" s="7"/>
      <c r="K537" s="7"/>
      <c r="L537" s="7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</row>
    <row r="538">
      <c r="A538" s="7"/>
      <c r="B538" s="8"/>
      <c r="C538" s="7"/>
      <c r="D538" s="7"/>
      <c r="E538" s="7"/>
      <c r="F538" s="9"/>
      <c r="G538" s="7"/>
      <c r="H538" s="7"/>
      <c r="I538" s="7"/>
      <c r="J538" s="7"/>
      <c r="K538" s="7"/>
      <c r="L538" s="7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</row>
    <row r="539">
      <c r="A539" s="7"/>
      <c r="B539" s="8"/>
      <c r="C539" s="7"/>
      <c r="D539" s="7"/>
      <c r="E539" s="7"/>
      <c r="F539" s="9"/>
      <c r="G539" s="7"/>
      <c r="H539" s="7"/>
      <c r="I539" s="7"/>
      <c r="J539" s="7"/>
      <c r="K539" s="7"/>
      <c r="L539" s="7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</row>
    <row r="540">
      <c r="A540" s="7"/>
      <c r="B540" s="8"/>
      <c r="C540" s="7"/>
      <c r="D540" s="7"/>
      <c r="E540" s="7"/>
      <c r="F540" s="9"/>
      <c r="G540" s="7"/>
      <c r="H540" s="7"/>
      <c r="I540" s="7"/>
      <c r="J540" s="7"/>
      <c r="K540" s="7"/>
      <c r="L540" s="7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</row>
    <row r="541">
      <c r="A541" s="7"/>
      <c r="B541" s="8"/>
      <c r="C541" s="7"/>
      <c r="D541" s="7"/>
      <c r="E541" s="7"/>
      <c r="F541" s="9"/>
      <c r="G541" s="7"/>
      <c r="H541" s="7"/>
      <c r="I541" s="7"/>
      <c r="J541" s="7"/>
      <c r="K541" s="7"/>
      <c r="L541" s="7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</row>
    <row r="542">
      <c r="A542" s="7"/>
      <c r="B542" s="8"/>
      <c r="C542" s="7"/>
      <c r="D542" s="7"/>
      <c r="E542" s="7"/>
      <c r="F542" s="9"/>
      <c r="G542" s="7"/>
      <c r="H542" s="7"/>
      <c r="I542" s="7"/>
      <c r="J542" s="7"/>
      <c r="K542" s="7"/>
      <c r="L542" s="7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</row>
    <row r="543">
      <c r="A543" s="7"/>
      <c r="B543" s="8"/>
      <c r="C543" s="7"/>
      <c r="D543" s="7"/>
      <c r="E543" s="7"/>
      <c r="F543" s="9"/>
      <c r="G543" s="7"/>
      <c r="H543" s="7"/>
      <c r="I543" s="7"/>
      <c r="J543" s="7"/>
      <c r="K543" s="7"/>
      <c r="L543" s="7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</row>
    <row r="544">
      <c r="A544" s="7"/>
      <c r="B544" s="8"/>
      <c r="C544" s="7"/>
      <c r="D544" s="7"/>
      <c r="E544" s="7"/>
      <c r="F544" s="9"/>
      <c r="G544" s="7"/>
      <c r="H544" s="7"/>
      <c r="I544" s="7"/>
      <c r="J544" s="7"/>
      <c r="K544" s="7"/>
      <c r="L544" s="7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</row>
    <row r="545">
      <c r="A545" s="7"/>
      <c r="B545" s="8"/>
      <c r="C545" s="7"/>
      <c r="D545" s="7"/>
      <c r="E545" s="7"/>
      <c r="F545" s="9"/>
      <c r="G545" s="7"/>
      <c r="H545" s="7"/>
      <c r="I545" s="7"/>
      <c r="J545" s="7"/>
      <c r="K545" s="7"/>
      <c r="L545" s="7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</row>
    <row r="546">
      <c r="A546" s="7"/>
      <c r="B546" s="8"/>
      <c r="C546" s="7"/>
      <c r="D546" s="7"/>
      <c r="E546" s="7"/>
      <c r="F546" s="9"/>
      <c r="G546" s="7"/>
      <c r="H546" s="7"/>
      <c r="I546" s="7"/>
      <c r="J546" s="7"/>
      <c r="K546" s="7"/>
      <c r="L546" s="7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</row>
    <row r="547">
      <c r="A547" s="7"/>
      <c r="B547" s="8"/>
      <c r="C547" s="7"/>
      <c r="D547" s="7"/>
      <c r="E547" s="7"/>
      <c r="F547" s="9"/>
      <c r="G547" s="7"/>
      <c r="H547" s="7"/>
      <c r="I547" s="7"/>
      <c r="J547" s="7"/>
      <c r="K547" s="7"/>
      <c r="L547" s="7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</row>
    <row r="548">
      <c r="A548" s="7"/>
      <c r="B548" s="8"/>
      <c r="C548" s="7"/>
      <c r="D548" s="7"/>
      <c r="E548" s="7"/>
      <c r="F548" s="9"/>
      <c r="G548" s="7"/>
      <c r="H548" s="7"/>
      <c r="I548" s="7"/>
      <c r="J548" s="7"/>
      <c r="K548" s="7"/>
      <c r="L548" s="7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</row>
    <row r="549">
      <c r="A549" s="7"/>
      <c r="B549" s="8"/>
      <c r="C549" s="7"/>
      <c r="D549" s="7"/>
      <c r="E549" s="7"/>
      <c r="F549" s="9"/>
      <c r="G549" s="7"/>
      <c r="H549" s="7"/>
      <c r="I549" s="7"/>
      <c r="J549" s="7"/>
      <c r="K549" s="7"/>
      <c r="L549" s="7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</row>
    <row r="550">
      <c r="A550" s="7"/>
      <c r="B550" s="8"/>
      <c r="C550" s="7"/>
      <c r="D550" s="7"/>
      <c r="E550" s="7"/>
      <c r="F550" s="9"/>
      <c r="G550" s="7"/>
      <c r="H550" s="7"/>
      <c r="I550" s="7"/>
      <c r="J550" s="7"/>
      <c r="K550" s="7"/>
      <c r="L550" s="7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</row>
    <row r="551">
      <c r="A551" s="7"/>
      <c r="B551" s="8"/>
      <c r="C551" s="7"/>
      <c r="D551" s="7"/>
      <c r="E551" s="7"/>
      <c r="F551" s="9"/>
      <c r="G551" s="7"/>
      <c r="H551" s="7"/>
      <c r="I551" s="7"/>
      <c r="J551" s="7"/>
      <c r="K551" s="7"/>
      <c r="L551" s="7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</row>
    <row r="552">
      <c r="A552" s="7"/>
      <c r="B552" s="8"/>
      <c r="C552" s="7"/>
      <c r="D552" s="7"/>
      <c r="E552" s="7"/>
      <c r="F552" s="9"/>
      <c r="G552" s="7"/>
      <c r="H552" s="7"/>
      <c r="I552" s="7"/>
      <c r="J552" s="7"/>
      <c r="K552" s="7"/>
      <c r="L552" s="7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</row>
    <row r="553">
      <c r="A553" s="7"/>
      <c r="B553" s="8"/>
      <c r="C553" s="7"/>
      <c r="D553" s="7"/>
      <c r="E553" s="7"/>
      <c r="F553" s="9"/>
      <c r="G553" s="7"/>
      <c r="H553" s="7"/>
      <c r="I553" s="7"/>
      <c r="J553" s="7"/>
      <c r="K553" s="7"/>
      <c r="L553" s="7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</row>
    <row r="554">
      <c r="A554" s="7"/>
      <c r="B554" s="8"/>
      <c r="C554" s="7"/>
      <c r="D554" s="7"/>
      <c r="E554" s="7"/>
      <c r="F554" s="9"/>
      <c r="G554" s="7"/>
      <c r="H554" s="7"/>
      <c r="I554" s="7"/>
      <c r="J554" s="7"/>
      <c r="K554" s="7"/>
      <c r="L554" s="7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</row>
    <row r="555">
      <c r="A555" s="7"/>
      <c r="B555" s="8"/>
      <c r="C555" s="7"/>
      <c r="D555" s="7"/>
      <c r="E555" s="7"/>
      <c r="F555" s="9"/>
      <c r="G555" s="7"/>
      <c r="H555" s="7"/>
      <c r="I555" s="7"/>
      <c r="J555" s="7"/>
      <c r="K555" s="7"/>
      <c r="L555" s="7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</row>
    <row r="556">
      <c r="A556" s="7"/>
      <c r="B556" s="8"/>
      <c r="C556" s="7"/>
      <c r="D556" s="7"/>
      <c r="E556" s="7"/>
      <c r="F556" s="9"/>
      <c r="G556" s="7"/>
      <c r="H556" s="7"/>
      <c r="I556" s="7"/>
      <c r="J556" s="7"/>
      <c r="K556" s="7"/>
      <c r="L556" s="7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</row>
    <row r="557">
      <c r="A557" s="7"/>
      <c r="B557" s="8"/>
      <c r="C557" s="7"/>
      <c r="D557" s="7"/>
      <c r="E557" s="7"/>
      <c r="F557" s="9"/>
      <c r="G557" s="7"/>
      <c r="H557" s="7"/>
      <c r="I557" s="7"/>
      <c r="J557" s="7"/>
      <c r="K557" s="7"/>
      <c r="L557" s="7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</row>
    <row r="558">
      <c r="A558" s="7"/>
      <c r="B558" s="8"/>
      <c r="C558" s="7"/>
      <c r="D558" s="7"/>
      <c r="E558" s="7"/>
      <c r="F558" s="9"/>
      <c r="G558" s="7"/>
      <c r="H558" s="7"/>
      <c r="I558" s="7"/>
      <c r="J558" s="7"/>
      <c r="K558" s="7"/>
      <c r="L558" s="7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</row>
    <row r="559">
      <c r="A559" s="7"/>
      <c r="B559" s="8"/>
      <c r="C559" s="7"/>
      <c r="D559" s="7"/>
      <c r="E559" s="7"/>
      <c r="F559" s="9"/>
      <c r="G559" s="7"/>
      <c r="H559" s="7"/>
      <c r="I559" s="7"/>
      <c r="J559" s="7"/>
      <c r="K559" s="7"/>
      <c r="L559" s="7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</row>
    <row r="560">
      <c r="A560" s="7"/>
      <c r="B560" s="8"/>
      <c r="C560" s="7"/>
      <c r="D560" s="7"/>
      <c r="E560" s="7"/>
      <c r="F560" s="9"/>
      <c r="G560" s="7"/>
      <c r="H560" s="7"/>
      <c r="I560" s="7"/>
      <c r="J560" s="7"/>
      <c r="K560" s="7"/>
      <c r="L560" s="7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</row>
    <row r="561">
      <c r="A561" s="7"/>
      <c r="B561" s="8"/>
      <c r="C561" s="7"/>
      <c r="D561" s="7"/>
      <c r="E561" s="7"/>
      <c r="F561" s="9"/>
      <c r="G561" s="7"/>
      <c r="H561" s="7"/>
      <c r="I561" s="7"/>
      <c r="J561" s="7"/>
      <c r="K561" s="7"/>
      <c r="L561" s="7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</row>
    <row r="562">
      <c r="A562" s="7"/>
      <c r="B562" s="8"/>
      <c r="C562" s="7"/>
      <c r="D562" s="7"/>
      <c r="E562" s="7"/>
      <c r="F562" s="9"/>
      <c r="G562" s="7"/>
      <c r="H562" s="7"/>
      <c r="I562" s="7"/>
      <c r="J562" s="7"/>
      <c r="K562" s="7"/>
      <c r="L562" s="7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</row>
    <row r="563">
      <c r="A563" s="7"/>
      <c r="B563" s="8"/>
      <c r="C563" s="7"/>
      <c r="D563" s="7"/>
      <c r="E563" s="7"/>
      <c r="F563" s="9"/>
      <c r="G563" s="7"/>
      <c r="H563" s="7"/>
      <c r="I563" s="7"/>
      <c r="J563" s="7"/>
      <c r="K563" s="7"/>
      <c r="L563" s="7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</row>
    <row r="564">
      <c r="A564" s="7"/>
      <c r="B564" s="8"/>
      <c r="C564" s="7"/>
      <c r="D564" s="7"/>
      <c r="E564" s="7"/>
      <c r="F564" s="9"/>
      <c r="G564" s="7"/>
      <c r="H564" s="7"/>
      <c r="I564" s="7"/>
      <c r="J564" s="7"/>
      <c r="K564" s="7"/>
      <c r="L564" s="7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</row>
    <row r="565">
      <c r="A565" s="7"/>
      <c r="B565" s="8"/>
      <c r="C565" s="7"/>
      <c r="D565" s="7"/>
      <c r="E565" s="7"/>
      <c r="F565" s="9"/>
      <c r="G565" s="7"/>
      <c r="H565" s="7"/>
      <c r="I565" s="7"/>
      <c r="J565" s="7"/>
      <c r="K565" s="7"/>
      <c r="L565" s="7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</row>
    <row r="566">
      <c r="A566" s="7"/>
      <c r="B566" s="8"/>
      <c r="C566" s="7"/>
      <c r="D566" s="7"/>
      <c r="E566" s="7"/>
      <c r="F566" s="9"/>
      <c r="G566" s="7"/>
      <c r="H566" s="7"/>
      <c r="I566" s="7"/>
      <c r="J566" s="7"/>
      <c r="K566" s="7"/>
      <c r="L566" s="7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</row>
    <row r="567">
      <c r="A567" s="7"/>
      <c r="B567" s="8"/>
      <c r="C567" s="7"/>
      <c r="D567" s="7"/>
      <c r="E567" s="7"/>
      <c r="F567" s="9"/>
      <c r="G567" s="7"/>
      <c r="H567" s="7"/>
      <c r="I567" s="7"/>
      <c r="J567" s="7"/>
      <c r="K567" s="7"/>
      <c r="L567" s="7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</row>
    <row r="568">
      <c r="A568" s="7"/>
      <c r="B568" s="8"/>
      <c r="C568" s="7"/>
      <c r="D568" s="7"/>
      <c r="E568" s="7"/>
      <c r="F568" s="9"/>
      <c r="G568" s="7"/>
      <c r="H568" s="7"/>
      <c r="I568" s="7"/>
      <c r="J568" s="7"/>
      <c r="K568" s="7"/>
      <c r="L568" s="7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</row>
    <row r="569">
      <c r="A569" s="7"/>
      <c r="B569" s="8"/>
      <c r="C569" s="7"/>
      <c r="D569" s="7"/>
      <c r="E569" s="7"/>
      <c r="F569" s="9"/>
      <c r="G569" s="7"/>
      <c r="H569" s="7"/>
      <c r="I569" s="7"/>
      <c r="J569" s="7"/>
      <c r="K569" s="7"/>
      <c r="L569" s="7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</row>
    <row r="570">
      <c r="A570" s="7"/>
      <c r="B570" s="8"/>
      <c r="C570" s="7"/>
      <c r="D570" s="7"/>
      <c r="E570" s="7"/>
      <c r="F570" s="9"/>
      <c r="G570" s="7"/>
      <c r="H570" s="7"/>
      <c r="I570" s="7"/>
      <c r="J570" s="7"/>
      <c r="K570" s="7"/>
      <c r="L570" s="7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</row>
    <row r="571">
      <c r="A571" s="7"/>
      <c r="B571" s="8"/>
      <c r="C571" s="7"/>
      <c r="D571" s="7"/>
      <c r="E571" s="7"/>
      <c r="F571" s="9"/>
      <c r="G571" s="7"/>
      <c r="H571" s="7"/>
      <c r="I571" s="7"/>
      <c r="J571" s="7"/>
      <c r="K571" s="7"/>
      <c r="L571" s="7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</row>
    <row r="572">
      <c r="A572" s="7"/>
      <c r="B572" s="8"/>
      <c r="C572" s="7"/>
      <c r="D572" s="7"/>
      <c r="E572" s="7"/>
      <c r="F572" s="9"/>
      <c r="G572" s="7"/>
      <c r="H572" s="7"/>
      <c r="I572" s="7"/>
      <c r="J572" s="7"/>
      <c r="K572" s="7"/>
      <c r="L572" s="7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</row>
    <row r="573">
      <c r="A573" s="7"/>
      <c r="B573" s="8"/>
      <c r="C573" s="7"/>
      <c r="D573" s="7"/>
      <c r="E573" s="7"/>
      <c r="F573" s="9"/>
      <c r="G573" s="7"/>
      <c r="H573" s="7"/>
      <c r="I573" s="7"/>
      <c r="J573" s="7"/>
      <c r="K573" s="7"/>
      <c r="L573" s="7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</row>
    <row r="574">
      <c r="A574" s="7"/>
      <c r="B574" s="8"/>
      <c r="C574" s="7"/>
      <c r="D574" s="7"/>
      <c r="E574" s="7"/>
      <c r="F574" s="9"/>
      <c r="G574" s="7"/>
      <c r="H574" s="7"/>
      <c r="I574" s="7"/>
      <c r="J574" s="7"/>
      <c r="K574" s="7"/>
      <c r="L574" s="7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</row>
    <row r="575">
      <c r="A575" s="7"/>
      <c r="B575" s="8"/>
      <c r="C575" s="7"/>
      <c r="D575" s="7"/>
      <c r="E575" s="7"/>
      <c r="F575" s="9"/>
      <c r="G575" s="7"/>
      <c r="H575" s="7"/>
      <c r="I575" s="7"/>
      <c r="J575" s="7"/>
      <c r="K575" s="7"/>
      <c r="L575" s="7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</row>
    <row r="576">
      <c r="A576" s="7"/>
      <c r="B576" s="8"/>
      <c r="C576" s="7"/>
      <c r="D576" s="7"/>
      <c r="E576" s="7"/>
      <c r="F576" s="9"/>
      <c r="G576" s="7"/>
      <c r="H576" s="7"/>
      <c r="I576" s="7"/>
      <c r="J576" s="7"/>
      <c r="K576" s="7"/>
      <c r="L576" s="7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</row>
    <row r="577">
      <c r="A577" s="7"/>
      <c r="B577" s="8"/>
      <c r="C577" s="7"/>
      <c r="D577" s="7"/>
      <c r="E577" s="7"/>
      <c r="F577" s="9"/>
      <c r="G577" s="7"/>
      <c r="H577" s="7"/>
      <c r="I577" s="7"/>
      <c r="J577" s="7"/>
      <c r="K577" s="7"/>
      <c r="L577" s="7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</row>
    <row r="578">
      <c r="A578" s="7"/>
      <c r="B578" s="8"/>
      <c r="C578" s="7"/>
      <c r="D578" s="7"/>
      <c r="E578" s="7"/>
      <c r="F578" s="9"/>
      <c r="G578" s="7"/>
      <c r="H578" s="7"/>
      <c r="I578" s="7"/>
      <c r="J578" s="7"/>
      <c r="K578" s="7"/>
      <c r="L578" s="7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</row>
    <row r="579">
      <c r="A579" s="7"/>
      <c r="B579" s="8"/>
      <c r="C579" s="7"/>
      <c r="D579" s="7"/>
      <c r="E579" s="7"/>
      <c r="F579" s="9"/>
      <c r="G579" s="7"/>
      <c r="H579" s="7"/>
      <c r="I579" s="7"/>
      <c r="J579" s="7"/>
      <c r="K579" s="7"/>
      <c r="L579" s="7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</row>
    <row r="580">
      <c r="A580" s="7"/>
      <c r="B580" s="8"/>
      <c r="C580" s="7"/>
      <c r="D580" s="7"/>
      <c r="E580" s="7"/>
      <c r="F580" s="9"/>
      <c r="G580" s="7"/>
      <c r="H580" s="7"/>
      <c r="I580" s="7"/>
      <c r="J580" s="7"/>
      <c r="K580" s="7"/>
      <c r="L580" s="7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</row>
    <row r="581">
      <c r="A581" s="7"/>
      <c r="B581" s="8"/>
      <c r="C581" s="7"/>
      <c r="D581" s="7"/>
      <c r="E581" s="7"/>
      <c r="F581" s="9"/>
      <c r="G581" s="7"/>
      <c r="H581" s="7"/>
      <c r="I581" s="7"/>
      <c r="J581" s="7"/>
      <c r="K581" s="7"/>
      <c r="L581" s="7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</row>
    <row r="582">
      <c r="A582" s="7"/>
      <c r="B582" s="8"/>
      <c r="C582" s="7"/>
      <c r="D582" s="7"/>
      <c r="E582" s="7"/>
      <c r="F582" s="9"/>
      <c r="G582" s="7"/>
      <c r="H582" s="7"/>
      <c r="I582" s="7"/>
      <c r="J582" s="7"/>
      <c r="K582" s="7"/>
      <c r="L582" s="7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</row>
    <row r="583">
      <c r="A583" s="7"/>
      <c r="B583" s="8"/>
      <c r="C583" s="7"/>
      <c r="D583" s="7"/>
      <c r="E583" s="7"/>
      <c r="F583" s="9"/>
      <c r="G583" s="7"/>
      <c r="H583" s="7"/>
      <c r="I583" s="7"/>
      <c r="J583" s="7"/>
      <c r="K583" s="7"/>
      <c r="L583" s="7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</row>
    <row r="584">
      <c r="A584" s="7"/>
      <c r="B584" s="8"/>
      <c r="C584" s="7"/>
      <c r="D584" s="7"/>
      <c r="E584" s="7"/>
      <c r="F584" s="9"/>
      <c r="G584" s="7"/>
      <c r="H584" s="7"/>
      <c r="I584" s="7"/>
      <c r="J584" s="7"/>
      <c r="K584" s="7"/>
      <c r="L584" s="7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</row>
    <row r="585">
      <c r="A585" s="7"/>
      <c r="B585" s="8"/>
      <c r="C585" s="7"/>
      <c r="D585" s="7"/>
      <c r="E585" s="7"/>
      <c r="F585" s="9"/>
      <c r="G585" s="7"/>
      <c r="H585" s="7"/>
      <c r="I585" s="7"/>
      <c r="J585" s="7"/>
      <c r="K585" s="7"/>
      <c r="L585" s="7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</row>
    <row r="586">
      <c r="A586" s="7"/>
      <c r="B586" s="8"/>
      <c r="C586" s="7"/>
      <c r="D586" s="7"/>
      <c r="E586" s="7"/>
      <c r="F586" s="9"/>
      <c r="G586" s="7"/>
      <c r="H586" s="7"/>
      <c r="I586" s="7"/>
      <c r="J586" s="7"/>
      <c r="K586" s="7"/>
      <c r="L586" s="7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</row>
    <row r="587">
      <c r="A587" s="7"/>
      <c r="B587" s="8"/>
      <c r="C587" s="7"/>
      <c r="D587" s="7"/>
      <c r="E587" s="7"/>
      <c r="F587" s="9"/>
      <c r="G587" s="7"/>
      <c r="H587" s="7"/>
      <c r="I587" s="7"/>
      <c r="J587" s="7"/>
      <c r="K587" s="7"/>
      <c r="L587" s="7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</row>
    <row r="588">
      <c r="A588" s="7"/>
      <c r="B588" s="8"/>
      <c r="C588" s="7"/>
      <c r="D588" s="7"/>
      <c r="E588" s="7"/>
      <c r="F588" s="9"/>
      <c r="G588" s="7"/>
      <c r="H588" s="7"/>
      <c r="I588" s="7"/>
      <c r="J588" s="7"/>
      <c r="K588" s="7"/>
      <c r="L588" s="7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</row>
    <row r="589">
      <c r="A589" s="7"/>
      <c r="B589" s="8"/>
      <c r="C589" s="7"/>
      <c r="D589" s="7"/>
      <c r="E589" s="7"/>
      <c r="F589" s="9"/>
      <c r="G589" s="7"/>
      <c r="H589" s="7"/>
      <c r="I589" s="7"/>
      <c r="J589" s="7"/>
      <c r="K589" s="7"/>
      <c r="L589" s="7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</row>
    <row r="590">
      <c r="A590" s="7"/>
      <c r="B590" s="8"/>
      <c r="C590" s="7"/>
      <c r="D590" s="7"/>
      <c r="E590" s="7"/>
      <c r="F590" s="9"/>
      <c r="G590" s="7"/>
      <c r="H590" s="7"/>
      <c r="I590" s="7"/>
      <c r="J590" s="7"/>
      <c r="K590" s="7"/>
      <c r="L590" s="7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</row>
    <row r="591">
      <c r="A591" s="7"/>
      <c r="B591" s="8"/>
      <c r="C591" s="7"/>
      <c r="D591" s="7"/>
      <c r="E591" s="7"/>
      <c r="F591" s="9"/>
      <c r="G591" s="7"/>
      <c r="H591" s="7"/>
      <c r="I591" s="7"/>
      <c r="J591" s="7"/>
      <c r="K591" s="7"/>
      <c r="L591" s="7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</row>
    <row r="592">
      <c r="A592" s="7"/>
      <c r="B592" s="8"/>
      <c r="C592" s="7"/>
      <c r="D592" s="7"/>
      <c r="E592" s="7"/>
      <c r="F592" s="9"/>
      <c r="G592" s="7"/>
      <c r="H592" s="7"/>
      <c r="I592" s="7"/>
      <c r="J592" s="7"/>
      <c r="K592" s="7"/>
      <c r="L592" s="7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</row>
    <row r="593">
      <c r="A593" s="7"/>
      <c r="B593" s="8"/>
      <c r="C593" s="7"/>
      <c r="D593" s="7"/>
      <c r="E593" s="7"/>
      <c r="F593" s="9"/>
      <c r="G593" s="7"/>
      <c r="H593" s="7"/>
      <c r="I593" s="7"/>
      <c r="J593" s="7"/>
      <c r="K593" s="7"/>
      <c r="L593" s="7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</row>
    <row r="594">
      <c r="A594" s="7"/>
      <c r="B594" s="8"/>
      <c r="C594" s="7"/>
      <c r="D594" s="7"/>
      <c r="E594" s="7"/>
      <c r="F594" s="9"/>
      <c r="G594" s="7"/>
      <c r="H594" s="7"/>
      <c r="I594" s="7"/>
      <c r="J594" s="7"/>
      <c r="K594" s="7"/>
      <c r="L594" s="7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</row>
    <row r="595">
      <c r="A595" s="7"/>
      <c r="B595" s="8"/>
      <c r="C595" s="7"/>
      <c r="D595" s="7"/>
      <c r="E595" s="7"/>
      <c r="F595" s="9"/>
      <c r="G595" s="7"/>
      <c r="H595" s="7"/>
      <c r="I595" s="7"/>
      <c r="J595" s="7"/>
      <c r="K595" s="7"/>
      <c r="L595" s="7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</row>
    <row r="596">
      <c r="A596" s="7"/>
      <c r="B596" s="8"/>
      <c r="C596" s="7"/>
      <c r="D596" s="7"/>
      <c r="E596" s="7"/>
      <c r="F596" s="9"/>
      <c r="G596" s="7"/>
      <c r="H596" s="7"/>
      <c r="I596" s="7"/>
      <c r="J596" s="7"/>
      <c r="K596" s="7"/>
      <c r="L596" s="7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</row>
    <row r="597">
      <c r="A597" s="7"/>
      <c r="B597" s="8"/>
      <c r="C597" s="7"/>
      <c r="D597" s="7"/>
      <c r="E597" s="7"/>
      <c r="F597" s="9"/>
      <c r="G597" s="7"/>
      <c r="H597" s="7"/>
      <c r="I597" s="7"/>
      <c r="J597" s="7"/>
      <c r="K597" s="7"/>
      <c r="L597" s="7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</row>
    <row r="598">
      <c r="A598" s="7"/>
      <c r="B598" s="8"/>
      <c r="C598" s="7"/>
      <c r="D598" s="7"/>
      <c r="E598" s="7"/>
      <c r="F598" s="9"/>
      <c r="G598" s="7"/>
      <c r="H598" s="7"/>
      <c r="I598" s="7"/>
      <c r="J598" s="7"/>
      <c r="K598" s="7"/>
      <c r="L598" s="7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</row>
    <row r="599">
      <c r="A599" s="7"/>
      <c r="B599" s="8"/>
      <c r="C599" s="7"/>
      <c r="D599" s="7"/>
      <c r="E599" s="7"/>
      <c r="F599" s="9"/>
      <c r="G599" s="7"/>
      <c r="H599" s="7"/>
      <c r="I599" s="7"/>
      <c r="J599" s="7"/>
      <c r="K599" s="7"/>
      <c r="L599" s="7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</row>
    <row r="600">
      <c r="A600" s="7"/>
      <c r="B600" s="8"/>
      <c r="C600" s="7"/>
      <c r="D600" s="7"/>
      <c r="E600" s="7"/>
      <c r="F600" s="9"/>
      <c r="G600" s="7"/>
      <c r="H600" s="7"/>
      <c r="I600" s="7"/>
      <c r="J600" s="7"/>
      <c r="K600" s="7"/>
      <c r="L600" s="7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</row>
    <row r="601">
      <c r="A601" s="7"/>
      <c r="B601" s="8"/>
      <c r="C601" s="7"/>
      <c r="D601" s="7"/>
      <c r="E601" s="7"/>
      <c r="F601" s="9"/>
      <c r="G601" s="7"/>
      <c r="H601" s="7"/>
      <c r="I601" s="7"/>
      <c r="J601" s="7"/>
      <c r="K601" s="7"/>
      <c r="L601" s="7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</row>
    <row r="602">
      <c r="A602" s="7"/>
      <c r="B602" s="8"/>
      <c r="C602" s="7"/>
      <c r="D602" s="7"/>
      <c r="E602" s="7"/>
      <c r="F602" s="9"/>
      <c r="G602" s="7"/>
      <c r="H602" s="7"/>
      <c r="I602" s="7"/>
      <c r="J602" s="7"/>
      <c r="K602" s="7"/>
      <c r="L602" s="7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</row>
    <row r="603">
      <c r="A603" s="7"/>
      <c r="B603" s="8"/>
      <c r="C603" s="7"/>
      <c r="D603" s="7"/>
      <c r="E603" s="7"/>
      <c r="F603" s="9"/>
      <c r="G603" s="7"/>
      <c r="H603" s="7"/>
      <c r="I603" s="7"/>
      <c r="J603" s="7"/>
      <c r="K603" s="7"/>
      <c r="L603" s="7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</row>
    <row r="604">
      <c r="A604" s="7"/>
      <c r="B604" s="8"/>
      <c r="C604" s="7"/>
      <c r="D604" s="7"/>
      <c r="E604" s="7"/>
      <c r="F604" s="9"/>
      <c r="G604" s="7"/>
      <c r="H604" s="7"/>
      <c r="I604" s="7"/>
      <c r="J604" s="7"/>
      <c r="K604" s="7"/>
      <c r="L604" s="7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</row>
    <row r="605">
      <c r="A605" s="7"/>
      <c r="B605" s="8"/>
      <c r="C605" s="7"/>
      <c r="D605" s="7"/>
      <c r="E605" s="7"/>
      <c r="F605" s="9"/>
      <c r="G605" s="7"/>
      <c r="H605" s="7"/>
      <c r="I605" s="7"/>
      <c r="J605" s="7"/>
      <c r="K605" s="7"/>
      <c r="L605" s="7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</row>
    <row r="606">
      <c r="A606" s="7"/>
      <c r="B606" s="8"/>
      <c r="C606" s="7"/>
      <c r="D606" s="7"/>
      <c r="E606" s="7"/>
      <c r="F606" s="9"/>
      <c r="G606" s="7"/>
      <c r="H606" s="7"/>
      <c r="I606" s="7"/>
      <c r="J606" s="7"/>
      <c r="K606" s="7"/>
      <c r="L606" s="7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</row>
    <row r="607">
      <c r="A607" s="7"/>
      <c r="B607" s="8"/>
      <c r="C607" s="7"/>
      <c r="D607" s="7"/>
      <c r="E607" s="7"/>
      <c r="F607" s="9"/>
      <c r="G607" s="7"/>
      <c r="H607" s="7"/>
      <c r="I607" s="7"/>
      <c r="J607" s="7"/>
      <c r="K607" s="7"/>
      <c r="L607" s="7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</row>
    <row r="608">
      <c r="A608" s="7"/>
      <c r="B608" s="8"/>
      <c r="C608" s="7"/>
      <c r="D608" s="7"/>
      <c r="E608" s="7"/>
      <c r="F608" s="9"/>
      <c r="G608" s="7"/>
      <c r="H608" s="7"/>
      <c r="I608" s="7"/>
      <c r="J608" s="7"/>
      <c r="K608" s="7"/>
      <c r="L608" s="7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</row>
    <row r="609">
      <c r="A609" s="7"/>
      <c r="B609" s="8"/>
      <c r="C609" s="7"/>
      <c r="D609" s="7"/>
      <c r="E609" s="7"/>
      <c r="F609" s="9"/>
      <c r="G609" s="7"/>
      <c r="H609" s="7"/>
      <c r="I609" s="7"/>
      <c r="J609" s="7"/>
      <c r="K609" s="7"/>
      <c r="L609" s="7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</row>
    <row r="610">
      <c r="A610" s="7"/>
      <c r="B610" s="8"/>
      <c r="C610" s="7"/>
      <c r="D610" s="7"/>
      <c r="E610" s="7"/>
      <c r="F610" s="9"/>
      <c r="G610" s="7"/>
      <c r="H610" s="7"/>
      <c r="I610" s="7"/>
      <c r="J610" s="7"/>
      <c r="K610" s="7"/>
      <c r="L610" s="7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</row>
    <row r="611">
      <c r="A611" s="7"/>
      <c r="B611" s="8"/>
      <c r="C611" s="7"/>
      <c r="D611" s="7"/>
      <c r="E611" s="7"/>
      <c r="F611" s="9"/>
      <c r="G611" s="7"/>
      <c r="H611" s="7"/>
      <c r="I611" s="7"/>
      <c r="J611" s="7"/>
      <c r="K611" s="7"/>
      <c r="L611" s="7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</row>
    <row r="612">
      <c r="A612" s="7"/>
      <c r="B612" s="8"/>
      <c r="C612" s="7"/>
      <c r="D612" s="7"/>
      <c r="E612" s="7"/>
      <c r="F612" s="9"/>
      <c r="G612" s="7"/>
      <c r="H612" s="7"/>
      <c r="I612" s="7"/>
      <c r="J612" s="7"/>
      <c r="K612" s="7"/>
      <c r="L612" s="7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</row>
    <row r="613">
      <c r="A613" s="7"/>
      <c r="B613" s="8"/>
      <c r="C613" s="7"/>
      <c r="D613" s="7"/>
      <c r="E613" s="7"/>
      <c r="F613" s="9"/>
      <c r="G613" s="7"/>
      <c r="H613" s="7"/>
      <c r="I613" s="7"/>
      <c r="J613" s="7"/>
      <c r="K613" s="7"/>
      <c r="L613" s="7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</row>
    <row r="614">
      <c r="A614" s="7"/>
      <c r="B614" s="8"/>
      <c r="C614" s="7"/>
      <c r="D614" s="7"/>
      <c r="E614" s="7"/>
      <c r="F614" s="9"/>
      <c r="G614" s="7"/>
      <c r="H614" s="7"/>
      <c r="I614" s="7"/>
      <c r="J614" s="7"/>
      <c r="K614" s="7"/>
      <c r="L614" s="7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</row>
    <row r="615">
      <c r="A615" s="7"/>
      <c r="B615" s="8"/>
      <c r="C615" s="7"/>
      <c r="D615" s="7"/>
      <c r="E615" s="7"/>
      <c r="F615" s="9"/>
      <c r="G615" s="7"/>
      <c r="H615" s="7"/>
      <c r="I615" s="7"/>
      <c r="J615" s="7"/>
      <c r="K615" s="7"/>
      <c r="L615" s="7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</row>
    <row r="616">
      <c r="A616" s="7"/>
      <c r="B616" s="8"/>
      <c r="C616" s="7"/>
      <c r="D616" s="7"/>
      <c r="E616" s="7"/>
      <c r="F616" s="9"/>
      <c r="G616" s="7"/>
      <c r="H616" s="7"/>
      <c r="I616" s="7"/>
      <c r="J616" s="7"/>
      <c r="K616" s="7"/>
      <c r="L616" s="7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</row>
    <row r="617">
      <c r="A617" s="7"/>
      <c r="B617" s="8"/>
      <c r="C617" s="7"/>
      <c r="D617" s="7"/>
      <c r="E617" s="7"/>
      <c r="F617" s="9"/>
      <c r="G617" s="7"/>
      <c r="H617" s="7"/>
      <c r="I617" s="7"/>
      <c r="J617" s="7"/>
      <c r="K617" s="7"/>
      <c r="L617" s="7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</row>
    <row r="618">
      <c r="A618" s="7"/>
      <c r="B618" s="8"/>
      <c r="C618" s="7"/>
      <c r="D618" s="7"/>
      <c r="E618" s="7"/>
      <c r="F618" s="9"/>
      <c r="G618" s="7"/>
      <c r="H618" s="7"/>
      <c r="I618" s="7"/>
      <c r="J618" s="7"/>
      <c r="K618" s="7"/>
      <c r="L618" s="7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</row>
    <row r="619">
      <c r="A619" s="7"/>
      <c r="B619" s="8"/>
      <c r="C619" s="7"/>
      <c r="D619" s="7"/>
      <c r="E619" s="7"/>
      <c r="F619" s="9"/>
      <c r="G619" s="7"/>
      <c r="H619" s="7"/>
      <c r="I619" s="7"/>
      <c r="J619" s="7"/>
      <c r="K619" s="7"/>
      <c r="L619" s="7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</row>
    <row r="620">
      <c r="A620" s="7"/>
      <c r="B620" s="8"/>
      <c r="C620" s="7"/>
      <c r="D620" s="7"/>
      <c r="E620" s="7"/>
      <c r="F620" s="9"/>
      <c r="G620" s="7"/>
      <c r="H620" s="7"/>
      <c r="I620" s="7"/>
      <c r="J620" s="7"/>
      <c r="K620" s="7"/>
      <c r="L620" s="7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</row>
    <row r="621">
      <c r="A621" s="7"/>
      <c r="B621" s="8"/>
      <c r="C621" s="7"/>
      <c r="D621" s="7"/>
      <c r="E621" s="7"/>
      <c r="F621" s="9"/>
      <c r="G621" s="7"/>
      <c r="H621" s="7"/>
      <c r="I621" s="7"/>
      <c r="J621" s="7"/>
      <c r="K621" s="7"/>
      <c r="L621" s="7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</row>
    <row r="622">
      <c r="A622" s="7"/>
      <c r="B622" s="8"/>
      <c r="C622" s="7"/>
      <c r="D622" s="7"/>
      <c r="E622" s="7"/>
      <c r="F622" s="9"/>
      <c r="G622" s="7"/>
      <c r="H622" s="7"/>
      <c r="I622" s="7"/>
      <c r="J622" s="7"/>
      <c r="K622" s="7"/>
      <c r="L622" s="7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</row>
    <row r="623">
      <c r="A623" s="7"/>
      <c r="B623" s="8"/>
      <c r="C623" s="7"/>
      <c r="D623" s="7"/>
      <c r="E623" s="7"/>
      <c r="F623" s="9"/>
      <c r="G623" s="7"/>
      <c r="H623" s="7"/>
      <c r="I623" s="7"/>
      <c r="J623" s="7"/>
      <c r="K623" s="7"/>
      <c r="L623" s="7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</row>
    <row r="624">
      <c r="A624" s="7"/>
      <c r="B624" s="8"/>
      <c r="C624" s="7"/>
      <c r="D624" s="7"/>
      <c r="E624" s="7"/>
      <c r="F624" s="9"/>
      <c r="G624" s="7"/>
      <c r="H624" s="7"/>
      <c r="I624" s="7"/>
      <c r="J624" s="7"/>
      <c r="K624" s="7"/>
      <c r="L624" s="7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</row>
    <row r="625">
      <c r="A625" s="7"/>
      <c r="B625" s="8"/>
      <c r="C625" s="7"/>
      <c r="D625" s="7"/>
      <c r="E625" s="7"/>
      <c r="F625" s="9"/>
      <c r="G625" s="7"/>
      <c r="H625" s="7"/>
      <c r="I625" s="7"/>
      <c r="J625" s="7"/>
      <c r="K625" s="7"/>
      <c r="L625" s="7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</row>
    <row r="626">
      <c r="A626" s="7"/>
      <c r="B626" s="8"/>
      <c r="C626" s="7"/>
      <c r="D626" s="7"/>
      <c r="E626" s="7"/>
      <c r="F626" s="9"/>
      <c r="G626" s="7"/>
      <c r="H626" s="7"/>
      <c r="I626" s="7"/>
      <c r="J626" s="7"/>
      <c r="K626" s="7"/>
      <c r="L626" s="7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</row>
    <row r="627">
      <c r="A627" s="7"/>
      <c r="B627" s="8"/>
      <c r="C627" s="7"/>
      <c r="D627" s="7"/>
      <c r="E627" s="7"/>
      <c r="F627" s="9"/>
      <c r="G627" s="7"/>
      <c r="H627" s="7"/>
      <c r="I627" s="7"/>
      <c r="J627" s="7"/>
      <c r="K627" s="7"/>
      <c r="L627" s="7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</row>
    <row r="628">
      <c r="A628" s="7"/>
      <c r="B628" s="8"/>
      <c r="C628" s="7"/>
      <c r="D628" s="7"/>
      <c r="E628" s="7"/>
      <c r="F628" s="9"/>
      <c r="G628" s="7"/>
      <c r="H628" s="7"/>
      <c r="I628" s="7"/>
      <c r="J628" s="7"/>
      <c r="K628" s="7"/>
      <c r="L628" s="7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</row>
    <row r="629">
      <c r="A629" s="7"/>
      <c r="B629" s="8"/>
      <c r="C629" s="7"/>
      <c r="D629" s="7"/>
      <c r="E629" s="7"/>
      <c r="F629" s="9"/>
      <c r="G629" s="7"/>
      <c r="H629" s="7"/>
      <c r="I629" s="7"/>
      <c r="J629" s="7"/>
      <c r="K629" s="7"/>
      <c r="L629" s="7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</row>
    <row r="630">
      <c r="A630" s="7"/>
      <c r="B630" s="8"/>
      <c r="C630" s="7"/>
      <c r="D630" s="7"/>
      <c r="E630" s="7"/>
      <c r="F630" s="9"/>
      <c r="G630" s="7"/>
      <c r="H630" s="7"/>
      <c r="I630" s="7"/>
      <c r="J630" s="7"/>
      <c r="K630" s="7"/>
      <c r="L630" s="7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</row>
    <row r="631">
      <c r="A631" s="7"/>
      <c r="B631" s="8"/>
      <c r="C631" s="7"/>
      <c r="D631" s="7"/>
      <c r="E631" s="7"/>
      <c r="F631" s="9"/>
      <c r="G631" s="7"/>
      <c r="H631" s="7"/>
      <c r="I631" s="7"/>
      <c r="J631" s="7"/>
      <c r="K631" s="7"/>
      <c r="L631" s="7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</row>
    <row r="632">
      <c r="A632" s="7"/>
      <c r="B632" s="8"/>
      <c r="C632" s="7"/>
      <c r="D632" s="7"/>
      <c r="E632" s="7"/>
      <c r="F632" s="9"/>
      <c r="G632" s="7"/>
      <c r="H632" s="7"/>
      <c r="I632" s="7"/>
      <c r="J632" s="7"/>
      <c r="K632" s="7"/>
      <c r="L632" s="7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</row>
    <row r="633">
      <c r="A633" s="7"/>
      <c r="B633" s="8"/>
      <c r="C633" s="7"/>
      <c r="D633" s="7"/>
      <c r="E633" s="7"/>
      <c r="F633" s="9"/>
      <c r="G633" s="7"/>
      <c r="H633" s="7"/>
      <c r="I633" s="7"/>
      <c r="J633" s="7"/>
      <c r="K633" s="7"/>
      <c r="L633" s="7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</row>
    <row r="634">
      <c r="A634" s="7"/>
      <c r="B634" s="8"/>
      <c r="C634" s="7"/>
      <c r="D634" s="7"/>
      <c r="E634" s="7"/>
      <c r="F634" s="9"/>
      <c r="G634" s="7"/>
      <c r="H634" s="7"/>
      <c r="I634" s="7"/>
      <c r="J634" s="7"/>
      <c r="K634" s="7"/>
      <c r="L634" s="7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</row>
    <row r="635">
      <c r="A635" s="7"/>
      <c r="B635" s="8"/>
      <c r="C635" s="7"/>
      <c r="D635" s="7"/>
      <c r="E635" s="7"/>
      <c r="F635" s="9"/>
      <c r="G635" s="7"/>
      <c r="H635" s="7"/>
      <c r="I635" s="7"/>
      <c r="J635" s="7"/>
      <c r="K635" s="7"/>
      <c r="L635" s="7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</row>
    <row r="636">
      <c r="A636" s="7"/>
      <c r="B636" s="8"/>
      <c r="C636" s="7"/>
      <c r="D636" s="7"/>
      <c r="E636" s="7"/>
      <c r="F636" s="9"/>
      <c r="G636" s="7"/>
      <c r="H636" s="7"/>
      <c r="I636" s="7"/>
      <c r="J636" s="7"/>
      <c r="K636" s="7"/>
      <c r="L636" s="7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</row>
    <row r="637">
      <c r="A637" s="7"/>
      <c r="B637" s="8"/>
      <c r="C637" s="7"/>
      <c r="D637" s="7"/>
      <c r="E637" s="7"/>
      <c r="F637" s="9"/>
      <c r="G637" s="7"/>
      <c r="H637" s="7"/>
      <c r="I637" s="7"/>
      <c r="J637" s="7"/>
      <c r="K637" s="7"/>
      <c r="L637" s="7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</row>
    <row r="638">
      <c r="A638" s="7"/>
      <c r="B638" s="8"/>
      <c r="C638" s="7"/>
      <c r="D638" s="7"/>
      <c r="E638" s="7"/>
      <c r="F638" s="9"/>
      <c r="G638" s="7"/>
      <c r="H638" s="7"/>
      <c r="I638" s="7"/>
      <c r="J638" s="7"/>
      <c r="K638" s="7"/>
      <c r="L638" s="7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</row>
    <row r="639">
      <c r="A639" s="7"/>
      <c r="B639" s="8"/>
      <c r="C639" s="7"/>
      <c r="D639" s="7"/>
      <c r="E639" s="7"/>
      <c r="F639" s="9"/>
      <c r="G639" s="7"/>
      <c r="H639" s="7"/>
      <c r="I639" s="7"/>
      <c r="J639" s="7"/>
      <c r="K639" s="7"/>
      <c r="L639" s="7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</row>
    <row r="640">
      <c r="A640" s="7"/>
      <c r="B640" s="8"/>
      <c r="C640" s="7"/>
      <c r="D640" s="7"/>
      <c r="E640" s="7"/>
      <c r="F640" s="9"/>
      <c r="G640" s="7"/>
      <c r="H640" s="7"/>
      <c r="I640" s="7"/>
      <c r="J640" s="7"/>
      <c r="K640" s="7"/>
      <c r="L640" s="7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</row>
    <row r="641">
      <c r="A641" s="7"/>
      <c r="B641" s="8"/>
      <c r="C641" s="7"/>
      <c r="D641" s="7"/>
      <c r="E641" s="7"/>
      <c r="F641" s="9"/>
      <c r="G641" s="7"/>
      <c r="H641" s="7"/>
      <c r="I641" s="7"/>
      <c r="J641" s="7"/>
      <c r="K641" s="7"/>
      <c r="L641" s="7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</row>
    <row r="642">
      <c r="A642" s="7"/>
      <c r="B642" s="8"/>
      <c r="C642" s="7"/>
      <c r="D642" s="7"/>
      <c r="E642" s="7"/>
      <c r="F642" s="9"/>
      <c r="G642" s="7"/>
      <c r="H642" s="7"/>
      <c r="I642" s="7"/>
      <c r="J642" s="7"/>
      <c r="K642" s="7"/>
      <c r="L642" s="7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</row>
    <row r="643">
      <c r="A643" s="7"/>
      <c r="B643" s="8"/>
      <c r="C643" s="7"/>
      <c r="D643" s="7"/>
      <c r="E643" s="7"/>
      <c r="F643" s="9"/>
      <c r="G643" s="7"/>
      <c r="H643" s="7"/>
      <c r="I643" s="7"/>
      <c r="J643" s="7"/>
      <c r="K643" s="7"/>
      <c r="L643" s="7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</row>
    <row r="644">
      <c r="A644" s="7"/>
      <c r="B644" s="8"/>
      <c r="C644" s="7"/>
      <c r="D644" s="7"/>
      <c r="E644" s="7"/>
      <c r="F644" s="9"/>
      <c r="G644" s="7"/>
      <c r="H644" s="7"/>
      <c r="I644" s="7"/>
      <c r="J644" s="7"/>
      <c r="K644" s="7"/>
      <c r="L644" s="7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</row>
    <row r="645">
      <c r="A645" s="7"/>
      <c r="B645" s="8"/>
      <c r="C645" s="7"/>
      <c r="D645" s="7"/>
      <c r="E645" s="7"/>
      <c r="F645" s="9"/>
      <c r="G645" s="7"/>
      <c r="H645" s="7"/>
      <c r="I645" s="7"/>
      <c r="J645" s="7"/>
      <c r="K645" s="7"/>
      <c r="L645" s="7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</row>
    <row r="646">
      <c r="A646" s="7"/>
      <c r="B646" s="8"/>
      <c r="C646" s="7"/>
      <c r="D646" s="7"/>
      <c r="E646" s="7"/>
      <c r="F646" s="9"/>
      <c r="G646" s="7"/>
      <c r="H646" s="7"/>
      <c r="I646" s="7"/>
      <c r="J646" s="7"/>
      <c r="K646" s="7"/>
      <c r="L646" s="7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</row>
    <row r="647">
      <c r="A647" s="7"/>
      <c r="B647" s="8"/>
      <c r="C647" s="7"/>
      <c r="D647" s="7"/>
      <c r="E647" s="7"/>
      <c r="F647" s="9"/>
      <c r="G647" s="7"/>
      <c r="H647" s="7"/>
      <c r="I647" s="7"/>
      <c r="J647" s="7"/>
      <c r="K647" s="7"/>
      <c r="L647" s="7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</row>
    <row r="648">
      <c r="A648" s="7"/>
      <c r="B648" s="8"/>
      <c r="C648" s="7"/>
      <c r="D648" s="7"/>
      <c r="E648" s="7"/>
      <c r="F648" s="9"/>
      <c r="G648" s="7"/>
      <c r="H648" s="7"/>
      <c r="I648" s="7"/>
      <c r="J648" s="7"/>
      <c r="K648" s="7"/>
      <c r="L648" s="7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</row>
    <row r="649">
      <c r="A649" s="7"/>
      <c r="B649" s="8"/>
      <c r="C649" s="7"/>
      <c r="D649" s="7"/>
      <c r="E649" s="7"/>
      <c r="F649" s="9"/>
      <c r="G649" s="7"/>
      <c r="H649" s="7"/>
      <c r="I649" s="7"/>
      <c r="J649" s="7"/>
      <c r="K649" s="7"/>
      <c r="L649" s="7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</row>
    <row r="650">
      <c r="A650" s="7"/>
      <c r="B650" s="8"/>
      <c r="C650" s="7"/>
      <c r="D650" s="7"/>
      <c r="E650" s="7"/>
      <c r="F650" s="9"/>
      <c r="G650" s="7"/>
      <c r="H650" s="7"/>
      <c r="I650" s="7"/>
      <c r="J650" s="7"/>
      <c r="K650" s="7"/>
      <c r="L650" s="7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</row>
    <row r="651">
      <c r="A651" s="7"/>
      <c r="B651" s="8"/>
      <c r="C651" s="7"/>
      <c r="D651" s="7"/>
      <c r="E651" s="7"/>
      <c r="F651" s="9"/>
      <c r="G651" s="7"/>
      <c r="H651" s="7"/>
      <c r="I651" s="7"/>
      <c r="J651" s="7"/>
      <c r="K651" s="7"/>
      <c r="L651" s="7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</row>
    <row r="652">
      <c r="A652" s="7"/>
      <c r="B652" s="8"/>
      <c r="C652" s="7"/>
      <c r="D652" s="7"/>
      <c r="E652" s="7"/>
      <c r="F652" s="9"/>
      <c r="G652" s="7"/>
      <c r="H652" s="7"/>
      <c r="I652" s="7"/>
      <c r="J652" s="7"/>
      <c r="K652" s="7"/>
      <c r="L652" s="7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</row>
    <row r="653">
      <c r="A653" s="7"/>
      <c r="B653" s="8"/>
      <c r="C653" s="7"/>
      <c r="D653" s="7"/>
      <c r="E653" s="7"/>
      <c r="F653" s="9"/>
      <c r="G653" s="7"/>
      <c r="H653" s="7"/>
      <c r="I653" s="7"/>
      <c r="J653" s="7"/>
      <c r="K653" s="7"/>
      <c r="L653" s="7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</row>
    <row r="654">
      <c r="A654" s="7"/>
      <c r="B654" s="8"/>
      <c r="C654" s="7"/>
      <c r="D654" s="7"/>
      <c r="E654" s="7"/>
      <c r="F654" s="9"/>
      <c r="G654" s="7"/>
      <c r="H654" s="7"/>
      <c r="I654" s="7"/>
      <c r="J654" s="7"/>
      <c r="K654" s="7"/>
      <c r="L654" s="7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</row>
    <row r="655">
      <c r="A655" s="7"/>
      <c r="B655" s="8"/>
      <c r="C655" s="7"/>
      <c r="D655" s="7"/>
      <c r="E655" s="7"/>
      <c r="F655" s="9"/>
      <c r="G655" s="7"/>
      <c r="H655" s="7"/>
      <c r="I655" s="7"/>
      <c r="J655" s="7"/>
      <c r="K655" s="7"/>
      <c r="L655" s="7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</row>
    <row r="656">
      <c r="A656" s="7"/>
      <c r="B656" s="8"/>
      <c r="C656" s="7"/>
      <c r="D656" s="7"/>
      <c r="E656" s="7"/>
      <c r="F656" s="9"/>
      <c r="G656" s="7"/>
      <c r="H656" s="7"/>
      <c r="I656" s="7"/>
      <c r="J656" s="7"/>
      <c r="K656" s="7"/>
      <c r="L656" s="7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</row>
    <row r="657">
      <c r="A657" s="7"/>
      <c r="B657" s="8"/>
      <c r="C657" s="7"/>
      <c r="D657" s="7"/>
      <c r="E657" s="7"/>
      <c r="F657" s="9"/>
      <c r="G657" s="7"/>
      <c r="H657" s="7"/>
      <c r="I657" s="7"/>
      <c r="J657" s="7"/>
      <c r="K657" s="7"/>
      <c r="L657" s="7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</row>
    <row r="658">
      <c r="A658" s="7"/>
      <c r="B658" s="8"/>
      <c r="C658" s="7"/>
      <c r="D658" s="7"/>
      <c r="E658" s="7"/>
      <c r="F658" s="9"/>
      <c r="G658" s="7"/>
      <c r="H658" s="7"/>
      <c r="I658" s="7"/>
      <c r="J658" s="7"/>
      <c r="K658" s="7"/>
      <c r="L658" s="7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</row>
    <row r="659">
      <c r="A659" s="7"/>
      <c r="B659" s="8"/>
      <c r="C659" s="7"/>
      <c r="D659" s="7"/>
      <c r="E659" s="7"/>
      <c r="F659" s="9"/>
      <c r="G659" s="7"/>
      <c r="H659" s="7"/>
      <c r="I659" s="7"/>
      <c r="J659" s="7"/>
      <c r="K659" s="7"/>
      <c r="L659" s="7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</row>
    <row r="660">
      <c r="A660" s="7"/>
      <c r="B660" s="8"/>
      <c r="C660" s="7"/>
      <c r="D660" s="7"/>
      <c r="E660" s="7"/>
      <c r="F660" s="9"/>
      <c r="G660" s="7"/>
      <c r="H660" s="7"/>
      <c r="I660" s="7"/>
      <c r="J660" s="7"/>
      <c r="K660" s="7"/>
      <c r="L660" s="7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</row>
    <row r="661">
      <c r="A661" s="7"/>
      <c r="B661" s="8"/>
      <c r="C661" s="7"/>
      <c r="D661" s="7"/>
      <c r="E661" s="7"/>
      <c r="F661" s="9"/>
      <c r="G661" s="7"/>
      <c r="H661" s="7"/>
      <c r="I661" s="7"/>
      <c r="J661" s="7"/>
      <c r="K661" s="7"/>
      <c r="L661" s="7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</row>
    <row r="662">
      <c r="A662" s="7"/>
      <c r="B662" s="8"/>
      <c r="C662" s="7"/>
      <c r="D662" s="7"/>
      <c r="E662" s="7"/>
      <c r="F662" s="9"/>
      <c r="G662" s="7"/>
      <c r="H662" s="7"/>
      <c r="I662" s="7"/>
      <c r="J662" s="7"/>
      <c r="K662" s="7"/>
      <c r="L662" s="7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</row>
    <row r="663">
      <c r="A663" s="7"/>
      <c r="B663" s="8"/>
      <c r="C663" s="7"/>
      <c r="D663" s="7"/>
      <c r="E663" s="7"/>
      <c r="F663" s="9"/>
      <c r="G663" s="7"/>
      <c r="H663" s="7"/>
      <c r="I663" s="7"/>
      <c r="J663" s="7"/>
      <c r="K663" s="7"/>
      <c r="L663" s="7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</row>
    <row r="664">
      <c r="A664" s="7"/>
      <c r="B664" s="8"/>
      <c r="C664" s="7"/>
      <c r="D664" s="7"/>
      <c r="E664" s="7"/>
      <c r="F664" s="9"/>
      <c r="G664" s="7"/>
      <c r="H664" s="7"/>
      <c r="I664" s="7"/>
      <c r="J664" s="7"/>
      <c r="K664" s="7"/>
      <c r="L664" s="7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</row>
    <row r="665">
      <c r="A665" s="7"/>
      <c r="B665" s="8"/>
      <c r="C665" s="7"/>
      <c r="D665" s="7"/>
      <c r="E665" s="7"/>
      <c r="F665" s="9"/>
      <c r="G665" s="7"/>
      <c r="H665" s="7"/>
      <c r="I665" s="7"/>
      <c r="J665" s="7"/>
      <c r="K665" s="7"/>
      <c r="L665" s="7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</row>
    <row r="666">
      <c r="A666" s="7"/>
      <c r="B666" s="8"/>
      <c r="C666" s="7"/>
      <c r="D666" s="7"/>
      <c r="E666" s="7"/>
      <c r="F666" s="9"/>
      <c r="G666" s="7"/>
      <c r="H666" s="7"/>
      <c r="I666" s="7"/>
      <c r="J666" s="7"/>
      <c r="K666" s="7"/>
      <c r="L666" s="7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</row>
    <row r="667">
      <c r="A667" s="7"/>
      <c r="B667" s="8"/>
      <c r="C667" s="7"/>
      <c r="D667" s="7"/>
      <c r="E667" s="7"/>
      <c r="F667" s="9"/>
      <c r="G667" s="7"/>
      <c r="H667" s="7"/>
      <c r="I667" s="7"/>
      <c r="J667" s="7"/>
      <c r="K667" s="7"/>
      <c r="L667" s="7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</row>
    <row r="668">
      <c r="A668" s="7"/>
      <c r="B668" s="8"/>
      <c r="C668" s="7"/>
      <c r="D668" s="7"/>
      <c r="E668" s="7"/>
      <c r="F668" s="9"/>
      <c r="G668" s="7"/>
      <c r="H668" s="7"/>
      <c r="I668" s="7"/>
      <c r="J668" s="7"/>
      <c r="K668" s="7"/>
      <c r="L668" s="7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</row>
    <row r="669">
      <c r="A669" s="7"/>
      <c r="B669" s="8"/>
      <c r="C669" s="7"/>
      <c r="D669" s="7"/>
      <c r="E669" s="7"/>
      <c r="F669" s="9"/>
      <c r="G669" s="7"/>
      <c r="H669" s="7"/>
      <c r="I669" s="7"/>
      <c r="J669" s="7"/>
      <c r="K669" s="7"/>
      <c r="L669" s="7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</row>
    <row r="670">
      <c r="A670" s="7"/>
      <c r="B670" s="8"/>
      <c r="C670" s="7"/>
      <c r="D670" s="7"/>
      <c r="E670" s="7"/>
      <c r="F670" s="9"/>
      <c r="G670" s="7"/>
      <c r="H670" s="7"/>
      <c r="I670" s="7"/>
      <c r="J670" s="7"/>
      <c r="K670" s="7"/>
      <c r="L670" s="7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</row>
    <row r="671">
      <c r="A671" s="7"/>
      <c r="B671" s="8"/>
      <c r="C671" s="7"/>
      <c r="D671" s="7"/>
      <c r="E671" s="7"/>
      <c r="F671" s="9"/>
      <c r="G671" s="7"/>
      <c r="H671" s="7"/>
      <c r="I671" s="7"/>
      <c r="J671" s="7"/>
      <c r="K671" s="7"/>
      <c r="L671" s="7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</row>
    <row r="672">
      <c r="A672" s="7"/>
      <c r="B672" s="8"/>
      <c r="C672" s="7"/>
      <c r="D672" s="7"/>
      <c r="E672" s="7"/>
      <c r="F672" s="9"/>
      <c r="G672" s="7"/>
      <c r="H672" s="7"/>
      <c r="I672" s="7"/>
      <c r="J672" s="7"/>
      <c r="K672" s="7"/>
      <c r="L672" s="7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</row>
    <row r="673">
      <c r="A673" s="7"/>
      <c r="B673" s="8"/>
      <c r="C673" s="7"/>
      <c r="D673" s="7"/>
      <c r="E673" s="7"/>
      <c r="F673" s="9"/>
      <c r="G673" s="7"/>
      <c r="H673" s="7"/>
      <c r="I673" s="7"/>
      <c r="J673" s="7"/>
      <c r="K673" s="7"/>
      <c r="L673" s="7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</row>
    <row r="674">
      <c r="A674" s="7"/>
      <c r="B674" s="8"/>
      <c r="C674" s="7"/>
      <c r="D674" s="7"/>
      <c r="E674" s="7"/>
      <c r="F674" s="9"/>
      <c r="G674" s="7"/>
      <c r="H674" s="7"/>
      <c r="I674" s="7"/>
      <c r="J674" s="7"/>
      <c r="K674" s="7"/>
      <c r="L674" s="7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</row>
    <row r="675">
      <c r="A675" s="7"/>
      <c r="B675" s="8"/>
      <c r="C675" s="7"/>
      <c r="D675" s="7"/>
      <c r="E675" s="7"/>
      <c r="F675" s="9"/>
      <c r="G675" s="7"/>
      <c r="H675" s="7"/>
      <c r="I675" s="7"/>
      <c r="J675" s="7"/>
      <c r="K675" s="7"/>
      <c r="L675" s="7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</row>
    <row r="676">
      <c r="A676" s="7"/>
      <c r="B676" s="8"/>
      <c r="C676" s="7"/>
      <c r="D676" s="7"/>
      <c r="E676" s="7"/>
      <c r="F676" s="9"/>
      <c r="G676" s="7"/>
      <c r="H676" s="7"/>
      <c r="I676" s="7"/>
      <c r="J676" s="7"/>
      <c r="K676" s="7"/>
      <c r="L676" s="7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</row>
    <row r="677">
      <c r="A677" s="7"/>
      <c r="B677" s="8"/>
      <c r="C677" s="7"/>
      <c r="D677" s="7"/>
      <c r="E677" s="7"/>
      <c r="F677" s="9"/>
      <c r="G677" s="7"/>
      <c r="H677" s="7"/>
      <c r="I677" s="7"/>
      <c r="J677" s="7"/>
      <c r="K677" s="7"/>
      <c r="L677" s="7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</row>
  </sheetData>
  <customSheetViews>
    <customSheetView guid="{99976F21-BD97-4BD7-94E9-B3E9DB235167}" filter="1" showAutoFilter="1">
      <autoFilter ref="$A$2:$A$36"/>
    </customSheetView>
    <customSheetView guid="{3B8BA0EA-1FBF-4970-9872-6BB8AE80D087}" filter="1" showAutoFilter="1">
      <autoFilter ref="$A$1:$A$36"/>
    </customSheetView>
    <customSheetView guid="{0A559628-6AA2-4E47-8824-9CB1473D4ADC}" filter="1" showAutoFilter="1">
      <autoFilter ref="$A$1:$FY$170">
        <filterColumn colId="0">
          <filters/>
        </filterColumn>
      </autoFilter>
    </customSheetView>
  </customSheetViews>
  <conditionalFormatting sqref="G1:G677">
    <cfRule type="cellIs" dxfId="0" priority="1" operator="equal">
      <formula>"ODOBREN"</formula>
    </cfRule>
  </conditionalFormatting>
  <conditionalFormatting sqref="G1:G677">
    <cfRule type="cellIs" dxfId="1" priority="2" operator="equal">
      <formula>"NEREŠEN"</formula>
    </cfRule>
  </conditionalFormatting>
  <conditionalFormatting sqref="S3:HF170">
    <cfRule type="expression" dxfId="0" priority="3">
      <formula>ISNUMBER(S3)</formula>
    </cfRule>
  </conditionalFormatting>
  <conditionalFormatting sqref="S3:HF170">
    <cfRule type="expression" dxfId="1" priority="4">
      <formula>NOT(ISNUMBER(S3))</formula>
    </cfRule>
  </conditionalFormatting>
  <conditionalFormatting sqref="A3:F677">
    <cfRule type="expression" dxfId="2" priority="5">
      <formula>$A3="d"</formula>
    </cfRule>
  </conditionalFormatting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7.0" ySplit="2.0" topLeftCell="H3" activePane="bottomRight" state="frozen"/>
      <selection activeCell="H1" sqref="H1" pane="topRight"/>
      <selection activeCell="A3" sqref="A3" pane="bottomLeft"/>
      <selection activeCell="H3" sqref="H3" pane="bottomRight"/>
    </sheetView>
  </sheetViews>
  <sheetFormatPr customHeight="1" defaultColWidth="12.63" defaultRowHeight="15.75"/>
  <cols>
    <col customWidth="1" hidden="1" min="1" max="1" width="3.5"/>
    <col customWidth="1" min="2" max="3" width="7.13"/>
    <col customWidth="1" min="4" max="4" width="16.88"/>
    <col customWidth="1" min="5" max="5" width="10.88"/>
    <col customWidth="1" min="6" max="6" width="10.38"/>
    <col customWidth="1" min="7" max="7" width="6.38"/>
    <col customWidth="1" hidden="1" min="8" max="8" width="7.75"/>
    <col customWidth="1" min="9" max="9" width="10.88"/>
    <col customWidth="1" min="10" max="10" width="27.13"/>
    <col customWidth="1" min="11" max="11" width="5.63"/>
    <col customWidth="1" hidden="1" min="12" max="12" width="7.88"/>
    <col customWidth="1" hidden="1" min="13" max="13" width="32.88"/>
    <col customWidth="1" hidden="1" min="14" max="16" width="10.88"/>
    <col customWidth="1" min="17" max="19" width="10.88"/>
    <col customWidth="1" hidden="1" min="20" max="92" width="3.63"/>
    <col customWidth="1" min="93" max="226" width="3.63"/>
  </cols>
  <sheetData>
    <row r="1">
      <c r="A1" s="1"/>
      <c r="B1" s="1"/>
      <c r="C1" s="1"/>
      <c r="D1" s="1" t="str">
        <f>IFERROR(__xludf.DUMMYFUNCTION("filter(Rezultati!C1:HF10167,Rezultati!K1:K10167&lt;&gt;""B"")"),"")</f>
        <v/>
      </c>
      <c r="E1" s="1"/>
      <c r="F1" s="1"/>
      <c r="G1" s="1"/>
      <c r="H1" s="1"/>
      <c r="I1" s="1"/>
      <c r="J1" s="1"/>
      <c r="K1" s="1"/>
      <c r="L1" s="1"/>
      <c r="M1" s="1"/>
      <c r="N1" s="2" t="str">
        <f>IFERROR(__xludf.DUMMYFUNCTION("""COMPUTED_VALUE"""),"B1")</f>
        <v>B1</v>
      </c>
      <c r="O1" s="2" t="str">
        <f>IFERROR(__xludf.DUMMYFUNCTION("""COMPUTED_VALUE"""),"B2")</f>
        <v>B2</v>
      </c>
      <c r="P1" s="2" t="str">
        <f>IFERROR(__xludf.DUMMYFUNCTION("""COMPUTED_VALUE"""),"B3")</f>
        <v>B3</v>
      </c>
      <c r="Q1" s="12" t="str">
        <f>IFERROR(__xludf.DUMMYFUNCTION("""COMPUTED_VALUE"""),"A1")</f>
        <v>A1</v>
      </c>
      <c r="R1" s="2" t="str">
        <f>IFERROR(__xludf.DUMMYFUNCTION("""COMPUTED_VALUE"""),"A2")</f>
        <v>A2</v>
      </c>
      <c r="S1" s="2" t="str">
        <f>IFERROR(__xludf.DUMMYFUNCTION("""COMPUTED_VALUE"""),"A3")</f>
        <v>A3</v>
      </c>
      <c r="T1" s="3" t="str">
        <f>IFERROR(__xludf.DUMMYFUNCTION("""COMPUTED_VALUE"""),"Hakerisanje")</f>
        <v>Hakerisanje</v>
      </c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 t="str">
        <f>IFERROR(__xludf.DUMMYFUNCTION("""COMPUTED_VALUE"""),"Poljoprivrednik")</f>
        <v>Poljoprivrednik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3" t="str">
        <f>IFERROR(__xludf.DUMMYFUNCTION("""COMPUTED_VALUE"""),"Miniranje")</f>
        <v>Miniranje</v>
      </c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3" t="str">
        <f>IFERROR(__xludf.DUMMYFUNCTION("""COMPUTED_VALUE"""),"Nz")</f>
        <v>Nz</v>
      </c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3" t="str">
        <f>IFERROR(__xludf.DUMMYFUNCTION("""COMPUTED_VALUE"""),"Vizaard")</f>
        <v>Vizaard</v>
      </c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3" t="str">
        <f>IFERROR(__xludf.DUMMYFUNCTION("""COMPUTED_VALUE"""),"Pariz")</f>
        <v>Pariz</v>
      </c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</row>
    <row r="2">
      <c r="A2" s="4"/>
      <c r="B2" s="1" t="s">
        <v>597</v>
      </c>
      <c r="C2" s="1" t="s">
        <v>598</v>
      </c>
      <c r="D2" s="4" t="str">
        <f>IFERROR(__xludf.DUMMYFUNCTION("""COMPUTED_VALUE"""),"Korisničko_Ime")</f>
        <v>Korisničko_Ime</v>
      </c>
      <c r="E2" s="4" t="str">
        <f>IFERROR(__xludf.DUMMYFUNCTION("""COMPUTED_VALUE"""),"Ime")</f>
        <v>Ime</v>
      </c>
      <c r="F2" s="4" t="str">
        <f>IFERROR(__xludf.DUMMYFUNCTION("""COMPUTED_VALUE"""),"Prezime")</f>
        <v>Prezime</v>
      </c>
      <c r="G2" s="4" t="str">
        <f>IFERROR(__xludf.DUMMYFUNCTION("""COMPUTED_VALUE"""),"Ukupno")</f>
        <v>Ukupno</v>
      </c>
      <c r="H2" s="4" t="str">
        <f>IFERROR(__xludf.DUMMYFUNCTION("""COMPUTED_VALUE"""),"Status")</f>
        <v>Status</v>
      </c>
      <c r="I2" s="4" t="str">
        <f>IFERROR(__xludf.DUMMYFUNCTION("""COMPUTED_VALUE"""),"Opština")</f>
        <v>Opština</v>
      </c>
      <c r="J2" s="4" t="str">
        <f>IFERROR(__xludf.DUMMYFUNCTION("""COMPUTED_VALUE"""),"Škola")</f>
        <v>Škola</v>
      </c>
      <c r="K2" s="4" t="str">
        <f>IFERROR(__xludf.DUMMYFUNCTION("""COMPUTED_VALUE"""),"Razred")</f>
        <v>Razred</v>
      </c>
      <c r="L2" s="4" t="str">
        <f>IFERROR(__xludf.DUMMYFUNCTION("""COMPUTED_VALUE"""),"Kategorija")</f>
        <v>Kategorija</v>
      </c>
      <c r="M2" s="4" t="str">
        <f>IFERROR(__xludf.DUMMYFUNCTION("""COMPUTED_VALUE"""),"Mentor")</f>
        <v>Mentor</v>
      </c>
      <c r="N2" s="2" t="str">
        <f>IFERROR(__xludf.DUMMYFUNCTION("""COMPUTED_VALUE"""),"Hakerisanje")</f>
        <v>Hakerisanje</v>
      </c>
      <c r="O2" s="2" t="str">
        <f>IFERROR(__xludf.DUMMYFUNCTION("""COMPUTED_VALUE"""),"Poljoprivrednik")</f>
        <v>Poljoprivrednik</v>
      </c>
      <c r="P2" s="2" t="str">
        <f>IFERROR(__xludf.DUMMYFUNCTION("""COMPUTED_VALUE"""),"Miniranje")</f>
        <v>Miniranje</v>
      </c>
      <c r="Q2" s="12" t="str">
        <f>IFERROR(__xludf.DUMMYFUNCTION("""COMPUTED_VALUE"""),"Nz")</f>
        <v>Nz</v>
      </c>
      <c r="R2" s="2" t="str">
        <f>IFERROR(__xludf.DUMMYFUNCTION("""COMPUTED_VALUE"""),"Vizaard")</f>
        <v>Vizaard</v>
      </c>
      <c r="S2" s="2" t="str">
        <f>IFERROR(__xludf.DUMMYFUNCTION("""COMPUTED_VALUE"""),"Pariz")</f>
        <v>Pariz</v>
      </c>
      <c r="T2" s="5">
        <f>IFERROR(__xludf.DUMMYFUNCTION("""COMPUTED_VALUE"""),1.0)</f>
        <v>1</v>
      </c>
      <c r="U2" s="6">
        <f>IFERROR(__xludf.DUMMYFUNCTION("""COMPUTED_VALUE"""),2.0)</f>
        <v>2</v>
      </c>
      <c r="V2" s="6">
        <f>IFERROR(__xludf.DUMMYFUNCTION("""COMPUTED_VALUE"""),3.0)</f>
        <v>3</v>
      </c>
      <c r="W2" s="6">
        <f>IFERROR(__xludf.DUMMYFUNCTION("""COMPUTED_VALUE"""),4.0)</f>
        <v>4</v>
      </c>
      <c r="X2" s="6">
        <f>IFERROR(__xludf.DUMMYFUNCTION("""COMPUTED_VALUE"""),5.0)</f>
        <v>5</v>
      </c>
      <c r="Y2" s="6">
        <f>IFERROR(__xludf.DUMMYFUNCTION("""COMPUTED_VALUE"""),6.0)</f>
        <v>6</v>
      </c>
      <c r="Z2" s="6">
        <f>IFERROR(__xludf.DUMMYFUNCTION("""COMPUTED_VALUE"""),7.0)</f>
        <v>7</v>
      </c>
      <c r="AA2" s="6">
        <f>IFERROR(__xludf.DUMMYFUNCTION("""COMPUTED_VALUE"""),8.0)</f>
        <v>8</v>
      </c>
      <c r="AB2" s="6">
        <f>IFERROR(__xludf.DUMMYFUNCTION("""COMPUTED_VALUE"""),9.0)</f>
        <v>9</v>
      </c>
      <c r="AC2" s="6">
        <f>IFERROR(__xludf.DUMMYFUNCTION("""COMPUTED_VALUE"""),10.0)</f>
        <v>10</v>
      </c>
      <c r="AD2" s="6">
        <f>IFERROR(__xludf.DUMMYFUNCTION("""COMPUTED_VALUE"""),11.0)</f>
        <v>11</v>
      </c>
      <c r="AE2" s="6">
        <f>IFERROR(__xludf.DUMMYFUNCTION("""COMPUTED_VALUE"""),12.0)</f>
        <v>12</v>
      </c>
      <c r="AF2" s="6">
        <f>IFERROR(__xludf.DUMMYFUNCTION("""COMPUTED_VALUE"""),13.0)</f>
        <v>13</v>
      </c>
      <c r="AG2" s="6">
        <f>IFERROR(__xludf.DUMMYFUNCTION("""COMPUTED_VALUE"""),14.0)</f>
        <v>14</v>
      </c>
      <c r="AH2" s="6">
        <f>IFERROR(__xludf.DUMMYFUNCTION("""COMPUTED_VALUE"""),15.0)</f>
        <v>15</v>
      </c>
      <c r="AI2" s="6">
        <f>IFERROR(__xludf.DUMMYFUNCTION("""COMPUTED_VALUE"""),16.0)</f>
        <v>16</v>
      </c>
      <c r="AJ2" s="6">
        <f>IFERROR(__xludf.DUMMYFUNCTION("""COMPUTED_VALUE"""),17.0)</f>
        <v>17</v>
      </c>
      <c r="AK2" s="6">
        <f>IFERROR(__xludf.DUMMYFUNCTION("""COMPUTED_VALUE"""),18.0)</f>
        <v>18</v>
      </c>
      <c r="AL2" s="6">
        <f>IFERROR(__xludf.DUMMYFUNCTION("""COMPUTED_VALUE"""),19.0)</f>
        <v>19</v>
      </c>
      <c r="AM2" s="6">
        <f>IFERROR(__xludf.DUMMYFUNCTION("""COMPUTED_VALUE"""),20.0)</f>
        <v>20</v>
      </c>
      <c r="AN2" s="5">
        <f>IFERROR(__xludf.DUMMYFUNCTION("""COMPUTED_VALUE"""),1.0)</f>
        <v>1</v>
      </c>
      <c r="AO2" s="6">
        <f>IFERROR(__xludf.DUMMYFUNCTION("""COMPUTED_VALUE"""),2.0)</f>
        <v>2</v>
      </c>
      <c r="AP2" s="6">
        <f>IFERROR(__xludf.DUMMYFUNCTION("""COMPUTED_VALUE"""),3.0)</f>
        <v>3</v>
      </c>
      <c r="AQ2" s="6">
        <f>IFERROR(__xludf.DUMMYFUNCTION("""COMPUTED_VALUE"""),4.0)</f>
        <v>4</v>
      </c>
      <c r="AR2" s="6">
        <f>IFERROR(__xludf.DUMMYFUNCTION("""COMPUTED_VALUE"""),5.0)</f>
        <v>5</v>
      </c>
      <c r="AS2" s="6">
        <f>IFERROR(__xludf.DUMMYFUNCTION("""COMPUTED_VALUE"""),6.0)</f>
        <v>6</v>
      </c>
      <c r="AT2" s="6">
        <f>IFERROR(__xludf.DUMMYFUNCTION("""COMPUTED_VALUE"""),7.0)</f>
        <v>7</v>
      </c>
      <c r="AU2" s="6">
        <f>IFERROR(__xludf.DUMMYFUNCTION("""COMPUTED_VALUE"""),8.0)</f>
        <v>8</v>
      </c>
      <c r="AV2" s="6">
        <f>IFERROR(__xludf.DUMMYFUNCTION("""COMPUTED_VALUE"""),9.0)</f>
        <v>9</v>
      </c>
      <c r="AW2" s="6">
        <f>IFERROR(__xludf.DUMMYFUNCTION("""COMPUTED_VALUE"""),10.0)</f>
        <v>10</v>
      </c>
      <c r="AX2" s="6">
        <f>IFERROR(__xludf.DUMMYFUNCTION("""COMPUTED_VALUE"""),11.0)</f>
        <v>11</v>
      </c>
      <c r="AY2" s="6">
        <f>IFERROR(__xludf.DUMMYFUNCTION("""COMPUTED_VALUE"""),12.0)</f>
        <v>12</v>
      </c>
      <c r="AZ2" s="6">
        <f>IFERROR(__xludf.DUMMYFUNCTION("""COMPUTED_VALUE"""),13.0)</f>
        <v>13</v>
      </c>
      <c r="BA2" s="6">
        <f>IFERROR(__xludf.DUMMYFUNCTION("""COMPUTED_VALUE"""),14.0)</f>
        <v>14</v>
      </c>
      <c r="BB2" s="6">
        <f>IFERROR(__xludf.DUMMYFUNCTION("""COMPUTED_VALUE"""),15.0)</f>
        <v>15</v>
      </c>
      <c r="BC2" s="6">
        <f>IFERROR(__xludf.DUMMYFUNCTION("""COMPUTED_VALUE"""),16.0)</f>
        <v>16</v>
      </c>
      <c r="BD2" s="6">
        <f>IFERROR(__xludf.DUMMYFUNCTION("""COMPUTED_VALUE"""),17.0)</f>
        <v>17</v>
      </c>
      <c r="BE2" s="6">
        <f>IFERROR(__xludf.DUMMYFUNCTION("""COMPUTED_VALUE"""),18.0)</f>
        <v>18</v>
      </c>
      <c r="BF2" s="6">
        <f>IFERROR(__xludf.DUMMYFUNCTION("""COMPUTED_VALUE"""),19.0)</f>
        <v>19</v>
      </c>
      <c r="BG2" s="6">
        <f>IFERROR(__xludf.DUMMYFUNCTION("""COMPUTED_VALUE"""),20.0)</f>
        <v>20</v>
      </c>
      <c r="BH2" s="6">
        <f>IFERROR(__xludf.DUMMYFUNCTION("""COMPUTED_VALUE"""),21.0)</f>
        <v>21</v>
      </c>
      <c r="BI2" s="6">
        <f>IFERROR(__xludf.DUMMYFUNCTION("""COMPUTED_VALUE"""),22.0)</f>
        <v>22</v>
      </c>
      <c r="BJ2" s="6">
        <f>IFERROR(__xludf.DUMMYFUNCTION("""COMPUTED_VALUE"""),23.0)</f>
        <v>23</v>
      </c>
      <c r="BK2" s="6">
        <f>IFERROR(__xludf.DUMMYFUNCTION("""COMPUTED_VALUE"""),24.0)</f>
        <v>24</v>
      </c>
      <c r="BL2" s="5">
        <f>IFERROR(__xludf.DUMMYFUNCTION("""COMPUTED_VALUE"""),1.0)</f>
        <v>1</v>
      </c>
      <c r="BM2" s="6">
        <f>IFERROR(__xludf.DUMMYFUNCTION("""COMPUTED_VALUE"""),2.0)</f>
        <v>2</v>
      </c>
      <c r="BN2" s="6">
        <f>IFERROR(__xludf.DUMMYFUNCTION("""COMPUTED_VALUE"""),3.0)</f>
        <v>3</v>
      </c>
      <c r="BO2" s="6">
        <f>IFERROR(__xludf.DUMMYFUNCTION("""COMPUTED_VALUE"""),4.0)</f>
        <v>4</v>
      </c>
      <c r="BP2" s="6">
        <f>IFERROR(__xludf.DUMMYFUNCTION("""COMPUTED_VALUE"""),5.0)</f>
        <v>5</v>
      </c>
      <c r="BQ2" s="6">
        <f>IFERROR(__xludf.DUMMYFUNCTION("""COMPUTED_VALUE"""),6.0)</f>
        <v>6</v>
      </c>
      <c r="BR2" s="6">
        <f>IFERROR(__xludf.DUMMYFUNCTION("""COMPUTED_VALUE"""),7.0)</f>
        <v>7</v>
      </c>
      <c r="BS2" s="6">
        <f>IFERROR(__xludf.DUMMYFUNCTION("""COMPUTED_VALUE"""),8.0)</f>
        <v>8</v>
      </c>
      <c r="BT2" s="6">
        <f>IFERROR(__xludf.DUMMYFUNCTION("""COMPUTED_VALUE"""),9.0)</f>
        <v>9</v>
      </c>
      <c r="BU2" s="6">
        <f>IFERROR(__xludf.DUMMYFUNCTION("""COMPUTED_VALUE"""),10.0)</f>
        <v>10</v>
      </c>
      <c r="BV2" s="6">
        <f>IFERROR(__xludf.DUMMYFUNCTION("""COMPUTED_VALUE"""),11.0)</f>
        <v>11</v>
      </c>
      <c r="BW2" s="6">
        <f>IFERROR(__xludf.DUMMYFUNCTION("""COMPUTED_VALUE"""),12.0)</f>
        <v>12</v>
      </c>
      <c r="BX2" s="6">
        <f>IFERROR(__xludf.DUMMYFUNCTION("""COMPUTED_VALUE"""),13.0)</f>
        <v>13</v>
      </c>
      <c r="BY2" s="6">
        <f>IFERROR(__xludf.DUMMYFUNCTION("""COMPUTED_VALUE"""),14.0)</f>
        <v>14</v>
      </c>
      <c r="BZ2" s="6">
        <f>IFERROR(__xludf.DUMMYFUNCTION("""COMPUTED_VALUE"""),15.0)</f>
        <v>15</v>
      </c>
      <c r="CA2" s="6">
        <f>IFERROR(__xludf.DUMMYFUNCTION("""COMPUTED_VALUE"""),16.0)</f>
        <v>16</v>
      </c>
      <c r="CB2" s="6">
        <f>IFERROR(__xludf.DUMMYFUNCTION("""COMPUTED_VALUE"""),17.0)</f>
        <v>17</v>
      </c>
      <c r="CC2" s="6">
        <f>IFERROR(__xludf.DUMMYFUNCTION("""COMPUTED_VALUE"""),18.0)</f>
        <v>18</v>
      </c>
      <c r="CD2" s="6">
        <f>IFERROR(__xludf.DUMMYFUNCTION("""COMPUTED_VALUE"""),19.0)</f>
        <v>19</v>
      </c>
      <c r="CE2" s="6">
        <f>IFERROR(__xludf.DUMMYFUNCTION("""COMPUTED_VALUE"""),20.0)</f>
        <v>20</v>
      </c>
      <c r="CF2" s="6">
        <f>IFERROR(__xludf.DUMMYFUNCTION("""COMPUTED_VALUE"""),21.0)</f>
        <v>21</v>
      </c>
      <c r="CG2" s="6">
        <f>IFERROR(__xludf.DUMMYFUNCTION("""COMPUTED_VALUE"""),22.0)</f>
        <v>22</v>
      </c>
      <c r="CH2" s="6">
        <f>IFERROR(__xludf.DUMMYFUNCTION("""COMPUTED_VALUE"""),23.0)</f>
        <v>23</v>
      </c>
      <c r="CI2" s="6">
        <f>IFERROR(__xludf.DUMMYFUNCTION("""COMPUTED_VALUE"""),24.0)</f>
        <v>24</v>
      </c>
      <c r="CJ2" s="6">
        <f>IFERROR(__xludf.DUMMYFUNCTION("""COMPUTED_VALUE"""),25.0)</f>
        <v>25</v>
      </c>
      <c r="CK2" s="6">
        <f>IFERROR(__xludf.DUMMYFUNCTION("""COMPUTED_VALUE"""),26.0)</f>
        <v>26</v>
      </c>
      <c r="CL2" s="6">
        <f>IFERROR(__xludf.DUMMYFUNCTION("""COMPUTED_VALUE"""),27.0)</f>
        <v>27</v>
      </c>
      <c r="CM2" s="6">
        <f>IFERROR(__xludf.DUMMYFUNCTION("""COMPUTED_VALUE"""),28.0)</f>
        <v>28</v>
      </c>
      <c r="CN2" s="6">
        <f>IFERROR(__xludf.DUMMYFUNCTION("""COMPUTED_VALUE"""),29.0)</f>
        <v>29</v>
      </c>
      <c r="CO2" s="5">
        <f>IFERROR(__xludf.DUMMYFUNCTION("""COMPUTED_VALUE"""),1.0)</f>
        <v>1</v>
      </c>
      <c r="CP2" s="6">
        <f>IFERROR(__xludf.DUMMYFUNCTION("""COMPUTED_VALUE"""),2.0)</f>
        <v>2</v>
      </c>
      <c r="CQ2" s="6">
        <f>IFERROR(__xludf.DUMMYFUNCTION("""COMPUTED_VALUE"""),3.0)</f>
        <v>3</v>
      </c>
      <c r="CR2" s="6">
        <f>IFERROR(__xludf.DUMMYFUNCTION("""COMPUTED_VALUE"""),4.0)</f>
        <v>4</v>
      </c>
      <c r="CS2" s="6">
        <f>IFERROR(__xludf.DUMMYFUNCTION("""COMPUTED_VALUE"""),5.0)</f>
        <v>5</v>
      </c>
      <c r="CT2" s="6">
        <f>IFERROR(__xludf.DUMMYFUNCTION("""COMPUTED_VALUE"""),6.0)</f>
        <v>6</v>
      </c>
      <c r="CU2" s="6">
        <f>IFERROR(__xludf.DUMMYFUNCTION("""COMPUTED_VALUE"""),7.0)</f>
        <v>7</v>
      </c>
      <c r="CV2" s="6">
        <f>IFERROR(__xludf.DUMMYFUNCTION("""COMPUTED_VALUE"""),8.0)</f>
        <v>8</v>
      </c>
      <c r="CW2" s="6">
        <f>IFERROR(__xludf.DUMMYFUNCTION("""COMPUTED_VALUE"""),9.0)</f>
        <v>9</v>
      </c>
      <c r="CX2" s="6">
        <f>IFERROR(__xludf.DUMMYFUNCTION("""COMPUTED_VALUE"""),10.0)</f>
        <v>10</v>
      </c>
      <c r="CY2" s="6">
        <f>IFERROR(__xludf.DUMMYFUNCTION("""COMPUTED_VALUE"""),11.0)</f>
        <v>11</v>
      </c>
      <c r="CZ2" s="6">
        <f>IFERROR(__xludf.DUMMYFUNCTION("""COMPUTED_VALUE"""),12.0)</f>
        <v>12</v>
      </c>
      <c r="DA2" s="6">
        <f>IFERROR(__xludf.DUMMYFUNCTION("""COMPUTED_VALUE"""),13.0)</f>
        <v>13</v>
      </c>
      <c r="DB2" s="6">
        <f>IFERROR(__xludf.DUMMYFUNCTION("""COMPUTED_VALUE"""),14.0)</f>
        <v>14</v>
      </c>
      <c r="DC2" s="6">
        <f>IFERROR(__xludf.DUMMYFUNCTION("""COMPUTED_VALUE"""),15.0)</f>
        <v>15</v>
      </c>
      <c r="DD2" s="6">
        <f>IFERROR(__xludf.DUMMYFUNCTION("""COMPUTED_VALUE"""),16.0)</f>
        <v>16</v>
      </c>
      <c r="DE2" s="6">
        <f>IFERROR(__xludf.DUMMYFUNCTION("""COMPUTED_VALUE"""),17.0)</f>
        <v>17</v>
      </c>
      <c r="DF2" s="6">
        <f>IFERROR(__xludf.DUMMYFUNCTION("""COMPUTED_VALUE"""),18.0)</f>
        <v>18</v>
      </c>
      <c r="DG2" s="6">
        <f>IFERROR(__xludf.DUMMYFUNCTION("""COMPUTED_VALUE"""),19.0)</f>
        <v>19</v>
      </c>
      <c r="DH2" s="6">
        <f>IFERROR(__xludf.DUMMYFUNCTION("""COMPUTED_VALUE"""),20.0)</f>
        <v>20</v>
      </c>
      <c r="DI2" s="6">
        <f>IFERROR(__xludf.DUMMYFUNCTION("""COMPUTED_VALUE"""),21.0)</f>
        <v>21</v>
      </c>
      <c r="DJ2" s="6">
        <f>IFERROR(__xludf.DUMMYFUNCTION("""COMPUTED_VALUE"""),22.0)</f>
        <v>22</v>
      </c>
      <c r="DK2" s="6">
        <f>IFERROR(__xludf.DUMMYFUNCTION("""COMPUTED_VALUE"""),23.0)</f>
        <v>23</v>
      </c>
      <c r="DL2" s="6">
        <f>IFERROR(__xludf.DUMMYFUNCTION("""COMPUTED_VALUE"""),24.0)</f>
        <v>24</v>
      </c>
      <c r="DM2" s="6">
        <f>IFERROR(__xludf.DUMMYFUNCTION("""COMPUTED_VALUE"""),25.0)</f>
        <v>25</v>
      </c>
      <c r="DN2" s="6">
        <f>IFERROR(__xludf.DUMMYFUNCTION("""COMPUTED_VALUE"""),26.0)</f>
        <v>26</v>
      </c>
      <c r="DO2" s="6">
        <f>IFERROR(__xludf.DUMMYFUNCTION("""COMPUTED_VALUE"""),27.0)</f>
        <v>27</v>
      </c>
      <c r="DP2" s="6">
        <f>IFERROR(__xludf.DUMMYFUNCTION("""COMPUTED_VALUE"""),28.0)</f>
        <v>28</v>
      </c>
      <c r="DQ2" s="6">
        <f>IFERROR(__xludf.DUMMYFUNCTION("""COMPUTED_VALUE"""),29.0)</f>
        <v>29</v>
      </c>
      <c r="DR2" s="6">
        <f>IFERROR(__xludf.DUMMYFUNCTION("""COMPUTED_VALUE"""),30.0)</f>
        <v>30</v>
      </c>
      <c r="DS2" s="6">
        <f>IFERROR(__xludf.DUMMYFUNCTION("""COMPUTED_VALUE"""),31.0)</f>
        <v>31</v>
      </c>
      <c r="DT2" s="6">
        <f>IFERROR(__xludf.DUMMYFUNCTION("""COMPUTED_VALUE"""),32.0)</f>
        <v>32</v>
      </c>
      <c r="DU2" s="6">
        <f>IFERROR(__xludf.DUMMYFUNCTION("""COMPUTED_VALUE"""),33.0)</f>
        <v>33</v>
      </c>
      <c r="DV2" s="6">
        <f>IFERROR(__xludf.DUMMYFUNCTION("""COMPUTED_VALUE"""),34.0)</f>
        <v>34</v>
      </c>
      <c r="DW2" s="6">
        <f>IFERROR(__xludf.DUMMYFUNCTION("""COMPUTED_VALUE"""),35.0)</f>
        <v>35</v>
      </c>
      <c r="DX2" s="6">
        <f>IFERROR(__xludf.DUMMYFUNCTION("""COMPUTED_VALUE"""),36.0)</f>
        <v>36</v>
      </c>
      <c r="DY2" s="6">
        <f>IFERROR(__xludf.DUMMYFUNCTION("""COMPUTED_VALUE"""),37.0)</f>
        <v>37</v>
      </c>
      <c r="DZ2" s="6">
        <f>IFERROR(__xludf.DUMMYFUNCTION("""COMPUTED_VALUE"""),38.0)</f>
        <v>38</v>
      </c>
      <c r="EA2" s="6">
        <f>IFERROR(__xludf.DUMMYFUNCTION("""COMPUTED_VALUE"""),39.0)</f>
        <v>39</v>
      </c>
      <c r="EB2" s="6">
        <f>IFERROR(__xludf.DUMMYFUNCTION("""COMPUTED_VALUE"""),40.0)</f>
        <v>40</v>
      </c>
      <c r="EC2" s="6">
        <f>IFERROR(__xludf.DUMMYFUNCTION("""COMPUTED_VALUE"""),41.0)</f>
        <v>41</v>
      </c>
      <c r="ED2" s="6">
        <f>IFERROR(__xludf.DUMMYFUNCTION("""COMPUTED_VALUE"""),42.0)</f>
        <v>42</v>
      </c>
      <c r="EE2" s="6">
        <f>IFERROR(__xludf.DUMMYFUNCTION("""COMPUTED_VALUE"""),43.0)</f>
        <v>43</v>
      </c>
      <c r="EF2" s="6">
        <f>IFERROR(__xludf.DUMMYFUNCTION("""COMPUTED_VALUE"""),44.0)</f>
        <v>44</v>
      </c>
      <c r="EG2" s="6">
        <f>IFERROR(__xludf.DUMMYFUNCTION("""COMPUTED_VALUE"""),45.0)</f>
        <v>45</v>
      </c>
      <c r="EH2" s="6">
        <f>IFERROR(__xludf.DUMMYFUNCTION("""COMPUTED_VALUE"""),46.0)</f>
        <v>46</v>
      </c>
      <c r="EI2" s="6">
        <f>IFERROR(__xludf.DUMMYFUNCTION("""COMPUTED_VALUE"""),47.0)</f>
        <v>47</v>
      </c>
      <c r="EJ2" s="6">
        <f>IFERROR(__xludf.DUMMYFUNCTION("""COMPUTED_VALUE"""),48.0)</f>
        <v>48</v>
      </c>
      <c r="EK2" s="6">
        <f>IFERROR(__xludf.DUMMYFUNCTION("""COMPUTED_VALUE"""),49.0)</f>
        <v>49</v>
      </c>
      <c r="EL2" s="6">
        <f>IFERROR(__xludf.DUMMYFUNCTION("""COMPUTED_VALUE"""),50.0)</f>
        <v>50</v>
      </c>
      <c r="EM2" s="6">
        <f>IFERROR(__xludf.DUMMYFUNCTION("""COMPUTED_VALUE"""),51.0)</f>
        <v>51</v>
      </c>
      <c r="EN2" s="6">
        <f>IFERROR(__xludf.DUMMYFUNCTION("""COMPUTED_VALUE"""),52.0)</f>
        <v>52</v>
      </c>
      <c r="EO2" s="6">
        <f>IFERROR(__xludf.DUMMYFUNCTION("""COMPUTED_VALUE"""),53.0)</f>
        <v>53</v>
      </c>
      <c r="EP2" s="6">
        <f>IFERROR(__xludf.DUMMYFUNCTION("""COMPUTED_VALUE"""),54.0)</f>
        <v>54</v>
      </c>
      <c r="EQ2" s="6">
        <f>IFERROR(__xludf.DUMMYFUNCTION("""COMPUTED_VALUE"""),55.0)</f>
        <v>55</v>
      </c>
      <c r="ER2" s="6">
        <f>IFERROR(__xludf.DUMMYFUNCTION("""COMPUTED_VALUE"""),56.0)</f>
        <v>56</v>
      </c>
      <c r="ES2" s="6">
        <f>IFERROR(__xludf.DUMMYFUNCTION("""COMPUTED_VALUE"""),57.0)</f>
        <v>57</v>
      </c>
      <c r="ET2" s="6">
        <f>IFERROR(__xludf.DUMMYFUNCTION("""COMPUTED_VALUE"""),58.0)</f>
        <v>58</v>
      </c>
      <c r="EU2" s="6">
        <f>IFERROR(__xludf.DUMMYFUNCTION("""COMPUTED_VALUE"""),59.0)</f>
        <v>59</v>
      </c>
      <c r="EV2" s="6">
        <f>IFERROR(__xludf.DUMMYFUNCTION("""COMPUTED_VALUE"""),60.0)</f>
        <v>60</v>
      </c>
      <c r="EW2" s="6">
        <f>IFERROR(__xludf.DUMMYFUNCTION("""COMPUTED_VALUE"""),61.0)</f>
        <v>61</v>
      </c>
      <c r="EX2" s="6">
        <f>IFERROR(__xludf.DUMMYFUNCTION("""COMPUTED_VALUE"""),62.0)</f>
        <v>62</v>
      </c>
      <c r="EY2" s="6">
        <f>IFERROR(__xludf.DUMMYFUNCTION("""COMPUTED_VALUE"""),63.0)</f>
        <v>63</v>
      </c>
      <c r="EZ2" s="6">
        <f>IFERROR(__xludf.DUMMYFUNCTION("""COMPUTED_VALUE"""),64.0)</f>
        <v>64</v>
      </c>
      <c r="FA2" s="6">
        <f>IFERROR(__xludf.DUMMYFUNCTION("""COMPUTED_VALUE"""),65.0)</f>
        <v>65</v>
      </c>
      <c r="FB2" s="6">
        <f>IFERROR(__xludf.DUMMYFUNCTION("""COMPUTED_VALUE"""),66.0)</f>
        <v>66</v>
      </c>
      <c r="FC2" s="6">
        <f>IFERROR(__xludf.DUMMYFUNCTION("""COMPUTED_VALUE"""),67.0)</f>
        <v>67</v>
      </c>
      <c r="FD2" s="5">
        <f>IFERROR(__xludf.DUMMYFUNCTION("""COMPUTED_VALUE"""),1.0)</f>
        <v>1</v>
      </c>
      <c r="FE2" s="6">
        <f>IFERROR(__xludf.DUMMYFUNCTION("""COMPUTED_VALUE"""),2.0)</f>
        <v>2</v>
      </c>
      <c r="FF2" s="6">
        <f>IFERROR(__xludf.DUMMYFUNCTION("""COMPUTED_VALUE"""),3.0)</f>
        <v>3</v>
      </c>
      <c r="FG2" s="6">
        <f>IFERROR(__xludf.DUMMYFUNCTION("""COMPUTED_VALUE"""),4.0)</f>
        <v>4</v>
      </c>
      <c r="FH2" s="6">
        <f>IFERROR(__xludf.DUMMYFUNCTION("""COMPUTED_VALUE"""),5.0)</f>
        <v>5</v>
      </c>
      <c r="FI2" s="6">
        <f>IFERROR(__xludf.DUMMYFUNCTION("""COMPUTED_VALUE"""),6.0)</f>
        <v>6</v>
      </c>
      <c r="FJ2" s="6">
        <f>IFERROR(__xludf.DUMMYFUNCTION("""COMPUTED_VALUE"""),7.0)</f>
        <v>7</v>
      </c>
      <c r="FK2" s="6">
        <f>IFERROR(__xludf.DUMMYFUNCTION("""COMPUTED_VALUE"""),8.0)</f>
        <v>8</v>
      </c>
      <c r="FL2" s="6">
        <f>IFERROR(__xludf.DUMMYFUNCTION("""COMPUTED_VALUE"""),9.0)</f>
        <v>9</v>
      </c>
      <c r="FM2" s="6">
        <f>IFERROR(__xludf.DUMMYFUNCTION("""COMPUTED_VALUE"""),10.0)</f>
        <v>10</v>
      </c>
      <c r="FN2" s="6">
        <f>IFERROR(__xludf.DUMMYFUNCTION("""COMPUTED_VALUE"""),11.0)</f>
        <v>11</v>
      </c>
      <c r="FO2" s="6">
        <f>IFERROR(__xludf.DUMMYFUNCTION("""COMPUTED_VALUE"""),12.0)</f>
        <v>12</v>
      </c>
      <c r="FP2" s="6">
        <f>IFERROR(__xludf.DUMMYFUNCTION("""COMPUTED_VALUE"""),13.0)</f>
        <v>13</v>
      </c>
      <c r="FQ2" s="6">
        <f>IFERROR(__xludf.DUMMYFUNCTION("""COMPUTED_VALUE"""),14.0)</f>
        <v>14</v>
      </c>
      <c r="FR2" s="6">
        <f>IFERROR(__xludf.DUMMYFUNCTION("""COMPUTED_VALUE"""),15.0)</f>
        <v>15</v>
      </c>
      <c r="FS2" s="6">
        <f>IFERROR(__xludf.DUMMYFUNCTION("""COMPUTED_VALUE"""),16.0)</f>
        <v>16</v>
      </c>
      <c r="FT2" s="6">
        <f>IFERROR(__xludf.DUMMYFUNCTION("""COMPUTED_VALUE"""),17.0)</f>
        <v>17</v>
      </c>
      <c r="FU2" s="6">
        <f>IFERROR(__xludf.DUMMYFUNCTION("""COMPUTED_VALUE"""),18.0)</f>
        <v>18</v>
      </c>
      <c r="FV2" s="6">
        <f>IFERROR(__xludf.DUMMYFUNCTION("""COMPUTED_VALUE"""),19.0)</f>
        <v>19</v>
      </c>
      <c r="FW2" s="6">
        <f>IFERROR(__xludf.DUMMYFUNCTION("""COMPUTED_VALUE"""),20.0)</f>
        <v>20</v>
      </c>
      <c r="FX2" s="6">
        <f>IFERROR(__xludf.DUMMYFUNCTION("""COMPUTED_VALUE"""),21.0)</f>
        <v>21</v>
      </c>
      <c r="FY2" s="6">
        <f>IFERROR(__xludf.DUMMYFUNCTION("""COMPUTED_VALUE"""),22.0)</f>
        <v>22</v>
      </c>
      <c r="FZ2" s="6">
        <f>IFERROR(__xludf.DUMMYFUNCTION("""COMPUTED_VALUE"""),23.0)</f>
        <v>23</v>
      </c>
      <c r="GA2" s="6">
        <f>IFERROR(__xludf.DUMMYFUNCTION("""COMPUTED_VALUE"""),24.0)</f>
        <v>24</v>
      </c>
      <c r="GB2" s="6">
        <f>IFERROR(__xludf.DUMMYFUNCTION("""COMPUTED_VALUE"""),25.0)</f>
        <v>25</v>
      </c>
      <c r="GC2" s="6">
        <f>IFERROR(__xludf.DUMMYFUNCTION("""COMPUTED_VALUE"""),26.0)</f>
        <v>26</v>
      </c>
      <c r="GD2" s="6">
        <f>IFERROR(__xludf.DUMMYFUNCTION("""COMPUTED_VALUE"""),27.0)</f>
        <v>27</v>
      </c>
      <c r="GE2" s="5">
        <f>IFERROR(__xludf.DUMMYFUNCTION("""COMPUTED_VALUE"""),1.0)</f>
        <v>1</v>
      </c>
      <c r="GF2" s="6">
        <f>IFERROR(__xludf.DUMMYFUNCTION("""COMPUTED_VALUE"""),2.0)</f>
        <v>2</v>
      </c>
      <c r="GG2" s="6">
        <f>IFERROR(__xludf.DUMMYFUNCTION("""COMPUTED_VALUE"""),3.0)</f>
        <v>3</v>
      </c>
      <c r="GH2" s="6">
        <f>IFERROR(__xludf.DUMMYFUNCTION("""COMPUTED_VALUE"""),4.0)</f>
        <v>4</v>
      </c>
      <c r="GI2" s="6">
        <f>IFERROR(__xludf.DUMMYFUNCTION("""COMPUTED_VALUE"""),5.0)</f>
        <v>5</v>
      </c>
      <c r="GJ2" s="6">
        <f>IFERROR(__xludf.DUMMYFUNCTION("""COMPUTED_VALUE"""),6.0)</f>
        <v>6</v>
      </c>
      <c r="GK2" s="6">
        <f>IFERROR(__xludf.DUMMYFUNCTION("""COMPUTED_VALUE"""),7.0)</f>
        <v>7</v>
      </c>
      <c r="GL2" s="6">
        <f>IFERROR(__xludf.DUMMYFUNCTION("""COMPUTED_VALUE"""),8.0)</f>
        <v>8</v>
      </c>
      <c r="GM2" s="6">
        <f>IFERROR(__xludf.DUMMYFUNCTION("""COMPUTED_VALUE"""),9.0)</f>
        <v>9</v>
      </c>
      <c r="GN2" s="6">
        <f>IFERROR(__xludf.DUMMYFUNCTION("""COMPUTED_VALUE"""),10.0)</f>
        <v>10</v>
      </c>
      <c r="GO2" s="6">
        <f>IFERROR(__xludf.DUMMYFUNCTION("""COMPUTED_VALUE"""),11.0)</f>
        <v>11</v>
      </c>
      <c r="GP2" s="6">
        <f>IFERROR(__xludf.DUMMYFUNCTION("""COMPUTED_VALUE"""),12.0)</f>
        <v>12</v>
      </c>
      <c r="GQ2" s="6">
        <f>IFERROR(__xludf.DUMMYFUNCTION("""COMPUTED_VALUE"""),13.0)</f>
        <v>13</v>
      </c>
      <c r="GR2" s="6">
        <f>IFERROR(__xludf.DUMMYFUNCTION("""COMPUTED_VALUE"""),14.0)</f>
        <v>14</v>
      </c>
      <c r="GS2" s="6">
        <f>IFERROR(__xludf.DUMMYFUNCTION("""COMPUTED_VALUE"""),15.0)</f>
        <v>15</v>
      </c>
      <c r="GT2" s="6">
        <f>IFERROR(__xludf.DUMMYFUNCTION("""COMPUTED_VALUE"""),16.0)</f>
        <v>16</v>
      </c>
      <c r="GU2" s="6">
        <f>IFERROR(__xludf.DUMMYFUNCTION("""COMPUTED_VALUE"""),17.0)</f>
        <v>17</v>
      </c>
      <c r="GV2" s="6">
        <f>IFERROR(__xludf.DUMMYFUNCTION("""COMPUTED_VALUE"""),18.0)</f>
        <v>18</v>
      </c>
      <c r="GW2" s="6">
        <f>IFERROR(__xludf.DUMMYFUNCTION("""COMPUTED_VALUE"""),19.0)</f>
        <v>19</v>
      </c>
      <c r="GX2" s="6">
        <f>IFERROR(__xludf.DUMMYFUNCTION("""COMPUTED_VALUE"""),20.0)</f>
        <v>20</v>
      </c>
      <c r="GY2" s="6">
        <f>IFERROR(__xludf.DUMMYFUNCTION("""COMPUTED_VALUE"""),21.0)</f>
        <v>21</v>
      </c>
      <c r="GZ2" s="6">
        <f>IFERROR(__xludf.DUMMYFUNCTION("""COMPUTED_VALUE"""),22.0)</f>
        <v>22</v>
      </c>
      <c r="HA2" s="6">
        <f>IFERROR(__xludf.DUMMYFUNCTION("""COMPUTED_VALUE"""),23.0)</f>
        <v>23</v>
      </c>
      <c r="HB2" s="6">
        <f>IFERROR(__xludf.DUMMYFUNCTION("""COMPUTED_VALUE"""),24.0)</f>
        <v>24</v>
      </c>
      <c r="HC2" s="6">
        <f>IFERROR(__xludf.DUMMYFUNCTION("""COMPUTED_VALUE"""),25.0)</f>
        <v>25</v>
      </c>
      <c r="HD2" s="6">
        <f>IFERROR(__xludf.DUMMYFUNCTION("""COMPUTED_VALUE"""),26.0)</f>
        <v>26</v>
      </c>
      <c r="HE2" s="6">
        <f>IFERROR(__xludf.DUMMYFUNCTION("""COMPUTED_VALUE"""),27.0)</f>
        <v>27</v>
      </c>
      <c r="HF2" s="6">
        <f>IFERROR(__xludf.DUMMYFUNCTION("""COMPUTED_VALUE"""),28.0)</f>
        <v>28</v>
      </c>
      <c r="HG2" s="6">
        <f>IFERROR(__xludf.DUMMYFUNCTION("""COMPUTED_VALUE"""),29.0)</f>
        <v>29</v>
      </c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</row>
    <row r="3">
      <c r="A3" s="7"/>
      <c r="B3" s="8">
        <v>1.0</v>
      </c>
      <c r="C3" s="8" t="str">
        <f t="shared" ref="C3:C79" si="1">if(A3="d","diskval.",if(countif(G:G,"="&amp;G3)=1,countif(G:G,"&gt;"&amp;G3)+1,concatenate(countif(G:G,"&gt;"&amp;G3)+1," - ",countif(G:G,"&gt;="&amp;G3))))</f>
        <v>1 - 4</v>
      </c>
      <c r="D3" s="7" t="str">
        <f>IFERROR(__xludf.DUMMYFUNCTION("""COMPUTED_VALUE"""),"TadijaSebez")</f>
        <v>TadijaSebez</v>
      </c>
      <c r="E3" s="7" t="str">
        <f>IFERROR(__xludf.DUMMYFUNCTION("""COMPUTED_VALUE"""),"Tadija")</f>
        <v>Tadija</v>
      </c>
      <c r="F3" s="7" t="str">
        <f>IFERROR(__xludf.DUMMYFUNCTION("""COMPUTED_VALUE"""),"Šebez")</f>
        <v>Šebez</v>
      </c>
      <c r="G3" s="9">
        <f>IFERROR(__xludf.DUMMYFUNCTION("""COMPUTED_VALUE"""),300.0)</f>
        <v>300</v>
      </c>
      <c r="H3" s="7" t="str">
        <f>IFERROR(__xludf.DUMMYFUNCTION("""COMPUTED_VALUE"""),"ODOBREN")</f>
        <v>ODOBREN</v>
      </c>
      <c r="I3" s="7" t="str">
        <f>IFERROR(__xludf.DUMMYFUNCTION("""COMPUTED_VALUE"""),"Novi Sad")</f>
        <v>Novi Sad</v>
      </c>
      <c r="J3" s="7" t="str">
        <f>IFERROR(__xludf.DUMMYFUNCTION("""COMPUTED_VALUE"""),"Gimnazija Jovan Jovanović Zmaj")</f>
        <v>Gimnazija Jovan Jovanović Zmaj</v>
      </c>
      <c r="K3" s="7" t="str">
        <f>IFERROR(__xludf.DUMMYFUNCTION("""COMPUTED_VALUE"""),"III")</f>
        <v>III</v>
      </c>
      <c r="L3" s="7" t="str">
        <f>IFERROR(__xludf.DUMMYFUNCTION("""COMPUTED_VALUE"""),"A")</f>
        <v>A</v>
      </c>
      <c r="M3" s="7"/>
      <c r="N3" s="10" t="str">
        <f>IFERROR(__xludf.DUMMYFUNCTION("""COMPUTED_VALUE"""),"-")</f>
        <v>-</v>
      </c>
      <c r="O3" s="10" t="str">
        <f>IFERROR(__xludf.DUMMYFUNCTION("""COMPUTED_VALUE"""),"-")</f>
        <v>-</v>
      </c>
      <c r="P3" s="10" t="str">
        <f>IFERROR(__xludf.DUMMYFUNCTION("""COMPUTED_VALUE"""),"-")</f>
        <v>-</v>
      </c>
      <c r="Q3" s="11">
        <f>IFERROR(__xludf.DUMMYFUNCTION("""COMPUTED_VALUE"""),100.0)</f>
        <v>100</v>
      </c>
      <c r="R3" s="10">
        <f>IFERROR(__xludf.DUMMYFUNCTION("""COMPUTED_VALUE"""),100.0)</f>
        <v>100</v>
      </c>
      <c r="S3" s="10">
        <f>IFERROR(__xludf.DUMMYFUNCTION("""COMPUTED_VALUE"""),100.0)</f>
        <v>100</v>
      </c>
      <c r="T3" s="11">
        <f>IFERROR(__xludf.DUMMYFUNCTION("""COMPUTED_VALUE"""),1.0)</f>
        <v>1</v>
      </c>
      <c r="U3" s="10">
        <f>IFERROR(__xludf.DUMMYFUNCTION("""COMPUTED_VALUE"""),1.0)</f>
        <v>1</v>
      </c>
      <c r="V3" s="10">
        <f>IFERROR(__xludf.DUMMYFUNCTION("""COMPUTED_VALUE"""),1.0)</f>
        <v>1</v>
      </c>
      <c r="W3" s="10">
        <f>IFERROR(__xludf.DUMMYFUNCTION("""COMPUTED_VALUE"""),1.0)</f>
        <v>1</v>
      </c>
      <c r="X3" s="10">
        <f>IFERROR(__xludf.DUMMYFUNCTION("""COMPUTED_VALUE"""),1.0)</f>
        <v>1</v>
      </c>
      <c r="Y3" s="10">
        <f>IFERROR(__xludf.DUMMYFUNCTION("""COMPUTED_VALUE"""),1.0)</f>
        <v>1</v>
      </c>
      <c r="Z3" s="10">
        <f>IFERROR(__xludf.DUMMYFUNCTION("""COMPUTED_VALUE"""),1.0)</f>
        <v>1</v>
      </c>
      <c r="AA3" s="10">
        <f>IFERROR(__xludf.DUMMYFUNCTION("""COMPUTED_VALUE"""),1.0)</f>
        <v>1</v>
      </c>
      <c r="AB3" s="10">
        <f>IFERROR(__xludf.DUMMYFUNCTION("""COMPUTED_VALUE"""),1.0)</f>
        <v>1</v>
      </c>
      <c r="AC3" s="10">
        <f>IFERROR(__xludf.DUMMYFUNCTION("""COMPUTED_VALUE"""),1.0)</f>
        <v>1</v>
      </c>
      <c r="AD3" s="10">
        <f>IFERROR(__xludf.DUMMYFUNCTION("""COMPUTED_VALUE"""),1.0)</f>
        <v>1</v>
      </c>
      <c r="AE3" s="10">
        <f>IFERROR(__xludf.DUMMYFUNCTION("""COMPUTED_VALUE"""),1.0)</f>
        <v>1</v>
      </c>
      <c r="AF3" s="10">
        <f>IFERROR(__xludf.DUMMYFUNCTION("""COMPUTED_VALUE"""),1.0)</f>
        <v>1</v>
      </c>
      <c r="AG3" s="10">
        <f>IFERROR(__xludf.DUMMYFUNCTION("""COMPUTED_VALUE"""),1.0)</f>
        <v>1</v>
      </c>
      <c r="AH3" s="10">
        <f>IFERROR(__xludf.DUMMYFUNCTION("""COMPUTED_VALUE"""),1.0)</f>
        <v>1</v>
      </c>
      <c r="AI3" s="10">
        <f>IFERROR(__xludf.DUMMYFUNCTION("""COMPUTED_VALUE"""),1.0)</f>
        <v>1</v>
      </c>
      <c r="AJ3" s="10">
        <f>IFERROR(__xludf.DUMMYFUNCTION("""COMPUTED_VALUE"""),1.0)</f>
        <v>1</v>
      </c>
      <c r="AK3" s="10">
        <f>IFERROR(__xludf.DUMMYFUNCTION("""COMPUTED_VALUE"""),1.0)</f>
        <v>1</v>
      </c>
      <c r="AL3" s="10">
        <f>IFERROR(__xludf.DUMMYFUNCTION("""COMPUTED_VALUE"""),1.0)</f>
        <v>1</v>
      </c>
      <c r="AM3" s="10">
        <f>IFERROR(__xludf.DUMMYFUNCTION("""COMPUTED_VALUE"""),1.0)</f>
        <v>1</v>
      </c>
      <c r="AN3" s="11">
        <f>IFERROR(__xludf.DUMMYFUNCTION("""COMPUTED_VALUE"""),1.0)</f>
        <v>1</v>
      </c>
      <c r="AO3" s="10">
        <f>IFERROR(__xludf.DUMMYFUNCTION("""COMPUTED_VALUE"""),1.0)</f>
        <v>1</v>
      </c>
      <c r="AP3" s="10">
        <f>IFERROR(__xludf.DUMMYFUNCTION("""COMPUTED_VALUE"""),1.0)</f>
        <v>1</v>
      </c>
      <c r="AQ3" s="10">
        <f>IFERROR(__xludf.DUMMYFUNCTION("""COMPUTED_VALUE"""),1.0)</f>
        <v>1</v>
      </c>
      <c r="AR3" s="10">
        <f>IFERROR(__xludf.DUMMYFUNCTION("""COMPUTED_VALUE"""),1.0)</f>
        <v>1</v>
      </c>
      <c r="AS3" s="10">
        <f>IFERROR(__xludf.DUMMYFUNCTION("""COMPUTED_VALUE"""),1.0)</f>
        <v>1</v>
      </c>
      <c r="AT3" s="10">
        <f>IFERROR(__xludf.DUMMYFUNCTION("""COMPUTED_VALUE"""),1.0)</f>
        <v>1</v>
      </c>
      <c r="AU3" s="10">
        <f>IFERROR(__xludf.DUMMYFUNCTION("""COMPUTED_VALUE"""),1.0)</f>
        <v>1</v>
      </c>
      <c r="AV3" s="10">
        <f>IFERROR(__xludf.DUMMYFUNCTION("""COMPUTED_VALUE"""),1.0)</f>
        <v>1</v>
      </c>
      <c r="AW3" s="10">
        <f>IFERROR(__xludf.DUMMYFUNCTION("""COMPUTED_VALUE"""),1.0)</f>
        <v>1</v>
      </c>
      <c r="AX3" s="10">
        <f>IFERROR(__xludf.DUMMYFUNCTION("""COMPUTED_VALUE"""),1.0)</f>
        <v>1</v>
      </c>
      <c r="AY3" s="10">
        <f>IFERROR(__xludf.DUMMYFUNCTION("""COMPUTED_VALUE"""),1.0)</f>
        <v>1</v>
      </c>
      <c r="AZ3" s="10">
        <f>IFERROR(__xludf.DUMMYFUNCTION("""COMPUTED_VALUE"""),1.0)</f>
        <v>1</v>
      </c>
      <c r="BA3" s="10">
        <f>IFERROR(__xludf.DUMMYFUNCTION("""COMPUTED_VALUE"""),1.0)</f>
        <v>1</v>
      </c>
      <c r="BB3" s="10">
        <f>IFERROR(__xludf.DUMMYFUNCTION("""COMPUTED_VALUE"""),1.0)</f>
        <v>1</v>
      </c>
      <c r="BC3" s="10">
        <f>IFERROR(__xludf.DUMMYFUNCTION("""COMPUTED_VALUE"""),1.0)</f>
        <v>1</v>
      </c>
      <c r="BD3" s="10">
        <f>IFERROR(__xludf.DUMMYFUNCTION("""COMPUTED_VALUE"""),1.0)</f>
        <v>1</v>
      </c>
      <c r="BE3" s="10">
        <f>IFERROR(__xludf.DUMMYFUNCTION("""COMPUTED_VALUE"""),1.0)</f>
        <v>1</v>
      </c>
      <c r="BF3" s="10">
        <f>IFERROR(__xludf.DUMMYFUNCTION("""COMPUTED_VALUE"""),1.0)</f>
        <v>1</v>
      </c>
      <c r="BG3" s="10">
        <f>IFERROR(__xludf.DUMMYFUNCTION("""COMPUTED_VALUE"""),1.0)</f>
        <v>1</v>
      </c>
      <c r="BH3" s="10">
        <f>IFERROR(__xludf.DUMMYFUNCTION("""COMPUTED_VALUE"""),1.0)</f>
        <v>1</v>
      </c>
      <c r="BI3" s="10">
        <f>IFERROR(__xludf.DUMMYFUNCTION("""COMPUTED_VALUE"""),1.0)</f>
        <v>1</v>
      </c>
      <c r="BJ3" s="10">
        <f>IFERROR(__xludf.DUMMYFUNCTION("""COMPUTED_VALUE"""),1.0)</f>
        <v>1</v>
      </c>
      <c r="BK3" s="10">
        <f>IFERROR(__xludf.DUMMYFUNCTION("""COMPUTED_VALUE"""),1.0)</f>
        <v>1</v>
      </c>
      <c r="BL3" s="11">
        <f>IFERROR(__xludf.DUMMYFUNCTION("""COMPUTED_VALUE"""),1.0)</f>
        <v>1</v>
      </c>
      <c r="BM3" s="10">
        <f>IFERROR(__xludf.DUMMYFUNCTION("""COMPUTED_VALUE"""),1.0)</f>
        <v>1</v>
      </c>
      <c r="BN3" s="10">
        <f>IFERROR(__xludf.DUMMYFUNCTION("""COMPUTED_VALUE"""),1.0)</f>
        <v>1</v>
      </c>
      <c r="BO3" s="10">
        <f>IFERROR(__xludf.DUMMYFUNCTION("""COMPUTED_VALUE"""),1.0)</f>
        <v>1</v>
      </c>
      <c r="BP3" s="10">
        <f>IFERROR(__xludf.DUMMYFUNCTION("""COMPUTED_VALUE"""),1.0)</f>
        <v>1</v>
      </c>
      <c r="BQ3" s="10">
        <f>IFERROR(__xludf.DUMMYFUNCTION("""COMPUTED_VALUE"""),1.0)</f>
        <v>1</v>
      </c>
      <c r="BR3" s="10">
        <f>IFERROR(__xludf.DUMMYFUNCTION("""COMPUTED_VALUE"""),1.0)</f>
        <v>1</v>
      </c>
      <c r="BS3" s="10">
        <f>IFERROR(__xludf.DUMMYFUNCTION("""COMPUTED_VALUE"""),1.0)</f>
        <v>1</v>
      </c>
      <c r="BT3" s="10">
        <f>IFERROR(__xludf.DUMMYFUNCTION("""COMPUTED_VALUE"""),1.0)</f>
        <v>1</v>
      </c>
      <c r="BU3" s="10">
        <f>IFERROR(__xludf.DUMMYFUNCTION("""COMPUTED_VALUE"""),1.0)</f>
        <v>1</v>
      </c>
      <c r="BV3" s="10">
        <f>IFERROR(__xludf.DUMMYFUNCTION("""COMPUTED_VALUE"""),1.0)</f>
        <v>1</v>
      </c>
      <c r="BW3" s="10">
        <f>IFERROR(__xludf.DUMMYFUNCTION("""COMPUTED_VALUE"""),1.0)</f>
        <v>1</v>
      </c>
      <c r="BX3" s="10">
        <f>IFERROR(__xludf.DUMMYFUNCTION("""COMPUTED_VALUE"""),1.0)</f>
        <v>1</v>
      </c>
      <c r="BY3" s="10">
        <f>IFERROR(__xludf.DUMMYFUNCTION("""COMPUTED_VALUE"""),1.0)</f>
        <v>1</v>
      </c>
      <c r="BZ3" s="10">
        <f>IFERROR(__xludf.DUMMYFUNCTION("""COMPUTED_VALUE"""),1.0)</f>
        <v>1</v>
      </c>
      <c r="CA3" s="10">
        <f>IFERROR(__xludf.DUMMYFUNCTION("""COMPUTED_VALUE"""),1.0)</f>
        <v>1</v>
      </c>
      <c r="CB3" s="10">
        <f>IFERROR(__xludf.DUMMYFUNCTION("""COMPUTED_VALUE"""),1.0)</f>
        <v>1</v>
      </c>
      <c r="CC3" s="10">
        <f>IFERROR(__xludf.DUMMYFUNCTION("""COMPUTED_VALUE"""),1.0)</f>
        <v>1</v>
      </c>
      <c r="CD3" s="10">
        <f>IFERROR(__xludf.DUMMYFUNCTION("""COMPUTED_VALUE"""),1.0)</f>
        <v>1</v>
      </c>
      <c r="CE3" s="10">
        <f>IFERROR(__xludf.DUMMYFUNCTION("""COMPUTED_VALUE"""),1.0)</f>
        <v>1</v>
      </c>
      <c r="CF3" s="10">
        <f>IFERROR(__xludf.DUMMYFUNCTION("""COMPUTED_VALUE"""),1.0)</f>
        <v>1</v>
      </c>
      <c r="CG3" s="10">
        <f>IFERROR(__xludf.DUMMYFUNCTION("""COMPUTED_VALUE"""),1.0)</f>
        <v>1</v>
      </c>
      <c r="CH3" s="10">
        <f>IFERROR(__xludf.DUMMYFUNCTION("""COMPUTED_VALUE"""),1.0)</f>
        <v>1</v>
      </c>
      <c r="CI3" s="10">
        <f>IFERROR(__xludf.DUMMYFUNCTION("""COMPUTED_VALUE"""),1.0)</f>
        <v>1</v>
      </c>
      <c r="CJ3" s="10">
        <f>IFERROR(__xludf.DUMMYFUNCTION("""COMPUTED_VALUE"""),1.0)</f>
        <v>1</v>
      </c>
      <c r="CK3" s="10">
        <f>IFERROR(__xludf.DUMMYFUNCTION("""COMPUTED_VALUE"""),1.0)</f>
        <v>1</v>
      </c>
      <c r="CL3" s="10">
        <f>IFERROR(__xludf.DUMMYFUNCTION("""COMPUTED_VALUE"""),1.0)</f>
        <v>1</v>
      </c>
      <c r="CM3" s="10">
        <f>IFERROR(__xludf.DUMMYFUNCTION("""COMPUTED_VALUE"""),1.0)</f>
        <v>1</v>
      </c>
      <c r="CN3" s="10">
        <f>IFERROR(__xludf.DUMMYFUNCTION("""COMPUTED_VALUE"""),1.0)</f>
        <v>1</v>
      </c>
      <c r="CO3" s="11">
        <f>IFERROR(__xludf.DUMMYFUNCTION("""COMPUTED_VALUE"""),1.0)</f>
        <v>1</v>
      </c>
      <c r="CP3" s="10">
        <f>IFERROR(__xludf.DUMMYFUNCTION("""COMPUTED_VALUE"""),1.0)</f>
        <v>1</v>
      </c>
      <c r="CQ3" s="10">
        <f>IFERROR(__xludf.DUMMYFUNCTION("""COMPUTED_VALUE"""),1.0)</f>
        <v>1</v>
      </c>
      <c r="CR3" s="10">
        <f>IFERROR(__xludf.DUMMYFUNCTION("""COMPUTED_VALUE"""),1.0)</f>
        <v>1</v>
      </c>
      <c r="CS3" s="10">
        <f>IFERROR(__xludf.DUMMYFUNCTION("""COMPUTED_VALUE"""),1.0)</f>
        <v>1</v>
      </c>
      <c r="CT3" s="10">
        <f>IFERROR(__xludf.DUMMYFUNCTION("""COMPUTED_VALUE"""),1.0)</f>
        <v>1</v>
      </c>
      <c r="CU3" s="10">
        <f>IFERROR(__xludf.DUMMYFUNCTION("""COMPUTED_VALUE"""),1.0)</f>
        <v>1</v>
      </c>
      <c r="CV3" s="10">
        <f>IFERROR(__xludf.DUMMYFUNCTION("""COMPUTED_VALUE"""),1.0)</f>
        <v>1</v>
      </c>
      <c r="CW3" s="10">
        <f>IFERROR(__xludf.DUMMYFUNCTION("""COMPUTED_VALUE"""),1.0)</f>
        <v>1</v>
      </c>
      <c r="CX3" s="10">
        <f>IFERROR(__xludf.DUMMYFUNCTION("""COMPUTED_VALUE"""),1.0)</f>
        <v>1</v>
      </c>
      <c r="CY3" s="10">
        <f>IFERROR(__xludf.DUMMYFUNCTION("""COMPUTED_VALUE"""),1.0)</f>
        <v>1</v>
      </c>
      <c r="CZ3" s="10">
        <f>IFERROR(__xludf.DUMMYFUNCTION("""COMPUTED_VALUE"""),1.0)</f>
        <v>1</v>
      </c>
      <c r="DA3" s="10">
        <f>IFERROR(__xludf.DUMMYFUNCTION("""COMPUTED_VALUE"""),1.0)</f>
        <v>1</v>
      </c>
      <c r="DB3" s="10">
        <f>IFERROR(__xludf.DUMMYFUNCTION("""COMPUTED_VALUE"""),1.0)</f>
        <v>1</v>
      </c>
      <c r="DC3" s="10">
        <f>IFERROR(__xludf.DUMMYFUNCTION("""COMPUTED_VALUE"""),1.0)</f>
        <v>1</v>
      </c>
      <c r="DD3" s="10">
        <f>IFERROR(__xludf.DUMMYFUNCTION("""COMPUTED_VALUE"""),1.0)</f>
        <v>1</v>
      </c>
      <c r="DE3" s="10">
        <f>IFERROR(__xludf.DUMMYFUNCTION("""COMPUTED_VALUE"""),1.0)</f>
        <v>1</v>
      </c>
      <c r="DF3" s="10">
        <f>IFERROR(__xludf.DUMMYFUNCTION("""COMPUTED_VALUE"""),1.0)</f>
        <v>1</v>
      </c>
      <c r="DG3" s="10">
        <f>IFERROR(__xludf.DUMMYFUNCTION("""COMPUTED_VALUE"""),1.0)</f>
        <v>1</v>
      </c>
      <c r="DH3" s="10">
        <f>IFERROR(__xludf.DUMMYFUNCTION("""COMPUTED_VALUE"""),1.0)</f>
        <v>1</v>
      </c>
      <c r="DI3" s="10">
        <f>IFERROR(__xludf.DUMMYFUNCTION("""COMPUTED_VALUE"""),1.0)</f>
        <v>1</v>
      </c>
      <c r="DJ3" s="10">
        <f>IFERROR(__xludf.DUMMYFUNCTION("""COMPUTED_VALUE"""),1.0)</f>
        <v>1</v>
      </c>
      <c r="DK3" s="10">
        <f>IFERROR(__xludf.DUMMYFUNCTION("""COMPUTED_VALUE"""),1.0)</f>
        <v>1</v>
      </c>
      <c r="DL3" s="10">
        <f>IFERROR(__xludf.DUMMYFUNCTION("""COMPUTED_VALUE"""),1.0)</f>
        <v>1</v>
      </c>
      <c r="DM3" s="10">
        <f>IFERROR(__xludf.DUMMYFUNCTION("""COMPUTED_VALUE"""),1.0)</f>
        <v>1</v>
      </c>
      <c r="DN3" s="10">
        <f>IFERROR(__xludf.DUMMYFUNCTION("""COMPUTED_VALUE"""),1.0)</f>
        <v>1</v>
      </c>
      <c r="DO3" s="10">
        <f>IFERROR(__xludf.DUMMYFUNCTION("""COMPUTED_VALUE"""),1.0)</f>
        <v>1</v>
      </c>
      <c r="DP3" s="10">
        <f>IFERROR(__xludf.DUMMYFUNCTION("""COMPUTED_VALUE"""),1.0)</f>
        <v>1</v>
      </c>
      <c r="DQ3" s="10">
        <f>IFERROR(__xludf.DUMMYFUNCTION("""COMPUTED_VALUE"""),1.0)</f>
        <v>1</v>
      </c>
      <c r="DR3" s="10">
        <f>IFERROR(__xludf.DUMMYFUNCTION("""COMPUTED_VALUE"""),1.0)</f>
        <v>1</v>
      </c>
      <c r="DS3" s="10">
        <f>IFERROR(__xludf.DUMMYFUNCTION("""COMPUTED_VALUE"""),1.0)</f>
        <v>1</v>
      </c>
      <c r="DT3" s="10">
        <f>IFERROR(__xludf.DUMMYFUNCTION("""COMPUTED_VALUE"""),1.0)</f>
        <v>1</v>
      </c>
      <c r="DU3" s="10">
        <f>IFERROR(__xludf.DUMMYFUNCTION("""COMPUTED_VALUE"""),1.0)</f>
        <v>1</v>
      </c>
      <c r="DV3" s="10">
        <f>IFERROR(__xludf.DUMMYFUNCTION("""COMPUTED_VALUE"""),1.0)</f>
        <v>1</v>
      </c>
      <c r="DW3" s="10">
        <f>IFERROR(__xludf.DUMMYFUNCTION("""COMPUTED_VALUE"""),1.0)</f>
        <v>1</v>
      </c>
      <c r="DX3" s="10">
        <f>IFERROR(__xludf.DUMMYFUNCTION("""COMPUTED_VALUE"""),1.0)</f>
        <v>1</v>
      </c>
      <c r="DY3" s="10">
        <f>IFERROR(__xludf.DUMMYFUNCTION("""COMPUTED_VALUE"""),1.0)</f>
        <v>1</v>
      </c>
      <c r="DZ3" s="10">
        <f>IFERROR(__xludf.DUMMYFUNCTION("""COMPUTED_VALUE"""),1.0)</f>
        <v>1</v>
      </c>
      <c r="EA3" s="10">
        <f>IFERROR(__xludf.DUMMYFUNCTION("""COMPUTED_VALUE"""),1.0)</f>
        <v>1</v>
      </c>
      <c r="EB3" s="10">
        <f>IFERROR(__xludf.DUMMYFUNCTION("""COMPUTED_VALUE"""),1.0)</f>
        <v>1</v>
      </c>
      <c r="EC3" s="10">
        <f>IFERROR(__xludf.DUMMYFUNCTION("""COMPUTED_VALUE"""),1.0)</f>
        <v>1</v>
      </c>
      <c r="ED3" s="10">
        <f>IFERROR(__xludf.DUMMYFUNCTION("""COMPUTED_VALUE"""),1.0)</f>
        <v>1</v>
      </c>
      <c r="EE3" s="10">
        <f>IFERROR(__xludf.DUMMYFUNCTION("""COMPUTED_VALUE"""),1.0)</f>
        <v>1</v>
      </c>
      <c r="EF3" s="10">
        <f>IFERROR(__xludf.DUMMYFUNCTION("""COMPUTED_VALUE"""),1.0)</f>
        <v>1</v>
      </c>
      <c r="EG3" s="10">
        <f>IFERROR(__xludf.DUMMYFUNCTION("""COMPUTED_VALUE"""),1.0)</f>
        <v>1</v>
      </c>
      <c r="EH3" s="10">
        <f>IFERROR(__xludf.DUMMYFUNCTION("""COMPUTED_VALUE"""),1.0)</f>
        <v>1</v>
      </c>
      <c r="EI3" s="10">
        <f>IFERROR(__xludf.DUMMYFUNCTION("""COMPUTED_VALUE"""),1.0)</f>
        <v>1</v>
      </c>
      <c r="EJ3" s="10">
        <f>IFERROR(__xludf.DUMMYFUNCTION("""COMPUTED_VALUE"""),1.0)</f>
        <v>1</v>
      </c>
      <c r="EK3" s="10">
        <f>IFERROR(__xludf.DUMMYFUNCTION("""COMPUTED_VALUE"""),1.0)</f>
        <v>1</v>
      </c>
      <c r="EL3" s="10">
        <f>IFERROR(__xludf.DUMMYFUNCTION("""COMPUTED_VALUE"""),1.0)</f>
        <v>1</v>
      </c>
      <c r="EM3" s="10">
        <f>IFERROR(__xludf.DUMMYFUNCTION("""COMPUTED_VALUE"""),1.0)</f>
        <v>1</v>
      </c>
      <c r="EN3" s="10">
        <f>IFERROR(__xludf.DUMMYFUNCTION("""COMPUTED_VALUE"""),1.0)</f>
        <v>1</v>
      </c>
      <c r="EO3" s="10">
        <f>IFERROR(__xludf.DUMMYFUNCTION("""COMPUTED_VALUE"""),1.0)</f>
        <v>1</v>
      </c>
      <c r="EP3" s="10">
        <f>IFERROR(__xludf.DUMMYFUNCTION("""COMPUTED_VALUE"""),1.0)</f>
        <v>1</v>
      </c>
      <c r="EQ3" s="10">
        <f>IFERROR(__xludf.DUMMYFUNCTION("""COMPUTED_VALUE"""),1.0)</f>
        <v>1</v>
      </c>
      <c r="ER3" s="10">
        <f>IFERROR(__xludf.DUMMYFUNCTION("""COMPUTED_VALUE"""),1.0)</f>
        <v>1</v>
      </c>
      <c r="ES3" s="10">
        <f>IFERROR(__xludf.DUMMYFUNCTION("""COMPUTED_VALUE"""),1.0)</f>
        <v>1</v>
      </c>
      <c r="ET3" s="10">
        <f>IFERROR(__xludf.DUMMYFUNCTION("""COMPUTED_VALUE"""),1.0)</f>
        <v>1</v>
      </c>
      <c r="EU3" s="10">
        <f>IFERROR(__xludf.DUMMYFUNCTION("""COMPUTED_VALUE"""),1.0)</f>
        <v>1</v>
      </c>
      <c r="EV3" s="10">
        <f>IFERROR(__xludf.DUMMYFUNCTION("""COMPUTED_VALUE"""),1.0)</f>
        <v>1</v>
      </c>
      <c r="EW3" s="10">
        <f>IFERROR(__xludf.DUMMYFUNCTION("""COMPUTED_VALUE"""),1.0)</f>
        <v>1</v>
      </c>
      <c r="EX3" s="10">
        <f>IFERROR(__xludf.DUMMYFUNCTION("""COMPUTED_VALUE"""),1.0)</f>
        <v>1</v>
      </c>
      <c r="EY3" s="10">
        <f>IFERROR(__xludf.DUMMYFUNCTION("""COMPUTED_VALUE"""),1.0)</f>
        <v>1</v>
      </c>
      <c r="EZ3" s="10">
        <f>IFERROR(__xludf.DUMMYFUNCTION("""COMPUTED_VALUE"""),1.0)</f>
        <v>1</v>
      </c>
      <c r="FA3" s="10">
        <f>IFERROR(__xludf.DUMMYFUNCTION("""COMPUTED_VALUE"""),1.0)</f>
        <v>1</v>
      </c>
      <c r="FB3" s="10">
        <f>IFERROR(__xludf.DUMMYFUNCTION("""COMPUTED_VALUE"""),1.0)</f>
        <v>1</v>
      </c>
      <c r="FC3" s="10">
        <f>IFERROR(__xludf.DUMMYFUNCTION("""COMPUTED_VALUE"""),1.0)</f>
        <v>1</v>
      </c>
      <c r="FD3" s="11">
        <f>IFERROR(__xludf.DUMMYFUNCTION("""COMPUTED_VALUE"""),1.0)</f>
        <v>1</v>
      </c>
      <c r="FE3" s="10">
        <f>IFERROR(__xludf.DUMMYFUNCTION("""COMPUTED_VALUE"""),1.0)</f>
        <v>1</v>
      </c>
      <c r="FF3" s="10">
        <f>IFERROR(__xludf.DUMMYFUNCTION("""COMPUTED_VALUE"""),1.0)</f>
        <v>1</v>
      </c>
      <c r="FG3" s="10">
        <f>IFERROR(__xludf.DUMMYFUNCTION("""COMPUTED_VALUE"""),1.0)</f>
        <v>1</v>
      </c>
      <c r="FH3" s="10">
        <f>IFERROR(__xludf.DUMMYFUNCTION("""COMPUTED_VALUE"""),1.0)</f>
        <v>1</v>
      </c>
      <c r="FI3" s="10">
        <f>IFERROR(__xludf.DUMMYFUNCTION("""COMPUTED_VALUE"""),1.0)</f>
        <v>1</v>
      </c>
      <c r="FJ3" s="10">
        <f>IFERROR(__xludf.DUMMYFUNCTION("""COMPUTED_VALUE"""),1.0)</f>
        <v>1</v>
      </c>
      <c r="FK3" s="10">
        <f>IFERROR(__xludf.DUMMYFUNCTION("""COMPUTED_VALUE"""),1.0)</f>
        <v>1</v>
      </c>
      <c r="FL3" s="10">
        <f>IFERROR(__xludf.DUMMYFUNCTION("""COMPUTED_VALUE"""),1.0)</f>
        <v>1</v>
      </c>
      <c r="FM3" s="10">
        <f>IFERROR(__xludf.DUMMYFUNCTION("""COMPUTED_VALUE"""),1.0)</f>
        <v>1</v>
      </c>
      <c r="FN3" s="10">
        <f>IFERROR(__xludf.DUMMYFUNCTION("""COMPUTED_VALUE"""),1.0)</f>
        <v>1</v>
      </c>
      <c r="FO3" s="10">
        <f>IFERROR(__xludf.DUMMYFUNCTION("""COMPUTED_VALUE"""),1.0)</f>
        <v>1</v>
      </c>
      <c r="FP3" s="10">
        <f>IFERROR(__xludf.DUMMYFUNCTION("""COMPUTED_VALUE"""),1.0)</f>
        <v>1</v>
      </c>
      <c r="FQ3" s="10">
        <f>IFERROR(__xludf.DUMMYFUNCTION("""COMPUTED_VALUE"""),1.0)</f>
        <v>1</v>
      </c>
      <c r="FR3" s="10">
        <f>IFERROR(__xludf.DUMMYFUNCTION("""COMPUTED_VALUE"""),1.0)</f>
        <v>1</v>
      </c>
      <c r="FS3" s="10">
        <f>IFERROR(__xludf.DUMMYFUNCTION("""COMPUTED_VALUE"""),1.0)</f>
        <v>1</v>
      </c>
      <c r="FT3" s="10">
        <f>IFERROR(__xludf.DUMMYFUNCTION("""COMPUTED_VALUE"""),1.0)</f>
        <v>1</v>
      </c>
      <c r="FU3" s="10">
        <f>IFERROR(__xludf.DUMMYFUNCTION("""COMPUTED_VALUE"""),1.0)</f>
        <v>1</v>
      </c>
      <c r="FV3" s="10">
        <f>IFERROR(__xludf.DUMMYFUNCTION("""COMPUTED_VALUE"""),1.0)</f>
        <v>1</v>
      </c>
      <c r="FW3" s="10">
        <f>IFERROR(__xludf.DUMMYFUNCTION("""COMPUTED_VALUE"""),1.0)</f>
        <v>1</v>
      </c>
      <c r="FX3" s="10">
        <f>IFERROR(__xludf.DUMMYFUNCTION("""COMPUTED_VALUE"""),1.0)</f>
        <v>1</v>
      </c>
      <c r="FY3" s="10">
        <f>IFERROR(__xludf.DUMMYFUNCTION("""COMPUTED_VALUE"""),1.0)</f>
        <v>1</v>
      </c>
      <c r="FZ3" s="10">
        <f>IFERROR(__xludf.DUMMYFUNCTION("""COMPUTED_VALUE"""),1.0)</f>
        <v>1</v>
      </c>
      <c r="GA3" s="10">
        <f>IFERROR(__xludf.DUMMYFUNCTION("""COMPUTED_VALUE"""),1.0)</f>
        <v>1</v>
      </c>
      <c r="GB3" s="10">
        <f>IFERROR(__xludf.DUMMYFUNCTION("""COMPUTED_VALUE"""),1.0)</f>
        <v>1</v>
      </c>
      <c r="GC3" s="10">
        <f>IFERROR(__xludf.DUMMYFUNCTION("""COMPUTED_VALUE"""),1.0)</f>
        <v>1</v>
      </c>
      <c r="GD3" s="10">
        <f>IFERROR(__xludf.DUMMYFUNCTION("""COMPUTED_VALUE"""),1.0)</f>
        <v>1</v>
      </c>
      <c r="GE3" s="11">
        <f>IFERROR(__xludf.DUMMYFUNCTION("""COMPUTED_VALUE"""),1.0)</f>
        <v>1</v>
      </c>
      <c r="GF3" s="10">
        <f>IFERROR(__xludf.DUMMYFUNCTION("""COMPUTED_VALUE"""),1.0)</f>
        <v>1</v>
      </c>
      <c r="GG3" s="10">
        <f>IFERROR(__xludf.DUMMYFUNCTION("""COMPUTED_VALUE"""),1.0)</f>
        <v>1</v>
      </c>
      <c r="GH3" s="10">
        <f>IFERROR(__xludf.DUMMYFUNCTION("""COMPUTED_VALUE"""),1.0)</f>
        <v>1</v>
      </c>
      <c r="GI3" s="10">
        <f>IFERROR(__xludf.DUMMYFUNCTION("""COMPUTED_VALUE"""),1.0)</f>
        <v>1</v>
      </c>
      <c r="GJ3" s="10">
        <f>IFERROR(__xludf.DUMMYFUNCTION("""COMPUTED_VALUE"""),1.0)</f>
        <v>1</v>
      </c>
      <c r="GK3" s="10">
        <f>IFERROR(__xludf.DUMMYFUNCTION("""COMPUTED_VALUE"""),1.0)</f>
        <v>1</v>
      </c>
      <c r="GL3" s="10">
        <f>IFERROR(__xludf.DUMMYFUNCTION("""COMPUTED_VALUE"""),1.0)</f>
        <v>1</v>
      </c>
      <c r="GM3" s="10">
        <f>IFERROR(__xludf.DUMMYFUNCTION("""COMPUTED_VALUE"""),1.0)</f>
        <v>1</v>
      </c>
      <c r="GN3" s="10">
        <f>IFERROR(__xludf.DUMMYFUNCTION("""COMPUTED_VALUE"""),1.0)</f>
        <v>1</v>
      </c>
      <c r="GO3" s="10">
        <f>IFERROR(__xludf.DUMMYFUNCTION("""COMPUTED_VALUE"""),1.0)</f>
        <v>1</v>
      </c>
      <c r="GP3" s="10">
        <f>IFERROR(__xludf.DUMMYFUNCTION("""COMPUTED_VALUE"""),1.0)</f>
        <v>1</v>
      </c>
      <c r="GQ3" s="10">
        <f>IFERROR(__xludf.DUMMYFUNCTION("""COMPUTED_VALUE"""),1.0)</f>
        <v>1</v>
      </c>
      <c r="GR3" s="10">
        <f>IFERROR(__xludf.DUMMYFUNCTION("""COMPUTED_VALUE"""),1.0)</f>
        <v>1</v>
      </c>
      <c r="GS3" s="10">
        <f>IFERROR(__xludf.DUMMYFUNCTION("""COMPUTED_VALUE"""),1.0)</f>
        <v>1</v>
      </c>
      <c r="GT3" s="10">
        <f>IFERROR(__xludf.DUMMYFUNCTION("""COMPUTED_VALUE"""),1.0)</f>
        <v>1</v>
      </c>
      <c r="GU3" s="10">
        <f>IFERROR(__xludf.DUMMYFUNCTION("""COMPUTED_VALUE"""),1.0)</f>
        <v>1</v>
      </c>
      <c r="GV3" s="10">
        <f>IFERROR(__xludf.DUMMYFUNCTION("""COMPUTED_VALUE"""),1.0)</f>
        <v>1</v>
      </c>
      <c r="GW3" s="10">
        <f>IFERROR(__xludf.DUMMYFUNCTION("""COMPUTED_VALUE"""),1.0)</f>
        <v>1</v>
      </c>
      <c r="GX3" s="10">
        <f>IFERROR(__xludf.DUMMYFUNCTION("""COMPUTED_VALUE"""),1.0)</f>
        <v>1</v>
      </c>
      <c r="GY3" s="10">
        <f>IFERROR(__xludf.DUMMYFUNCTION("""COMPUTED_VALUE"""),1.0)</f>
        <v>1</v>
      </c>
      <c r="GZ3" s="10">
        <f>IFERROR(__xludf.DUMMYFUNCTION("""COMPUTED_VALUE"""),1.0)</f>
        <v>1</v>
      </c>
      <c r="HA3" s="10">
        <f>IFERROR(__xludf.DUMMYFUNCTION("""COMPUTED_VALUE"""),1.0)</f>
        <v>1</v>
      </c>
      <c r="HB3" s="10">
        <f>IFERROR(__xludf.DUMMYFUNCTION("""COMPUTED_VALUE"""),1.0)</f>
        <v>1</v>
      </c>
      <c r="HC3" s="10">
        <f>IFERROR(__xludf.DUMMYFUNCTION("""COMPUTED_VALUE"""),1.0)</f>
        <v>1</v>
      </c>
      <c r="HD3" s="10">
        <f>IFERROR(__xludf.DUMMYFUNCTION("""COMPUTED_VALUE"""),1.0)</f>
        <v>1</v>
      </c>
      <c r="HE3" s="10">
        <f>IFERROR(__xludf.DUMMYFUNCTION("""COMPUTED_VALUE"""),1.0)</f>
        <v>1</v>
      </c>
      <c r="HF3" s="10">
        <f>IFERROR(__xludf.DUMMYFUNCTION("""COMPUTED_VALUE"""),1.0)</f>
        <v>1</v>
      </c>
      <c r="HG3" s="10">
        <f>IFERROR(__xludf.DUMMYFUNCTION("""COMPUTED_VALUE"""),1.0)</f>
        <v>1</v>
      </c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</row>
    <row r="4">
      <c r="A4" s="7"/>
      <c r="B4" s="8">
        <v>1.0</v>
      </c>
      <c r="C4" s="8" t="str">
        <f t="shared" si="1"/>
        <v>1 - 4</v>
      </c>
      <c r="D4" s="7" t="str">
        <f>IFERROR(__xludf.DUMMYFUNCTION("""COMPUTED_VALUE"""),"MladenP")</f>
        <v>MladenP</v>
      </c>
      <c r="E4" s="7" t="str">
        <f>IFERROR(__xludf.DUMMYFUNCTION("""COMPUTED_VALUE"""),"Mladen")</f>
        <v>Mladen</v>
      </c>
      <c r="F4" s="7" t="str">
        <f>IFERROR(__xludf.DUMMYFUNCTION("""COMPUTED_VALUE"""),"Puzić")</f>
        <v>Puzić</v>
      </c>
      <c r="G4" s="9">
        <f>IFERROR(__xludf.DUMMYFUNCTION("""COMPUTED_VALUE"""),300.0)</f>
        <v>300</v>
      </c>
      <c r="H4" s="7" t="str">
        <f>IFERROR(__xludf.DUMMYFUNCTION("""COMPUTED_VALUE"""),"ODOBREN")</f>
        <v>ODOBREN</v>
      </c>
      <c r="I4" s="7" t="str">
        <f>IFERROR(__xludf.DUMMYFUNCTION("""COMPUTED_VALUE"""),"Stari grad")</f>
        <v>Stari grad</v>
      </c>
      <c r="J4" s="7" t="str">
        <f>IFERROR(__xludf.DUMMYFUNCTION("""COMPUTED_VALUE"""),"Matematička gimnazija")</f>
        <v>Matematička gimnazija</v>
      </c>
      <c r="K4" s="7" t="str">
        <f>IFERROR(__xludf.DUMMYFUNCTION("""COMPUTED_VALUE"""),"III")</f>
        <v>III</v>
      </c>
      <c r="L4" s="7" t="str">
        <f>IFERROR(__xludf.DUMMYFUNCTION("""COMPUTED_VALUE"""),"A")</f>
        <v>A</v>
      </c>
      <c r="M4" s="7" t="str">
        <f>IFERROR(__xludf.DUMMYFUNCTION("""COMPUTED_VALUE"""),"Jelena Hadži-Purić")</f>
        <v>Jelena Hadži-Purić</v>
      </c>
      <c r="N4" s="10" t="str">
        <f>IFERROR(__xludf.DUMMYFUNCTION("""COMPUTED_VALUE"""),"-")</f>
        <v>-</v>
      </c>
      <c r="O4" s="10" t="str">
        <f>IFERROR(__xludf.DUMMYFUNCTION("""COMPUTED_VALUE"""),"-")</f>
        <v>-</v>
      </c>
      <c r="P4" s="10" t="str">
        <f>IFERROR(__xludf.DUMMYFUNCTION("""COMPUTED_VALUE"""),"-")</f>
        <v>-</v>
      </c>
      <c r="Q4" s="11">
        <f>IFERROR(__xludf.DUMMYFUNCTION("""COMPUTED_VALUE"""),100.0)</f>
        <v>100</v>
      </c>
      <c r="R4" s="10">
        <f>IFERROR(__xludf.DUMMYFUNCTION("""COMPUTED_VALUE"""),100.0)</f>
        <v>100</v>
      </c>
      <c r="S4" s="10">
        <f>IFERROR(__xludf.DUMMYFUNCTION("""COMPUTED_VALUE"""),100.0)</f>
        <v>100</v>
      </c>
      <c r="T4" s="11">
        <f>IFERROR(__xludf.DUMMYFUNCTION("""COMPUTED_VALUE"""),1.0)</f>
        <v>1</v>
      </c>
      <c r="U4" s="10">
        <f>IFERROR(__xludf.DUMMYFUNCTION("""COMPUTED_VALUE"""),1.0)</f>
        <v>1</v>
      </c>
      <c r="V4" s="10">
        <f>IFERROR(__xludf.DUMMYFUNCTION("""COMPUTED_VALUE"""),1.0)</f>
        <v>1</v>
      </c>
      <c r="W4" s="10">
        <f>IFERROR(__xludf.DUMMYFUNCTION("""COMPUTED_VALUE"""),1.0)</f>
        <v>1</v>
      </c>
      <c r="X4" s="10">
        <f>IFERROR(__xludf.DUMMYFUNCTION("""COMPUTED_VALUE"""),1.0)</f>
        <v>1</v>
      </c>
      <c r="Y4" s="10">
        <f>IFERROR(__xludf.DUMMYFUNCTION("""COMPUTED_VALUE"""),1.0)</f>
        <v>1</v>
      </c>
      <c r="Z4" s="10">
        <f>IFERROR(__xludf.DUMMYFUNCTION("""COMPUTED_VALUE"""),1.0)</f>
        <v>1</v>
      </c>
      <c r="AA4" s="10">
        <f>IFERROR(__xludf.DUMMYFUNCTION("""COMPUTED_VALUE"""),1.0)</f>
        <v>1</v>
      </c>
      <c r="AB4" s="10">
        <f>IFERROR(__xludf.DUMMYFUNCTION("""COMPUTED_VALUE"""),1.0)</f>
        <v>1</v>
      </c>
      <c r="AC4" s="10">
        <f>IFERROR(__xludf.DUMMYFUNCTION("""COMPUTED_VALUE"""),1.0)</f>
        <v>1</v>
      </c>
      <c r="AD4" s="10">
        <f>IFERROR(__xludf.DUMMYFUNCTION("""COMPUTED_VALUE"""),1.0)</f>
        <v>1</v>
      </c>
      <c r="AE4" s="10">
        <f>IFERROR(__xludf.DUMMYFUNCTION("""COMPUTED_VALUE"""),1.0)</f>
        <v>1</v>
      </c>
      <c r="AF4" s="10">
        <f>IFERROR(__xludf.DUMMYFUNCTION("""COMPUTED_VALUE"""),1.0)</f>
        <v>1</v>
      </c>
      <c r="AG4" s="10">
        <f>IFERROR(__xludf.DUMMYFUNCTION("""COMPUTED_VALUE"""),1.0)</f>
        <v>1</v>
      </c>
      <c r="AH4" s="10">
        <f>IFERROR(__xludf.DUMMYFUNCTION("""COMPUTED_VALUE"""),1.0)</f>
        <v>1</v>
      </c>
      <c r="AI4" s="10">
        <f>IFERROR(__xludf.DUMMYFUNCTION("""COMPUTED_VALUE"""),1.0)</f>
        <v>1</v>
      </c>
      <c r="AJ4" s="10">
        <f>IFERROR(__xludf.DUMMYFUNCTION("""COMPUTED_VALUE"""),1.0)</f>
        <v>1</v>
      </c>
      <c r="AK4" s="10">
        <f>IFERROR(__xludf.DUMMYFUNCTION("""COMPUTED_VALUE"""),1.0)</f>
        <v>1</v>
      </c>
      <c r="AL4" s="10">
        <f>IFERROR(__xludf.DUMMYFUNCTION("""COMPUTED_VALUE"""),1.0)</f>
        <v>1</v>
      </c>
      <c r="AM4" s="10">
        <f>IFERROR(__xludf.DUMMYFUNCTION("""COMPUTED_VALUE"""),1.0)</f>
        <v>1</v>
      </c>
      <c r="AN4" s="11">
        <f>IFERROR(__xludf.DUMMYFUNCTION("""COMPUTED_VALUE"""),1.0)</f>
        <v>1</v>
      </c>
      <c r="AO4" s="10">
        <f>IFERROR(__xludf.DUMMYFUNCTION("""COMPUTED_VALUE"""),1.0)</f>
        <v>1</v>
      </c>
      <c r="AP4" s="10">
        <f>IFERROR(__xludf.DUMMYFUNCTION("""COMPUTED_VALUE"""),1.0)</f>
        <v>1</v>
      </c>
      <c r="AQ4" s="10">
        <f>IFERROR(__xludf.DUMMYFUNCTION("""COMPUTED_VALUE"""),1.0)</f>
        <v>1</v>
      </c>
      <c r="AR4" s="10">
        <f>IFERROR(__xludf.DUMMYFUNCTION("""COMPUTED_VALUE"""),1.0)</f>
        <v>1</v>
      </c>
      <c r="AS4" s="10">
        <f>IFERROR(__xludf.DUMMYFUNCTION("""COMPUTED_VALUE"""),1.0)</f>
        <v>1</v>
      </c>
      <c r="AT4" s="10">
        <f>IFERROR(__xludf.DUMMYFUNCTION("""COMPUTED_VALUE"""),1.0)</f>
        <v>1</v>
      </c>
      <c r="AU4" s="10">
        <f>IFERROR(__xludf.DUMMYFUNCTION("""COMPUTED_VALUE"""),1.0)</f>
        <v>1</v>
      </c>
      <c r="AV4" s="10">
        <f>IFERROR(__xludf.DUMMYFUNCTION("""COMPUTED_VALUE"""),1.0)</f>
        <v>1</v>
      </c>
      <c r="AW4" s="10">
        <f>IFERROR(__xludf.DUMMYFUNCTION("""COMPUTED_VALUE"""),1.0)</f>
        <v>1</v>
      </c>
      <c r="AX4" s="10">
        <f>IFERROR(__xludf.DUMMYFUNCTION("""COMPUTED_VALUE"""),1.0)</f>
        <v>1</v>
      </c>
      <c r="AY4" s="10">
        <f>IFERROR(__xludf.DUMMYFUNCTION("""COMPUTED_VALUE"""),1.0)</f>
        <v>1</v>
      </c>
      <c r="AZ4" s="10" t="str">
        <f>IFERROR(__xludf.DUMMYFUNCTION("""COMPUTED_VALUE"""),"WA")</f>
        <v>WA</v>
      </c>
      <c r="BA4" s="10" t="str">
        <f>IFERROR(__xludf.DUMMYFUNCTION("""COMPUTED_VALUE"""),"WA")</f>
        <v>WA</v>
      </c>
      <c r="BB4" s="10" t="str">
        <f>IFERROR(__xludf.DUMMYFUNCTION("""COMPUTED_VALUE"""),"WA")</f>
        <v>WA</v>
      </c>
      <c r="BC4" s="10" t="str">
        <f>IFERROR(__xludf.DUMMYFUNCTION("""COMPUTED_VALUE"""),"WA")</f>
        <v>WA</v>
      </c>
      <c r="BD4" s="10" t="str">
        <f>IFERROR(__xludf.DUMMYFUNCTION("""COMPUTED_VALUE"""),"WA")</f>
        <v>WA</v>
      </c>
      <c r="BE4" s="10" t="str">
        <f>IFERROR(__xludf.DUMMYFUNCTION("""COMPUTED_VALUE"""),"WA")</f>
        <v>WA</v>
      </c>
      <c r="BF4" s="10">
        <f>IFERROR(__xludf.DUMMYFUNCTION("""COMPUTED_VALUE"""),1.0)</f>
        <v>1</v>
      </c>
      <c r="BG4" s="10" t="str">
        <f>IFERROR(__xludf.DUMMYFUNCTION("""COMPUTED_VALUE"""),"WA")</f>
        <v>WA</v>
      </c>
      <c r="BH4" s="10">
        <f>IFERROR(__xludf.DUMMYFUNCTION("""COMPUTED_VALUE"""),1.0)</f>
        <v>1</v>
      </c>
      <c r="BI4" s="10">
        <f>IFERROR(__xludf.DUMMYFUNCTION("""COMPUTED_VALUE"""),1.0)</f>
        <v>1</v>
      </c>
      <c r="BJ4" s="10" t="str">
        <f>IFERROR(__xludf.DUMMYFUNCTION("""COMPUTED_VALUE"""),"WA")</f>
        <v>WA</v>
      </c>
      <c r="BK4" s="10">
        <f>IFERROR(__xludf.DUMMYFUNCTION("""COMPUTED_VALUE"""),1.0)</f>
        <v>1</v>
      </c>
      <c r="BL4" s="11" t="str">
        <f>IFERROR(__xludf.DUMMYFUNCTION("""COMPUTED_VALUE"""),"-")</f>
        <v>-</v>
      </c>
      <c r="BM4" s="10" t="str">
        <f>IFERROR(__xludf.DUMMYFUNCTION("""COMPUTED_VALUE"""),"-")</f>
        <v>-</v>
      </c>
      <c r="BN4" s="10" t="str">
        <f>IFERROR(__xludf.DUMMYFUNCTION("""COMPUTED_VALUE"""),"-")</f>
        <v>-</v>
      </c>
      <c r="BO4" s="10" t="str">
        <f>IFERROR(__xludf.DUMMYFUNCTION("""COMPUTED_VALUE"""),"-")</f>
        <v>-</v>
      </c>
      <c r="BP4" s="10" t="str">
        <f>IFERROR(__xludf.DUMMYFUNCTION("""COMPUTED_VALUE"""),"-")</f>
        <v>-</v>
      </c>
      <c r="BQ4" s="10" t="str">
        <f>IFERROR(__xludf.DUMMYFUNCTION("""COMPUTED_VALUE"""),"-")</f>
        <v>-</v>
      </c>
      <c r="BR4" s="10" t="str">
        <f>IFERROR(__xludf.DUMMYFUNCTION("""COMPUTED_VALUE"""),"-")</f>
        <v>-</v>
      </c>
      <c r="BS4" s="10" t="str">
        <f>IFERROR(__xludf.DUMMYFUNCTION("""COMPUTED_VALUE"""),"-")</f>
        <v>-</v>
      </c>
      <c r="BT4" s="10" t="str">
        <f>IFERROR(__xludf.DUMMYFUNCTION("""COMPUTED_VALUE"""),"-")</f>
        <v>-</v>
      </c>
      <c r="BU4" s="10" t="str">
        <f>IFERROR(__xludf.DUMMYFUNCTION("""COMPUTED_VALUE"""),"-")</f>
        <v>-</v>
      </c>
      <c r="BV4" s="10" t="str">
        <f>IFERROR(__xludf.DUMMYFUNCTION("""COMPUTED_VALUE"""),"-")</f>
        <v>-</v>
      </c>
      <c r="BW4" s="10" t="str">
        <f>IFERROR(__xludf.DUMMYFUNCTION("""COMPUTED_VALUE"""),"-")</f>
        <v>-</v>
      </c>
      <c r="BX4" s="10" t="str">
        <f>IFERROR(__xludf.DUMMYFUNCTION("""COMPUTED_VALUE"""),"-")</f>
        <v>-</v>
      </c>
      <c r="BY4" s="10" t="str">
        <f>IFERROR(__xludf.DUMMYFUNCTION("""COMPUTED_VALUE"""),"-")</f>
        <v>-</v>
      </c>
      <c r="BZ4" s="10" t="str">
        <f>IFERROR(__xludf.DUMMYFUNCTION("""COMPUTED_VALUE"""),"-")</f>
        <v>-</v>
      </c>
      <c r="CA4" s="10" t="str">
        <f>IFERROR(__xludf.DUMMYFUNCTION("""COMPUTED_VALUE"""),"-")</f>
        <v>-</v>
      </c>
      <c r="CB4" s="10" t="str">
        <f>IFERROR(__xludf.DUMMYFUNCTION("""COMPUTED_VALUE"""),"-")</f>
        <v>-</v>
      </c>
      <c r="CC4" s="10" t="str">
        <f>IFERROR(__xludf.DUMMYFUNCTION("""COMPUTED_VALUE"""),"-")</f>
        <v>-</v>
      </c>
      <c r="CD4" s="10" t="str">
        <f>IFERROR(__xludf.DUMMYFUNCTION("""COMPUTED_VALUE"""),"-")</f>
        <v>-</v>
      </c>
      <c r="CE4" s="10" t="str">
        <f>IFERROR(__xludf.DUMMYFUNCTION("""COMPUTED_VALUE"""),"-")</f>
        <v>-</v>
      </c>
      <c r="CF4" s="10" t="str">
        <f>IFERROR(__xludf.DUMMYFUNCTION("""COMPUTED_VALUE"""),"-")</f>
        <v>-</v>
      </c>
      <c r="CG4" s="10" t="str">
        <f>IFERROR(__xludf.DUMMYFUNCTION("""COMPUTED_VALUE"""),"-")</f>
        <v>-</v>
      </c>
      <c r="CH4" s="10" t="str">
        <f>IFERROR(__xludf.DUMMYFUNCTION("""COMPUTED_VALUE"""),"-")</f>
        <v>-</v>
      </c>
      <c r="CI4" s="10" t="str">
        <f>IFERROR(__xludf.DUMMYFUNCTION("""COMPUTED_VALUE"""),"-")</f>
        <v>-</v>
      </c>
      <c r="CJ4" s="10" t="str">
        <f>IFERROR(__xludf.DUMMYFUNCTION("""COMPUTED_VALUE"""),"-")</f>
        <v>-</v>
      </c>
      <c r="CK4" s="10" t="str">
        <f>IFERROR(__xludf.DUMMYFUNCTION("""COMPUTED_VALUE"""),"-")</f>
        <v>-</v>
      </c>
      <c r="CL4" s="10" t="str">
        <f>IFERROR(__xludf.DUMMYFUNCTION("""COMPUTED_VALUE"""),"-")</f>
        <v>-</v>
      </c>
      <c r="CM4" s="10" t="str">
        <f>IFERROR(__xludf.DUMMYFUNCTION("""COMPUTED_VALUE"""),"-")</f>
        <v>-</v>
      </c>
      <c r="CN4" s="10" t="str">
        <f>IFERROR(__xludf.DUMMYFUNCTION("""COMPUTED_VALUE"""),"-")</f>
        <v>-</v>
      </c>
      <c r="CO4" s="11">
        <f>IFERROR(__xludf.DUMMYFUNCTION("""COMPUTED_VALUE"""),1.0)</f>
        <v>1</v>
      </c>
      <c r="CP4" s="10">
        <f>IFERROR(__xludf.DUMMYFUNCTION("""COMPUTED_VALUE"""),1.0)</f>
        <v>1</v>
      </c>
      <c r="CQ4" s="10">
        <f>IFERROR(__xludf.DUMMYFUNCTION("""COMPUTED_VALUE"""),1.0)</f>
        <v>1</v>
      </c>
      <c r="CR4" s="10">
        <f>IFERROR(__xludf.DUMMYFUNCTION("""COMPUTED_VALUE"""),1.0)</f>
        <v>1</v>
      </c>
      <c r="CS4" s="10">
        <f>IFERROR(__xludf.DUMMYFUNCTION("""COMPUTED_VALUE"""),1.0)</f>
        <v>1</v>
      </c>
      <c r="CT4" s="10">
        <f>IFERROR(__xludf.DUMMYFUNCTION("""COMPUTED_VALUE"""),1.0)</f>
        <v>1</v>
      </c>
      <c r="CU4" s="10">
        <f>IFERROR(__xludf.DUMMYFUNCTION("""COMPUTED_VALUE"""),1.0)</f>
        <v>1</v>
      </c>
      <c r="CV4" s="10">
        <f>IFERROR(__xludf.DUMMYFUNCTION("""COMPUTED_VALUE"""),1.0)</f>
        <v>1</v>
      </c>
      <c r="CW4" s="10">
        <f>IFERROR(__xludf.DUMMYFUNCTION("""COMPUTED_VALUE"""),1.0)</f>
        <v>1</v>
      </c>
      <c r="CX4" s="10">
        <f>IFERROR(__xludf.DUMMYFUNCTION("""COMPUTED_VALUE"""),1.0)</f>
        <v>1</v>
      </c>
      <c r="CY4" s="10">
        <f>IFERROR(__xludf.DUMMYFUNCTION("""COMPUTED_VALUE"""),1.0)</f>
        <v>1</v>
      </c>
      <c r="CZ4" s="10">
        <f>IFERROR(__xludf.DUMMYFUNCTION("""COMPUTED_VALUE"""),1.0)</f>
        <v>1</v>
      </c>
      <c r="DA4" s="10">
        <f>IFERROR(__xludf.DUMMYFUNCTION("""COMPUTED_VALUE"""),1.0)</f>
        <v>1</v>
      </c>
      <c r="DB4" s="10">
        <f>IFERROR(__xludf.DUMMYFUNCTION("""COMPUTED_VALUE"""),1.0)</f>
        <v>1</v>
      </c>
      <c r="DC4" s="10">
        <f>IFERROR(__xludf.DUMMYFUNCTION("""COMPUTED_VALUE"""),1.0)</f>
        <v>1</v>
      </c>
      <c r="DD4" s="10">
        <f>IFERROR(__xludf.DUMMYFUNCTION("""COMPUTED_VALUE"""),1.0)</f>
        <v>1</v>
      </c>
      <c r="DE4" s="10">
        <f>IFERROR(__xludf.DUMMYFUNCTION("""COMPUTED_VALUE"""),1.0)</f>
        <v>1</v>
      </c>
      <c r="DF4" s="10">
        <f>IFERROR(__xludf.DUMMYFUNCTION("""COMPUTED_VALUE"""),1.0)</f>
        <v>1</v>
      </c>
      <c r="DG4" s="10">
        <f>IFERROR(__xludf.DUMMYFUNCTION("""COMPUTED_VALUE"""),1.0)</f>
        <v>1</v>
      </c>
      <c r="DH4" s="10">
        <f>IFERROR(__xludf.DUMMYFUNCTION("""COMPUTED_VALUE"""),1.0)</f>
        <v>1</v>
      </c>
      <c r="DI4" s="10">
        <f>IFERROR(__xludf.DUMMYFUNCTION("""COMPUTED_VALUE"""),1.0)</f>
        <v>1</v>
      </c>
      <c r="DJ4" s="10">
        <f>IFERROR(__xludf.DUMMYFUNCTION("""COMPUTED_VALUE"""),1.0)</f>
        <v>1</v>
      </c>
      <c r="DK4" s="10">
        <f>IFERROR(__xludf.DUMMYFUNCTION("""COMPUTED_VALUE"""),1.0)</f>
        <v>1</v>
      </c>
      <c r="DL4" s="10">
        <f>IFERROR(__xludf.DUMMYFUNCTION("""COMPUTED_VALUE"""),1.0)</f>
        <v>1</v>
      </c>
      <c r="DM4" s="10">
        <f>IFERROR(__xludf.DUMMYFUNCTION("""COMPUTED_VALUE"""),1.0)</f>
        <v>1</v>
      </c>
      <c r="DN4" s="10">
        <f>IFERROR(__xludf.DUMMYFUNCTION("""COMPUTED_VALUE"""),1.0)</f>
        <v>1</v>
      </c>
      <c r="DO4" s="10">
        <f>IFERROR(__xludf.DUMMYFUNCTION("""COMPUTED_VALUE"""),1.0)</f>
        <v>1</v>
      </c>
      <c r="DP4" s="10">
        <f>IFERROR(__xludf.DUMMYFUNCTION("""COMPUTED_VALUE"""),1.0)</f>
        <v>1</v>
      </c>
      <c r="DQ4" s="10">
        <f>IFERROR(__xludf.DUMMYFUNCTION("""COMPUTED_VALUE"""),1.0)</f>
        <v>1</v>
      </c>
      <c r="DR4" s="10">
        <f>IFERROR(__xludf.DUMMYFUNCTION("""COMPUTED_VALUE"""),1.0)</f>
        <v>1</v>
      </c>
      <c r="DS4" s="10">
        <f>IFERROR(__xludf.DUMMYFUNCTION("""COMPUTED_VALUE"""),1.0)</f>
        <v>1</v>
      </c>
      <c r="DT4" s="10">
        <f>IFERROR(__xludf.DUMMYFUNCTION("""COMPUTED_VALUE"""),1.0)</f>
        <v>1</v>
      </c>
      <c r="DU4" s="10">
        <f>IFERROR(__xludf.DUMMYFUNCTION("""COMPUTED_VALUE"""),1.0)</f>
        <v>1</v>
      </c>
      <c r="DV4" s="10">
        <f>IFERROR(__xludf.DUMMYFUNCTION("""COMPUTED_VALUE"""),1.0)</f>
        <v>1</v>
      </c>
      <c r="DW4" s="10">
        <f>IFERROR(__xludf.DUMMYFUNCTION("""COMPUTED_VALUE"""),1.0)</f>
        <v>1</v>
      </c>
      <c r="DX4" s="10">
        <f>IFERROR(__xludf.DUMMYFUNCTION("""COMPUTED_VALUE"""),1.0)</f>
        <v>1</v>
      </c>
      <c r="DY4" s="10">
        <f>IFERROR(__xludf.DUMMYFUNCTION("""COMPUTED_VALUE"""),1.0)</f>
        <v>1</v>
      </c>
      <c r="DZ4" s="10">
        <f>IFERROR(__xludf.DUMMYFUNCTION("""COMPUTED_VALUE"""),1.0)</f>
        <v>1</v>
      </c>
      <c r="EA4" s="10">
        <f>IFERROR(__xludf.DUMMYFUNCTION("""COMPUTED_VALUE"""),1.0)</f>
        <v>1</v>
      </c>
      <c r="EB4" s="10">
        <f>IFERROR(__xludf.DUMMYFUNCTION("""COMPUTED_VALUE"""),1.0)</f>
        <v>1</v>
      </c>
      <c r="EC4" s="10">
        <f>IFERROR(__xludf.DUMMYFUNCTION("""COMPUTED_VALUE"""),1.0)</f>
        <v>1</v>
      </c>
      <c r="ED4" s="10">
        <f>IFERROR(__xludf.DUMMYFUNCTION("""COMPUTED_VALUE"""),1.0)</f>
        <v>1</v>
      </c>
      <c r="EE4" s="10">
        <f>IFERROR(__xludf.DUMMYFUNCTION("""COMPUTED_VALUE"""),1.0)</f>
        <v>1</v>
      </c>
      <c r="EF4" s="10">
        <f>IFERROR(__xludf.DUMMYFUNCTION("""COMPUTED_VALUE"""),1.0)</f>
        <v>1</v>
      </c>
      <c r="EG4" s="10">
        <f>IFERROR(__xludf.DUMMYFUNCTION("""COMPUTED_VALUE"""),1.0)</f>
        <v>1</v>
      </c>
      <c r="EH4" s="10">
        <f>IFERROR(__xludf.DUMMYFUNCTION("""COMPUTED_VALUE"""),1.0)</f>
        <v>1</v>
      </c>
      <c r="EI4" s="10">
        <f>IFERROR(__xludf.DUMMYFUNCTION("""COMPUTED_VALUE"""),1.0)</f>
        <v>1</v>
      </c>
      <c r="EJ4" s="10">
        <f>IFERROR(__xludf.DUMMYFUNCTION("""COMPUTED_VALUE"""),1.0)</f>
        <v>1</v>
      </c>
      <c r="EK4" s="10">
        <f>IFERROR(__xludf.DUMMYFUNCTION("""COMPUTED_VALUE"""),1.0)</f>
        <v>1</v>
      </c>
      <c r="EL4" s="10">
        <f>IFERROR(__xludf.DUMMYFUNCTION("""COMPUTED_VALUE"""),1.0)</f>
        <v>1</v>
      </c>
      <c r="EM4" s="10">
        <f>IFERROR(__xludf.DUMMYFUNCTION("""COMPUTED_VALUE"""),1.0)</f>
        <v>1</v>
      </c>
      <c r="EN4" s="10">
        <f>IFERROR(__xludf.DUMMYFUNCTION("""COMPUTED_VALUE"""),1.0)</f>
        <v>1</v>
      </c>
      <c r="EO4" s="10">
        <f>IFERROR(__xludf.DUMMYFUNCTION("""COMPUTED_VALUE"""),1.0)</f>
        <v>1</v>
      </c>
      <c r="EP4" s="10">
        <f>IFERROR(__xludf.DUMMYFUNCTION("""COMPUTED_VALUE"""),1.0)</f>
        <v>1</v>
      </c>
      <c r="EQ4" s="10">
        <f>IFERROR(__xludf.DUMMYFUNCTION("""COMPUTED_VALUE"""),1.0)</f>
        <v>1</v>
      </c>
      <c r="ER4" s="10">
        <f>IFERROR(__xludf.DUMMYFUNCTION("""COMPUTED_VALUE"""),1.0)</f>
        <v>1</v>
      </c>
      <c r="ES4" s="10">
        <f>IFERROR(__xludf.DUMMYFUNCTION("""COMPUTED_VALUE"""),1.0)</f>
        <v>1</v>
      </c>
      <c r="ET4" s="10">
        <f>IFERROR(__xludf.DUMMYFUNCTION("""COMPUTED_VALUE"""),1.0)</f>
        <v>1</v>
      </c>
      <c r="EU4" s="10">
        <f>IFERROR(__xludf.DUMMYFUNCTION("""COMPUTED_VALUE"""),1.0)</f>
        <v>1</v>
      </c>
      <c r="EV4" s="10">
        <f>IFERROR(__xludf.DUMMYFUNCTION("""COMPUTED_VALUE"""),1.0)</f>
        <v>1</v>
      </c>
      <c r="EW4" s="10">
        <f>IFERROR(__xludf.DUMMYFUNCTION("""COMPUTED_VALUE"""),1.0)</f>
        <v>1</v>
      </c>
      <c r="EX4" s="10">
        <f>IFERROR(__xludf.DUMMYFUNCTION("""COMPUTED_VALUE"""),1.0)</f>
        <v>1</v>
      </c>
      <c r="EY4" s="10">
        <f>IFERROR(__xludf.DUMMYFUNCTION("""COMPUTED_VALUE"""),1.0)</f>
        <v>1</v>
      </c>
      <c r="EZ4" s="10">
        <f>IFERROR(__xludf.DUMMYFUNCTION("""COMPUTED_VALUE"""),1.0)</f>
        <v>1</v>
      </c>
      <c r="FA4" s="10">
        <f>IFERROR(__xludf.DUMMYFUNCTION("""COMPUTED_VALUE"""),1.0)</f>
        <v>1</v>
      </c>
      <c r="FB4" s="10">
        <f>IFERROR(__xludf.DUMMYFUNCTION("""COMPUTED_VALUE"""),1.0)</f>
        <v>1</v>
      </c>
      <c r="FC4" s="10">
        <f>IFERROR(__xludf.DUMMYFUNCTION("""COMPUTED_VALUE"""),1.0)</f>
        <v>1</v>
      </c>
      <c r="FD4" s="11">
        <f>IFERROR(__xludf.DUMMYFUNCTION("""COMPUTED_VALUE"""),1.0)</f>
        <v>1</v>
      </c>
      <c r="FE4" s="10">
        <f>IFERROR(__xludf.DUMMYFUNCTION("""COMPUTED_VALUE"""),1.0)</f>
        <v>1</v>
      </c>
      <c r="FF4" s="10">
        <f>IFERROR(__xludf.DUMMYFUNCTION("""COMPUTED_VALUE"""),1.0)</f>
        <v>1</v>
      </c>
      <c r="FG4" s="10">
        <f>IFERROR(__xludf.DUMMYFUNCTION("""COMPUTED_VALUE"""),1.0)</f>
        <v>1</v>
      </c>
      <c r="FH4" s="10">
        <f>IFERROR(__xludf.DUMMYFUNCTION("""COMPUTED_VALUE"""),1.0)</f>
        <v>1</v>
      </c>
      <c r="FI4" s="10">
        <f>IFERROR(__xludf.DUMMYFUNCTION("""COMPUTED_VALUE"""),1.0)</f>
        <v>1</v>
      </c>
      <c r="FJ4" s="10">
        <f>IFERROR(__xludf.DUMMYFUNCTION("""COMPUTED_VALUE"""),1.0)</f>
        <v>1</v>
      </c>
      <c r="FK4" s="10">
        <f>IFERROR(__xludf.DUMMYFUNCTION("""COMPUTED_VALUE"""),1.0)</f>
        <v>1</v>
      </c>
      <c r="FL4" s="10">
        <f>IFERROR(__xludf.DUMMYFUNCTION("""COMPUTED_VALUE"""),1.0)</f>
        <v>1</v>
      </c>
      <c r="FM4" s="10">
        <f>IFERROR(__xludf.DUMMYFUNCTION("""COMPUTED_VALUE"""),1.0)</f>
        <v>1</v>
      </c>
      <c r="FN4" s="10">
        <f>IFERROR(__xludf.DUMMYFUNCTION("""COMPUTED_VALUE"""),1.0)</f>
        <v>1</v>
      </c>
      <c r="FO4" s="10">
        <f>IFERROR(__xludf.DUMMYFUNCTION("""COMPUTED_VALUE"""),1.0)</f>
        <v>1</v>
      </c>
      <c r="FP4" s="10">
        <f>IFERROR(__xludf.DUMMYFUNCTION("""COMPUTED_VALUE"""),1.0)</f>
        <v>1</v>
      </c>
      <c r="FQ4" s="10">
        <f>IFERROR(__xludf.DUMMYFUNCTION("""COMPUTED_VALUE"""),1.0)</f>
        <v>1</v>
      </c>
      <c r="FR4" s="10">
        <f>IFERROR(__xludf.DUMMYFUNCTION("""COMPUTED_VALUE"""),1.0)</f>
        <v>1</v>
      </c>
      <c r="FS4" s="10">
        <f>IFERROR(__xludf.DUMMYFUNCTION("""COMPUTED_VALUE"""),1.0)</f>
        <v>1</v>
      </c>
      <c r="FT4" s="10">
        <f>IFERROR(__xludf.DUMMYFUNCTION("""COMPUTED_VALUE"""),1.0)</f>
        <v>1</v>
      </c>
      <c r="FU4" s="10">
        <f>IFERROR(__xludf.DUMMYFUNCTION("""COMPUTED_VALUE"""),1.0)</f>
        <v>1</v>
      </c>
      <c r="FV4" s="10">
        <f>IFERROR(__xludf.DUMMYFUNCTION("""COMPUTED_VALUE"""),1.0)</f>
        <v>1</v>
      </c>
      <c r="FW4" s="10">
        <f>IFERROR(__xludf.DUMMYFUNCTION("""COMPUTED_VALUE"""),1.0)</f>
        <v>1</v>
      </c>
      <c r="FX4" s="10">
        <f>IFERROR(__xludf.DUMMYFUNCTION("""COMPUTED_VALUE"""),1.0)</f>
        <v>1</v>
      </c>
      <c r="FY4" s="10">
        <f>IFERROR(__xludf.DUMMYFUNCTION("""COMPUTED_VALUE"""),1.0)</f>
        <v>1</v>
      </c>
      <c r="FZ4" s="10">
        <f>IFERROR(__xludf.DUMMYFUNCTION("""COMPUTED_VALUE"""),1.0)</f>
        <v>1</v>
      </c>
      <c r="GA4" s="10">
        <f>IFERROR(__xludf.DUMMYFUNCTION("""COMPUTED_VALUE"""),1.0)</f>
        <v>1</v>
      </c>
      <c r="GB4" s="10">
        <f>IFERROR(__xludf.DUMMYFUNCTION("""COMPUTED_VALUE"""),1.0)</f>
        <v>1</v>
      </c>
      <c r="GC4" s="10">
        <f>IFERROR(__xludf.DUMMYFUNCTION("""COMPUTED_VALUE"""),1.0)</f>
        <v>1</v>
      </c>
      <c r="GD4" s="10">
        <f>IFERROR(__xludf.DUMMYFUNCTION("""COMPUTED_VALUE"""),1.0)</f>
        <v>1</v>
      </c>
      <c r="GE4" s="11">
        <f>IFERROR(__xludf.DUMMYFUNCTION("""COMPUTED_VALUE"""),1.0)</f>
        <v>1</v>
      </c>
      <c r="GF4" s="10">
        <f>IFERROR(__xludf.DUMMYFUNCTION("""COMPUTED_VALUE"""),1.0)</f>
        <v>1</v>
      </c>
      <c r="GG4" s="10">
        <f>IFERROR(__xludf.DUMMYFUNCTION("""COMPUTED_VALUE"""),1.0)</f>
        <v>1</v>
      </c>
      <c r="GH4" s="10">
        <f>IFERROR(__xludf.DUMMYFUNCTION("""COMPUTED_VALUE"""),1.0)</f>
        <v>1</v>
      </c>
      <c r="GI4" s="10">
        <f>IFERROR(__xludf.DUMMYFUNCTION("""COMPUTED_VALUE"""),1.0)</f>
        <v>1</v>
      </c>
      <c r="GJ4" s="10">
        <f>IFERROR(__xludf.DUMMYFUNCTION("""COMPUTED_VALUE"""),1.0)</f>
        <v>1</v>
      </c>
      <c r="GK4" s="10">
        <f>IFERROR(__xludf.DUMMYFUNCTION("""COMPUTED_VALUE"""),1.0)</f>
        <v>1</v>
      </c>
      <c r="GL4" s="10">
        <f>IFERROR(__xludf.DUMMYFUNCTION("""COMPUTED_VALUE"""),1.0)</f>
        <v>1</v>
      </c>
      <c r="GM4" s="10">
        <f>IFERROR(__xludf.DUMMYFUNCTION("""COMPUTED_VALUE"""),1.0)</f>
        <v>1</v>
      </c>
      <c r="GN4" s="10">
        <f>IFERROR(__xludf.DUMMYFUNCTION("""COMPUTED_VALUE"""),1.0)</f>
        <v>1</v>
      </c>
      <c r="GO4" s="10">
        <f>IFERROR(__xludf.DUMMYFUNCTION("""COMPUTED_VALUE"""),1.0)</f>
        <v>1</v>
      </c>
      <c r="GP4" s="10">
        <f>IFERROR(__xludf.DUMMYFUNCTION("""COMPUTED_VALUE"""),1.0)</f>
        <v>1</v>
      </c>
      <c r="GQ4" s="10">
        <f>IFERROR(__xludf.DUMMYFUNCTION("""COMPUTED_VALUE"""),1.0)</f>
        <v>1</v>
      </c>
      <c r="GR4" s="10">
        <f>IFERROR(__xludf.DUMMYFUNCTION("""COMPUTED_VALUE"""),1.0)</f>
        <v>1</v>
      </c>
      <c r="GS4" s="10">
        <f>IFERROR(__xludf.DUMMYFUNCTION("""COMPUTED_VALUE"""),1.0)</f>
        <v>1</v>
      </c>
      <c r="GT4" s="10">
        <f>IFERROR(__xludf.DUMMYFUNCTION("""COMPUTED_VALUE"""),1.0)</f>
        <v>1</v>
      </c>
      <c r="GU4" s="10">
        <f>IFERROR(__xludf.DUMMYFUNCTION("""COMPUTED_VALUE"""),1.0)</f>
        <v>1</v>
      </c>
      <c r="GV4" s="10">
        <f>IFERROR(__xludf.DUMMYFUNCTION("""COMPUTED_VALUE"""),1.0)</f>
        <v>1</v>
      </c>
      <c r="GW4" s="10">
        <f>IFERROR(__xludf.DUMMYFUNCTION("""COMPUTED_VALUE"""),1.0)</f>
        <v>1</v>
      </c>
      <c r="GX4" s="10">
        <f>IFERROR(__xludf.DUMMYFUNCTION("""COMPUTED_VALUE"""),1.0)</f>
        <v>1</v>
      </c>
      <c r="GY4" s="10">
        <f>IFERROR(__xludf.DUMMYFUNCTION("""COMPUTED_VALUE"""),1.0)</f>
        <v>1</v>
      </c>
      <c r="GZ4" s="10">
        <f>IFERROR(__xludf.DUMMYFUNCTION("""COMPUTED_VALUE"""),1.0)</f>
        <v>1</v>
      </c>
      <c r="HA4" s="10">
        <f>IFERROR(__xludf.DUMMYFUNCTION("""COMPUTED_VALUE"""),1.0)</f>
        <v>1</v>
      </c>
      <c r="HB4" s="10">
        <f>IFERROR(__xludf.DUMMYFUNCTION("""COMPUTED_VALUE"""),1.0)</f>
        <v>1</v>
      </c>
      <c r="HC4" s="10">
        <f>IFERROR(__xludf.DUMMYFUNCTION("""COMPUTED_VALUE"""),1.0)</f>
        <v>1</v>
      </c>
      <c r="HD4" s="10">
        <f>IFERROR(__xludf.DUMMYFUNCTION("""COMPUTED_VALUE"""),1.0)</f>
        <v>1</v>
      </c>
      <c r="HE4" s="10">
        <f>IFERROR(__xludf.DUMMYFUNCTION("""COMPUTED_VALUE"""),1.0)</f>
        <v>1</v>
      </c>
      <c r="HF4" s="10">
        <f>IFERROR(__xludf.DUMMYFUNCTION("""COMPUTED_VALUE"""),1.0)</f>
        <v>1</v>
      </c>
      <c r="HG4" s="10">
        <f>IFERROR(__xludf.DUMMYFUNCTION("""COMPUTED_VALUE"""),1.0)</f>
        <v>1</v>
      </c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</row>
    <row r="5">
      <c r="A5" s="7"/>
      <c r="B5" s="8">
        <v>1.0</v>
      </c>
      <c r="C5" s="8" t="str">
        <f t="shared" si="1"/>
        <v>1 - 4</v>
      </c>
      <c r="D5" s="7" t="str">
        <f>IFERROR(__xludf.DUMMYFUNCTION("""COMPUTED_VALUE"""),"nikolapesic2802")</f>
        <v>nikolapesic2802</v>
      </c>
      <c r="E5" s="7" t="str">
        <f>IFERROR(__xludf.DUMMYFUNCTION("""COMPUTED_VALUE"""),"Nikola")</f>
        <v>Nikola</v>
      </c>
      <c r="F5" s="7" t="str">
        <f>IFERROR(__xludf.DUMMYFUNCTION("""COMPUTED_VALUE"""),"Pešić")</f>
        <v>Pešić</v>
      </c>
      <c r="G5" s="9">
        <f>IFERROR(__xludf.DUMMYFUNCTION("""COMPUTED_VALUE"""),300.0)</f>
        <v>300</v>
      </c>
      <c r="H5" s="7" t="str">
        <f>IFERROR(__xludf.DUMMYFUNCTION("""COMPUTED_VALUE"""),"ODOBREN")</f>
        <v>ODOBREN</v>
      </c>
      <c r="I5" s="7" t="str">
        <f>IFERROR(__xludf.DUMMYFUNCTION("""COMPUTED_VALUE"""),"Novi Sad")</f>
        <v>Novi Sad</v>
      </c>
      <c r="J5" s="7" t="str">
        <f>IFERROR(__xludf.DUMMYFUNCTION("""COMPUTED_VALUE"""),"Gimnazija Jovan Jovanović Zmaj")</f>
        <v>Gimnazija Jovan Jovanović Zmaj</v>
      </c>
      <c r="K5" s="7" t="str">
        <f>IFERROR(__xludf.DUMMYFUNCTION("""COMPUTED_VALUE"""),"IV")</f>
        <v>IV</v>
      </c>
      <c r="L5" s="7" t="str">
        <f>IFERROR(__xludf.DUMMYFUNCTION("""COMPUTED_VALUE"""),"A")</f>
        <v>A</v>
      </c>
      <c r="M5" s="7" t="str">
        <f>IFERROR(__xludf.DUMMYFUNCTION("""COMPUTED_VALUE"""),"Marko Savić")</f>
        <v>Marko Savić</v>
      </c>
      <c r="N5" s="10" t="str">
        <f>IFERROR(__xludf.DUMMYFUNCTION("""COMPUTED_VALUE"""),"-")</f>
        <v>-</v>
      </c>
      <c r="O5" s="10" t="str">
        <f>IFERROR(__xludf.DUMMYFUNCTION("""COMPUTED_VALUE"""),"-")</f>
        <v>-</v>
      </c>
      <c r="P5" s="10" t="str">
        <f>IFERROR(__xludf.DUMMYFUNCTION("""COMPUTED_VALUE"""),"-")</f>
        <v>-</v>
      </c>
      <c r="Q5" s="11">
        <f>IFERROR(__xludf.DUMMYFUNCTION("""COMPUTED_VALUE"""),100.0)</f>
        <v>100</v>
      </c>
      <c r="R5" s="10">
        <f>IFERROR(__xludf.DUMMYFUNCTION("""COMPUTED_VALUE"""),100.0)</f>
        <v>100</v>
      </c>
      <c r="S5" s="10">
        <f>IFERROR(__xludf.DUMMYFUNCTION("""COMPUTED_VALUE"""),100.0)</f>
        <v>100</v>
      </c>
      <c r="T5" s="11" t="str">
        <f>IFERROR(__xludf.DUMMYFUNCTION("""COMPUTED_VALUE"""),"-")</f>
        <v>-</v>
      </c>
      <c r="U5" s="10" t="str">
        <f>IFERROR(__xludf.DUMMYFUNCTION("""COMPUTED_VALUE"""),"-")</f>
        <v>-</v>
      </c>
      <c r="V5" s="10" t="str">
        <f>IFERROR(__xludf.DUMMYFUNCTION("""COMPUTED_VALUE"""),"-")</f>
        <v>-</v>
      </c>
      <c r="W5" s="10" t="str">
        <f>IFERROR(__xludf.DUMMYFUNCTION("""COMPUTED_VALUE"""),"-")</f>
        <v>-</v>
      </c>
      <c r="X5" s="10" t="str">
        <f>IFERROR(__xludf.DUMMYFUNCTION("""COMPUTED_VALUE"""),"-")</f>
        <v>-</v>
      </c>
      <c r="Y5" s="10" t="str">
        <f>IFERROR(__xludf.DUMMYFUNCTION("""COMPUTED_VALUE"""),"-")</f>
        <v>-</v>
      </c>
      <c r="Z5" s="10" t="str">
        <f>IFERROR(__xludf.DUMMYFUNCTION("""COMPUTED_VALUE"""),"-")</f>
        <v>-</v>
      </c>
      <c r="AA5" s="10" t="str">
        <f>IFERROR(__xludf.DUMMYFUNCTION("""COMPUTED_VALUE"""),"-")</f>
        <v>-</v>
      </c>
      <c r="AB5" s="10" t="str">
        <f>IFERROR(__xludf.DUMMYFUNCTION("""COMPUTED_VALUE"""),"-")</f>
        <v>-</v>
      </c>
      <c r="AC5" s="10" t="str">
        <f>IFERROR(__xludf.DUMMYFUNCTION("""COMPUTED_VALUE"""),"-")</f>
        <v>-</v>
      </c>
      <c r="AD5" s="10" t="str">
        <f>IFERROR(__xludf.DUMMYFUNCTION("""COMPUTED_VALUE"""),"-")</f>
        <v>-</v>
      </c>
      <c r="AE5" s="10" t="str">
        <f>IFERROR(__xludf.DUMMYFUNCTION("""COMPUTED_VALUE"""),"-")</f>
        <v>-</v>
      </c>
      <c r="AF5" s="10" t="str">
        <f>IFERROR(__xludf.DUMMYFUNCTION("""COMPUTED_VALUE"""),"-")</f>
        <v>-</v>
      </c>
      <c r="AG5" s="10" t="str">
        <f>IFERROR(__xludf.DUMMYFUNCTION("""COMPUTED_VALUE"""),"-")</f>
        <v>-</v>
      </c>
      <c r="AH5" s="10" t="str">
        <f>IFERROR(__xludf.DUMMYFUNCTION("""COMPUTED_VALUE"""),"-")</f>
        <v>-</v>
      </c>
      <c r="AI5" s="10" t="str">
        <f>IFERROR(__xludf.DUMMYFUNCTION("""COMPUTED_VALUE"""),"-")</f>
        <v>-</v>
      </c>
      <c r="AJ5" s="10" t="str">
        <f>IFERROR(__xludf.DUMMYFUNCTION("""COMPUTED_VALUE"""),"-")</f>
        <v>-</v>
      </c>
      <c r="AK5" s="10" t="str">
        <f>IFERROR(__xludf.DUMMYFUNCTION("""COMPUTED_VALUE"""),"-")</f>
        <v>-</v>
      </c>
      <c r="AL5" s="10" t="str">
        <f>IFERROR(__xludf.DUMMYFUNCTION("""COMPUTED_VALUE"""),"-")</f>
        <v>-</v>
      </c>
      <c r="AM5" s="10" t="str">
        <f>IFERROR(__xludf.DUMMYFUNCTION("""COMPUTED_VALUE"""),"-")</f>
        <v>-</v>
      </c>
      <c r="AN5" s="11" t="str">
        <f>IFERROR(__xludf.DUMMYFUNCTION("""COMPUTED_VALUE"""),"-")</f>
        <v>-</v>
      </c>
      <c r="AO5" s="10" t="str">
        <f>IFERROR(__xludf.DUMMYFUNCTION("""COMPUTED_VALUE"""),"-")</f>
        <v>-</v>
      </c>
      <c r="AP5" s="10" t="str">
        <f>IFERROR(__xludf.DUMMYFUNCTION("""COMPUTED_VALUE"""),"-")</f>
        <v>-</v>
      </c>
      <c r="AQ5" s="10" t="str">
        <f>IFERROR(__xludf.DUMMYFUNCTION("""COMPUTED_VALUE"""),"-")</f>
        <v>-</v>
      </c>
      <c r="AR5" s="10" t="str">
        <f>IFERROR(__xludf.DUMMYFUNCTION("""COMPUTED_VALUE"""),"-")</f>
        <v>-</v>
      </c>
      <c r="AS5" s="10" t="str">
        <f>IFERROR(__xludf.DUMMYFUNCTION("""COMPUTED_VALUE"""),"-")</f>
        <v>-</v>
      </c>
      <c r="AT5" s="10" t="str">
        <f>IFERROR(__xludf.DUMMYFUNCTION("""COMPUTED_VALUE"""),"-")</f>
        <v>-</v>
      </c>
      <c r="AU5" s="10" t="str">
        <f>IFERROR(__xludf.DUMMYFUNCTION("""COMPUTED_VALUE"""),"-")</f>
        <v>-</v>
      </c>
      <c r="AV5" s="10" t="str">
        <f>IFERROR(__xludf.DUMMYFUNCTION("""COMPUTED_VALUE"""),"-")</f>
        <v>-</v>
      </c>
      <c r="AW5" s="10" t="str">
        <f>IFERROR(__xludf.DUMMYFUNCTION("""COMPUTED_VALUE"""),"-")</f>
        <v>-</v>
      </c>
      <c r="AX5" s="10" t="str">
        <f>IFERROR(__xludf.DUMMYFUNCTION("""COMPUTED_VALUE"""),"-")</f>
        <v>-</v>
      </c>
      <c r="AY5" s="10" t="str">
        <f>IFERROR(__xludf.DUMMYFUNCTION("""COMPUTED_VALUE"""),"-")</f>
        <v>-</v>
      </c>
      <c r="AZ5" s="10" t="str">
        <f>IFERROR(__xludf.DUMMYFUNCTION("""COMPUTED_VALUE"""),"-")</f>
        <v>-</v>
      </c>
      <c r="BA5" s="10" t="str">
        <f>IFERROR(__xludf.DUMMYFUNCTION("""COMPUTED_VALUE"""),"-")</f>
        <v>-</v>
      </c>
      <c r="BB5" s="10" t="str">
        <f>IFERROR(__xludf.DUMMYFUNCTION("""COMPUTED_VALUE"""),"-")</f>
        <v>-</v>
      </c>
      <c r="BC5" s="10" t="str">
        <f>IFERROR(__xludf.DUMMYFUNCTION("""COMPUTED_VALUE"""),"-")</f>
        <v>-</v>
      </c>
      <c r="BD5" s="10" t="str">
        <f>IFERROR(__xludf.DUMMYFUNCTION("""COMPUTED_VALUE"""),"-")</f>
        <v>-</v>
      </c>
      <c r="BE5" s="10" t="str">
        <f>IFERROR(__xludf.DUMMYFUNCTION("""COMPUTED_VALUE"""),"-")</f>
        <v>-</v>
      </c>
      <c r="BF5" s="10" t="str">
        <f>IFERROR(__xludf.DUMMYFUNCTION("""COMPUTED_VALUE"""),"-")</f>
        <v>-</v>
      </c>
      <c r="BG5" s="10" t="str">
        <f>IFERROR(__xludf.DUMMYFUNCTION("""COMPUTED_VALUE"""),"-")</f>
        <v>-</v>
      </c>
      <c r="BH5" s="10" t="str">
        <f>IFERROR(__xludf.DUMMYFUNCTION("""COMPUTED_VALUE"""),"-")</f>
        <v>-</v>
      </c>
      <c r="BI5" s="10" t="str">
        <f>IFERROR(__xludf.DUMMYFUNCTION("""COMPUTED_VALUE"""),"-")</f>
        <v>-</v>
      </c>
      <c r="BJ5" s="10" t="str">
        <f>IFERROR(__xludf.DUMMYFUNCTION("""COMPUTED_VALUE"""),"-")</f>
        <v>-</v>
      </c>
      <c r="BK5" s="10" t="str">
        <f>IFERROR(__xludf.DUMMYFUNCTION("""COMPUTED_VALUE"""),"-")</f>
        <v>-</v>
      </c>
      <c r="BL5" s="11" t="str">
        <f>IFERROR(__xludf.DUMMYFUNCTION("""COMPUTED_VALUE"""),"-")</f>
        <v>-</v>
      </c>
      <c r="BM5" s="10" t="str">
        <f>IFERROR(__xludf.DUMMYFUNCTION("""COMPUTED_VALUE"""),"-")</f>
        <v>-</v>
      </c>
      <c r="BN5" s="10" t="str">
        <f>IFERROR(__xludf.DUMMYFUNCTION("""COMPUTED_VALUE"""),"-")</f>
        <v>-</v>
      </c>
      <c r="BO5" s="10" t="str">
        <f>IFERROR(__xludf.DUMMYFUNCTION("""COMPUTED_VALUE"""),"-")</f>
        <v>-</v>
      </c>
      <c r="BP5" s="10" t="str">
        <f>IFERROR(__xludf.DUMMYFUNCTION("""COMPUTED_VALUE"""),"-")</f>
        <v>-</v>
      </c>
      <c r="BQ5" s="10" t="str">
        <f>IFERROR(__xludf.DUMMYFUNCTION("""COMPUTED_VALUE"""),"-")</f>
        <v>-</v>
      </c>
      <c r="BR5" s="10" t="str">
        <f>IFERROR(__xludf.DUMMYFUNCTION("""COMPUTED_VALUE"""),"-")</f>
        <v>-</v>
      </c>
      <c r="BS5" s="10" t="str">
        <f>IFERROR(__xludf.DUMMYFUNCTION("""COMPUTED_VALUE"""),"-")</f>
        <v>-</v>
      </c>
      <c r="BT5" s="10" t="str">
        <f>IFERROR(__xludf.DUMMYFUNCTION("""COMPUTED_VALUE"""),"-")</f>
        <v>-</v>
      </c>
      <c r="BU5" s="10" t="str">
        <f>IFERROR(__xludf.DUMMYFUNCTION("""COMPUTED_VALUE"""),"-")</f>
        <v>-</v>
      </c>
      <c r="BV5" s="10" t="str">
        <f>IFERROR(__xludf.DUMMYFUNCTION("""COMPUTED_VALUE"""),"-")</f>
        <v>-</v>
      </c>
      <c r="BW5" s="10" t="str">
        <f>IFERROR(__xludf.DUMMYFUNCTION("""COMPUTED_VALUE"""),"-")</f>
        <v>-</v>
      </c>
      <c r="BX5" s="10" t="str">
        <f>IFERROR(__xludf.DUMMYFUNCTION("""COMPUTED_VALUE"""),"-")</f>
        <v>-</v>
      </c>
      <c r="BY5" s="10" t="str">
        <f>IFERROR(__xludf.DUMMYFUNCTION("""COMPUTED_VALUE"""),"-")</f>
        <v>-</v>
      </c>
      <c r="BZ5" s="10" t="str">
        <f>IFERROR(__xludf.DUMMYFUNCTION("""COMPUTED_VALUE"""),"-")</f>
        <v>-</v>
      </c>
      <c r="CA5" s="10" t="str">
        <f>IFERROR(__xludf.DUMMYFUNCTION("""COMPUTED_VALUE"""),"-")</f>
        <v>-</v>
      </c>
      <c r="CB5" s="10" t="str">
        <f>IFERROR(__xludf.DUMMYFUNCTION("""COMPUTED_VALUE"""),"-")</f>
        <v>-</v>
      </c>
      <c r="CC5" s="10" t="str">
        <f>IFERROR(__xludf.DUMMYFUNCTION("""COMPUTED_VALUE"""),"-")</f>
        <v>-</v>
      </c>
      <c r="CD5" s="10" t="str">
        <f>IFERROR(__xludf.DUMMYFUNCTION("""COMPUTED_VALUE"""),"-")</f>
        <v>-</v>
      </c>
      <c r="CE5" s="10" t="str">
        <f>IFERROR(__xludf.DUMMYFUNCTION("""COMPUTED_VALUE"""),"-")</f>
        <v>-</v>
      </c>
      <c r="CF5" s="10" t="str">
        <f>IFERROR(__xludf.DUMMYFUNCTION("""COMPUTED_VALUE"""),"-")</f>
        <v>-</v>
      </c>
      <c r="CG5" s="10" t="str">
        <f>IFERROR(__xludf.DUMMYFUNCTION("""COMPUTED_VALUE"""),"-")</f>
        <v>-</v>
      </c>
      <c r="CH5" s="10" t="str">
        <f>IFERROR(__xludf.DUMMYFUNCTION("""COMPUTED_VALUE"""),"-")</f>
        <v>-</v>
      </c>
      <c r="CI5" s="10" t="str">
        <f>IFERROR(__xludf.DUMMYFUNCTION("""COMPUTED_VALUE"""),"-")</f>
        <v>-</v>
      </c>
      <c r="CJ5" s="10" t="str">
        <f>IFERROR(__xludf.DUMMYFUNCTION("""COMPUTED_VALUE"""),"-")</f>
        <v>-</v>
      </c>
      <c r="CK5" s="10" t="str">
        <f>IFERROR(__xludf.DUMMYFUNCTION("""COMPUTED_VALUE"""),"-")</f>
        <v>-</v>
      </c>
      <c r="CL5" s="10" t="str">
        <f>IFERROR(__xludf.DUMMYFUNCTION("""COMPUTED_VALUE"""),"-")</f>
        <v>-</v>
      </c>
      <c r="CM5" s="10" t="str">
        <f>IFERROR(__xludf.DUMMYFUNCTION("""COMPUTED_VALUE"""),"-")</f>
        <v>-</v>
      </c>
      <c r="CN5" s="10" t="str">
        <f>IFERROR(__xludf.DUMMYFUNCTION("""COMPUTED_VALUE"""),"-")</f>
        <v>-</v>
      </c>
      <c r="CO5" s="11">
        <f>IFERROR(__xludf.DUMMYFUNCTION("""COMPUTED_VALUE"""),1.0)</f>
        <v>1</v>
      </c>
      <c r="CP5" s="10">
        <f>IFERROR(__xludf.DUMMYFUNCTION("""COMPUTED_VALUE"""),1.0)</f>
        <v>1</v>
      </c>
      <c r="CQ5" s="10">
        <f>IFERROR(__xludf.DUMMYFUNCTION("""COMPUTED_VALUE"""),1.0)</f>
        <v>1</v>
      </c>
      <c r="CR5" s="10">
        <f>IFERROR(__xludf.DUMMYFUNCTION("""COMPUTED_VALUE"""),1.0)</f>
        <v>1</v>
      </c>
      <c r="CS5" s="10">
        <f>IFERROR(__xludf.DUMMYFUNCTION("""COMPUTED_VALUE"""),1.0)</f>
        <v>1</v>
      </c>
      <c r="CT5" s="10">
        <f>IFERROR(__xludf.DUMMYFUNCTION("""COMPUTED_VALUE"""),1.0)</f>
        <v>1</v>
      </c>
      <c r="CU5" s="10">
        <f>IFERROR(__xludf.DUMMYFUNCTION("""COMPUTED_VALUE"""),1.0)</f>
        <v>1</v>
      </c>
      <c r="CV5" s="10">
        <f>IFERROR(__xludf.DUMMYFUNCTION("""COMPUTED_VALUE"""),1.0)</f>
        <v>1</v>
      </c>
      <c r="CW5" s="10">
        <f>IFERROR(__xludf.DUMMYFUNCTION("""COMPUTED_VALUE"""),1.0)</f>
        <v>1</v>
      </c>
      <c r="CX5" s="10">
        <f>IFERROR(__xludf.DUMMYFUNCTION("""COMPUTED_VALUE"""),1.0)</f>
        <v>1</v>
      </c>
      <c r="CY5" s="10">
        <f>IFERROR(__xludf.DUMMYFUNCTION("""COMPUTED_VALUE"""),1.0)</f>
        <v>1</v>
      </c>
      <c r="CZ5" s="10">
        <f>IFERROR(__xludf.DUMMYFUNCTION("""COMPUTED_VALUE"""),1.0)</f>
        <v>1</v>
      </c>
      <c r="DA5" s="10">
        <f>IFERROR(__xludf.DUMMYFUNCTION("""COMPUTED_VALUE"""),1.0)</f>
        <v>1</v>
      </c>
      <c r="DB5" s="10">
        <f>IFERROR(__xludf.DUMMYFUNCTION("""COMPUTED_VALUE"""),1.0)</f>
        <v>1</v>
      </c>
      <c r="DC5" s="10">
        <f>IFERROR(__xludf.DUMMYFUNCTION("""COMPUTED_VALUE"""),1.0)</f>
        <v>1</v>
      </c>
      <c r="DD5" s="10">
        <f>IFERROR(__xludf.DUMMYFUNCTION("""COMPUTED_VALUE"""),1.0)</f>
        <v>1</v>
      </c>
      <c r="DE5" s="10">
        <f>IFERROR(__xludf.DUMMYFUNCTION("""COMPUTED_VALUE"""),1.0)</f>
        <v>1</v>
      </c>
      <c r="DF5" s="10">
        <f>IFERROR(__xludf.DUMMYFUNCTION("""COMPUTED_VALUE"""),1.0)</f>
        <v>1</v>
      </c>
      <c r="DG5" s="10">
        <f>IFERROR(__xludf.DUMMYFUNCTION("""COMPUTED_VALUE"""),1.0)</f>
        <v>1</v>
      </c>
      <c r="DH5" s="10">
        <f>IFERROR(__xludf.DUMMYFUNCTION("""COMPUTED_VALUE"""),1.0)</f>
        <v>1</v>
      </c>
      <c r="DI5" s="10">
        <f>IFERROR(__xludf.DUMMYFUNCTION("""COMPUTED_VALUE"""),1.0)</f>
        <v>1</v>
      </c>
      <c r="DJ5" s="10">
        <f>IFERROR(__xludf.DUMMYFUNCTION("""COMPUTED_VALUE"""),1.0)</f>
        <v>1</v>
      </c>
      <c r="DK5" s="10">
        <f>IFERROR(__xludf.DUMMYFUNCTION("""COMPUTED_VALUE"""),1.0)</f>
        <v>1</v>
      </c>
      <c r="DL5" s="10">
        <f>IFERROR(__xludf.DUMMYFUNCTION("""COMPUTED_VALUE"""),1.0)</f>
        <v>1</v>
      </c>
      <c r="DM5" s="10">
        <f>IFERROR(__xludf.DUMMYFUNCTION("""COMPUTED_VALUE"""),1.0)</f>
        <v>1</v>
      </c>
      <c r="DN5" s="10">
        <f>IFERROR(__xludf.DUMMYFUNCTION("""COMPUTED_VALUE"""),1.0)</f>
        <v>1</v>
      </c>
      <c r="DO5" s="10">
        <f>IFERROR(__xludf.DUMMYFUNCTION("""COMPUTED_VALUE"""),1.0)</f>
        <v>1</v>
      </c>
      <c r="DP5" s="10">
        <f>IFERROR(__xludf.DUMMYFUNCTION("""COMPUTED_VALUE"""),1.0)</f>
        <v>1</v>
      </c>
      <c r="DQ5" s="10">
        <f>IFERROR(__xludf.DUMMYFUNCTION("""COMPUTED_VALUE"""),1.0)</f>
        <v>1</v>
      </c>
      <c r="DR5" s="10">
        <f>IFERROR(__xludf.DUMMYFUNCTION("""COMPUTED_VALUE"""),1.0)</f>
        <v>1</v>
      </c>
      <c r="DS5" s="10">
        <f>IFERROR(__xludf.DUMMYFUNCTION("""COMPUTED_VALUE"""),1.0)</f>
        <v>1</v>
      </c>
      <c r="DT5" s="10">
        <f>IFERROR(__xludf.DUMMYFUNCTION("""COMPUTED_VALUE"""),1.0)</f>
        <v>1</v>
      </c>
      <c r="DU5" s="10">
        <f>IFERROR(__xludf.DUMMYFUNCTION("""COMPUTED_VALUE"""),1.0)</f>
        <v>1</v>
      </c>
      <c r="DV5" s="10">
        <f>IFERROR(__xludf.DUMMYFUNCTION("""COMPUTED_VALUE"""),1.0)</f>
        <v>1</v>
      </c>
      <c r="DW5" s="10">
        <f>IFERROR(__xludf.DUMMYFUNCTION("""COMPUTED_VALUE"""),1.0)</f>
        <v>1</v>
      </c>
      <c r="DX5" s="10">
        <f>IFERROR(__xludf.DUMMYFUNCTION("""COMPUTED_VALUE"""),1.0)</f>
        <v>1</v>
      </c>
      <c r="DY5" s="10">
        <f>IFERROR(__xludf.DUMMYFUNCTION("""COMPUTED_VALUE"""),1.0)</f>
        <v>1</v>
      </c>
      <c r="DZ5" s="10">
        <f>IFERROR(__xludf.DUMMYFUNCTION("""COMPUTED_VALUE"""),1.0)</f>
        <v>1</v>
      </c>
      <c r="EA5" s="10">
        <f>IFERROR(__xludf.DUMMYFUNCTION("""COMPUTED_VALUE"""),1.0)</f>
        <v>1</v>
      </c>
      <c r="EB5" s="10">
        <f>IFERROR(__xludf.DUMMYFUNCTION("""COMPUTED_VALUE"""),1.0)</f>
        <v>1</v>
      </c>
      <c r="EC5" s="10">
        <f>IFERROR(__xludf.DUMMYFUNCTION("""COMPUTED_VALUE"""),1.0)</f>
        <v>1</v>
      </c>
      <c r="ED5" s="10">
        <f>IFERROR(__xludf.DUMMYFUNCTION("""COMPUTED_VALUE"""),1.0)</f>
        <v>1</v>
      </c>
      <c r="EE5" s="10">
        <f>IFERROR(__xludf.DUMMYFUNCTION("""COMPUTED_VALUE"""),1.0)</f>
        <v>1</v>
      </c>
      <c r="EF5" s="10">
        <f>IFERROR(__xludf.DUMMYFUNCTION("""COMPUTED_VALUE"""),1.0)</f>
        <v>1</v>
      </c>
      <c r="EG5" s="10">
        <f>IFERROR(__xludf.DUMMYFUNCTION("""COMPUTED_VALUE"""),1.0)</f>
        <v>1</v>
      </c>
      <c r="EH5" s="10">
        <f>IFERROR(__xludf.DUMMYFUNCTION("""COMPUTED_VALUE"""),1.0)</f>
        <v>1</v>
      </c>
      <c r="EI5" s="10">
        <f>IFERROR(__xludf.DUMMYFUNCTION("""COMPUTED_VALUE"""),1.0)</f>
        <v>1</v>
      </c>
      <c r="EJ5" s="10">
        <f>IFERROR(__xludf.DUMMYFUNCTION("""COMPUTED_VALUE"""),1.0)</f>
        <v>1</v>
      </c>
      <c r="EK5" s="10">
        <f>IFERROR(__xludf.DUMMYFUNCTION("""COMPUTED_VALUE"""),1.0)</f>
        <v>1</v>
      </c>
      <c r="EL5" s="10">
        <f>IFERROR(__xludf.DUMMYFUNCTION("""COMPUTED_VALUE"""),1.0)</f>
        <v>1</v>
      </c>
      <c r="EM5" s="10">
        <f>IFERROR(__xludf.DUMMYFUNCTION("""COMPUTED_VALUE"""),1.0)</f>
        <v>1</v>
      </c>
      <c r="EN5" s="10">
        <f>IFERROR(__xludf.DUMMYFUNCTION("""COMPUTED_VALUE"""),1.0)</f>
        <v>1</v>
      </c>
      <c r="EO5" s="10">
        <f>IFERROR(__xludf.DUMMYFUNCTION("""COMPUTED_VALUE"""),1.0)</f>
        <v>1</v>
      </c>
      <c r="EP5" s="10">
        <f>IFERROR(__xludf.DUMMYFUNCTION("""COMPUTED_VALUE"""),1.0)</f>
        <v>1</v>
      </c>
      <c r="EQ5" s="10">
        <f>IFERROR(__xludf.DUMMYFUNCTION("""COMPUTED_VALUE"""),1.0)</f>
        <v>1</v>
      </c>
      <c r="ER5" s="10">
        <f>IFERROR(__xludf.DUMMYFUNCTION("""COMPUTED_VALUE"""),1.0)</f>
        <v>1</v>
      </c>
      <c r="ES5" s="10">
        <f>IFERROR(__xludf.DUMMYFUNCTION("""COMPUTED_VALUE"""),1.0)</f>
        <v>1</v>
      </c>
      <c r="ET5" s="10">
        <f>IFERROR(__xludf.DUMMYFUNCTION("""COMPUTED_VALUE"""),1.0)</f>
        <v>1</v>
      </c>
      <c r="EU5" s="10">
        <f>IFERROR(__xludf.DUMMYFUNCTION("""COMPUTED_VALUE"""),1.0)</f>
        <v>1</v>
      </c>
      <c r="EV5" s="10">
        <f>IFERROR(__xludf.DUMMYFUNCTION("""COMPUTED_VALUE"""),1.0)</f>
        <v>1</v>
      </c>
      <c r="EW5" s="10">
        <f>IFERROR(__xludf.DUMMYFUNCTION("""COMPUTED_VALUE"""),1.0)</f>
        <v>1</v>
      </c>
      <c r="EX5" s="10">
        <f>IFERROR(__xludf.DUMMYFUNCTION("""COMPUTED_VALUE"""),1.0)</f>
        <v>1</v>
      </c>
      <c r="EY5" s="10">
        <f>IFERROR(__xludf.DUMMYFUNCTION("""COMPUTED_VALUE"""),1.0)</f>
        <v>1</v>
      </c>
      <c r="EZ5" s="10">
        <f>IFERROR(__xludf.DUMMYFUNCTION("""COMPUTED_VALUE"""),1.0)</f>
        <v>1</v>
      </c>
      <c r="FA5" s="10">
        <f>IFERROR(__xludf.DUMMYFUNCTION("""COMPUTED_VALUE"""),1.0)</f>
        <v>1</v>
      </c>
      <c r="FB5" s="10">
        <f>IFERROR(__xludf.DUMMYFUNCTION("""COMPUTED_VALUE"""),1.0)</f>
        <v>1</v>
      </c>
      <c r="FC5" s="10">
        <f>IFERROR(__xludf.DUMMYFUNCTION("""COMPUTED_VALUE"""),1.0)</f>
        <v>1</v>
      </c>
      <c r="FD5" s="11">
        <f>IFERROR(__xludf.DUMMYFUNCTION("""COMPUTED_VALUE"""),1.0)</f>
        <v>1</v>
      </c>
      <c r="FE5" s="10">
        <f>IFERROR(__xludf.DUMMYFUNCTION("""COMPUTED_VALUE"""),1.0)</f>
        <v>1</v>
      </c>
      <c r="FF5" s="10">
        <f>IFERROR(__xludf.DUMMYFUNCTION("""COMPUTED_VALUE"""),1.0)</f>
        <v>1</v>
      </c>
      <c r="FG5" s="10">
        <f>IFERROR(__xludf.DUMMYFUNCTION("""COMPUTED_VALUE"""),1.0)</f>
        <v>1</v>
      </c>
      <c r="FH5" s="10">
        <f>IFERROR(__xludf.DUMMYFUNCTION("""COMPUTED_VALUE"""),1.0)</f>
        <v>1</v>
      </c>
      <c r="FI5" s="10">
        <f>IFERROR(__xludf.DUMMYFUNCTION("""COMPUTED_VALUE"""),1.0)</f>
        <v>1</v>
      </c>
      <c r="FJ5" s="10">
        <f>IFERROR(__xludf.DUMMYFUNCTION("""COMPUTED_VALUE"""),1.0)</f>
        <v>1</v>
      </c>
      <c r="FK5" s="10">
        <f>IFERROR(__xludf.DUMMYFUNCTION("""COMPUTED_VALUE"""),1.0)</f>
        <v>1</v>
      </c>
      <c r="FL5" s="10">
        <f>IFERROR(__xludf.DUMMYFUNCTION("""COMPUTED_VALUE"""),1.0)</f>
        <v>1</v>
      </c>
      <c r="FM5" s="10">
        <f>IFERROR(__xludf.DUMMYFUNCTION("""COMPUTED_VALUE"""),1.0)</f>
        <v>1</v>
      </c>
      <c r="FN5" s="10">
        <f>IFERROR(__xludf.DUMMYFUNCTION("""COMPUTED_VALUE"""),1.0)</f>
        <v>1</v>
      </c>
      <c r="FO5" s="10">
        <f>IFERROR(__xludf.DUMMYFUNCTION("""COMPUTED_VALUE"""),1.0)</f>
        <v>1</v>
      </c>
      <c r="FP5" s="10">
        <f>IFERROR(__xludf.DUMMYFUNCTION("""COMPUTED_VALUE"""),1.0)</f>
        <v>1</v>
      </c>
      <c r="FQ5" s="10">
        <f>IFERROR(__xludf.DUMMYFUNCTION("""COMPUTED_VALUE"""),1.0)</f>
        <v>1</v>
      </c>
      <c r="FR5" s="10">
        <f>IFERROR(__xludf.DUMMYFUNCTION("""COMPUTED_VALUE"""),1.0)</f>
        <v>1</v>
      </c>
      <c r="FS5" s="10">
        <f>IFERROR(__xludf.DUMMYFUNCTION("""COMPUTED_VALUE"""),1.0)</f>
        <v>1</v>
      </c>
      <c r="FT5" s="10">
        <f>IFERROR(__xludf.DUMMYFUNCTION("""COMPUTED_VALUE"""),1.0)</f>
        <v>1</v>
      </c>
      <c r="FU5" s="10">
        <f>IFERROR(__xludf.DUMMYFUNCTION("""COMPUTED_VALUE"""),1.0)</f>
        <v>1</v>
      </c>
      <c r="FV5" s="10">
        <f>IFERROR(__xludf.DUMMYFUNCTION("""COMPUTED_VALUE"""),1.0)</f>
        <v>1</v>
      </c>
      <c r="FW5" s="10">
        <f>IFERROR(__xludf.DUMMYFUNCTION("""COMPUTED_VALUE"""),1.0)</f>
        <v>1</v>
      </c>
      <c r="FX5" s="10">
        <f>IFERROR(__xludf.DUMMYFUNCTION("""COMPUTED_VALUE"""),1.0)</f>
        <v>1</v>
      </c>
      <c r="FY5" s="10">
        <f>IFERROR(__xludf.DUMMYFUNCTION("""COMPUTED_VALUE"""),1.0)</f>
        <v>1</v>
      </c>
      <c r="FZ5" s="10">
        <f>IFERROR(__xludf.DUMMYFUNCTION("""COMPUTED_VALUE"""),1.0)</f>
        <v>1</v>
      </c>
      <c r="GA5" s="10">
        <f>IFERROR(__xludf.DUMMYFUNCTION("""COMPUTED_VALUE"""),1.0)</f>
        <v>1</v>
      </c>
      <c r="GB5" s="10">
        <f>IFERROR(__xludf.DUMMYFUNCTION("""COMPUTED_VALUE"""),1.0)</f>
        <v>1</v>
      </c>
      <c r="GC5" s="10">
        <f>IFERROR(__xludf.DUMMYFUNCTION("""COMPUTED_VALUE"""),1.0)</f>
        <v>1</v>
      </c>
      <c r="GD5" s="10">
        <f>IFERROR(__xludf.DUMMYFUNCTION("""COMPUTED_VALUE"""),1.0)</f>
        <v>1</v>
      </c>
      <c r="GE5" s="11">
        <f>IFERROR(__xludf.DUMMYFUNCTION("""COMPUTED_VALUE"""),1.0)</f>
        <v>1</v>
      </c>
      <c r="GF5" s="10">
        <f>IFERROR(__xludf.DUMMYFUNCTION("""COMPUTED_VALUE"""),1.0)</f>
        <v>1</v>
      </c>
      <c r="GG5" s="10">
        <f>IFERROR(__xludf.DUMMYFUNCTION("""COMPUTED_VALUE"""),1.0)</f>
        <v>1</v>
      </c>
      <c r="GH5" s="10">
        <f>IFERROR(__xludf.DUMMYFUNCTION("""COMPUTED_VALUE"""),1.0)</f>
        <v>1</v>
      </c>
      <c r="GI5" s="10">
        <f>IFERROR(__xludf.DUMMYFUNCTION("""COMPUTED_VALUE"""),1.0)</f>
        <v>1</v>
      </c>
      <c r="GJ5" s="10">
        <f>IFERROR(__xludf.DUMMYFUNCTION("""COMPUTED_VALUE"""),1.0)</f>
        <v>1</v>
      </c>
      <c r="GK5" s="10">
        <f>IFERROR(__xludf.DUMMYFUNCTION("""COMPUTED_VALUE"""),1.0)</f>
        <v>1</v>
      </c>
      <c r="GL5" s="10">
        <f>IFERROR(__xludf.DUMMYFUNCTION("""COMPUTED_VALUE"""),1.0)</f>
        <v>1</v>
      </c>
      <c r="GM5" s="10">
        <f>IFERROR(__xludf.DUMMYFUNCTION("""COMPUTED_VALUE"""),1.0)</f>
        <v>1</v>
      </c>
      <c r="GN5" s="10">
        <f>IFERROR(__xludf.DUMMYFUNCTION("""COMPUTED_VALUE"""),1.0)</f>
        <v>1</v>
      </c>
      <c r="GO5" s="10">
        <f>IFERROR(__xludf.DUMMYFUNCTION("""COMPUTED_VALUE"""),1.0)</f>
        <v>1</v>
      </c>
      <c r="GP5" s="10">
        <f>IFERROR(__xludf.DUMMYFUNCTION("""COMPUTED_VALUE"""),1.0)</f>
        <v>1</v>
      </c>
      <c r="GQ5" s="10">
        <f>IFERROR(__xludf.DUMMYFUNCTION("""COMPUTED_VALUE"""),1.0)</f>
        <v>1</v>
      </c>
      <c r="GR5" s="10">
        <f>IFERROR(__xludf.DUMMYFUNCTION("""COMPUTED_VALUE"""),1.0)</f>
        <v>1</v>
      </c>
      <c r="GS5" s="10">
        <f>IFERROR(__xludf.DUMMYFUNCTION("""COMPUTED_VALUE"""),1.0)</f>
        <v>1</v>
      </c>
      <c r="GT5" s="10">
        <f>IFERROR(__xludf.DUMMYFUNCTION("""COMPUTED_VALUE"""),1.0)</f>
        <v>1</v>
      </c>
      <c r="GU5" s="10">
        <f>IFERROR(__xludf.DUMMYFUNCTION("""COMPUTED_VALUE"""),1.0)</f>
        <v>1</v>
      </c>
      <c r="GV5" s="10">
        <f>IFERROR(__xludf.DUMMYFUNCTION("""COMPUTED_VALUE"""),1.0)</f>
        <v>1</v>
      </c>
      <c r="GW5" s="10">
        <f>IFERROR(__xludf.DUMMYFUNCTION("""COMPUTED_VALUE"""),1.0)</f>
        <v>1</v>
      </c>
      <c r="GX5" s="10">
        <f>IFERROR(__xludf.DUMMYFUNCTION("""COMPUTED_VALUE"""),1.0)</f>
        <v>1</v>
      </c>
      <c r="GY5" s="10">
        <f>IFERROR(__xludf.DUMMYFUNCTION("""COMPUTED_VALUE"""),1.0)</f>
        <v>1</v>
      </c>
      <c r="GZ5" s="10">
        <f>IFERROR(__xludf.DUMMYFUNCTION("""COMPUTED_VALUE"""),1.0)</f>
        <v>1</v>
      </c>
      <c r="HA5" s="10">
        <f>IFERROR(__xludf.DUMMYFUNCTION("""COMPUTED_VALUE"""),1.0)</f>
        <v>1</v>
      </c>
      <c r="HB5" s="10">
        <f>IFERROR(__xludf.DUMMYFUNCTION("""COMPUTED_VALUE"""),1.0)</f>
        <v>1</v>
      </c>
      <c r="HC5" s="10">
        <f>IFERROR(__xludf.DUMMYFUNCTION("""COMPUTED_VALUE"""),1.0)</f>
        <v>1</v>
      </c>
      <c r="HD5" s="10">
        <f>IFERROR(__xludf.DUMMYFUNCTION("""COMPUTED_VALUE"""),1.0)</f>
        <v>1</v>
      </c>
      <c r="HE5" s="10">
        <f>IFERROR(__xludf.DUMMYFUNCTION("""COMPUTED_VALUE"""),1.0)</f>
        <v>1</v>
      </c>
      <c r="HF5" s="10">
        <f>IFERROR(__xludf.DUMMYFUNCTION("""COMPUTED_VALUE"""),1.0)</f>
        <v>1</v>
      </c>
      <c r="HG5" s="10">
        <f>IFERROR(__xludf.DUMMYFUNCTION("""COMPUTED_VALUE"""),1.0)</f>
        <v>1</v>
      </c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</row>
    <row r="6">
      <c r="A6" s="7"/>
      <c r="B6" s="8">
        <v>1.0</v>
      </c>
      <c r="C6" s="8" t="str">
        <f t="shared" si="1"/>
        <v>1 - 4</v>
      </c>
      <c r="D6" s="7" t="str">
        <f>IFERROR(__xludf.DUMMYFUNCTION("""COMPUTED_VALUE"""),"korsic")</f>
        <v>korsic</v>
      </c>
      <c r="E6" s="7" t="str">
        <f>IFERROR(__xludf.DUMMYFUNCTION("""COMPUTED_VALUE"""),"Лазар")</f>
        <v>Лазар</v>
      </c>
      <c r="F6" s="7" t="str">
        <f>IFERROR(__xludf.DUMMYFUNCTION("""COMPUTED_VALUE"""),"Корсић")</f>
        <v>Корсић</v>
      </c>
      <c r="G6" s="9">
        <f>IFERROR(__xludf.DUMMYFUNCTION("""COMPUTED_VALUE"""),300.0)</f>
        <v>300</v>
      </c>
      <c r="H6" s="7" t="str">
        <f>IFERROR(__xludf.DUMMYFUNCTION("""COMPUTED_VALUE"""),"ODOBREN")</f>
        <v>ODOBREN</v>
      </c>
      <c r="I6" s="7" t="str">
        <f>IFERROR(__xludf.DUMMYFUNCTION("""COMPUTED_VALUE"""),"Stari grad")</f>
        <v>Stari grad</v>
      </c>
      <c r="J6" s="7" t="str">
        <f>IFERROR(__xludf.DUMMYFUNCTION("""COMPUTED_VALUE"""),"Matematička gimnazija")</f>
        <v>Matematička gimnazija</v>
      </c>
      <c r="K6" s="7" t="str">
        <f>IFERROR(__xludf.DUMMYFUNCTION("""COMPUTED_VALUE"""),"IV")</f>
        <v>IV</v>
      </c>
      <c r="L6" s="7" t="str">
        <f>IFERROR(__xludf.DUMMYFUNCTION("""COMPUTED_VALUE"""),"A")</f>
        <v>A</v>
      </c>
      <c r="M6" s="7" t="str">
        <f>IFERROR(__xludf.DUMMYFUNCTION("""COMPUTED_VALUE"""),"Stanka Matković")</f>
        <v>Stanka Matković</v>
      </c>
      <c r="N6" s="10" t="str">
        <f>IFERROR(__xludf.DUMMYFUNCTION("""COMPUTED_VALUE"""),"-")</f>
        <v>-</v>
      </c>
      <c r="O6" s="10" t="str">
        <f>IFERROR(__xludf.DUMMYFUNCTION("""COMPUTED_VALUE"""),"-")</f>
        <v>-</v>
      </c>
      <c r="P6" s="10" t="str">
        <f>IFERROR(__xludf.DUMMYFUNCTION("""COMPUTED_VALUE"""),"-")</f>
        <v>-</v>
      </c>
      <c r="Q6" s="11">
        <f>IFERROR(__xludf.DUMMYFUNCTION("""COMPUTED_VALUE"""),100.0)</f>
        <v>100</v>
      </c>
      <c r="R6" s="10">
        <f>IFERROR(__xludf.DUMMYFUNCTION("""COMPUTED_VALUE"""),100.0)</f>
        <v>100</v>
      </c>
      <c r="S6" s="10">
        <f>IFERROR(__xludf.DUMMYFUNCTION("""COMPUTED_VALUE"""),100.0)</f>
        <v>100</v>
      </c>
      <c r="T6" s="11" t="str">
        <f>IFERROR(__xludf.DUMMYFUNCTION("""COMPUTED_VALUE"""),"-")</f>
        <v>-</v>
      </c>
      <c r="U6" s="10" t="str">
        <f>IFERROR(__xludf.DUMMYFUNCTION("""COMPUTED_VALUE"""),"-")</f>
        <v>-</v>
      </c>
      <c r="V6" s="10" t="str">
        <f>IFERROR(__xludf.DUMMYFUNCTION("""COMPUTED_VALUE"""),"-")</f>
        <v>-</v>
      </c>
      <c r="W6" s="10" t="str">
        <f>IFERROR(__xludf.DUMMYFUNCTION("""COMPUTED_VALUE"""),"-")</f>
        <v>-</v>
      </c>
      <c r="X6" s="10" t="str">
        <f>IFERROR(__xludf.DUMMYFUNCTION("""COMPUTED_VALUE"""),"-")</f>
        <v>-</v>
      </c>
      <c r="Y6" s="10" t="str">
        <f>IFERROR(__xludf.DUMMYFUNCTION("""COMPUTED_VALUE"""),"-")</f>
        <v>-</v>
      </c>
      <c r="Z6" s="10" t="str">
        <f>IFERROR(__xludf.DUMMYFUNCTION("""COMPUTED_VALUE"""),"-")</f>
        <v>-</v>
      </c>
      <c r="AA6" s="10" t="str">
        <f>IFERROR(__xludf.DUMMYFUNCTION("""COMPUTED_VALUE"""),"-")</f>
        <v>-</v>
      </c>
      <c r="AB6" s="10" t="str">
        <f>IFERROR(__xludf.DUMMYFUNCTION("""COMPUTED_VALUE"""),"-")</f>
        <v>-</v>
      </c>
      <c r="AC6" s="10" t="str">
        <f>IFERROR(__xludf.DUMMYFUNCTION("""COMPUTED_VALUE"""),"-")</f>
        <v>-</v>
      </c>
      <c r="AD6" s="10" t="str">
        <f>IFERROR(__xludf.DUMMYFUNCTION("""COMPUTED_VALUE"""),"-")</f>
        <v>-</v>
      </c>
      <c r="AE6" s="10" t="str">
        <f>IFERROR(__xludf.DUMMYFUNCTION("""COMPUTED_VALUE"""),"-")</f>
        <v>-</v>
      </c>
      <c r="AF6" s="10" t="str">
        <f>IFERROR(__xludf.DUMMYFUNCTION("""COMPUTED_VALUE"""),"-")</f>
        <v>-</v>
      </c>
      <c r="AG6" s="10" t="str">
        <f>IFERROR(__xludf.DUMMYFUNCTION("""COMPUTED_VALUE"""),"-")</f>
        <v>-</v>
      </c>
      <c r="AH6" s="10" t="str">
        <f>IFERROR(__xludf.DUMMYFUNCTION("""COMPUTED_VALUE"""),"-")</f>
        <v>-</v>
      </c>
      <c r="AI6" s="10" t="str">
        <f>IFERROR(__xludf.DUMMYFUNCTION("""COMPUTED_VALUE"""),"-")</f>
        <v>-</v>
      </c>
      <c r="AJ6" s="10" t="str">
        <f>IFERROR(__xludf.DUMMYFUNCTION("""COMPUTED_VALUE"""),"-")</f>
        <v>-</v>
      </c>
      <c r="AK6" s="10" t="str">
        <f>IFERROR(__xludf.DUMMYFUNCTION("""COMPUTED_VALUE"""),"-")</f>
        <v>-</v>
      </c>
      <c r="AL6" s="10" t="str">
        <f>IFERROR(__xludf.DUMMYFUNCTION("""COMPUTED_VALUE"""),"-")</f>
        <v>-</v>
      </c>
      <c r="AM6" s="10" t="str">
        <f>IFERROR(__xludf.DUMMYFUNCTION("""COMPUTED_VALUE"""),"-")</f>
        <v>-</v>
      </c>
      <c r="AN6" s="11" t="str">
        <f>IFERROR(__xludf.DUMMYFUNCTION("""COMPUTED_VALUE"""),"-")</f>
        <v>-</v>
      </c>
      <c r="AO6" s="10" t="str">
        <f>IFERROR(__xludf.DUMMYFUNCTION("""COMPUTED_VALUE"""),"-")</f>
        <v>-</v>
      </c>
      <c r="AP6" s="10" t="str">
        <f>IFERROR(__xludf.DUMMYFUNCTION("""COMPUTED_VALUE"""),"-")</f>
        <v>-</v>
      </c>
      <c r="AQ6" s="10" t="str">
        <f>IFERROR(__xludf.DUMMYFUNCTION("""COMPUTED_VALUE"""),"-")</f>
        <v>-</v>
      </c>
      <c r="AR6" s="10" t="str">
        <f>IFERROR(__xludf.DUMMYFUNCTION("""COMPUTED_VALUE"""),"-")</f>
        <v>-</v>
      </c>
      <c r="AS6" s="10" t="str">
        <f>IFERROR(__xludf.DUMMYFUNCTION("""COMPUTED_VALUE"""),"-")</f>
        <v>-</v>
      </c>
      <c r="AT6" s="10" t="str">
        <f>IFERROR(__xludf.DUMMYFUNCTION("""COMPUTED_VALUE"""),"-")</f>
        <v>-</v>
      </c>
      <c r="AU6" s="10" t="str">
        <f>IFERROR(__xludf.DUMMYFUNCTION("""COMPUTED_VALUE"""),"-")</f>
        <v>-</v>
      </c>
      <c r="AV6" s="10" t="str">
        <f>IFERROR(__xludf.DUMMYFUNCTION("""COMPUTED_VALUE"""),"-")</f>
        <v>-</v>
      </c>
      <c r="AW6" s="10" t="str">
        <f>IFERROR(__xludf.DUMMYFUNCTION("""COMPUTED_VALUE"""),"-")</f>
        <v>-</v>
      </c>
      <c r="AX6" s="10" t="str">
        <f>IFERROR(__xludf.DUMMYFUNCTION("""COMPUTED_VALUE"""),"-")</f>
        <v>-</v>
      </c>
      <c r="AY6" s="10" t="str">
        <f>IFERROR(__xludf.DUMMYFUNCTION("""COMPUTED_VALUE"""),"-")</f>
        <v>-</v>
      </c>
      <c r="AZ6" s="10" t="str">
        <f>IFERROR(__xludf.DUMMYFUNCTION("""COMPUTED_VALUE"""),"-")</f>
        <v>-</v>
      </c>
      <c r="BA6" s="10" t="str">
        <f>IFERROR(__xludf.DUMMYFUNCTION("""COMPUTED_VALUE"""),"-")</f>
        <v>-</v>
      </c>
      <c r="BB6" s="10" t="str">
        <f>IFERROR(__xludf.DUMMYFUNCTION("""COMPUTED_VALUE"""),"-")</f>
        <v>-</v>
      </c>
      <c r="BC6" s="10" t="str">
        <f>IFERROR(__xludf.DUMMYFUNCTION("""COMPUTED_VALUE"""),"-")</f>
        <v>-</v>
      </c>
      <c r="BD6" s="10" t="str">
        <f>IFERROR(__xludf.DUMMYFUNCTION("""COMPUTED_VALUE"""),"-")</f>
        <v>-</v>
      </c>
      <c r="BE6" s="10" t="str">
        <f>IFERROR(__xludf.DUMMYFUNCTION("""COMPUTED_VALUE"""),"-")</f>
        <v>-</v>
      </c>
      <c r="BF6" s="10" t="str">
        <f>IFERROR(__xludf.DUMMYFUNCTION("""COMPUTED_VALUE"""),"-")</f>
        <v>-</v>
      </c>
      <c r="BG6" s="10" t="str">
        <f>IFERROR(__xludf.DUMMYFUNCTION("""COMPUTED_VALUE"""),"-")</f>
        <v>-</v>
      </c>
      <c r="BH6" s="10" t="str">
        <f>IFERROR(__xludf.DUMMYFUNCTION("""COMPUTED_VALUE"""),"-")</f>
        <v>-</v>
      </c>
      <c r="BI6" s="10" t="str">
        <f>IFERROR(__xludf.DUMMYFUNCTION("""COMPUTED_VALUE"""),"-")</f>
        <v>-</v>
      </c>
      <c r="BJ6" s="10" t="str">
        <f>IFERROR(__xludf.DUMMYFUNCTION("""COMPUTED_VALUE"""),"-")</f>
        <v>-</v>
      </c>
      <c r="BK6" s="10" t="str">
        <f>IFERROR(__xludf.DUMMYFUNCTION("""COMPUTED_VALUE"""),"-")</f>
        <v>-</v>
      </c>
      <c r="BL6" s="11" t="str">
        <f>IFERROR(__xludf.DUMMYFUNCTION("""COMPUTED_VALUE"""),"-")</f>
        <v>-</v>
      </c>
      <c r="BM6" s="10" t="str">
        <f>IFERROR(__xludf.DUMMYFUNCTION("""COMPUTED_VALUE"""),"-")</f>
        <v>-</v>
      </c>
      <c r="BN6" s="10" t="str">
        <f>IFERROR(__xludf.DUMMYFUNCTION("""COMPUTED_VALUE"""),"-")</f>
        <v>-</v>
      </c>
      <c r="BO6" s="10" t="str">
        <f>IFERROR(__xludf.DUMMYFUNCTION("""COMPUTED_VALUE"""),"-")</f>
        <v>-</v>
      </c>
      <c r="BP6" s="10" t="str">
        <f>IFERROR(__xludf.DUMMYFUNCTION("""COMPUTED_VALUE"""),"-")</f>
        <v>-</v>
      </c>
      <c r="BQ6" s="10" t="str">
        <f>IFERROR(__xludf.DUMMYFUNCTION("""COMPUTED_VALUE"""),"-")</f>
        <v>-</v>
      </c>
      <c r="BR6" s="10" t="str">
        <f>IFERROR(__xludf.DUMMYFUNCTION("""COMPUTED_VALUE"""),"-")</f>
        <v>-</v>
      </c>
      <c r="BS6" s="10" t="str">
        <f>IFERROR(__xludf.DUMMYFUNCTION("""COMPUTED_VALUE"""),"-")</f>
        <v>-</v>
      </c>
      <c r="BT6" s="10" t="str">
        <f>IFERROR(__xludf.DUMMYFUNCTION("""COMPUTED_VALUE"""),"-")</f>
        <v>-</v>
      </c>
      <c r="BU6" s="10" t="str">
        <f>IFERROR(__xludf.DUMMYFUNCTION("""COMPUTED_VALUE"""),"-")</f>
        <v>-</v>
      </c>
      <c r="BV6" s="10" t="str">
        <f>IFERROR(__xludf.DUMMYFUNCTION("""COMPUTED_VALUE"""),"-")</f>
        <v>-</v>
      </c>
      <c r="BW6" s="10" t="str">
        <f>IFERROR(__xludf.DUMMYFUNCTION("""COMPUTED_VALUE"""),"-")</f>
        <v>-</v>
      </c>
      <c r="BX6" s="10" t="str">
        <f>IFERROR(__xludf.DUMMYFUNCTION("""COMPUTED_VALUE"""),"-")</f>
        <v>-</v>
      </c>
      <c r="BY6" s="10" t="str">
        <f>IFERROR(__xludf.DUMMYFUNCTION("""COMPUTED_VALUE"""),"-")</f>
        <v>-</v>
      </c>
      <c r="BZ6" s="10" t="str">
        <f>IFERROR(__xludf.DUMMYFUNCTION("""COMPUTED_VALUE"""),"-")</f>
        <v>-</v>
      </c>
      <c r="CA6" s="10" t="str">
        <f>IFERROR(__xludf.DUMMYFUNCTION("""COMPUTED_VALUE"""),"-")</f>
        <v>-</v>
      </c>
      <c r="CB6" s="10" t="str">
        <f>IFERROR(__xludf.DUMMYFUNCTION("""COMPUTED_VALUE"""),"-")</f>
        <v>-</v>
      </c>
      <c r="CC6" s="10" t="str">
        <f>IFERROR(__xludf.DUMMYFUNCTION("""COMPUTED_VALUE"""),"-")</f>
        <v>-</v>
      </c>
      <c r="CD6" s="10" t="str">
        <f>IFERROR(__xludf.DUMMYFUNCTION("""COMPUTED_VALUE"""),"-")</f>
        <v>-</v>
      </c>
      <c r="CE6" s="10" t="str">
        <f>IFERROR(__xludf.DUMMYFUNCTION("""COMPUTED_VALUE"""),"-")</f>
        <v>-</v>
      </c>
      <c r="CF6" s="10" t="str">
        <f>IFERROR(__xludf.DUMMYFUNCTION("""COMPUTED_VALUE"""),"-")</f>
        <v>-</v>
      </c>
      <c r="CG6" s="10" t="str">
        <f>IFERROR(__xludf.DUMMYFUNCTION("""COMPUTED_VALUE"""),"-")</f>
        <v>-</v>
      </c>
      <c r="CH6" s="10" t="str">
        <f>IFERROR(__xludf.DUMMYFUNCTION("""COMPUTED_VALUE"""),"-")</f>
        <v>-</v>
      </c>
      <c r="CI6" s="10" t="str">
        <f>IFERROR(__xludf.DUMMYFUNCTION("""COMPUTED_VALUE"""),"-")</f>
        <v>-</v>
      </c>
      <c r="CJ6" s="10" t="str">
        <f>IFERROR(__xludf.DUMMYFUNCTION("""COMPUTED_VALUE"""),"-")</f>
        <v>-</v>
      </c>
      <c r="CK6" s="10" t="str">
        <f>IFERROR(__xludf.DUMMYFUNCTION("""COMPUTED_VALUE"""),"-")</f>
        <v>-</v>
      </c>
      <c r="CL6" s="10" t="str">
        <f>IFERROR(__xludf.DUMMYFUNCTION("""COMPUTED_VALUE"""),"-")</f>
        <v>-</v>
      </c>
      <c r="CM6" s="10" t="str">
        <f>IFERROR(__xludf.DUMMYFUNCTION("""COMPUTED_VALUE"""),"-")</f>
        <v>-</v>
      </c>
      <c r="CN6" s="10" t="str">
        <f>IFERROR(__xludf.DUMMYFUNCTION("""COMPUTED_VALUE"""),"-")</f>
        <v>-</v>
      </c>
      <c r="CO6" s="11">
        <f>IFERROR(__xludf.DUMMYFUNCTION("""COMPUTED_VALUE"""),1.0)</f>
        <v>1</v>
      </c>
      <c r="CP6" s="10">
        <f>IFERROR(__xludf.DUMMYFUNCTION("""COMPUTED_VALUE"""),1.0)</f>
        <v>1</v>
      </c>
      <c r="CQ6" s="10">
        <f>IFERROR(__xludf.DUMMYFUNCTION("""COMPUTED_VALUE"""),1.0)</f>
        <v>1</v>
      </c>
      <c r="CR6" s="10">
        <f>IFERROR(__xludf.DUMMYFUNCTION("""COMPUTED_VALUE"""),1.0)</f>
        <v>1</v>
      </c>
      <c r="CS6" s="10">
        <f>IFERROR(__xludf.DUMMYFUNCTION("""COMPUTED_VALUE"""),1.0)</f>
        <v>1</v>
      </c>
      <c r="CT6" s="10">
        <f>IFERROR(__xludf.DUMMYFUNCTION("""COMPUTED_VALUE"""),1.0)</f>
        <v>1</v>
      </c>
      <c r="CU6" s="10">
        <f>IFERROR(__xludf.DUMMYFUNCTION("""COMPUTED_VALUE"""),1.0)</f>
        <v>1</v>
      </c>
      <c r="CV6" s="10">
        <f>IFERROR(__xludf.DUMMYFUNCTION("""COMPUTED_VALUE"""),1.0)</f>
        <v>1</v>
      </c>
      <c r="CW6" s="10">
        <f>IFERROR(__xludf.DUMMYFUNCTION("""COMPUTED_VALUE"""),1.0)</f>
        <v>1</v>
      </c>
      <c r="CX6" s="10">
        <f>IFERROR(__xludf.DUMMYFUNCTION("""COMPUTED_VALUE"""),1.0)</f>
        <v>1</v>
      </c>
      <c r="CY6" s="10">
        <f>IFERROR(__xludf.DUMMYFUNCTION("""COMPUTED_VALUE"""),1.0)</f>
        <v>1</v>
      </c>
      <c r="CZ6" s="10">
        <f>IFERROR(__xludf.DUMMYFUNCTION("""COMPUTED_VALUE"""),1.0)</f>
        <v>1</v>
      </c>
      <c r="DA6" s="10">
        <f>IFERROR(__xludf.DUMMYFUNCTION("""COMPUTED_VALUE"""),1.0)</f>
        <v>1</v>
      </c>
      <c r="DB6" s="10">
        <f>IFERROR(__xludf.DUMMYFUNCTION("""COMPUTED_VALUE"""),1.0)</f>
        <v>1</v>
      </c>
      <c r="DC6" s="10">
        <f>IFERROR(__xludf.DUMMYFUNCTION("""COMPUTED_VALUE"""),1.0)</f>
        <v>1</v>
      </c>
      <c r="DD6" s="10">
        <f>IFERROR(__xludf.DUMMYFUNCTION("""COMPUTED_VALUE"""),1.0)</f>
        <v>1</v>
      </c>
      <c r="DE6" s="10">
        <f>IFERROR(__xludf.DUMMYFUNCTION("""COMPUTED_VALUE"""),1.0)</f>
        <v>1</v>
      </c>
      <c r="DF6" s="10">
        <f>IFERROR(__xludf.DUMMYFUNCTION("""COMPUTED_VALUE"""),1.0)</f>
        <v>1</v>
      </c>
      <c r="DG6" s="10">
        <f>IFERROR(__xludf.DUMMYFUNCTION("""COMPUTED_VALUE"""),1.0)</f>
        <v>1</v>
      </c>
      <c r="DH6" s="10">
        <f>IFERROR(__xludf.DUMMYFUNCTION("""COMPUTED_VALUE"""),1.0)</f>
        <v>1</v>
      </c>
      <c r="DI6" s="10">
        <f>IFERROR(__xludf.DUMMYFUNCTION("""COMPUTED_VALUE"""),1.0)</f>
        <v>1</v>
      </c>
      <c r="DJ6" s="10">
        <f>IFERROR(__xludf.DUMMYFUNCTION("""COMPUTED_VALUE"""),1.0)</f>
        <v>1</v>
      </c>
      <c r="DK6" s="10">
        <f>IFERROR(__xludf.DUMMYFUNCTION("""COMPUTED_VALUE"""),1.0)</f>
        <v>1</v>
      </c>
      <c r="DL6" s="10">
        <f>IFERROR(__xludf.DUMMYFUNCTION("""COMPUTED_VALUE"""),1.0)</f>
        <v>1</v>
      </c>
      <c r="DM6" s="10">
        <f>IFERROR(__xludf.DUMMYFUNCTION("""COMPUTED_VALUE"""),1.0)</f>
        <v>1</v>
      </c>
      <c r="DN6" s="10">
        <f>IFERROR(__xludf.DUMMYFUNCTION("""COMPUTED_VALUE"""),1.0)</f>
        <v>1</v>
      </c>
      <c r="DO6" s="10">
        <f>IFERROR(__xludf.DUMMYFUNCTION("""COMPUTED_VALUE"""),1.0)</f>
        <v>1</v>
      </c>
      <c r="DP6" s="10">
        <f>IFERROR(__xludf.DUMMYFUNCTION("""COMPUTED_VALUE"""),1.0)</f>
        <v>1</v>
      </c>
      <c r="DQ6" s="10">
        <f>IFERROR(__xludf.DUMMYFUNCTION("""COMPUTED_VALUE"""),1.0)</f>
        <v>1</v>
      </c>
      <c r="DR6" s="10">
        <f>IFERROR(__xludf.DUMMYFUNCTION("""COMPUTED_VALUE"""),1.0)</f>
        <v>1</v>
      </c>
      <c r="DS6" s="10">
        <f>IFERROR(__xludf.DUMMYFUNCTION("""COMPUTED_VALUE"""),1.0)</f>
        <v>1</v>
      </c>
      <c r="DT6" s="10">
        <f>IFERROR(__xludf.DUMMYFUNCTION("""COMPUTED_VALUE"""),1.0)</f>
        <v>1</v>
      </c>
      <c r="DU6" s="10">
        <f>IFERROR(__xludf.DUMMYFUNCTION("""COMPUTED_VALUE"""),1.0)</f>
        <v>1</v>
      </c>
      <c r="DV6" s="10">
        <f>IFERROR(__xludf.DUMMYFUNCTION("""COMPUTED_VALUE"""),1.0)</f>
        <v>1</v>
      </c>
      <c r="DW6" s="10">
        <f>IFERROR(__xludf.DUMMYFUNCTION("""COMPUTED_VALUE"""),1.0)</f>
        <v>1</v>
      </c>
      <c r="DX6" s="10">
        <f>IFERROR(__xludf.DUMMYFUNCTION("""COMPUTED_VALUE"""),1.0)</f>
        <v>1</v>
      </c>
      <c r="DY6" s="10">
        <f>IFERROR(__xludf.DUMMYFUNCTION("""COMPUTED_VALUE"""),1.0)</f>
        <v>1</v>
      </c>
      <c r="DZ6" s="10">
        <f>IFERROR(__xludf.DUMMYFUNCTION("""COMPUTED_VALUE"""),1.0)</f>
        <v>1</v>
      </c>
      <c r="EA6" s="10">
        <f>IFERROR(__xludf.DUMMYFUNCTION("""COMPUTED_VALUE"""),1.0)</f>
        <v>1</v>
      </c>
      <c r="EB6" s="10">
        <f>IFERROR(__xludf.DUMMYFUNCTION("""COMPUTED_VALUE"""),1.0)</f>
        <v>1</v>
      </c>
      <c r="EC6" s="10">
        <f>IFERROR(__xludf.DUMMYFUNCTION("""COMPUTED_VALUE"""),1.0)</f>
        <v>1</v>
      </c>
      <c r="ED6" s="10">
        <f>IFERROR(__xludf.DUMMYFUNCTION("""COMPUTED_VALUE"""),1.0)</f>
        <v>1</v>
      </c>
      <c r="EE6" s="10">
        <f>IFERROR(__xludf.DUMMYFUNCTION("""COMPUTED_VALUE"""),1.0)</f>
        <v>1</v>
      </c>
      <c r="EF6" s="10">
        <f>IFERROR(__xludf.DUMMYFUNCTION("""COMPUTED_VALUE"""),1.0)</f>
        <v>1</v>
      </c>
      <c r="EG6" s="10">
        <f>IFERROR(__xludf.DUMMYFUNCTION("""COMPUTED_VALUE"""),1.0)</f>
        <v>1</v>
      </c>
      <c r="EH6" s="10">
        <f>IFERROR(__xludf.DUMMYFUNCTION("""COMPUTED_VALUE"""),1.0)</f>
        <v>1</v>
      </c>
      <c r="EI6" s="10">
        <f>IFERROR(__xludf.DUMMYFUNCTION("""COMPUTED_VALUE"""),1.0)</f>
        <v>1</v>
      </c>
      <c r="EJ6" s="10">
        <f>IFERROR(__xludf.DUMMYFUNCTION("""COMPUTED_VALUE"""),1.0)</f>
        <v>1</v>
      </c>
      <c r="EK6" s="10">
        <f>IFERROR(__xludf.DUMMYFUNCTION("""COMPUTED_VALUE"""),1.0)</f>
        <v>1</v>
      </c>
      <c r="EL6" s="10">
        <f>IFERROR(__xludf.DUMMYFUNCTION("""COMPUTED_VALUE"""),1.0)</f>
        <v>1</v>
      </c>
      <c r="EM6" s="10">
        <f>IFERROR(__xludf.DUMMYFUNCTION("""COMPUTED_VALUE"""),1.0)</f>
        <v>1</v>
      </c>
      <c r="EN6" s="10">
        <f>IFERROR(__xludf.DUMMYFUNCTION("""COMPUTED_VALUE"""),1.0)</f>
        <v>1</v>
      </c>
      <c r="EO6" s="10">
        <f>IFERROR(__xludf.DUMMYFUNCTION("""COMPUTED_VALUE"""),1.0)</f>
        <v>1</v>
      </c>
      <c r="EP6" s="10">
        <f>IFERROR(__xludf.DUMMYFUNCTION("""COMPUTED_VALUE"""),1.0)</f>
        <v>1</v>
      </c>
      <c r="EQ6" s="10">
        <f>IFERROR(__xludf.DUMMYFUNCTION("""COMPUTED_VALUE"""),1.0)</f>
        <v>1</v>
      </c>
      <c r="ER6" s="10">
        <f>IFERROR(__xludf.DUMMYFUNCTION("""COMPUTED_VALUE"""),1.0)</f>
        <v>1</v>
      </c>
      <c r="ES6" s="10">
        <f>IFERROR(__xludf.DUMMYFUNCTION("""COMPUTED_VALUE"""),1.0)</f>
        <v>1</v>
      </c>
      <c r="ET6" s="10">
        <f>IFERROR(__xludf.DUMMYFUNCTION("""COMPUTED_VALUE"""),1.0)</f>
        <v>1</v>
      </c>
      <c r="EU6" s="10">
        <f>IFERROR(__xludf.DUMMYFUNCTION("""COMPUTED_VALUE"""),1.0)</f>
        <v>1</v>
      </c>
      <c r="EV6" s="10">
        <f>IFERROR(__xludf.DUMMYFUNCTION("""COMPUTED_VALUE"""),1.0)</f>
        <v>1</v>
      </c>
      <c r="EW6" s="10">
        <f>IFERROR(__xludf.DUMMYFUNCTION("""COMPUTED_VALUE"""),1.0)</f>
        <v>1</v>
      </c>
      <c r="EX6" s="10">
        <f>IFERROR(__xludf.DUMMYFUNCTION("""COMPUTED_VALUE"""),1.0)</f>
        <v>1</v>
      </c>
      <c r="EY6" s="10">
        <f>IFERROR(__xludf.DUMMYFUNCTION("""COMPUTED_VALUE"""),1.0)</f>
        <v>1</v>
      </c>
      <c r="EZ6" s="10">
        <f>IFERROR(__xludf.DUMMYFUNCTION("""COMPUTED_VALUE"""),1.0)</f>
        <v>1</v>
      </c>
      <c r="FA6" s="10">
        <f>IFERROR(__xludf.DUMMYFUNCTION("""COMPUTED_VALUE"""),1.0)</f>
        <v>1</v>
      </c>
      <c r="FB6" s="10">
        <f>IFERROR(__xludf.DUMMYFUNCTION("""COMPUTED_VALUE"""),1.0)</f>
        <v>1</v>
      </c>
      <c r="FC6" s="10">
        <f>IFERROR(__xludf.DUMMYFUNCTION("""COMPUTED_VALUE"""),1.0)</f>
        <v>1</v>
      </c>
      <c r="FD6" s="11">
        <f>IFERROR(__xludf.DUMMYFUNCTION("""COMPUTED_VALUE"""),1.0)</f>
        <v>1</v>
      </c>
      <c r="FE6" s="10">
        <f>IFERROR(__xludf.DUMMYFUNCTION("""COMPUTED_VALUE"""),1.0)</f>
        <v>1</v>
      </c>
      <c r="FF6" s="10">
        <f>IFERROR(__xludf.DUMMYFUNCTION("""COMPUTED_VALUE"""),1.0)</f>
        <v>1</v>
      </c>
      <c r="FG6" s="10">
        <f>IFERROR(__xludf.DUMMYFUNCTION("""COMPUTED_VALUE"""),1.0)</f>
        <v>1</v>
      </c>
      <c r="FH6" s="10">
        <f>IFERROR(__xludf.DUMMYFUNCTION("""COMPUTED_VALUE"""),1.0)</f>
        <v>1</v>
      </c>
      <c r="FI6" s="10">
        <f>IFERROR(__xludf.DUMMYFUNCTION("""COMPUTED_VALUE"""),1.0)</f>
        <v>1</v>
      </c>
      <c r="FJ6" s="10">
        <f>IFERROR(__xludf.DUMMYFUNCTION("""COMPUTED_VALUE"""),1.0)</f>
        <v>1</v>
      </c>
      <c r="FK6" s="10">
        <f>IFERROR(__xludf.DUMMYFUNCTION("""COMPUTED_VALUE"""),1.0)</f>
        <v>1</v>
      </c>
      <c r="FL6" s="10">
        <f>IFERROR(__xludf.DUMMYFUNCTION("""COMPUTED_VALUE"""),1.0)</f>
        <v>1</v>
      </c>
      <c r="FM6" s="10">
        <f>IFERROR(__xludf.DUMMYFUNCTION("""COMPUTED_VALUE"""),1.0)</f>
        <v>1</v>
      </c>
      <c r="FN6" s="10">
        <f>IFERROR(__xludf.DUMMYFUNCTION("""COMPUTED_VALUE"""),1.0)</f>
        <v>1</v>
      </c>
      <c r="FO6" s="10">
        <f>IFERROR(__xludf.DUMMYFUNCTION("""COMPUTED_VALUE"""),1.0)</f>
        <v>1</v>
      </c>
      <c r="FP6" s="10">
        <f>IFERROR(__xludf.DUMMYFUNCTION("""COMPUTED_VALUE"""),1.0)</f>
        <v>1</v>
      </c>
      <c r="FQ6" s="10">
        <f>IFERROR(__xludf.DUMMYFUNCTION("""COMPUTED_VALUE"""),1.0)</f>
        <v>1</v>
      </c>
      <c r="FR6" s="10">
        <f>IFERROR(__xludf.DUMMYFUNCTION("""COMPUTED_VALUE"""),1.0)</f>
        <v>1</v>
      </c>
      <c r="FS6" s="10">
        <f>IFERROR(__xludf.DUMMYFUNCTION("""COMPUTED_VALUE"""),1.0)</f>
        <v>1</v>
      </c>
      <c r="FT6" s="10">
        <f>IFERROR(__xludf.DUMMYFUNCTION("""COMPUTED_VALUE"""),1.0)</f>
        <v>1</v>
      </c>
      <c r="FU6" s="10">
        <f>IFERROR(__xludf.DUMMYFUNCTION("""COMPUTED_VALUE"""),1.0)</f>
        <v>1</v>
      </c>
      <c r="FV6" s="10">
        <f>IFERROR(__xludf.DUMMYFUNCTION("""COMPUTED_VALUE"""),1.0)</f>
        <v>1</v>
      </c>
      <c r="FW6" s="10">
        <f>IFERROR(__xludf.DUMMYFUNCTION("""COMPUTED_VALUE"""),1.0)</f>
        <v>1</v>
      </c>
      <c r="FX6" s="10">
        <f>IFERROR(__xludf.DUMMYFUNCTION("""COMPUTED_VALUE"""),1.0)</f>
        <v>1</v>
      </c>
      <c r="FY6" s="10">
        <f>IFERROR(__xludf.DUMMYFUNCTION("""COMPUTED_VALUE"""),1.0)</f>
        <v>1</v>
      </c>
      <c r="FZ6" s="10">
        <f>IFERROR(__xludf.DUMMYFUNCTION("""COMPUTED_VALUE"""),1.0)</f>
        <v>1</v>
      </c>
      <c r="GA6" s="10">
        <f>IFERROR(__xludf.DUMMYFUNCTION("""COMPUTED_VALUE"""),1.0)</f>
        <v>1</v>
      </c>
      <c r="GB6" s="10">
        <f>IFERROR(__xludf.DUMMYFUNCTION("""COMPUTED_VALUE"""),1.0)</f>
        <v>1</v>
      </c>
      <c r="GC6" s="10">
        <f>IFERROR(__xludf.DUMMYFUNCTION("""COMPUTED_VALUE"""),1.0)</f>
        <v>1</v>
      </c>
      <c r="GD6" s="10">
        <f>IFERROR(__xludf.DUMMYFUNCTION("""COMPUTED_VALUE"""),1.0)</f>
        <v>1</v>
      </c>
      <c r="GE6" s="11">
        <f>IFERROR(__xludf.DUMMYFUNCTION("""COMPUTED_VALUE"""),1.0)</f>
        <v>1</v>
      </c>
      <c r="GF6" s="10">
        <f>IFERROR(__xludf.DUMMYFUNCTION("""COMPUTED_VALUE"""),1.0)</f>
        <v>1</v>
      </c>
      <c r="GG6" s="10">
        <f>IFERROR(__xludf.DUMMYFUNCTION("""COMPUTED_VALUE"""),1.0)</f>
        <v>1</v>
      </c>
      <c r="GH6" s="10">
        <f>IFERROR(__xludf.DUMMYFUNCTION("""COMPUTED_VALUE"""),1.0)</f>
        <v>1</v>
      </c>
      <c r="GI6" s="10">
        <f>IFERROR(__xludf.DUMMYFUNCTION("""COMPUTED_VALUE"""),1.0)</f>
        <v>1</v>
      </c>
      <c r="GJ6" s="10">
        <f>IFERROR(__xludf.DUMMYFUNCTION("""COMPUTED_VALUE"""),1.0)</f>
        <v>1</v>
      </c>
      <c r="GK6" s="10">
        <f>IFERROR(__xludf.DUMMYFUNCTION("""COMPUTED_VALUE"""),1.0)</f>
        <v>1</v>
      </c>
      <c r="GL6" s="10">
        <f>IFERROR(__xludf.DUMMYFUNCTION("""COMPUTED_VALUE"""),1.0)</f>
        <v>1</v>
      </c>
      <c r="GM6" s="10">
        <f>IFERROR(__xludf.DUMMYFUNCTION("""COMPUTED_VALUE"""),1.0)</f>
        <v>1</v>
      </c>
      <c r="GN6" s="10">
        <f>IFERROR(__xludf.DUMMYFUNCTION("""COMPUTED_VALUE"""),1.0)</f>
        <v>1</v>
      </c>
      <c r="GO6" s="10">
        <f>IFERROR(__xludf.DUMMYFUNCTION("""COMPUTED_VALUE"""),1.0)</f>
        <v>1</v>
      </c>
      <c r="GP6" s="10">
        <f>IFERROR(__xludf.DUMMYFUNCTION("""COMPUTED_VALUE"""),1.0)</f>
        <v>1</v>
      </c>
      <c r="GQ6" s="10">
        <f>IFERROR(__xludf.DUMMYFUNCTION("""COMPUTED_VALUE"""),1.0)</f>
        <v>1</v>
      </c>
      <c r="GR6" s="10">
        <f>IFERROR(__xludf.DUMMYFUNCTION("""COMPUTED_VALUE"""),1.0)</f>
        <v>1</v>
      </c>
      <c r="GS6" s="10">
        <f>IFERROR(__xludf.DUMMYFUNCTION("""COMPUTED_VALUE"""),1.0)</f>
        <v>1</v>
      </c>
      <c r="GT6" s="10">
        <f>IFERROR(__xludf.DUMMYFUNCTION("""COMPUTED_VALUE"""),1.0)</f>
        <v>1</v>
      </c>
      <c r="GU6" s="10">
        <f>IFERROR(__xludf.DUMMYFUNCTION("""COMPUTED_VALUE"""),1.0)</f>
        <v>1</v>
      </c>
      <c r="GV6" s="10">
        <f>IFERROR(__xludf.DUMMYFUNCTION("""COMPUTED_VALUE"""),1.0)</f>
        <v>1</v>
      </c>
      <c r="GW6" s="10">
        <f>IFERROR(__xludf.DUMMYFUNCTION("""COMPUTED_VALUE"""),1.0)</f>
        <v>1</v>
      </c>
      <c r="GX6" s="10">
        <f>IFERROR(__xludf.DUMMYFUNCTION("""COMPUTED_VALUE"""),1.0)</f>
        <v>1</v>
      </c>
      <c r="GY6" s="10">
        <f>IFERROR(__xludf.DUMMYFUNCTION("""COMPUTED_VALUE"""),1.0)</f>
        <v>1</v>
      </c>
      <c r="GZ6" s="10">
        <f>IFERROR(__xludf.DUMMYFUNCTION("""COMPUTED_VALUE"""),1.0)</f>
        <v>1</v>
      </c>
      <c r="HA6" s="10">
        <f>IFERROR(__xludf.DUMMYFUNCTION("""COMPUTED_VALUE"""),1.0)</f>
        <v>1</v>
      </c>
      <c r="HB6" s="10">
        <f>IFERROR(__xludf.DUMMYFUNCTION("""COMPUTED_VALUE"""),1.0)</f>
        <v>1</v>
      </c>
      <c r="HC6" s="10">
        <f>IFERROR(__xludf.DUMMYFUNCTION("""COMPUTED_VALUE"""),1.0)</f>
        <v>1</v>
      </c>
      <c r="HD6" s="10">
        <f>IFERROR(__xludf.DUMMYFUNCTION("""COMPUTED_VALUE"""),1.0)</f>
        <v>1</v>
      </c>
      <c r="HE6" s="10">
        <f>IFERROR(__xludf.DUMMYFUNCTION("""COMPUTED_VALUE"""),1.0)</f>
        <v>1</v>
      </c>
      <c r="HF6" s="10">
        <f>IFERROR(__xludf.DUMMYFUNCTION("""COMPUTED_VALUE"""),1.0)</f>
        <v>1</v>
      </c>
      <c r="HG6" s="10">
        <f>IFERROR(__xludf.DUMMYFUNCTION("""COMPUTED_VALUE"""),1.0)</f>
        <v>1</v>
      </c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</row>
    <row r="7">
      <c r="A7" s="7"/>
      <c r="B7" s="8">
        <v>2.0</v>
      </c>
      <c r="C7" s="8">
        <f t="shared" si="1"/>
        <v>5</v>
      </c>
      <c r="D7" s="7" t="str">
        <f>IFERROR(__xludf.DUMMYFUNCTION("""COMPUTED_VALUE"""),"Pajaraja")</f>
        <v>Pajaraja</v>
      </c>
      <c r="E7" s="7" t="str">
        <f>IFERROR(__xludf.DUMMYFUNCTION("""COMPUTED_VALUE"""),"Pavle")</f>
        <v>Pavle</v>
      </c>
      <c r="F7" s="7" t="str">
        <f>IFERROR(__xludf.DUMMYFUNCTION("""COMPUTED_VALUE"""),"Martinovic")</f>
        <v>Martinovic</v>
      </c>
      <c r="G7" s="9">
        <f>IFERROR(__xludf.DUMMYFUNCTION("""COMPUTED_VALUE"""),286.0)</f>
        <v>286</v>
      </c>
      <c r="H7" s="7" t="str">
        <f>IFERROR(__xludf.DUMMYFUNCTION("""COMPUTED_VALUE"""),"ODOBREN")</f>
        <v>ODOBREN</v>
      </c>
      <c r="I7" s="7" t="str">
        <f>IFERROR(__xludf.DUMMYFUNCTION("""COMPUTED_VALUE"""),"Stari grad")</f>
        <v>Stari grad</v>
      </c>
      <c r="J7" s="7" t="str">
        <f>IFERROR(__xludf.DUMMYFUNCTION("""COMPUTED_VALUE"""),"Matematička gimnazija")</f>
        <v>Matematička gimnazija</v>
      </c>
      <c r="K7" s="7" t="str">
        <f>IFERROR(__xludf.DUMMYFUNCTION("""COMPUTED_VALUE"""),"IV")</f>
        <v>IV</v>
      </c>
      <c r="L7" s="7" t="str">
        <f>IFERROR(__xludf.DUMMYFUNCTION("""COMPUTED_VALUE"""),"A")</f>
        <v>A</v>
      </c>
      <c r="M7" s="7"/>
      <c r="N7" s="10" t="str">
        <f>IFERROR(__xludf.DUMMYFUNCTION("""COMPUTED_VALUE"""),"-")</f>
        <v>-</v>
      </c>
      <c r="O7" s="10" t="str">
        <f>IFERROR(__xludf.DUMMYFUNCTION("""COMPUTED_VALUE"""),"-")</f>
        <v>-</v>
      </c>
      <c r="P7" s="10" t="str">
        <f>IFERROR(__xludf.DUMMYFUNCTION("""COMPUTED_VALUE"""),"-")</f>
        <v>-</v>
      </c>
      <c r="Q7" s="11">
        <f>IFERROR(__xludf.DUMMYFUNCTION("""COMPUTED_VALUE"""),100.0)</f>
        <v>100</v>
      </c>
      <c r="R7" s="10">
        <f>IFERROR(__xludf.DUMMYFUNCTION("""COMPUTED_VALUE"""),100.0)</f>
        <v>100</v>
      </c>
      <c r="S7" s="10">
        <f>IFERROR(__xludf.DUMMYFUNCTION("""COMPUTED_VALUE"""),86.0)</f>
        <v>86</v>
      </c>
      <c r="T7" s="11" t="str">
        <f>IFERROR(__xludf.DUMMYFUNCTION("""COMPUTED_VALUE"""),"-")</f>
        <v>-</v>
      </c>
      <c r="U7" s="10" t="str">
        <f>IFERROR(__xludf.DUMMYFUNCTION("""COMPUTED_VALUE"""),"-")</f>
        <v>-</v>
      </c>
      <c r="V7" s="10" t="str">
        <f>IFERROR(__xludf.DUMMYFUNCTION("""COMPUTED_VALUE"""),"-")</f>
        <v>-</v>
      </c>
      <c r="W7" s="10" t="str">
        <f>IFERROR(__xludf.DUMMYFUNCTION("""COMPUTED_VALUE"""),"-")</f>
        <v>-</v>
      </c>
      <c r="X7" s="10" t="str">
        <f>IFERROR(__xludf.DUMMYFUNCTION("""COMPUTED_VALUE"""),"-")</f>
        <v>-</v>
      </c>
      <c r="Y7" s="10" t="str">
        <f>IFERROR(__xludf.DUMMYFUNCTION("""COMPUTED_VALUE"""),"-")</f>
        <v>-</v>
      </c>
      <c r="Z7" s="10" t="str">
        <f>IFERROR(__xludf.DUMMYFUNCTION("""COMPUTED_VALUE"""),"-")</f>
        <v>-</v>
      </c>
      <c r="AA7" s="10" t="str">
        <f>IFERROR(__xludf.DUMMYFUNCTION("""COMPUTED_VALUE"""),"-")</f>
        <v>-</v>
      </c>
      <c r="AB7" s="10" t="str">
        <f>IFERROR(__xludf.DUMMYFUNCTION("""COMPUTED_VALUE"""),"-")</f>
        <v>-</v>
      </c>
      <c r="AC7" s="10" t="str">
        <f>IFERROR(__xludf.DUMMYFUNCTION("""COMPUTED_VALUE"""),"-")</f>
        <v>-</v>
      </c>
      <c r="AD7" s="10" t="str">
        <f>IFERROR(__xludf.DUMMYFUNCTION("""COMPUTED_VALUE"""),"-")</f>
        <v>-</v>
      </c>
      <c r="AE7" s="10" t="str">
        <f>IFERROR(__xludf.DUMMYFUNCTION("""COMPUTED_VALUE"""),"-")</f>
        <v>-</v>
      </c>
      <c r="AF7" s="10" t="str">
        <f>IFERROR(__xludf.DUMMYFUNCTION("""COMPUTED_VALUE"""),"-")</f>
        <v>-</v>
      </c>
      <c r="AG7" s="10" t="str">
        <f>IFERROR(__xludf.DUMMYFUNCTION("""COMPUTED_VALUE"""),"-")</f>
        <v>-</v>
      </c>
      <c r="AH7" s="10" t="str">
        <f>IFERROR(__xludf.DUMMYFUNCTION("""COMPUTED_VALUE"""),"-")</f>
        <v>-</v>
      </c>
      <c r="AI7" s="10" t="str">
        <f>IFERROR(__xludf.DUMMYFUNCTION("""COMPUTED_VALUE"""),"-")</f>
        <v>-</v>
      </c>
      <c r="AJ7" s="10" t="str">
        <f>IFERROR(__xludf.DUMMYFUNCTION("""COMPUTED_VALUE"""),"-")</f>
        <v>-</v>
      </c>
      <c r="AK7" s="10" t="str">
        <f>IFERROR(__xludf.DUMMYFUNCTION("""COMPUTED_VALUE"""),"-")</f>
        <v>-</v>
      </c>
      <c r="AL7" s="10" t="str">
        <f>IFERROR(__xludf.DUMMYFUNCTION("""COMPUTED_VALUE"""),"-")</f>
        <v>-</v>
      </c>
      <c r="AM7" s="10" t="str">
        <f>IFERROR(__xludf.DUMMYFUNCTION("""COMPUTED_VALUE"""),"-")</f>
        <v>-</v>
      </c>
      <c r="AN7" s="11" t="str">
        <f>IFERROR(__xludf.DUMMYFUNCTION("""COMPUTED_VALUE"""),"-")</f>
        <v>-</v>
      </c>
      <c r="AO7" s="10" t="str">
        <f>IFERROR(__xludf.DUMMYFUNCTION("""COMPUTED_VALUE"""),"-")</f>
        <v>-</v>
      </c>
      <c r="AP7" s="10" t="str">
        <f>IFERROR(__xludf.DUMMYFUNCTION("""COMPUTED_VALUE"""),"-")</f>
        <v>-</v>
      </c>
      <c r="AQ7" s="10" t="str">
        <f>IFERROR(__xludf.DUMMYFUNCTION("""COMPUTED_VALUE"""),"-")</f>
        <v>-</v>
      </c>
      <c r="AR7" s="10" t="str">
        <f>IFERROR(__xludf.DUMMYFUNCTION("""COMPUTED_VALUE"""),"-")</f>
        <v>-</v>
      </c>
      <c r="AS7" s="10" t="str">
        <f>IFERROR(__xludf.DUMMYFUNCTION("""COMPUTED_VALUE"""),"-")</f>
        <v>-</v>
      </c>
      <c r="AT7" s="10" t="str">
        <f>IFERROR(__xludf.DUMMYFUNCTION("""COMPUTED_VALUE"""),"-")</f>
        <v>-</v>
      </c>
      <c r="AU7" s="10" t="str">
        <f>IFERROR(__xludf.DUMMYFUNCTION("""COMPUTED_VALUE"""),"-")</f>
        <v>-</v>
      </c>
      <c r="AV7" s="10" t="str">
        <f>IFERROR(__xludf.DUMMYFUNCTION("""COMPUTED_VALUE"""),"-")</f>
        <v>-</v>
      </c>
      <c r="AW7" s="10" t="str">
        <f>IFERROR(__xludf.DUMMYFUNCTION("""COMPUTED_VALUE"""),"-")</f>
        <v>-</v>
      </c>
      <c r="AX7" s="10" t="str">
        <f>IFERROR(__xludf.DUMMYFUNCTION("""COMPUTED_VALUE"""),"-")</f>
        <v>-</v>
      </c>
      <c r="AY7" s="10" t="str">
        <f>IFERROR(__xludf.DUMMYFUNCTION("""COMPUTED_VALUE"""),"-")</f>
        <v>-</v>
      </c>
      <c r="AZ7" s="10" t="str">
        <f>IFERROR(__xludf.DUMMYFUNCTION("""COMPUTED_VALUE"""),"-")</f>
        <v>-</v>
      </c>
      <c r="BA7" s="10" t="str">
        <f>IFERROR(__xludf.DUMMYFUNCTION("""COMPUTED_VALUE"""),"-")</f>
        <v>-</v>
      </c>
      <c r="BB7" s="10" t="str">
        <f>IFERROR(__xludf.DUMMYFUNCTION("""COMPUTED_VALUE"""),"-")</f>
        <v>-</v>
      </c>
      <c r="BC7" s="10" t="str">
        <f>IFERROR(__xludf.DUMMYFUNCTION("""COMPUTED_VALUE"""),"-")</f>
        <v>-</v>
      </c>
      <c r="BD7" s="10" t="str">
        <f>IFERROR(__xludf.DUMMYFUNCTION("""COMPUTED_VALUE"""),"-")</f>
        <v>-</v>
      </c>
      <c r="BE7" s="10" t="str">
        <f>IFERROR(__xludf.DUMMYFUNCTION("""COMPUTED_VALUE"""),"-")</f>
        <v>-</v>
      </c>
      <c r="BF7" s="10" t="str">
        <f>IFERROR(__xludf.DUMMYFUNCTION("""COMPUTED_VALUE"""),"-")</f>
        <v>-</v>
      </c>
      <c r="BG7" s="10" t="str">
        <f>IFERROR(__xludf.DUMMYFUNCTION("""COMPUTED_VALUE"""),"-")</f>
        <v>-</v>
      </c>
      <c r="BH7" s="10" t="str">
        <f>IFERROR(__xludf.DUMMYFUNCTION("""COMPUTED_VALUE"""),"-")</f>
        <v>-</v>
      </c>
      <c r="BI7" s="10" t="str">
        <f>IFERROR(__xludf.DUMMYFUNCTION("""COMPUTED_VALUE"""),"-")</f>
        <v>-</v>
      </c>
      <c r="BJ7" s="10" t="str">
        <f>IFERROR(__xludf.DUMMYFUNCTION("""COMPUTED_VALUE"""),"-")</f>
        <v>-</v>
      </c>
      <c r="BK7" s="10" t="str">
        <f>IFERROR(__xludf.DUMMYFUNCTION("""COMPUTED_VALUE"""),"-")</f>
        <v>-</v>
      </c>
      <c r="BL7" s="11" t="str">
        <f>IFERROR(__xludf.DUMMYFUNCTION("""COMPUTED_VALUE"""),"-")</f>
        <v>-</v>
      </c>
      <c r="BM7" s="10" t="str">
        <f>IFERROR(__xludf.DUMMYFUNCTION("""COMPUTED_VALUE"""),"-")</f>
        <v>-</v>
      </c>
      <c r="BN7" s="10" t="str">
        <f>IFERROR(__xludf.DUMMYFUNCTION("""COMPUTED_VALUE"""),"-")</f>
        <v>-</v>
      </c>
      <c r="BO7" s="10" t="str">
        <f>IFERROR(__xludf.DUMMYFUNCTION("""COMPUTED_VALUE"""),"-")</f>
        <v>-</v>
      </c>
      <c r="BP7" s="10" t="str">
        <f>IFERROR(__xludf.DUMMYFUNCTION("""COMPUTED_VALUE"""),"-")</f>
        <v>-</v>
      </c>
      <c r="BQ7" s="10" t="str">
        <f>IFERROR(__xludf.DUMMYFUNCTION("""COMPUTED_VALUE"""),"-")</f>
        <v>-</v>
      </c>
      <c r="BR7" s="10" t="str">
        <f>IFERROR(__xludf.DUMMYFUNCTION("""COMPUTED_VALUE"""),"-")</f>
        <v>-</v>
      </c>
      <c r="BS7" s="10" t="str">
        <f>IFERROR(__xludf.DUMMYFUNCTION("""COMPUTED_VALUE"""),"-")</f>
        <v>-</v>
      </c>
      <c r="BT7" s="10" t="str">
        <f>IFERROR(__xludf.DUMMYFUNCTION("""COMPUTED_VALUE"""),"-")</f>
        <v>-</v>
      </c>
      <c r="BU7" s="10" t="str">
        <f>IFERROR(__xludf.DUMMYFUNCTION("""COMPUTED_VALUE"""),"-")</f>
        <v>-</v>
      </c>
      <c r="BV7" s="10" t="str">
        <f>IFERROR(__xludf.DUMMYFUNCTION("""COMPUTED_VALUE"""),"-")</f>
        <v>-</v>
      </c>
      <c r="BW7" s="10" t="str">
        <f>IFERROR(__xludf.DUMMYFUNCTION("""COMPUTED_VALUE"""),"-")</f>
        <v>-</v>
      </c>
      <c r="BX7" s="10" t="str">
        <f>IFERROR(__xludf.DUMMYFUNCTION("""COMPUTED_VALUE"""),"-")</f>
        <v>-</v>
      </c>
      <c r="BY7" s="10" t="str">
        <f>IFERROR(__xludf.DUMMYFUNCTION("""COMPUTED_VALUE"""),"-")</f>
        <v>-</v>
      </c>
      <c r="BZ7" s="10" t="str">
        <f>IFERROR(__xludf.DUMMYFUNCTION("""COMPUTED_VALUE"""),"-")</f>
        <v>-</v>
      </c>
      <c r="CA7" s="10" t="str">
        <f>IFERROR(__xludf.DUMMYFUNCTION("""COMPUTED_VALUE"""),"-")</f>
        <v>-</v>
      </c>
      <c r="CB7" s="10" t="str">
        <f>IFERROR(__xludf.DUMMYFUNCTION("""COMPUTED_VALUE"""),"-")</f>
        <v>-</v>
      </c>
      <c r="CC7" s="10" t="str">
        <f>IFERROR(__xludf.DUMMYFUNCTION("""COMPUTED_VALUE"""),"-")</f>
        <v>-</v>
      </c>
      <c r="CD7" s="10" t="str">
        <f>IFERROR(__xludf.DUMMYFUNCTION("""COMPUTED_VALUE"""),"-")</f>
        <v>-</v>
      </c>
      <c r="CE7" s="10" t="str">
        <f>IFERROR(__xludf.DUMMYFUNCTION("""COMPUTED_VALUE"""),"-")</f>
        <v>-</v>
      </c>
      <c r="CF7" s="10" t="str">
        <f>IFERROR(__xludf.DUMMYFUNCTION("""COMPUTED_VALUE"""),"-")</f>
        <v>-</v>
      </c>
      <c r="CG7" s="10" t="str">
        <f>IFERROR(__xludf.DUMMYFUNCTION("""COMPUTED_VALUE"""),"-")</f>
        <v>-</v>
      </c>
      <c r="CH7" s="10" t="str">
        <f>IFERROR(__xludf.DUMMYFUNCTION("""COMPUTED_VALUE"""),"-")</f>
        <v>-</v>
      </c>
      <c r="CI7" s="10" t="str">
        <f>IFERROR(__xludf.DUMMYFUNCTION("""COMPUTED_VALUE"""),"-")</f>
        <v>-</v>
      </c>
      <c r="CJ7" s="10" t="str">
        <f>IFERROR(__xludf.DUMMYFUNCTION("""COMPUTED_VALUE"""),"-")</f>
        <v>-</v>
      </c>
      <c r="CK7" s="10" t="str">
        <f>IFERROR(__xludf.DUMMYFUNCTION("""COMPUTED_VALUE"""),"-")</f>
        <v>-</v>
      </c>
      <c r="CL7" s="10" t="str">
        <f>IFERROR(__xludf.DUMMYFUNCTION("""COMPUTED_VALUE"""),"-")</f>
        <v>-</v>
      </c>
      <c r="CM7" s="10" t="str">
        <f>IFERROR(__xludf.DUMMYFUNCTION("""COMPUTED_VALUE"""),"-")</f>
        <v>-</v>
      </c>
      <c r="CN7" s="10" t="str">
        <f>IFERROR(__xludf.DUMMYFUNCTION("""COMPUTED_VALUE"""),"-")</f>
        <v>-</v>
      </c>
      <c r="CO7" s="11">
        <f>IFERROR(__xludf.DUMMYFUNCTION("""COMPUTED_VALUE"""),1.0)</f>
        <v>1</v>
      </c>
      <c r="CP7" s="10">
        <f>IFERROR(__xludf.DUMMYFUNCTION("""COMPUTED_VALUE"""),1.0)</f>
        <v>1</v>
      </c>
      <c r="CQ7" s="10">
        <f>IFERROR(__xludf.DUMMYFUNCTION("""COMPUTED_VALUE"""),1.0)</f>
        <v>1</v>
      </c>
      <c r="CR7" s="10">
        <f>IFERROR(__xludf.DUMMYFUNCTION("""COMPUTED_VALUE"""),1.0)</f>
        <v>1</v>
      </c>
      <c r="CS7" s="10">
        <f>IFERROR(__xludf.DUMMYFUNCTION("""COMPUTED_VALUE"""),1.0)</f>
        <v>1</v>
      </c>
      <c r="CT7" s="10">
        <f>IFERROR(__xludf.DUMMYFUNCTION("""COMPUTED_VALUE"""),1.0)</f>
        <v>1</v>
      </c>
      <c r="CU7" s="10">
        <f>IFERROR(__xludf.DUMMYFUNCTION("""COMPUTED_VALUE"""),1.0)</f>
        <v>1</v>
      </c>
      <c r="CV7" s="10">
        <f>IFERROR(__xludf.DUMMYFUNCTION("""COMPUTED_VALUE"""),1.0)</f>
        <v>1</v>
      </c>
      <c r="CW7" s="10">
        <f>IFERROR(__xludf.DUMMYFUNCTION("""COMPUTED_VALUE"""),1.0)</f>
        <v>1</v>
      </c>
      <c r="CX7" s="10">
        <f>IFERROR(__xludf.DUMMYFUNCTION("""COMPUTED_VALUE"""),1.0)</f>
        <v>1</v>
      </c>
      <c r="CY7" s="10">
        <f>IFERROR(__xludf.DUMMYFUNCTION("""COMPUTED_VALUE"""),1.0)</f>
        <v>1</v>
      </c>
      <c r="CZ7" s="10">
        <f>IFERROR(__xludf.DUMMYFUNCTION("""COMPUTED_VALUE"""),1.0)</f>
        <v>1</v>
      </c>
      <c r="DA7" s="10">
        <f>IFERROR(__xludf.DUMMYFUNCTION("""COMPUTED_VALUE"""),1.0)</f>
        <v>1</v>
      </c>
      <c r="DB7" s="10">
        <f>IFERROR(__xludf.DUMMYFUNCTION("""COMPUTED_VALUE"""),1.0)</f>
        <v>1</v>
      </c>
      <c r="DC7" s="10">
        <f>IFERROR(__xludf.DUMMYFUNCTION("""COMPUTED_VALUE"""),1.0)</f>
        <v>1</v>
      </c>
      <c r="DD7" s="10">
        <f>IFERROR(__xludf.DUMMYFUNCTION("""COMPUTED_VALUE"""),1.0)</f>
        <v>1</v>
      </c>
      <c r="DE7" s="10">
        <f>IFERROR(__xludf.DUMMYFUNCTION("""COMPUTED_VALUE"""),1.0)</f>
        <v>1</v>
      </c>
      <c r="DF7" s="10">
        <f>IFERROR(__xludf.DUMMYFUNCTION("""COMPUTED_VALUE"""),1.0)</f>
        <v>1</v>
      </c>
      <c r="DG7" s="10">
        <f>IFERROR(__xludf.DUMMYFUNCTION("""COMPUTED_VALUE"""),1.0)</f>
        <v>1</v>
      </c>
      <c r="DH7" s="10">
        <f>IFERROR(__xludf.DUMMYFUNCTION("""COMPUTED_VALUE"""),1.0)</f>
        <v>1</v>
      </c>
      <c r="DI7" s="10">
        <f>IFERROR(__xludf.DUMMYFUNCTION("""COMPUTED_VALUE"""),1.0)</f>
        <v>1</v>
      </c>
      <c r="DJ7" s="10">
        <f>IFERROR(__xludf.DUMMYFUNCTION("""COMPUTED_VALUE"""),1.0)</f>
        <v>1</v>
      </c>
      <c r="DK7" s="10">
        <f>IFERROR(__xludf.DUMMYFUNCTION("""COMPUTED_VALUE"""),1.0)</f>
        <v>1</v>
      </c>
      <c r="DL7" s="10">
        <f>IFERROR(__xludf.DUMMYFUNCTION("""COMPUTED_VALUE"""),1.0)</f>
        <v>1</v>
      </c>
      <c r="DM7" s="10">
        <f>IFERROR(__xludf.DUMMYFUNCTION("""COMPUTED_VALUE"""),1.0)</f>
        <v>1</v>
      </c>
      <c r="DN7" s="10">
        <f>IFERROR(__xludf.DUMMYFUNCTION("""COMPUTED_VALUE"""),1.0)</f>
        <v>1</v>
      </c>
      <c r="DO7" s="10">
        <f>IFERROR(__xludf.DUMMYFUNCTION("""COMPUTED_VALUE"""),1.0)</f>
        <v>1</v>
      </c>
      <c r="DP7" s="10">
        <f>IFERROR(__xludf.DUMMYFUNCTION("""COMPUTED_VALUE"""),1.0)</f>
        <v>1</v>
      </c>
      <c r="DQ7" s="10">
        <f>IFERROR(__xludf.DUMMYFUNCTION("""COMPUTED_VALUE"""),1.0)</f>
        <v>1</v>
      </c>
      <c r="DR7" s="10">
        <f>IFERROR(__xludf.DUMMYFUNCTION("""COMPUTED_VALUE"""),1.0)</f>
        <v>1</v>
      </c>
      <c r="DS7" s="10">
        <f>IFERROR(__xludf.DUMMYFUNCTION("""COMPUTED_VALUE"""),1.0)</f>
        <v>1</v>
      </c>
      <c r="DT7" s="10">
        <f>IFERROR(__xludf.DUMMYFUNCTION("""COMPUTED_VALUE"""),1.0)</f>
        <v>1</v>
      </c>
      <c r="DU7" s="10">
        <f>IFERROR(__xludf.DUMMYFUNCTION("""COMPUTED_VALUE"""),1.0)</f>
        <v>1</v>
      </c>
      <c r="DV7" s="10">
        <f>IFERROR(__xludf.DUMMYFUNCTION("""COMPUTED_VALUE"""),1.0)</f>
        <v>1</v>
      </c>
      <c r="DW7" s="10">
        <f>IFERROR(__xludf.DUMMYFUNCTION("""COMPUTED_VALUE"""),1.0)</f>
        <v>1</v>
      </c>
      <c r="DX7" s="10">
        <f>IFERROR(__xludf.DUMMYFUNCTION("""COMPUTED_VALUE"""),1.0)</f>
        <v>1</v>
      </c>
      <c r="DY7" s="10">
        <f>IFERROR(__xludf.DUMMYFUNCTION("""COMPUTED_VALUE"""),1.0)</f>
        <v>1</v>
      </c>
      <c r="DZ7" s="10">
        <f>IFERROR(__xludf.DUMMYFUNCTION("""COMPUTED_VALUE"""),1.0)</f>
        <v>1</v>
      </c>
      <c r="EA7" s="10">
        <f>IFERROR(__xludf.DUMMYFUNCTION("""COMPUTED_VALUE"""),1.0)</f>
        <v>1</v>
      </c>
      <c r="EB7" s="10">
        <f>IFERROR(__xludf.DUMMYFUNCTION("""COMPUTED_VALUE"""),1.0)</f>
        <v>1</v>
      </c>
      <c r="EC7" s="10">
        <f>IFERROR(__xludf.DUMMYFUNCTION("""COMPUTED_VALUE"""),1.0)</f>
        <v>1</v>
      </c>
      <c r="ED7" s="10">
        <f>IFERROR(__xludf.DUMMYFUNCTION("""COMPUTED_VALUE"""),1.0)</f>
        <v>1</v>
      </c>
      <c r="EE7" s="10">
        <f>IFERROR(__xludf.DUMMYFUNCTION("""COMPUTED_VALUE"""),1.0)</f>
        <v>1</v>
      </c>
      <c r="EF7" s="10">
        <f>IFERROR(__xludf.DUMMYFUNCTION("""COMPUTED_VALUE"""),1.0)</f>
        <v>1</v>
      </c>
      <c r="EG7" s="10">
        <f>IFERROR(__xludf.DUMMYFUNCTION("""COMPUTED_VALUE"""),1.0)</f>
        <v>1</v>
      </c>
      <c r="EH7" s="10">
        <f>IFERROR(__xludf.DUMMYFUNCTION("""COMPUTED_VALUE"""),1.0)</f>
        <v>1</v>
      </c>
      <c r="EI7" s="10">
        <f>IFERROR(__xludf.DUMMYFUNCTION("""COMPUTED_VALUE"""),1.0)</f>
        <v>1</v>
      </c>
      <c r="EJ7" s="10">
        <f>IFERROR(__xludf.DUMMYFUNCTION("""COMPUTED_VALUE"""),1.0)</f>
        <v>1</v>
      </c>
      <c r="EK7" s="10">
        <f>IFERROR(__xludf.DUMMYFUNCTION("""COMPUTED_VALUE"""),1.0)</f>
        <v>1</v>
      </c>
      <c r="EL7" s="10">
        <f>IFERROR(__xludf.DUMMYFUNCTION("""COMPUTED_VALUE"""),1.0)</f>
        <v>1</v>
      </c>
      <c r="EM7" s="10">
        <f>IFERROR(__xludf.DUMMYFUNCTION("""COMPUTED_VALUE"""),1.0)</f>
        <v>1</v>
      </c>
      <c r="EN7" s="10">
        <f>IFERROR(__xludf.DUMMYFUNCTION("""COMPUTED_VALUE"""),1.0)</f>
        <v>1</v>
      </c>
      <c r="EO7" s="10">
        <f>IFERROR(__xludf.DUMMYFUNCTION("""COMPUTED_VALUE"""),1.0)</f>
        <v>1</v>
      </c>
      <c r="EP7" s="10">
        <f>IFERROR(__xludf.DUMMYFUNCTION("""COMPUTED_VALUE"""),1.0)</f>
        <v>1</v>
      </c>
      <c r="EQ7" s="10">
        <f>IFERROR(__xludf.DUMMYFUNCTION("""COMPUTED_VALUE"""),1.0)</f>
        <v>1</v>
      </c>
      <c r="ER7" s="10">
        <f>IFERROR(__xludf.DUMMYFUNCTION("""COMPUTED_VALUE"""),1.0)</f>
        <v>1</v>
      </c>
      <c r="ES7" s="10">
        <f>IFERROR(__xludf.DUMMYFUNCTION("""COMPUTED_VALUE"""),1.0)</f>
        <v>1</v>
      </c>
      <c r="ET7" s="10">
        <f>IFERROR(__xludf.DUMMYFUNCTION("""COMPUTED_VALUE"""),1.0)</f>
        <v>1</v>
      </c>
      <c r="EU7" s="10">
        <f>IFERROR(__xludf.DUMMYFUNCTION("""COMPUTED_VALUE"""),1.0)</f>
        <v>1</v>
      </c>
      <c r="EV7" s="10">
        <f>IFERROR(__xludf.DUMMYFUNCTION("""COMPUTED_VALUE"""),1.0)</f>
        <v>1</v>
      </c>
      <c r="EW7" s="10">
        <f>IFERROR(__xludf.DUMMYFUNCTION("""COMPUTED_VALUE"""),1.0)</f>
        <v>1</v>
      </c>
      <c r="EX7" s="10">
        <f>IFERROR(__xludf.DUMMYFUNCTION("""COMPUTED_VALUE"""),1.0)</f>
        <v>1</v>
      </c>
      <c r="EY7" s="10">
        <f>IFERROR(__xludf.DUMMYFUNCTION("""COMPUTED_VALUE"""),1.0)</f>
        <v>1</v>
      </c>
      <c r="EZ7" s="10">
        <f>IFERROR(__xludf.DUMMYFUNCTION("""COMPUTED_VALUE"""),1.0)</f>
        <v>1</v>
      </c>
      <c r="FA7" s="10">
        <f>IFERROR(__xludf.DUMMYFUNCTION("""COMPUTED_VALUE"""),1.0)</f>
        <v>1</v>
      </c>
      <c r="FB7" s="10">
        <f>IFERROR(__xludf.DUMMYFUNCTION("""COMPUTED_VALUE"""),1.0)</f>
        <v>1</v>
      </c>
      <c r="FC7" s="10">
        <f>IFERROR(__xludf.DUMMYFUNCTION("""COMPUTED_VALUE"""),1.0)</f>
        <v>1</v>
      </c>
      <c r="FD7" s="11">
        <f>IFERROR(__xludf.DUMMYFUNCTION("""COMPUTED_VALUE"""),1.0)</f>
        <v>1</v>
      </c>
      <c r="FE7" s="10">
        <f>IFERROR(__xludf.DUMMYFUNCTION("""COMPUTED_VALUE"""),1.0)</f>
        <v>1</v>
      </c>
      <c r="FF7" s="10">
        <f>IFERROR(__xludf.DUMMYFUNCTION("""COMPUTED_VALUE"""),1.0)</f>
        <v>1</v>
      </c>
      <c r="FG7" s="10">
        <f>IFERROR(__xludf.DUMMYFUNCTION("""COMPUTED_VALUE"""),1.0)</f>
        <v>1</v>
      </c>
      <c r="FH7" s="10">
        <f>IFERROR(__xludf.DUMMYFUNCTION("""COMPUTED_VALUE"""),1.0)</f>
        <v>1</v>
      </c>
      <c r="FI7" s="10">
        <f>IFERROR(__xludf.DUMMYFUNCTION("""COMPUTED_VALUE"""),1.0)</f>
        <v>1</v>
      </c>
      <c r="FJ7" s="10">
        <f>IFERROR(__xludf.DUMMYFUNCTION("""COMPUTED_VALUE"""),1.0)</f>
        <v>1</v>
      </c>
      <c r="FK7" s="10">
        <f>IFERROR(__xludf.DUMMYFUNCTION("""COMPUTED_VALUE"""),1.0)</f>
        <v>1</v>
      </c>
      <c r="FL7" s="10">
        <f>IFERROR(__xludf.DUMMYFUNCTION("""COMPUTED_VALUE"""),1.0)</f>
        <v>1</v>
      </c>
      <c r="FM7" s="10">
        <f>IFERROR(__xludf.DUMMYFUNCTION("""COMPUTED_VALUE"""),1.0)</f>
        <v>1</v>
      </c>
      <c r="FN7" s="10">
        <f>IFERROR(__xludf.DUMMYFUNCTION("""COMPUTED_VALUE"""),1.0)</f>
        <v>1</v>
      </c>
      <c r="FO7" s="10">
        <f>IFERROR(__xludf.DUMMYFUNCTION("""COMPUTED_VALUE"""),1.0)</f>
        <v>1</v>
      </c>
      <c r="FP7" s="10">
        <f>IFERROR(__xludf.DUMMYFUNCTION("""COMPUTED_VALUE"""),1.0)</f>
        <v>1</v>
      </c>
      <c r="FQ7" s="10">
        <f>IFERROR(__xludf.DUMMYFUNCTION("""COMPUTED_VALUE"""),1.0)</f>
        <v>1</v>
      </c>
      <c r="FR7" s="10">
        <f>IFERROR(__xludf.DUMMYFUNCTION("""COMPUTED_VALUE"""),1.0)</f>
        <v>1</v>
      </c>
      <c r="FS7" s="10">
        <f>IFERROR(__xludf.DUMMYFUNCTION("""COMPUTED_VALUE"""),1.0)</f>
        <v>1</v>
      </c>
      <c r="FT7" s="10">
        <f>IFERROR(__xludf.DUMMYFUNCTION("""COMPUTED_VALUE"""),1.0)</f>
        <v>1</v>
      </c>
      <c r="FU7" s="10">
        <f>IFERROR(__xludf.DUMMYFUNCTION("""COMPUTED_VALUE"""),1.0)</f>
        <v>1</v>
      </c>
      <c r="FV7" s="10">
        <f>IFERROR(__xludf.DUMMYFUNCTION("""COMPUTED_VALUE"""),1.0)</f>
        <v>1</v>
      </c>
      <c r="FW7" s="10">
        <f>IFERROR(__xludf.DUMMYFUNCTION("""COMPUTED_VALUE"""),1.0)</f>
        <v>1</v>
      </c>
      <c r="FX7" s="10">
        <f>IFERROR(__xludf.DUMMYFUNCTION("""COMPUTED_VALUE"""),1.0)</f>
        <v>1</v>
      </c>
      <c r="FY7" s="10">
        <f>IFERROR(__xludf.DUMMYFUNCTION("""COMPUTED_VALUE"""),1.0)</f>
        <v>1</v>
      </c>
      <c r="FZ7" s="10">
        <f>IFERROR(__xludf.DUMMYFUNCTION("""COMPUTED_VALUE"""),1.0)</f>
        <v>1</v>
      </c>
      <c r="GA7" s="10">
        <f>IFERROR(__xludf.DUMMYFUNCTION("""COMPUTED_VALUE"""),1.0)</f>
        <v>1</v>
      </c>
      <c r="GB7" s="10">
        <f>IFERROR(__xludf.DUMMYFUNCTION("""COMPUTED_VALUE"""),1.0)</f>
        <v>1</v>
      </c>
      <c r="GC7" s="10">
        <f>IFERROR(__xludf.DUMMYFUNCTION("""COMPUTED_VALUE"""),1.0)</f>
        <v>1</v>
      </c>
      <c r="GD7" s="10">
        <f>IFERROR(__xludf.DUMMYFUNCTION("""COMPUTED_VALUE"""),1.0)</f>
        <v>1</v>
      </c>
      <c r="GE7" s="11">
        <f>IFERROR(__xludf.DUMMYFUNCTION("""COMPUTED_VALUE"""),1.0)</f>
        <v>1</v>
      </c>
      <c r="GF7" s="10">
        <f>IFERROR(__xludf.DUMMYFUNCTION("""COMPUTED_VALUE"""),1.0)</f>
        <v>1</v>
      </c>
      <c r="GG7" s="10">
        <f>IFERROR(__xludf.DUMMYFUNCTION("""COMPUTED_VALUE"""),1.0)</f>
        <v>1</v>
      </c>
      <c r="GH7" s="10">
        <f>IFERROR(__xludf.DUMMYFUNCTION("""COMPUTED_VALUE"""),1.0)</f>
        <v>1</v>
      </c>
      <c r="GI7" s="10">
        <f>IFERROR(__xludf.DUMMYFUNCTION("""COMPUTED_VALUE"""),1.0)</f>
        <v>1</v>
      </c>
      <c r="GJ7" s="10">
        <f>IFERROR(__xludf.DUMMYFUNCTION("""COMPUTED_VALUE"""),1.0)</f>
        <v>1</v>
      </c>
      <c r="GK7" s="10">
        <f>IFERROR(__xludf.DUMMYFUNCTION("""COMPUTED_VALUE"""),1.0)</f>
        <v>1</v>
      </c>
      <c r="GL7" s="10">
        <f>IFERROR(__xludf.DUMMYFUNCTION("""COMPUTED_VALUE"""),1.0)</f>
        <v>1</v>
      </c>
      <c r="GM7" s="10">
        <f>IFERROR(__xludf.DUMMYFUNCTION("""COMPUTED_VALUE"""),1.0)</f>
        <v>1</v>
      </c>
      <c r="GN7" s="10">
        <f>IFERROR(__xludf.DUMMYFUNCTION("""COMPUTED_VALUE"""),1.0)</f>
        <v>1</v>
      </c>
      <c r="GO7" s="10">
        <f>IFERROR(__xludf.DUMMYFUNCTION("""COMPUTED_VALUE"""),1.0)</f>
        <v>1</v>
      </c>
      <c r="GP7" s="10">
        <f>IFERROR(__xludf.DUMMYFUNCTION("""COMPUTED_VALUE"""),1.0)</f>
        <v>1</v>
      </c>
      <c r="GQ7" s="10">
        <f>IFERROR(__xludf.DUMMYFUNCTION("""COMPUTED_VALUE"""),1.0)</f>
        <v>1</v>
      </c>
      <c r="GR7" s="10">
        <f>IFERROR(__xludf.DUMMYFUNCTION("""COMPUTED_VALUE"""),1.0)</f>
        <v>1</v>
      </c>
      <c r="GS7" s="10">
        <f>IFERROR(__xludf.DUMMYFUNCTION("""COMPUTED_VALUE"""),1.0)</f>
        <v>1</v>
      </c>
      <c r="GT7" s="10">
        <f>IFERROR(__xludf.DUMMYFUNCTION("""COMPUTED_VALUE"""),1.0)</f>
        <v>1</v>
      </c>
      <c r="GU7" s="10">
        <f>IFERROR(__xludf.DUMMYFUNCTION("""COMPUTED_VALUE"""),1.0)</f>
        <v>1</v>
      </c>
      <c r="GV7" s="10" t="str">
        <f>IFERROR(__xludf.DUMMYFUNCTION("""COMPUTED_VALUE"""),"WA")</f>
        <v>WA</v>
      </c>
      <c r="GW7" s="10">
        <f>IFERROR(__xludf.DUMMYFUNCTION("""COMPUTED_VALUE"""),1.0)</f>
        <v>1</v>
      </c>
      <c r="GX7" s="10">
        <f>IFERROR(__xludf.DUMMYFUNCTION("""COMPUTED_VALUE"""),1.0)</f>
        <v>1</v>
      </c>
      <c r="GY7" s="10">
        <f>IFERROR(__xludf.DUMMYFUNCTION("""COMPUTED_VALUE"""),1.0)</f>
        <v>1</v>
      </c>
      <c r="GZ7" s="10">
        <f>IFERROR(__xludf.DUMMYFUNCTION("""COMPUTED_VALUE"""),1.0)</f>
        <v>1</v>
      </c>
      <c r="HA7" s="10">
        <f>IFERROR(__xludf.DUMMYFUNCTION("""COMPUTED_VALUE"""),1.0)</f>
        <v>1</v>
      </c>
      <c r="HB7" s="10">
        <f>IFERROR(__xludf.DUMMYFUNCTION("""COMPUTED_VALUE"""),1.0)</f>
        <v>1</v>
      </c>
      <c r="HC7" s="10">
        <f>IFERROR(__xludf.DUMMYFUNCTION("""COMPUTED_VALUE"""),1.0)</f>
        <v>1</v>
      </c>
      <c r="HD7" s="10">
        <f>IFERROR(__xludf.DUMMYFUNCTION("""COMPUTED_VALUE"""),1.0)</f>
        <v>1</v>
      </c>
      <c r="HE7" s="10">
        <f>IFERROR(__xludf.DUMMYFUNCTION("""COMPUTED_VALUE"""),1.0)</f>
        <v>1</v>
      </c>
      <c r="HF7" s="10">
        <f>IFERROR(__xludf.DUMMYFUNCTION("""COMPUTED_VALUE"""),1.0)</f>
        <v>1</v>
      </c>
      <c r="HG7" s="10">
        <f>IFERROR(__xludf.DUMMYFUNCTION("""COMPUTED_VALUE"""),1.0)</f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</row>
    <row r="8">
      <c r="A8" s="7"/>
      <c r="B8" s="8">
        <v>2.0</v>
      </c>
      <c r="C8" s="8">
        <f t="shared" si="1"/>
        <v>6</v>
      </c>
      <c r="D8" s="7" t="str">
        <f>IFERROR(__xludf.DUMMYFUNCTION("""COMPUTED_VALUE"""),"igzi")</f>
        <v>igzi</v>
      </c>
      <c r="E8" s="7" t="str">
        <f>IFERROR(__xludf.DUMMYFUNCTION("""COMPUTED_VALUE"""),"Igor")</f>
        <v>Igor</v>
      </c>
      <c r="F8" s="7" t="str">
        <f>IFERROR(__xludf.DUMMYFUNCTION("""COMPUTED_VALUE"""),"Pavlović")</f>
        <v>Pavlović</v>
      </c>
      <c r="G8" s="9">
        <f>IFERROR(__xludf.DUMMYFUNCTION("""COMPUTED_VALUE"""),263.0)</f>
        <v>263</v>
      </c>
      <c r="H8" s="7" t="str">
        <f>IFERROR(__xludf.DUMMYFUNCTION("""COMPUTED_VALUE"""),"ODOBREN")</f>
        <v>ODOBREN</v>
      </c>
      <c r="I8" s="7" t="str">
        <f>IFERROR(__xludf.DUMMYFUNCTION("""COMPUTED_VALUE"""),"Stari grad")</f>
        <v>Stari grad</v>
      </c>
      <c r="J8" s="7" t="str">
        <f>IFERROR(__xludf.DUMMYFUNCTION("""COMPUTED_VALUE"""),"Matematička gimnazija")</f>
        <v>Matematička gimnazija</v>
      </c>
      <c r="K8" s="7" t="str">
        <f>IFERROR(__xludf.DUMMYFUNCTION("""COMPUTED_VALUE"""),"III")</f>
        <v>III</v>
      </c>
      <c r="L8" s="7" t="str">
        <f>IFERROR(__xludf.DUMMYFUNCTION("""COMPUTED_VALUE"""),"A")</f>
        <v>A</v>
      </c>
      <c r="M8" s="7" t="str">
        <f>IFERROR(__xludf.DUMMYFUNCTION("""COMPUTED_VALUE"""),"Jelena Hadzi-Puric")</f>
        <v>Jelena Hadzi-Puric</v>
      </c>
      <c r="N8" s="10" t="str">
        <f>IFERROR(__xludf.DUMMYFUNCTION("""COMPUTED_VALUE"""),"-")</f>
        <v>-</v>
      </c>
      <c r="O8" s="10" t="str">
        <f>IFERROR(__xludf.DUMMYFUNCTION("""COMPUTED_VALUE"""),"-")</f>
        <v>-</v>
      </c>
      <c r="P8" s="10" t="str">
        <f>IFERROR(__xludf.DUMMYFUNCTION("""COMPUTED_VALUE"""),"-")</f>
        <v>-</v>
      </c>
      <c r="Q8" s="11">
        <f>IFERROR(__xludf.DUMMYFUNCTION("""COMPUTED_VALUE"""),100.0)</f>
        <v>100</v>
      </c>
      <c r="R8" s="10">
        <f>IFERROR(__xludf.DUMMYFUNCTION("""COMPUTED_VALUE"""),63.0)</f>
        <v>63</v>
      </c>
      <c r="S8" s="10">
        <f>IFERROR(__xludf.DUMMYFUNCTION("""COMPUTED_VALUE"""),100.0)</f>
        <v>100</v>
      </c>
      <c r="T8" s="11" t="str">
        <f>IFERROR(__xludf.DUMMYFUNCTION("""COMPUTED_VALUE"""),"-")</f>
        <v>-</v>
      </c>
      <c r="U8" s="10" t="str">
        <f>IFERROR(__xludf.DUMMYFUNCTION("""COMPUTED_VALUE"""),"-")</f>
        <v>-</v>
      </c>
      <c r="V8" s="10" t="str">
        <f>IFERROR(__xludf.DUMMYFUNCTION("""COMPUTED_VALUE"""),"-")</f>
        <v>-</v>
      </c>
      <c r="W8" s="10" t="str">
        <f>IFERROR(__xludf.DUMMYFUNCTION("""COMPUTED_VALUE"""),"-")</f>
        <v>-</v>
      </c>
      <c r="X8" s="10" t="str">
        <f>IFERROR(__xludf.DUMMYFUNCTION("""COMPUTED_VALUE"""),"-")</f>
        <v>-</v>
      </c>
      <c r="Y8" s="10" t="str">
        <f>IFERROR(__xludf.DUMMYFUNCTION("""COMPUTED_VALUE"""),"-")</f>
        <v>-</v>
      </c>
      <c r="Z8" s="10" t="str">
        <f>IFERROR(__xludf.DUMMYFUNCTION("""COMPUTED_VALUE"""),"-")</f>
        <v>-</v>
      </c>
      <c r="AA8" s="10" t="str">
        <f>IFERROR(__xludf.DUMMYFUNCTION("""COMPUTED_VALUE"""),"-")</f>
        <v>-</v>
      </c>
      <c r="AB8" s="10" t="str">
        <f>IFERROR(__xludf.DUMMYFUNCTION("""COMPUTED_VALUE"""),"-")</f>
        <v>-</v>
      </c>
      <c r="AC8" s="10" t="str">
        <f>IFERROR(__xludf.DUMMYFUNCTION("""COMPUTED_VALUE"""),"-")</f>
        <v>-</v>
      </c>
      <c r="AD8" s="10" t="str">
        <f>IFERROR(__xludf.DUMMYFUNCTION("""COMPUTED_VALUE"""),"-")</f>
        <v>-</v>
      </c>
      <c r="AE8" s="10" t="str">
        <f>IFERROR(__xludf.DUMMYFUNCTION("""COMPUTED_VALUE"""),"-")</f>
        <v>-</v>
      </c>
      <c r="AF8" s="10" t="str">
        <f>IFERROR(__xludf.DUMMYFUNCTION("""COMPUTED_VALUE"""),"-")</f>
        <v>-</v>
      </c>
      <c r="AG8" s="10" t="str">
        <f>IFERROR(__xludf.DUMMYFUNCTION("""COMPUTED_VALUE"""),"-")</f>
        <v>-</v>
      </c>
      <c r="AH8" s="10" t="str">
        <f>IFERROR(__xludf.DUMMYFUNCTION("""COMPUTED_VALUE"""),"-")</f>
        <v>-</v>
      </c>
      <c r="AI8" s="10" t="str">
        <f>IFERROR(__xludf.DUMMYFUNCTION("""COMPUTED_VALUE"""),"-")</f>
        <v>-</v>
      </c>
      <c r="AJ8" s="10" t="str">
        <f>IFERROR(__xludf.DUMMYFUNCTION("""COMPUTED_VALUE"""),"-")</f>
        <v>-</v>
      </c>
      <c r="AK8" s="10" t="str">
        <f>IFERROR(__xludf.DUMMYFUNCTION("""COMPUTED_VALUE"""),"-")</f>
        <v>-</v>
      </c>
      <c r="AL8" s="10" t="str">
        <f>IFERROR(__xludf.DUMMYFUNCTION("""COMPUTED_VALUE"""),"-")</f>
        <v>-</v>
      </c>
      <c r="AM8" s="10" t="str">
        <f>IFERROR(__xludf.DUMMYFUNCTION("""COMPUTED_VALUE"""),"-")</f>
        <v>-</v>
      </c>
      <c r="AN8" s="11" t="str">
        <f>IFERROR(__xludf.DUMMYFUNCTION("""COMPUTED_VALUE"""),"-")</f>
        <v>-</v>
      </c>
      <c r="AO8" s="10" t="str">
        <f>IFERROR(__xludf.DUMMYFUNCTION("""COMPUTED_VALUE"""),"-")</f>
        <v>-</v>
      </c>
      <c r="AP8" s="10" t="str">
        <f>IFERROR(__xludf.DUMMYFUNCTION("""COMPUTED_VALUE"""),"-")</f>
        <v>-</v>
      </c>
      <c r="AQ8" s="10" t="str">
        <f>IFERROR(__xludf.DUMMYFUNCTION("""COMPUTED_VALUE"""),"-")</f>
        <v>-</v>
      </c>
      <c r="AR8" s="10" t="str">
        <f>IFERROR(__xludf.DUMMYFUNCTION("""COMPUTED_VALUE"""),"-")</f>
        <v>-</v>
      </c>
      <c r="AS8" s="10" t="str">
        <f>IFERROR(__xludf.DUMMYFUNCTION("""COMPUTED_VALUE"""),"-")</f>
        <v>-</v>
      </c>
      <c r="AT8" s="10" t="str">
        <f>IFERROR(__xludf.DUMMYFUNCTION("""COMPUTED_VALUE"""),"-")</f>
        <v>-</v>
      </c>
      <c r="AU8" s="10" t="str">
        <f>IFERROR(__xludf.DUMMYFUNCTION("""COMPUTED_VALUE"""),"-")</f>
        <v>-</v>
      </c>
      <c r="AV8" s="10" t="str">
        <f>IFERROR(__xludf.DUMMYFUNCTION("""COMPUTED_VALUE"""),"-")</f>
        <v>-</v>
      </c>
      <c r="AW8" s="10" t="str">
        <f>IFERROR(__xludf.DUMMYFUNCTION("""COMPUTED_VALUE"""),"-")</f>
        <v>-</v>
      </c>
      <c r="AX8" s="10" t="str">
        <f>IFERROR(__xludf.DUMMYFUNCTION("""COMPUTED_VALUE"""),"-")</f>
        <v>-</v>
      </c>
      <c r="AY8" s="10" t="str">
        <f>IFERROR(__xludf.DUMMYFUNCTION("""COMPUTED_VALUE"""),"-")</f>
        <v>-</v>
      </c>
      <c r="AZ8" s="10" t="str">
        <f>IFERROR(__xludf.DUMMYFUNCTION("""COMPUTED_VALUE"""),"-")</f>
        <v>-</v>
      </c>
      <c r="BA8" s="10" t="str">
        <f>IFERROR(__xludf.DUMMYFUNCTION("""COMPUTED_VALUE"""),"-")</f>
        <v>-</v>
      </c>
      <c r="BB8" s="10" t="str">
        <f>IFERROR(__xludf.DUMMYFUNCTION("""COMPUTED_VALUE"""),"-")</f>
        <v>-</v>
      </c>
      <c r="BC8" s="10" t="str">
        <f>IFERROR(__xludf.DUMMYFUNCTION("""COMPUTED_VALUE"""),"-")</f>
        <v>-</v>
      </c>
      <c r="BD8" s="10" t="str">
        <f>IFERROR(__xludf.DUMMYFUNCTION("""COMPUTED_VALUE"""),"-")</f>
        <v>-</v>
      </c>
      <c r="BE8" s="10" t="str">
        <f>IFERROR(__xludf.DUMMYFUNCTION("""COMPUTED_VALUE"""),"-")</f>
        <v>-</v>
      </c>
      <c r="BF8" s="10" t="str">
        <f>IFERROR(__xludf.DUMMYFUNCTION("""COMPUTED_VALUE"""),"-")</f>
        <v>-</v>
      </c>
      <c r="BG8" s="10" t="str">
        <f>IFERROR(__xludf.DUMMYFUNCTION("""COMPUTED_VALUE"""),"-")</f>
        <v>-</v>
      </c>
      <c r="BH8" s="10" t="str">
        <f>IFERROR(__xludf.DUMMYFUNCTION("""COMPUTED_VALUE"""),"-")</f>
        <v>-</v>
      </c>
      <c r="BI8" s="10" t="str">
        <f>IFERROR(__xludf.DUMMYFUNCTION("""COMPUTED_VALUE"""),"-")</f>
        <v>-</v>
      </c>
      <c r="BJ8" s="10" t="str">
        <f>IFERROR(__xludf.DUMMYFUNCTION("""COMPUTED_VALUE"""),"-")</f>
        <v>-</v>
      </c>
      <c r="BK8" s="10" t="str">
        <f>IFERROR(__xludf.DUMMYFUNCTION("""COMPUTED_VALUE"""),"-")</f>
        <v>-</v>
      </c>
      <c r="BL8" s="11" t="str">
        <f>IFERROR(__xludf.DUMMYFUNCTION("""COMPUTED_VALUE"""),"-")</f>
        <v>-</v>
      </c>
      <c r="BM8" s="10" t="str">
        <f>IFERROR(__xludf.DUMMYFUNCTION("""COMPUTED_VALUE"""),"-")</f>
        <v>-</v>
      </c>
      <c r="BN8" s="10" t="str">
        <f>IFERROR(__xludf.DUMMYFUNCTION("""COMPUTED_VALUE"""),"-")</f>
        <v>-</v>
      </c>
      <c r="BO8" s="10" t="str">
        <f>IFERROR(__xludf.DUMMYFUNCTION("""COMPUTED_VALUE"""),"-")</f>
        <v>-</v>
      </c>
      <c r="BP8" s="10" t="str">
        <f>IFERROR(__xludf.DUMMYFUNCTION("""COMPUTED_VALUE"""),"-")</f>
        <v>-</v>
      </c>
      <c r="BQ8" s="10" t="str">
        <f>IFERROR(__xludf.DUMMYFUNCTION("""COMPUTED_VALUE"""),"-")</f>
        <v>-</v>
      </c>
      <c r="BR8" s="10" t="str">
        <f>IFERROR(__xludf.DUMMYFUNCTION("""COMPUTED_VALUE"""),"-")</f>
        <v>-</v>
      </c>
      <c r="BS8" s="10" t="str">
        <f>IFERROR(__xludf.DUMMYFUNCTION("""COMPUTED_VALUE"""),"-")</f>
        <v>-</v>
      </c>
      <c r="BT8" s="10" t="str">
        <f>IFERROR(__xludf.DUMMYFUNCTION("""COMPUTED_VALUE"""),"-")</f>
        <v>-</v>
      </c>
      <c r="BU8" s="10" t="str">
        <f>IFERROR(__xludf.DUMMYFUNCTION("""COMPUTED_VALUE"""),"-")</f>
        <v>-</v>
      </c>
      <c r="BV8" s="10" t="str">
        <f>IFERROR(__xludf.DUMMYFUNCTION("""COMPUTED_VALUE"""),"-")</f>
        <v>-</v>
      </c>
      <c r="BW8" s="10" t="str">
        <f>IFERROR(__xludf.DUMMYFUNCTION("""COMPUTED_VALUE"""),"-")</f>
        <v>-</v>
      </c>
      <c r="BX8" s="10" t="str">
        <f>IFERROR(__xludf.DUMMYFUNCTION("""COMPUTED_VALUE"""),"-")</f>
        <v>-</v>
      </c>
      <c r="BY8" s="10" t="str">
        <f>IFERROR(__xludf.DUMMYFUNCTION("""COMPUTED_VALUE"""),"-")</f>
        <v>-</v>
      </c>
      <c r="BZ8" s="10" t="str">
        <f>IFERROR(__xludf.DUMMYFUNCTION("""COMPUTED_VALUE"""),"-")</f>
        <v>-</v>
      </c>
      <c r="CA8" s="10" t="str">
        <f>IFERROR(__xludf.DUMMYFUNCTION("""COMPUTED_VALUE"""),"-")</f>
        <v>-</v>
      </c>
      <c r="CB8" s="10" t="str">
        <f>IFERROR(__xludf.DUMMYFUNCTION("""COMPUTED_VALUE"""),"-")</f>
        <v>-</v>
      </c>
      <c r="CC8" s="10" t="str">
        <f>IFERROR(__xludf.DUMMYFUNCTION("""COMPUTED_VALUE"""),"-")</f>
        <v>-</v>
      </c>
      <c r="CD8" s="10" t="str">
        <f>IFERROR(__xludf.DUMMYFUNCTION("""COMPUTED_VALUE"""),"-")</f>
        <v>-</v>
      </c>
      <c r="CE8" s="10" t="str">
        <f>IFERROR(__xludf.DUMMYFUNCTION("""COMPUTED_VALUE"""),"-")</f>
        <v>-</v>
      </c>
      <c r="CF8" s="10" t="str">
        <f>IFERROR(__xludf.DUMMYFUNCTION("""COMPUTED_VALUE"""),"-")</f>
        <v>-</v>
      </c>
      <c r="CG8" s="10" t="str">
        <f>IFERROR(__xludf.DUMMYFUNCTION("""COMPUTED_VALUE"""),"-")</f>
        <v>-</v>
      </c>
      <c r="CH8" s="10" t="str">
        <f>IFERROR(__xludf.DUMMYFUNCTION("""COMPUTED_VALUE"""),"-")</f>
        <v>-</v>
      </c>
      <c r="CI8" s="10" t="str">
        <f>IFERROR(__xludf.DUMMYFUNCTION("""COMPUTED_VALUE"""),"-")</f>
        <v>-</v>
      </c>
      <c r="CJ8" s="10" t="str">
        <f>IFERROR(__xludf.DUMMYFUNCTION("""COMPUTED_VALUE"""),"-")</f>
        <v>-</v>
      </c>
      <c r="CK8" s="10" t="str">
        <f>IFERROR(__xludf.DUMMYFUNCTION("""COMPUTED_VALUE"""),"-")</f>
        <v>-</v>
      </c>
      <c r="CL8" s="10" t="str">
        <f>IFERROR(__xludf.DUMMYFUNCTION("""COMPUTED_VALUE"""),"-")</f>
        <v>-</v>
      </c>
      <c r="CM8" s="10" t="str">
        <f>IFERROR(__xludf.DUMMYFUNCTION("""COMPUTED_VALUE"""),"-")</f>
        <v>-</v>
      </c>
      <c r="CN8" s="10" t="str">
        <f>IFERROR(__xludf.DUMMYFUNCTION("""COMPUTED_VALUE"""),"-")</f>
        <v>-</v>
      </c>
      <c r="CO8" s="11">
        <f>IFERROR(__xludf.DUMMYFUNCTION("""COMPUTED_VALUE"""),1.0)</f>
        <v>1</v>
      </c>
      <c r="CP8" s="10">
        <f>IFERROR(__xludf.DUMMYFUNCTION("""COMPUTED_VALUE"""),1.0)</f>
        <v>1</v>
      </c>
      <c r="CQ8" s="10">
        <f>IFERROR(__xludf.DUMMYFUNCTION("""COMPUTED_VALUE"""),1.0)</f>
        <v>1</v>
      </c>
      <c r="CR8" s="10">
        <f>IFERROR(__xludf.DUMMYFUNCTION("""COMPUTED_VALUE"""),1.0)</f>
        <v>1</v>
      </c>
      <c r="CS8" s="10">
        <f>IFERROR(__xludf.DUMMYFUNCTION("""COMPUTED_VALUE"""),1.0)</f>
        <v>1</v>
      </c>
      <c r="CT8" s="10">
        <f>IFERROR(__xludf.DUMMYFUNCTION("""COMPUTED_VALUE"""),1.0)</f>
        <v>1</v>
      </c>
      <c r="CU8" s="10">
        <f>IFERROR(__xludf.DUMMYFUNCTION("""COMPUTED_VALUE"""),1.0)</f>
        <v>1</v>
      </c>
      <c r="CV8" s="10">
        <f>IFERROR(__xludf.DUMMYFUNCTION("""COMPUTED_VALUE"""),1.0)</f>
        <v>1</v>
      </c>
      <c r="CW8" s="10">
        <f>IFERROR(__xludf.DUMMYFUNCTION("""COMPUTED_VALUE"""),1.0)</f>
        <v>1</v>
      </c>
      <c r="CX8" s="10">
        <f>IFERROR(__xludf.DUMMYFUNCTION("""COMPUTED_VALUE"""),1.0)</f>
        <v>1</v>
      </c>
      <c r="CY8" s="10">
        <f>IFERROR(__xludf.DUMMYFUNCTION("""COMPUTED_VALUE"""),1.0)</f>
        <v>1</v>
      </c>
      <c r="CZ8" s="10">
        <f>IFERROR(__xludf.DUMMYFUNCTION("""COMPUTED_VALUE"""),1.0)</f>
        <v>1</v>
      </c>
      <c r="DA8" s="10">
        <f>IFERROR(__xludf.DUMMYFUNCTION("""COMPUTED_VALUE"""),1.0)</f>
        <v>1</v>
      </c>
      <c r="DB8" s="10">
        <f>IFERROR(__xludf.DUMMYFUNCTION("""COMPUTED_VALUE"""),1.0)</f>
        <v>1</v>
      </c>
      <c r="DC8" s="10">
        <f>IFERROR(__xludf.DUMMYFUNCTION("""COMPUTED_VALUE"""),1.0)</f>
        <v>1</v>
      </c>
      <c r="DD8" s="10">
        <f>IFERROR(__xludf.DUMMYFUNCTION("""COMPUTED_VALUE"""),1.0)</f>
        <v>1</v>
      </c>
      <c r="DE8" s="10">
        <f>IFERROR(__xludf.DUMMYFUNCTION("""COMPUTED_VALUE"""),1.0)</f>
        <v>1</v>
      </c>
      <c r="DF8" s="10">
        <f>IFERROR(__xludf.DUMMYFUNCTION("""COMPUTED_VALUE"""),1.0)</f>
        <v>1</v>
      </c>
      <c r="DG8" s="10">
        <f>IFERROR(__xludf.DUMMYFUNCTION("""COMPUTED_VALUE"""),1.0)</f>
        <v>1</v>
      </c>
      <c r="DH8" s="10">
        <f>IFERROR(__xludf.DUMMYFUNCTION("""COMPUTED_VALUE"""),1.0)</f>
        <v>1</v>
      </c>
      <c r="DI8" s="10">
        <f>IFERROR(__xludf.DUMMYFUNCTION("""COMPUTED_VALUE"""),1.0)</f>
        <v>1</v>
      </c>
      <c r="DJ8" s="10">
        <f>IFERROR(__xludf.DUMMYFUNCTION("""COMPUTED_VALUE"""),1.0)</f>
        <v>1</v>
      </c>
      <c r="DK8" s="10">
        <f>IFERROR(__xludf.DUMMYFUNCTION("""COMPUTED_VALUE"""),1.0)</f>
        <v>1</v>
      </c>
      <c r="DL8" s="10">
        <f>IFERROR(__xludf.DUMMYFUNCTION("""COMPUTED_VALUE"""),1.0)</f>
        <v>1</v>
      </c>
      <c r="DM8" s="10">
        <f>IFERROR(__xludf.DUMMYFUNCTION("""COMPUTED_VALUE"""),1.0)</f>
        <v>1</v>
      </c>
      <c r="DN8" s="10">
        <f>IFERROR(__xludf.DUMMYFUNCTION("""COMPUTED_VALUE"""),1.0)</f>
        <v>1</v>
      </c>
      <c r="DO8" s="10">
        <f>IFERROR(__xludf.DUMMYFUNCTION("""COMPUTED_VALUE"""),1.0)</f>
        <v>1</v>
      </c>
      <c r="DP8" s="10">
        <f>IFERROR(__xludf.DUMMYFUNCTION("""COMPUTED_VALUE"""),1.0)</f>
        <v>1</v>
      </c>
      <c r="DQ8" s="10">
        <f>IFERROR(__xludf.DUMMYFUNCTION("""COMPUTED_VALUE"""),1.0)</f>
        <v>1</v>
      </c>
      <c r="DR8" s="10">
        <f>IFERROR(__xludf.DUMMYFUNCTION("""COMPUTED_VALUE"""),1.0)</f>
        <v>1</v>
      </c>
      <c r="DS8" s="10">
        <f>IFERROR(__xludf.DUMMYFUNCTION("""COMPUTED_VALUE"""),1.0)</f>
        <v>1</v>
      </c>
      <c r="DT8" s="10">
        <f>IFERROR(__xludf.DUMMYFUNCTION("""COMPUTED_VALUE"""),1.0)</f>
        <v>1</v>
      </c>
      <c r="DU8" s="10">
        <f>IFERROR(__xludf.DUMMYFUNCTION("""COMPUTED_VALUE"""),1.0)</f>
        <v>1</v>
      </c>
      <c r="DV8" s="10">
        <f>IFERROR(__xludf.DUMMYFUNCTION("""COMPUTED_VALUE"""),1.0)</f>
        <v>1</v>
      </c>
      <c r="DW8" s="10">
        <f>IFERROR(__xludf.DUMMYFUNCTION("""COMPUTED_VALUE"""),1.0)</f>
        <v>1</v>
      </c>
      <c r="DX8" s="10">
        <f>IFERROR(__xludf.DUMMYFUNCTION("""COMPUTED_VALUE"""),1.0)</f>
        <v>1</v>
      </c>
      <c r="DY8" s="10">
        <f>IFERROR(__xludf.DUMMYFUNCTION("""COMPUTED_VALUE"""),1.0)</f>
        <v>1</v>
      </c>
      <c r="DZ8" s="10">
        <f>IFERROR(__xludf.DUMMYFUNCTION("""COMPUTED_VALUE"""),1.0)</f>
        <v>1</v>
      </c>
      <c r="EA8" s="10">
        <f>IFERROR(__xludf.DUMMYFUNCTION("""COMPUTED_VALUE"""),1.0)</f>
        <v>1</v>
      </c>
      <c r="EB8" s="10">
        <f>IFERROR(__xludf.DUMMYFUNCTION("""COMPUTED_VALUE"""),1.0)</f>
        <v>1</v>
      </c>
      <c r="EC8" s="10">
        <f>IFERROR(__xludf.DUMMYFUNCTION("""COMPUTED_VALUE"""),1.0)</f>
        <v>1</v>
      </c>
      <c r="ED8" s="10">
        <f>IFERROR(__xludf.DUMMYFUNCTION("""COMPUTED_VALUE"""),1.0)</f>
        <v>1</v>
      </c>
      <c r="EE8" s="10">
        <f>IFERROR(__xludf.DUMMYFUNCTION("""COMPUTED_VALUE"""),1.0)</f>
        <v>1</v>
      </c>
      <c r="EF8" s="10">
        <f>IFERROR(__xludf.DUMMYFUNCTION("""COMPUTED_VALUE"""),1.0)</f>
        <v>1</v>
      </c>
      <c r="EG8" s="10">
        <f>IFERROR(__xludf.DUMMYFUNCTION("""COMPUTED_VALUE"""),1.0)</f>
        <v>1</v>
      </c>
      <c r="EH8" s="10">
        <f>IFERROR(__xludf.DUMMYFUNCTION("""COMPUTED_VALUE"""),1.0)</f>
        <v>1</v>
      </c>
      <c r="EI8" s="10">
        <f>IFERROR(__xludf.DUMMYFUNCTION("""COMPUTED_VALUE"""),1.0)</f>
        <v>1</v>
      </c>
      <c r="EJ8" s="10">
        <f>IFERROR(__xludf.DUMMYFUNCTION("""COMPUTED_VALUE"""),1.0)</f>
        <v>1</v>
      </c>
      <c r="EK8" s="10">
        <f>IFERROR(__xludf.DUMMYFUNCTION("""COMPUTED_VALUE"""),1.0)</f>
        <v>1</v>
      </c>
      <c r="EL8" s="10">
        <f>IFERROR(__xludf.DUMMYFUNCTION("""COMPUTED_VALUE"""),1.0)</f>
        <v>1</v>
      </c>
      <c r="EM8" s="10">
        <f>IFERROR(__xludf.DUMMYFUNCTION("""COMPUTED_VALUE"""),1.0)</f>
        <v>1</v>
      </c>
      <c r="EN8" s="10">
        <f>IFERROR(__xludf.DUMMYFUNCTION("""COMPUTED_VALUE"""),1.0)</f>
        <v>1</v>
      </c>
      <c r="EO8" s="10">
        <f>IFERROR(__xludf.DUMMYFUNCTION("""COMPUTED_VALUE"""),1.0)</f>
        <v>1</v>
      </c>
      <c r="EP8" s="10">
        <f>IFERROR(__xludf.DUMMYFUNCTION("""COMPUTED_VALUE"""),1.0)</f>
        <v>1</v>
      </c>
      <c r="EQ8" s="10">
        <f>IFERROR(__xludf.DUMMYFUNCTION("""COMPUTED_VALUE"""),1.0)</f>
        <v>1</v>
      </c>
      <c r="ER8" s="10">
        <f>IFERROR(__xludf.DUMMYFUNCTION("""COMPUTED_VALUE"""),1.0)</f>
        <v>1</v>
      </c>
      <c r="ES8" s="10">
        <f>IFERROR(__xludf.DUMMYFUNCTION("""COMPUTED_VALUE"""),1.0)</f>
        <v>1</v>
      </c>
      <c r="ET8" s="10">
        <f>IFERROR(__xludf.DUMMYFUNCTION("""COMPUTED_VALUE"""),1.0)</f>
        <v>1</v>
      </c>
      <c r="EU8" s="10">
        <f>IFERROR(__xludf.DUMMYFUNCTION("""COMPUTED_VALUE"""),1.0)</f>
        <v>1</v>
      </c>
      <c r="EV8" s="10">
        <f>IFERROR(__xludf.DUMMYFUNCTION("""COMPUTED_VALUE"""),1.0)</f>
        <v>1</v>
      </c>
      <c r="EW8" s="10">
        <f>IFERROR(__xludf.DUMMYFUNCTION("""COMPUTED_VALUE"""),1.0)</f>
        <v>1</v>
      </c>
      <c r="EX8" s="10">
        <f>IFERROR(__xludf.DUMMYFUNCTION("""COMPUTED_VALUE"""),1.0)</f>
        <v>1</v>
      </c>
      <c r="EY8" s="10">
        <f>IFERROR(__xludf.DUMMYFUNCTION("""COMPUTED_VALUE"""),1.0)</f>
        <v>1</v>
      </c>
      <c r="EZ8" s="10">
        <f>IFERROR(__xludf.DUMMYFUNCTION("""COMPUTED_VALUE"""),1.0)</f>
        <v>1</v>
      </c>
      <c r="FA8" s="10">
        <f>IFERROR(__xludf.DUMMYFUNCTION("""COMPUTED_VALUE"""),1.0)</f>
        <v>1</v>
      </c>
      <c r="FB8" s="10">
        <f>IFERROR(__xludf.DUMMYFUNCTION("""COMPUTED_VALUE"""),1.0)</f>
        <v>1</v>
      </c>
      <c r="FC8" s="10">
        <f>IFERROR(__xludf.DUMMYFUNCTION("""COMPUTED_VALUE"""),1.0)</f>
        <v>1</v>
      </c>
      <c r="FD8" s="11">
        <f>IFERROR(__xludf.DUMMYFUNCTION("""COMPUTED_VALUE"""),1.0)</f>
        <v>1</v>
      </c>
      <c r="FE8" s="10">
        <f>IFERROR(__xludf.DUMMYFUNCTION("""COMPUTED_VALUE"""),1.0)</f>
        <v>1</v>
      </c>
      <c r="FF8" s="10">
        <f>IFERROR(__xludf.DUMMYFUNCTION("""COMPUTED_VALUE"""),1.0)</f>
        <v>1</v>
      </c>
      <c r="FG8" s="10">
        <f>IFERROR(__xludf.DUMMYFUNCTION("""COMPUTED_VALUE"""),1.0)</f>
        <v>1</v>
      </c>
      <c r="FH8" s="10">
        <f>IFERROR(__xludf.DUMMYFUNCTION("""COMPUTED_VALUE"""),1.0)</f>
        <v>1</v>
      </c>
      <c r="FI8" s="10">
        <f>IFERROR(__xludf.DUMMYFUNCTION("""COMPUTED_VALUE"""),1.0)</f>
        <v>1</v>
      </c>
      <c r="FJ8" s="10">
        <f>IFERROR(__xludf.DUMMYFUNCTION("""COMPUTED_VALUE"""),1.0)</f>
        <v>1</v>
      </c>
      <c r="FK8" s="10">
        <f>IFERROR(__xludf.DUMMYFUNCTION("""COMPUTED_VALUE"""),1.0)</f>
        <v>1</v>
      </c>
      <c r="FL8" s="10">
        <f>IFERROR(__xludf.DUMMYFUNCTION("""COMPUTED_VALUE"""),1.0)</f>
        <v>1</v>
      </c>
      <c r="FM8" s="10">
        <f>IFERROR(__xludf.DUMMYFUNCTION("""COMPUTED_VALUE"""),1.0)</f>
        <v>1</v>
      </c>
      <c r="FN8" s="10">
        <f>IFERROR(__xludf.DUMMYFUNCTION("""COMPUTED_VALUE"""),1.0)</f>
        <v>1</v>
      </c>
      <c r="FO8" s="10">
        <f>IFERROR(__xludf.DUMMYFUNCTION("""COMPUTED_VALUE"""),1.0)</f>
        <v>1</v>
      </c>
      <c r="FP8" s="10">
        <f>IFERROR(__xludf.DUMMYFUNCTION("""COMPUTED_VALUE"""),1.0)</f>
        <v>1</v>
      </c>
      <c r="FQ8" s="10">
        <f>IFERROR(__xludf.DUMMYFUNCTION("""COMPUTED_VALUE"""),1.0)</f>
        <v>1</v>
      </c>
      <c r="FR8" s="10">
        <f>IFERROR(__xludf.DUMMYFUNCTION("""COMPUTED_VALUE"""),1.0)</f>
        <v>1</v>
      </c>
      <c r="FS8" s="10">
        <f>IFERROR(__xludf.DUMMYFUNCTION("""COMPUTED_VALUE"""),1.0)</f>
        <v>1</v>
      </c>
      <c r="FT8" s="10">
        <f>IFERROR(__xludf.DUMMYFUNCTION("""COMPUTED_VALUE"""),1.0)</f>
        <v>1</v>
      </c>
      <c r="FU8" s="10" t="str">
        <f>IFERROR(__xludf.DUMMYFUNCTION("""COMPUTED_VALUE"""),"WA")</f>
        <v>WA</v>
      </c>
      <c r="FV8" s="10" t="str">
        <f>IFERROR(__xludf.DUMMYFUNCTION("""COMPUTED_VALUE"""),"WA")</f>
        <v>WA</v>
      </c>
      <c r="FW8" s="10">
        <f>IFERROR(__xludf.DUMMYFUNCTION("""COMPUTED_VALUE"""),1.0)</f>
        <v>1</v>
      </c>
      <c r="FX8" s="10">
        <f>IFERROR(__xludf.DUMMYFUNCTION("""COMPUTED_VALUE"""),1.0)</f>
        <v>1</v>
      </c>
      <c r="FY8" s="10">
        <f>IFERROR(__xludf.DUMMYFUNCTION("""COMPUTED_VALUE"""),1.0)</f>
        <v>1</v>
      </c>
      <c r="FZ8" s="10">
        <f>IFERROR(__xludf.DUMMYFUNCTION("""COMPUTED_VALUE"""),1.0)</f>
        <v>1</v>
      </c>
      <c r="GA8" s="10">
        <f>IFERROR(__xludf.DUMMYFUNCTION("""COMPUTED_VALUE"""),1.0)</f>
        <v>1</v>
      </c>
      <c r="GB8" s="10" t="str">
        <f>IFERROR(__xludf.DUMMYFUNCTION("""COMPUTED_VALUE"""),"WA")</f>
        <v>WA</v>
      </c>
      <c r="GC8" s="10">
        <f>IFERROR(__xludf.DUMMYFUNCTION("""COMPUTED_VALUE"""),1.0)</f>
        <v>1</v>
      </c>
      <c r="GD8" s="10">
        <f>IFERROR(__xludf.DUMMYFUNCTION("""COMPUTED_VALUE"""),1.0)</f>
        <v>1</v>
      </c>
      <c r="GE8" s="11">
        <f>IFERROR(__xludf.DUMMYFUNCTION("""COMPUTED_VALUE"""),1.0)</f>
        <v>1</v>
      </c>
      <c r="GF8" s="10">
        <f>IFERROR(__xludf.DUMMYFUNCTION("""COMPUTED_VALUE"""),1.0)</f>
        <v>1</v>
      </c>
      <c r="GG8" s="10">
        <f>IFERROR(__xludf.DUMMYFUNCTION("""COMPUTED_VALUE"""),1.0)</f>
        <v>1</v>
      </c>
      <c r="GH8" s="10">
        <f>IFERROR(__xludf.DUMMYFUNCTION("""COMPUTED_VALUE"""),1.0)</f>
        <v>1</v>
      </c>
      <c r="GI8" s="10">
        <f>IFERROR(__xludf.DUMMYFUNCTION("""COMPUTED_VALUE"""),1.0)</f>
        <v>1</v>
      </c>
      <c r="GJ8" s="10">
        <f>IFERROR(__xludf.DUMMYFUNCTION("""COMPUTED_VALUE"""),1.0)</f>
        <v>1</v>
      </c>
      <c r="GK8" s="10">
        <f>IFERROR(__xludf.DUMMYFUNCTION("""COMPUTED_VALUE"""),1.0)</f>
        <v>1</v>
      </c>
      <c r="GL8" s="10">
        <f>IFERROR(__xludf.DUMMYFUNCTION("""COMPUTED_VALUE"""),1.0)</f>
        <v>1</v>
      </c>
      <c r="GM8" s="10">
        <f>IFERROR(__xludf.DUMMYFUNCTION("""COMPUTED_VALUE"""),1.0)</f>
        <v>1</v>
      </c>
      <c r="GN8" s="10">
        <f>IFERROR(__xludf.DUMMYFUNCTION("""COMPUTED_VALUE"""),1.0)</f>
        <v>1</v>
      </c>
      <c r="GO8" s="10">
        <f>IFERROR(__xludf.DUMMYFUNCTION("""COMPUTED_VALUE"""),1.0)</f>
        <v>1</v>
      </c>
      <c r="GP8" s="10">
        <f>IFERROR(__xludf.DUMMYFUNCTION("""COMPUTED_VALUE"""),1.0)</f>
        <v>1</v>
      </c>
      <c r="GQ8" s="10">
        <f>IFERROR(__xludf.DUMMYFUNCTION("""COMPUTED_VALUE"""),1.0)</f>
        <v>1</v>
      </c>
      <c r="GR8" s="10">
        <f>IFERROR(__xludf.DUMMYFUNCTION("""COMPUTED_VALUE"""),1.0)</f>
        <v>1</v>
      </c>
      <c r="GS8" s="10">
        <f>IFERROR(__xludf.DUMMYFUNCTION("""COMPUTED_VALUE"""),1.0)</f>
        <v>1</v>
      </c>
      <c r="GT8" s="10">
        <f>IFERROR(__xludf.DUMMYFUNCTION("""COMPUTED_VALUE"""),1.0)</f>
        <v>1</v>
      </c>
      <c r="GU8" s="10">
        <f>IFERROR(__xludf.DUMMYFUNCTION("""COMPUTED_VALUE"""),1.0)</f>
        <v>1</v>
      </c>
      <c r="GV8" s="10">
        <f>IFERROR(__xludf.DUMMYFUNCTION("""COMPUTED_VALUE"""),1.0)</f>
        <v>1</v>
      </c>
      <c r="GW8" s="10">
        <f>IFERROR(__xludf.DUMMYFUNCTION("""COMPUTED_VALUE"""),1.0)</f>
        <v>1</v>
      </c>
      <c r="GX8" s="10">
        <f>IFERROR(__xludf.DUMMYFUNCTION("""COMPUTED_VALUE"""),1.0)</f>
        <v>1</v>
      </c>
      <c r="GY8" s="10">
        <f>IFERROR(__xludf.DUMMYFUNCTION("""COMPUTED_VALUE"""),1.0)</f>
        <v>1</v>
      </c>
      <c r="GZ8" s="10">
        <f>IFERROR(__xludf.DUMMYFUNCTION("""COMPUTED_VALUE"""),1.0)</f>
        <v>1</v>
      </c>
      <c r="HA8" s="10">
        <f>IFERROR(__xludf.DUMMYFUNCTION("""COMPUTED_VALUE"""),1.0)</f>
        <v>1</v>
      </c>
      <c r="HB8" s="10">
        <f>IFERROR(__xludf.DUMMYFUNCTION("""COMPUTED_VALUE"""),1.0)</f>
        <v>1</v>
      </c>
      <c r="HC8" s="10">
        <f>IFERROR(__xludf.DUMMYFUNCTION("""COMPUTED_VALUE"""),1.0)</f>
        <v>1</v>
      </c>
      <c r="HD8" s="10">
        <f>IFERROR(__xludf.DUMMYFUNCTION("""COMPUTED_VALUE"""),1.0)</f>
        <v>1</v>
      </c>
      <c r="HE8" s="10">
        <f>IFERROR(__xludf.DUMMYFUNCTION("""COMPUTED_VALUE"""),1.0)</f>
        <v>1</v>
      </c>
      <c r="HF8" s="10">
        <f>IFERROR(__xludf.DUMMYFUNCTION("""COMPUTED_VALUE"""),1.0)</f>
        <v>1</v>
      </c>
      <c r="HG8" s="10">
        <f>IFERROR(__xludf.DUMMYFUNCTION("""COMPUTED_VALUE"""),1.0)</f>
        <v>1</v>
      </c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</row>
    <row r="9">
      <c r="A9" s="7"/>
      <c r="B9" s="8">
        <v>2.0</v>
      </c>
      <c r="C9" s="8" t="str">
        <f t="shared" si="1"/>
        <v>7 - 8</v>
      </c>
      <c r="D9" s="7" t="str">
        <f>IFERROR(__xludf.DUMMYFUNCTION("""COMPUTED_VALUE"""),"Siske")</f>
        <v>Siske</v>
      </c>
      <c r="E9" s="7" t="str">
        <f>IFERROR(__xludf.DUMMYFUNCTION("""COMPUTED_VALUE"""),"Marko")</f>
        <v>Marko</v>
      </c>
      <c r="F9" s="7" t="str">
        <f>IFERROR(__xludf.DUMMYFUNCTION("""COMPUTED_VALUE"""),"Sisovic")</f>
        <v>Sisovic</v>
      </c>
      <c r="G9" s="9">
        <f>IFERROR(__xludf.DUMMYFUNCTION("""COMPUTED_VALUE"""),262.0)</f>
        <v>262</v>
      </c>
      <c r="H9" s="7" t="str">
        <f>IFERROR(__xludf.DUMMYFUNCTION("""COMPUTED_VALUE"""),"ODOBREN")</f>
        <v>ODOBREN</v>
      </c>
      <c r="I9" s="7" t="str">
        <f>IFERROR(__xludf.DUMMYFUNCTION("""COMPUTED_VALUE"""),"Stari grad")</f>
        <v>Stari grad</v>
      </c>
      <c r="J9" s="7" t="str">
        <f>IFERROR(__xludf.DUMMYFUNCTION("""COMPUTED_VALUE"""),"Matematička gimnazija")</f>
        <v>Matematička gimnazija</v>
      </c>
      <c r="K9" s="7" t="str">
        <f>IFERROR(__xludf.DUMMYFUNCTION("""COMPUTED_VALUE"""),"III")</f>
        <v>III</v>
      </c>
      <c r="L9" s="7" t="str">
        <f>IFERROR(__xludf.DUMMYFUNCTION("""COMPUTED_VALUE"""),"A")</f>
        <v>A</v>
      </c>
      <c r="M9" s="7" t="str">
        <f>IFERROR(__xludf.DUMMYFUNCTION("""COMPUTED_VALUE"""),"Jelena Hadžipurić")</f>
        <v>Jelena Hadžipurić</v>
      </c>
      <c r="N9" s="10" t="str">
        <f>IFERROR(__xludf.DUMMYFUNCTION("""COMPUTED_VALUE"""),"-")</f>
        <v>-</v>
      </c>
      <c r="O9" s="10" t="str">
        <f>IFERROR(__xludf.DUMMYFUNCTION("""COMPUTED_VALUE"""),"-")</f>
        <v>-</v>
      </c>
      <c r="P9" s="10" t="str">
        <f>IFERROR(__xludf.DUMMYFUNCTION("""COMPUTED_VALUE"""),"-")</f>
        <v>-</v>
      </c>
      <c r="Q9" s="11">
        <f>IFERROR(__xludf.DUMMYFUNCTION("""COMPUTED_VALUE"""),100.0)</f>
        <v>100</v>
      </c>
      <c r="R9" s="10">
        <f>IFERROR(__xludf.DUMMYFUNCTION("""COMPUTED_VALUE"""),100.0)</f>
        <v>100</v>
      </c>
      <c r="S9" s="10">
        <f>IFERROR(__xludf.DUMMYFUNCTION("""COMPUTED_VALUE"""),62.0)</f>
        <v>62</v>
      </c>
      <c r="T9" s="11" t="str">
        <f>IFERROR(__xludf.DUMMYFUNCTION("""COMPUTED_VALUE"""),"-")</f>
        <v>-</v>
      </c>
      <c r="U9" s="10" t="str">
        <f>IFERROR(__xludf.DUMMYFUNCTION("""COMPUTED_VALUE"""),"-")</f>
        <v>-</v>
      </c>
      <c r="V9" s="10" t="str">
        <f>IFERROR(__xludf.DUMMYFUNCTION("""COMPUTED_VALUE"""),"-")</f>
        <v>-</v>
      </c>
      <c r="W9" s="10" t="str">
        <f>IFERROR(__xludf.DUMMYFUNCTION("""COMPUTED_VALUE"""),"-")</f>
        <v>-</v>
      </c>
      <c r="X9" s="10" t="str">
        <f>IFERROR(__xludf.DUMMYFUNCTION("""COMPUTED_VALUE"""),"-")</f>
        <v>-</v>
      </c>
      <c r="Y9" s="10" t="str">
        <f>IFERROR(__xludf.DUMMYFUNCTION("""COMPUTED_VALUE"""),"-")</f>
        <v>-</v>
      </c>
      <c r="Z9" s="10" t="str">
        <f>IFERROR(__xludf.DUMMYFUNCTION("""COMPUTED_VALUE"""),"-")</f>
        <v>-</v>
      </c>
      <c r="AA9" s="10" t="str">
        <f>IFERROR(__xludf.DUMMYFUNCTION("""COMPUTED_VALUE"""),"-")</f>
        <v>-</v>
      </c>
      <c r="AB9" s="10" t="str">
        <f>IFERROR(__xludf.DUMMYFUNCTION("""COMPUTED_VALUE"""),"-")</f>
        <v>-</v>
      </c>
      <c r="AC9" s="10" t="str">
        <f>IFERROR(__xludf.DUMMYFUNCTION("""COMPUTED_VALUE"""),"-")</f>
        <v>-</v>
      </c>
      <c r="AD9" s="10" t="str">
        <f>IFERROR(__xludf.DUMMYFUNCTION("""COMPUTED_VALUE"""),"-")</f>
        <v>-</v>
      </c>
      <c r="AE9" s="10" t="str">
        <f>IFERROR(__xludf.DUMMYFUNCTION("""COMPUTED_VALUE"""),"-")</f>
        <v>-</v>
      </c>
      <c r="AF9" s="10" t="str">
        <f>IFERROR(__xludf.DUMMYFUNCTION("""COMPUTED_VALUE"""),"-")</f>
        <v>-</v>
      </c>
      <c r="AG9" s="10" t="str">
        <f>IFERROR(__xludf.DUMMYFUNCTION("""COMPUTED_VALUE"""),"-")</f>
        <v>-</v>
      </c>
      <c r="AH9" s="10" t="str">
        <f>IFERROR(__xludf.DUMMYFUNCTION("""COMPUTED_VALUE"""),"-")</f>
        <v>-</v>
      </c>
      <c r="AI9" s="10" t="str">
        <f>IFERROR(__xludf.DUMMYFUNCTION("""COMPUTED_VALUE"""),"-")</f>
        <v>-</v>
      </c>
      <c r="AJ9" s="10" t="str">
        <f>IFERROR(__xludf.DUMMYFUNCTION("""COMPUTED_VALUE"""),"-")</f>
        <v>-</v>
      </c>
      <c r="AK9" s="10" t="str">
        <f>IFERROR(__xludf.DUMMYFUNCTION("""COMPUTED_VALUE"""),"-")</f>
        <v>-</v>
      </c>
      <c r="AL9" s="10" t="str">
        <f>IFERROR(__xludf.DUMMYFUNCTION("""COMPUTED_VALUE"""),"-")</f>
        <v>-</v>
      </c>
      <c r="AM9" s="10" t="str">
        <f>IFERROR(__xludf.DUMMYFUNCTION("""COMPUTED_VALUE"""),"-")</f>
        <v>-</v>
      </c>
      <c r="AN9" s="11" t="str">
        <f>IFERROR(__xludf.DUMMYFUNCTION("""COMPUTED_VALUE"""),"-")</f>
        <v>-</v>
      </c>
      <c r="AO9" s="10" t="str">
        <f>IFERROR(__xludf.DUMMYFUNCTION("""COMPUTED_VALUE"""),"-")</f>
        <v>-</v>
      </c>
      <c r="AP9" s="10" t="str">
        <f>IFERROR(__xludf.DUMMYFUNCTION("""COMPUTED_VALUE"""),"-")</f>
        <v>-</v>
      </c>
      <c r="AQ9" s="10" t="str">
        <f>IFERROR(__xludf.DUMMYFUNCTION("""COMPUTED_VALUE"""),"-")</f>
        <v>-</v>
      </c>
      <c r="AR9" s="10" t="str">
        <f>IFERROR(__xludf.DUMMYFUNCTION("""COMPUTED_VALUE"""),"-")</f>
        <v>-</v>
      </c>
      <c r="AS9" s="10" t="str">
        <f>IFERROR(__xludf.DUMMYFUNCTION("""COMPUTED_VALUE"""),"-")</f>
        <v>-</v>
      </c>
      <c r="AT9" s="10" t="str">
        <f>IFERROR(__xludf.DUMMYFUNCTION("""COMPUTED_VALUE"""),"-")</f>
        <v>-</v>
      </c>
      <c r="AU9" s="10" t="str">
        <f>IFERROR(__xludf.DUMMYFUNCTION("""COMPUTED_VALUE"""),"-")</f>
        <v>-</v>
      </c>
      <c r="AV9" s="10" t="str">
        <f>IFERROR(__xludf.DUMMYFUNCTION("""COMPUTED_VALUE"""),"-")</f>
        <v>-</v>
      </c>
      <c r="AW9" s="10" t="str">
        <f>IFERROR(__xludf.DUMMYFUNCTION("""COMPUTED_VALUE"""),"-")</f>
        <v>-</v>
      </c>
      <c r="AX9" s="10" t="str">
        <f>IFERROR(__xludf.DUMMYFUNCTION("""COMPUTED_VALUE"""),"-")</f>
        <v>-</v>
      </c>
      <c r="AY9" s="10" t="str">
        <f>IFERROR(__xludf.DUMMYFUNCTION("""COMPUTED_VALUE"""),"-")</f>
        <v>-</v>
      </c>
      <c r="AZ9" s="10" t="str">
        <f>IFERROR(__xludf.DUMMYFUNCTION("""COMPUTED_VALUE"""),"-")</f>
        <v>-</v>
      </c>
      <c r="BA9" s="10" t="str">
        <f>IFERROR(__xludf.DUMMYFUNCTION("""COMPUTED_VALUE"""),"-")</f>
        <v>-</v>
      </c>
      <c r="BB9" s="10" t="str">
        <f>IFERROR(__xludf.DUMMYFUNCTION("""COMPUTED_VALUE"""),"-")</f>
        <v>-</v>
      </c>
      <c r="BC9" s="10" t="str">
        <f>IFERROR(__xludf.DUMMYFUNCTION("""COMPUTED_VALUE"""),"-")</f>
        <v>-</v>
      </c>
      <c r="BD9" s="10" t="str">
        <f>IFERROR(__xludf.DUMMYFUNCTION("""COMPUTED_VALUE"""),"-")</f>
        <v>-</v>
      </c>
      <c r="BE9" s="10" t="str">
        <f>IFERROR(__xludf.DUMMYFUNCTION("""COMPUTED_VALUE"""),"-")</f>
        <v>-</v>
      </c>
      <c r="BF9" s="10" t="str">
        <f>IFERROR(__xludf.DUMMYFUNCTION("""COMPUTED_VALUE"""),"-")</f>
        <v>-</v>
      </c>
      <c r="BG9" s="10" t="str">
        <f>IFERROR(__xludf.DUMMYFUNCTION("""COMPUTED_VALUE"""),"-")</f>
        <v>-</v>
      </c>
      <c r="BH9" s="10" t="str">
        <f>IFERROR(__xludf.DUMMYFUNCTION("""COMPUTED_VALUE"""),"-")</f>
        <v>-</v>
      </c>
      <c r="BI9" s="10" t="str">
        <f>IFERROR(__xludf.DUMMYFUNCTION("""COMPUTED_VALUE"""),"-")</f>
        <v>-</v>
      </c>
      <c r="BJ9" s="10" t="str">
        <f>IFERROR(__xludf.DUMMYFUNCTION("""COMPUTED_VALUE"""),"-")</f>
        <v>-</v>
      </c>
      <c r="BK9" s="10" t="str">
        <f>IFERROR(__xludf.DUMMYFUNCTION("""COMPUTED_VALUE"""),"-")</f>
        <v>-</v>
      </c>
      <c r="BL9" s="11" t="str">
        <f>IFERROR(__xludf.DUMMYFUNCTION("""COMPUTED_VALUE"""),"-")</f>
        <v>-</v>
      </c>
      <c r="BM9" s="10" t="str">
        <f>IFERROR(__xludf.DUMMYFUNCTION("""COMPUTED_VALUE"""),"-")</f>
        <v>-</v>
      </c>
      <c r="BN9" s="10" t="str">
        <f>IFERROR(__xludf.DUMMYFUNCTION("""COMPUTED_VALUE"""),"-")</f>
        <v>-</v>
      </c>
      <c r="BO9" s="10" t="str">
        <f>IFERROR(__xludf.DUMMYFUNCTION("""COMPUTED_VALUE"""),"-")</f>
        <v>-</v>
      </c>
      <c r="BP9" s="10" t="str">
        <f>IFERROR(__xludf.DUMMYFUNCTION("""COMPUTED_VALUE"""),"-")</f>
        <v>-</v>
      </c>
      <c r="BQ9" s="10" t="str">
        <f>IFERROR(__xludf.DUMMYFUNCTION("""COMPUTED_VALUE"""),"-")</f>
        <v>-</v>
      </c>
      <c r="BR9" s="10" t="str">
        <f>IFERROR(__xludf.DUMMYFUNCTION("""COMPUTED_VALUE"""),"-")</f>
        <v>-</v>
      </c>
      <c r="BS9" s="10" t="str">
        <f>IFERROR(__xludf.DUMMYFUNCTION("""COMPUTED_VALUE"""),"-")</f>
        <v>-</v>
      </c>
      <c r="BT9" s="10" t="str">
        <f>IFERROR(__xludf.DUMMYFUNCTION("""COMPUTED_VALUE"""),"-")</f>
        <v>-</v>
      </c>
      <c r="BU9" s="10" t="str">
        <f>IFERROR(__xludf.DUMMYFUNCTION("""COMPUTED_VALUE"""),"-")</f>
        <v>-</v>
      </c>
      <c r="BV9" s="10" t="str">
        <f>IFERROR(__xludf.DUMMYFUNCTION("""COMPUTED_VALUE"""),"-")</f>
        <v>-</v>
      </c>
      <c r="BW9" s="10" t="str">
        <f>IFERROR(__xludf.DUMMYFUNCTION("""COMPUTED_VALUE"""),"-")</f>
        <v>-</v>
      </c>
      <c r="BX9" s="10" t="str">
        <f>IFERROR(__xludf.DUMMYFUNCTION("""COMPUTED_VALUE"""),"-")</f>
        <v>-</v>
      </c>
      <c r="BY9" s="10" t="str">
        <f>IFERROR(__xludf.DUMMYFUNCTION("""COMPUTED_VALUE"""),"-")</f>
        <v>-</v>
      </c>
      <c r="BZ9" s="10" t="str">
        <f>IFERROR(__xludf.DUMMYFUNCTION("""COMPUTED_VALUE"""),"-")</f>
        <v>-</v>
      </c>
      <c r="CA9" s="10" t="str">
        <f>IFERROR(__xludf.DUMMYFUNCTION("""COMPUTED_VALUE"""),"-")</f>
        <v>-</v>
      </c>
      <c r="CB9" s="10" t="str">
        <f>IFERROR(__xludf.DUMMYFUNCTION("""COMPUTED_VALUE"""),"-")</f>
        <v>-</v>
      </c>
      <c r="CC9" s="10" t="str">
        <f>IFERROR(__xludf.DUMMYFUNCTION("""COMPUTED_VALUE"""),"-")</f>
        <v>-</v>
      </c>
      <c r="CD9" s="10" t="str">
        <f>IFERROR(__xludf.DUMMYFUNCTION("""COMPUTED_VALUE"""),"-")</f>
        <v>-</v>
      </c>
      <c r="CE9" s="10" t="str">
        <f>IFERROR(__xludf.DUMMYFUNCTION("""COMPUTED_VALUE"""),"-")</f>
        <v>-</v>
      </c>
      <c r="CF9" s="10" t="str">
        <f>IFERROR(__xludf.DUMMYFUNCTION("""COMPUTED_VALUE"""),"-")</f>
        <v>-</v>
      </c>
      <c r="CG9" s="10" t="str">
        <f>IFERROR(__xludf.DUMMYFUNCTION("""COMPUTED_VALUE"""),"-")</f>
        <v>-</v>
      </c>
      <c r="CH9" s="10" t="str">
        <f>IFERROR(__xludf.DUMMYFUNCTION("""COMPUTED_VALUE"""),"-")</f>
        <v>-</v>
      </c>
      <c r="CI9" s="10" t="str">
        <f>IFERROR(__xludf.DUMMYFUNCTION("""COMPUTED_VALUE"""),"-")</f>
        <v>-</v>
      </c>
      <c r="CJ9" s="10" t="str">
        <f>IFERROR(__xludf.DUMMYFUNCTION("""COMPUTED_VALUE"""),"-")</f>
        <v>-</v>
      </c>
      <c r="CK9" s="10" t="str">
        <f>IFERROR(__xludf.DUMMYFUNCTION("""COMPUTED_VALUE"""),"-")</f>
        <v>-</v>
      </c>
      <c r="CL9" s="10" t="str">
        <f>IFERROR(__xludf.DUMMYFUNCTION("""COMPUTED_VALUE"""),"-")</f>
        <v>-</v>
      </c>
      <c r="CM9" s="10" t="str">
        <f>IFERROR(__xludf.DUMMYFUNCTION("""COMPUTED_VALUE"""),"-")</f>
        <v>-</v>
      </c>
      <c r="CN9" s="10" t="str">
        <f>IFERROR(__xludf.DUMMYFUNCTION("""COMPUTED_VALUE"""),"-")</f>
        <v>-</v>
      </c>
      <c r="CO9" s="11">
        <f>IFERROR(__xludf.DUMMYFUNCTION("""COMPUTED_VALUE"""),1.0)</f>
        <v>1</v>
      </c>
      <c r="CP9" s="10">
        <f>IFERROR(__xludf.DUMMYFUNCTION("""COMPUTED_VALUE"""),1.0)</f>
        <v>1</v>
      </c>
      <c r="CQ9" s="10">
        <f>IFERROR(__xludf.DUMMYFUNCTION("""COMPUTED_VALUE"""),1.0)</f>
        <v>1</v>
      </c>
      <c r="CR9" s="10">
        <f>IFERROR(__xludf.DUMMYFUNCTION("""COMPUTED_VALUE"""),1.0)</f>
        <v>1</v>
      </c>
      <c r="CS9" s="10">
        <f>IFERROR(__xludf.DUMMYFUNCTION("""COMPUTED_VALUE"""),1.0)</f>
        <v>1</v>
      </c>
      <c r="CT9" s="10">
        <f>IFERROR(__xludf.DUMMYFUNCTION("""COMPUTED_VALUE"""),1.0)</f>
        <v>1</v>
      </c>
      <c r="CU9" s="10">
        <f>IFERROR(__xludf.DUMMYFUNCTION("""COMPUTED_VALUE"""),1.0)</f>
        <v>1</v>
      </c>
      <c r="CV9" s="10">
        <f>IFERROR(__xludf.DUMMYFUNCTION("""COMPUTED_VALUE"""),1.0)</f>
        <v>1</v>
      </c>
      <c r="CW9" s="10">
        <f>IFERROR(__xludf.DUMMYFUNCTION("""COMPUTED_VALUE"""),1.0)</f>
        <v>1</v>
      </c>
      <c r="CX9" s="10">
        <f>IFERROR(__xludf.DUMMYFUNCTION("""COMPUTED_VALUE"""),1.0)</f>
        <v>1</v>
      </c>
      <c r="CY9" s="10">
        <f>IFERROR(__xludf.DUMMYFUNCTION("""COMPUTED_VALUE"""),1.0)</f>
        <v>1</v>
      </c>
      <c r="CZ9" s="10">
        <f>IFERROR(__xludf.DUMMYFUNCTION("""COMPUTED_VALUE"""),1.0)</f>
        <v>1</v>
      </c>
      <c r="DA9" s="10">
        <f>IFERROR(__xludf.DUMMYFUNCTION("""COMPUTED_VALUE"""),1.0)</f>
        <v>1</v>
      </c>
      <c r="DB9" s="10">
        <f>IFERROR(__xludf.DUMMYFUNCTION("""COMPUTED_VALUE"""),1.0)</f>
        <v>1</v>
      </c>
      <c r="DC9" s="10">
        <f>IFERROR(__xludf.DUMMYFUNCTION("""COMPUTED_VALUE"""),1.0)</f>
        <v>1</v>
      </c>
      <c r="DD9" s="10">
        <f>IFERROR(__xludf.DUMMYFUNCTION("""COMPUTED_VALUE"""),1.0)</f>
        <v>1</v>
      </c>
      <c r="DE9" s="10">
        <f>IFERROR(__xludf.DUMMYFUNCTION("""COMPUTED_VALUE"""),1.0)</f>
        <v>1</v>
      </c>
      <c r="DF9" s="10">
        <f>IFERROR(__xludf.DUMMYFUNCTION("""COMPUTED_VALUE"""),1.0)</f>
        <v>1</v>
      </c>
      <c r="DG9" s="10">
        <f>IFERROR(__xludf.DUMMYFUNCTION("""COMPUTED_VALUE"""),1.0)</f>
        <v>1</v>
      </c>
      <c r="DH9" s="10">
        <f>IFERROR(__xludf.DUMMYFUNCTION("""COMPUTED_VALUE"""),1.0)</f>
        <v>1</v>
      </c>
      <c r="DI9" s="10">
        <f>IFERROR(__xludf.DUMMYFUNCTION("""COMPUTED_VALUE"""),1.0)</f>
        <v>1</v>
      </c>
      <c r="DJ9" s="10">
        <f>IFERROR(__xludf.DUMMYFUNCTION("""COMPUTED_VALUE"""),1.0)</f>
        <v>1</v>
      </c>
      <c r="DK9" s="10">
        <f>IFERROR(__xludf.DUMMYFUNCTION("""COMPUTED_VALUE"""),1.0)</f>
        <v>1</v>
      </c>
      <c r="DL9" s="10">
        <f>IFERROR(__xludf.DUMMYFUNCTION("""COMPUTED_VALUE"""),1.0)</f>
        <v>1</v>
      </c>
      <c r="DM9" s="10">
        <f>IFERROR(__xludf.DUMMYFUNCTION("""COMPUTED_VALUE"""),1.0)</f>
        <v>1</v>
      </c>
      <c r="DN9" s="10">
        <f>IFERROR(__xludf.DUMMYFUNCTION("""COMPUTED_VALUE"""),1.0)</f>
        <v>1</v>
      </c>
      <c r="DO9" s="10">
        <f>IFERROR(__xludf.DUMMYFUNCTION("""COMPUTED_VALUE"""),1.0)</f>
        <v>1</v>
      </c>
      <c r="DP9" s="10">
        <f>IFERROR(__xludf.DUMMYFUNCTION("""COMPUTED_VALUE"""),1.0)</f>
        <v>1</v>
      </c>
      <c r="DQ9" s="10">
        <f>IFERROR(__xludf.DUMMYFUNCTION("""COMPUTED_VALUE"""),1.0)</f>
        <v>1</v>
      </c>
      <c r="DR9" s="10">
        <f>IFERROR(__xludf.DUMMYFUNCTION("""COMPUTED_VALUE"""),1.0)</f>
        <v>1</v>
      </c>
      <c r="DS9" s="10">
        <f>IFERROR(__xludf.DUMMYFUNCTION("""COMPUTED_VALUE"""),1.0)</f>
        <v>1</v>
      </c>
      <c r="DT9" s="10">
        <f>IFERROR(__xludf.DUMMYFUNCTION("""COMPUTED_VALUE"""),1.0)</f>
        <v>1</v>
      </c>
      <c r="DU9" s="10">
        <f>IFERROR(__xludf.DUMMYFUNCTION("""COMPUTED_VALUE"""),1.0)</f>
        <v>1</v>
      </c>
      <c r="DV9" s="10">
        <f>IFERROR(__xludf.DUMMYFUNCTION("""COMPUTED_VALUE"""),1.0)</f>
        <v>1</v>
      </c>
      <c r="DW9" s="10">
        <f>IFERROR(__xludf.DUMMYFUNCTION("""COMPUTED_VALUE"""),1.0)</f>
        <v>1</v>
      </c>
      <c r="DX9" s="10">
        <f>IFERROR(__xludf.DUMMYFUNCTION("""COMPUTED_VALUE"""),1.0)</f>
        <v>1</v>
      </c>
      <c r="DY9" s="10">
        <f>IFERROR(__xludf.DUMMYFUNCTION("""COMPUTED_VALUE"""),1.0)</f>
        <v>1</v>
      </c>
      <c r="DZ9" s="10">
        <f>IFERROR(__xludf.DUMMYFUNCTION("""COMPUTED_VALUE"""),1.0)</f>
        <v>1</v>
      </c>
      <c r="EA9" s="10">
        <f>IFERROR(__xludf.DUMMYFUNCTION("""COMPUTED_VALUE"""),1.0)</f>
        <v>1</v>
      </c>
      <c r="EB9" s="10">
        <f>IFERROR(__xludf.DUMMYFUNCTION("""COMPUTED_VALUE"""),1.0)</f>
        <v>1</v>
      </c>
      <c r="EC9" s="10">
        <f>IFERROR(__xludf.DUMMYFUNCTION("""COMPUTED_VALUE"""),1.0)</f>
        <v>1</v>
      </c>
      <c r="ED9" s="10">
        <f>IFERROR(__xludf.DUMMYFUNCTION("""COMPUTED_VALUE"""),1.0)</f>
        <v>1</v>
      </c>
      <c r="EE9" s="10">
        <f>IFERROR(__xludf.DUMMYFUNCTION("""COMPUTED_VALUE"""),1.0)</f>
        <v>1</v>
      </c>
      <c r="EF9" s="10">
        <f>IFERROR(__xludf.DUMMYFUNCTION("""COMPUTED_VALUE"""),1.0)</f>
        <v>1</v>
      </c>
      <c r="EG9" s="10">
        <f>IFERROR(__xludf.DUMMYFUNCTION("""COMPUTED_VALUE"""),1.0)</f>
        <v>1</v>
      </c>
      <c r="EH9" s="10">
        <f>IFERROR(__xludf.DUMMYFUNCTION("""COMPUTED_VALUE"""),1.0)</f>
        <v>1</v>
      </c>
      <c r="EI9" s="10">
        <f>IFERROR(__xludf.DUMMYFUNCTION("""COMPUTED_VALUE"""),1.0)</f>
        <v>1</v>
      </c>
      <c r="EJ9" s="10">
        <f>IFERROR(__xludf.DUMMYFUNCTION("""COMPUTED_VALUE"""),1.0)</f>
        <v>1</v>
      </c>
      <c r="EK9" s="10">
        <f>IFERROR(__xludf.DUMMYFUNCTION("""COMPUTED_VALUE"""),1.0)</f>
        <v>1</v>
      </c>
      <c r="EL9" s="10">
        <f>IFERROR(__xludf.DUMMYFUNCTION("""COMPUTED_VALUE"""),1.0)</f>
        <v>1</v>
      </c>
      <c r="EM9" s="10">
        <f>IFERROR(__xludf.DUMMYFUNCTION("""COMPUTED_VALUE"""),1.0)</f>
        <v>1</v>
      </c>
      <c r="EN9" s="10">
        <f>IFERROR(__xludf.DUMMYFUNCTION("""COMPUTED_VALUE"""),1.0)</f>
        <v>1</v>
      </c>
      <c r="EO9" s="10">
        <f>IFERROR(__xludf.DUMMYFUNCTION("""COMPUTED_VALUE"""),1.0)</f>
        <v>1</v>
      </c>
      <c r="EP9" s="10">
        <f>IFERROR(__xludf.DUMMYFUNCTION("""COMPUTED_VALUE"""),1.0)</f>
        <v>1</v>
      </c>
      <c r="EQ9" s="10">
        <f>IFERROR(__xludf.DUMMYFUNCTION("""COMPUTED_VALUE"""),1.0)</f>
        <v>1</v>
      </c>
      <c r="ER9" s="10">
        <f>IFERROR(__xludf.DUMMYFUNCTION("""COMPUTED_VALUE"""),1.0)</f>
        <v>1</v>
      </c>
      <c r="ES9" s="10">
        <f>IFERROR(__xludf.DUMMYFUNCTION("""COMPUTED_VALUE"""),1.0)</f>
        <v>1</v>
      </c>
      <c r="ET9" s="10">
        <f>IFERROR(__xludf.DUMMYFUNCTION("""COMPUTED_VALUE"""),1.0)</f>
        <v>1</v>
      </c>
      <c r="EU9" s="10">
        <f>IFERROR(__xludf.DUMMYFUNCTION("""COMPUTED_VALUE"""),1.0)</f>
        <v>1</v>
      </c>
      <c r="EV9" s="10">
        <f>IFERROR(__xludf.DUMMYFUNCTION("""COMPUTED_VALUE"""),1.0)</f>
        <v>1</v>
      </c>
      <c r="EW9" s="10">
        <f>IFERROR(__xludf.DUMMYFUNCTION("""COMPUTED_VALUE"""),1.0)</f>
        <v>1</v>
      </c>
      <c r="EX9" s="10">
        <f>IFERROR(__xludf.DUMMYFUNCTION("""COMPUTED_VALUE"""),1.0)</f>
        <v>1</v>
      </c>
      <c r="EY9" s="10">
        <f>IFERROR(__xludf.DUMMYFUNCTION("""COMPUTED_VALUE"""),1.0)</f>
        <v>1</v>
      </c>
      <c r="EZ9" s="10">
        <f>IFERROR(__xludf.DUMMYFUNCTION("""COMPUTED_VALUE"""),1.0)</f>
        <v>1</v>
      </c>
      <c r="FA9" s="10">
        <f>IFERROR(__xludf.DUMMYFUNCTION("""COMPUTED_VALUE"""),1.0)</f>
        <v>1</v>
      </c>
      <c r="FB9" s="10">
        <f>IFERROR(__xludf.DUMMYFUNCTION("""COMPUTED_VALUE"""),1.0)</f>
        <v>1</v>
      </c>
      <c r="FC9" s="10">
        <f>IFERROR(__xludf.DUMMYFUNCTION("""COMPUTED_VALUE"""),1.0)</f>
        <v>1</v>
      </c>
      <c r="FD9" s="11">
        <f>IFERROR(__xludf.DUMMYFUNCTION("""COMPUTED_VALUE"""),1.0)</f>
        <v>1</v>
      </c>
      <c r="FE9" s="10">
        <f>IFERROR(__xludf.DUMMYFUNCTION("""COMPUTED_VALUE"""),1.0)</f>
        <v>1</v>
      </c>
      <c r="FF9" s="10">
        <f>IFERROR(__xludf.DUMMYFUNCTION("""COMPUTED_VALUE"""),1.0)</f>
        <v>1</v>
      </c>
      <c r="FG9" s="10">
        <f>IFERROR(__xludf.DUMMYFUNCTION("""COMPUTED_VALUE"""),1.0)</f>
        <v>1</v>
      </c>
      <c r="FH9" s="10">
        <f>IFERROR(__xludf.DUMMYFUNCTION("""COMPUTED_VALUE"""),1.0)</f>
        <v>1</v>
      </c>
      <c r="FI9" s="10">
        <f>IFERROR(__xludf.DUMMYFUNCTION("""COMPUTED_VALUE"""),1.0)</f>
        <v>1</v>
      </c>
      <c r="FJ9" s="10">
        <f>IFERROR(__xludf.DUMMYFUNCTION("""COMPUTED_VALUE"""),1.0)</f>
        <v>1</v>
      </c>
      <c r="FK9" s="10">
        <f>IFERROR(__xludf.DUMMYFUNCTION("""COMPUTED_VALUE"""),1.0)</f>
        <v>1</v>
      </c>
      <c r="FL9" s="10">
        <f>IFERROR(__xludf.DUMMYFUNCTION("""COMPUTED_VALUE"""),1.0)</f>
        <v>1</v>
      </c>
      <c r="FM9" s="10">
        <f>IFERROR(__xludf.DUMMYFUNCTION("""COMPUTED_VALUE"""),1.0)</f>
        <v>1</v>
      </c>
      <c r="FN9" s="10">
        <f>IFERROR(__xludf.DUMMYFUNCTION("""COMPUTED_VALUE"""),1.0)</f>
        <v>1</v>
      </c>
      <c r="FO9" s="10">
        <f>IFERROR(__xludf.DUMMYFUNCTION("""COMPUTED_VALUE"""),1.0)</f>
        <v>1</v>
      </c>
      <c r="FP9" s="10">
        <f>IFERROR(__xludf.DUMMYFUNCTION("""COMPUTED_VALUE"""),1.0)</f>
        <v>1</v>
      </c>
      <c r="FQ9" s="10">
        <f>IFERROR(__xludf.DUMMYFUNCTION("""COMPUTED_VALUE"""),1.0)</f>
        <v>1</v>
      </c>
      <c r="FR9" s="10">
        <f>IFERROR(__xludf.DUMMYFUNCTION("""COMPUTED_VALUE"""),1.0)</f>
        <v>1</v>
      </c>
      <c r="FS9" s="10">
        <f>IFERROR(__xludf.DUMMYFUNCTION("""COMPUTED_VALUE"""),1.0)</f>
        <v>1</v>
      </c>
      <c r="FT9" s="10">
        <f>IFERROR(__xludf.DUMMYFUNCTION("""COMPUTED_VALUE"""),1.0)</f>
        <v>1</v>
      </c>
      <c r="FU9" s="10">
        <f>IFERROR(__xludf.DUMMYFUNCTION("""COMPUTED_VALUE"""),1.0)</f>
        <v>1</v>
      </c>
      <c r="FV9" s="10">
        <f>IFERROR(__xludf.DUMMYFUNCTION("""COMPUTED_VALUE"""),1.0)</f>
        <v>1</v>
      </c>
      <c r="FW9" s="10">
        <f>IFERROR(__xludf.DUMMYFUNCTION("""COMPUTED_VALUE"""),1.0)</f>
        <v>1</v>
      </c>
      <c r="FX9" s="10">
        <f>IFERROR(__xludf.DUMMYFUNCTION("""COMPUTED_VALUE"""),1.0)</f>
        <v>1</v>
      </c>
      <c r="FY9" s="10">
        <f>IFERROR(__xludf.DUMMYFUNCTION("""COMPUTED_VALUE"""),1.0)</f>
        <v>1</v>
      </c>
      <c r="FZ9" s="10">
        <f>IFERROR(__xludf.DUMMYFUNCTION("""COMPUTED_VALUE"""),1.0)</f>
        <v>1</v>
      </c>
      <c r="GA9" s="10">
        <f>IFERROR(__xludf.DUMMYFUNCTION("""COMPUTED_VALUE"""),1.0)</f>
        <v>1</v>
      </c>
      <c r="GB9" s="10">
        <f>IFERROR(__xludf.DUMMYFUNCTION("""COMPUTED_VALUE"""),1.0)</f>
        <v>1</v>
      </c>
      <c r="GC9" s="10">
        <f>IFERROR(__xludf.DUMMYFUNCTION("""COMPUTED_VALUE"""),1.0)</f>
        <v>1</v>
      </c>
      <c r="GD9" s="10">
        <f>IFERROR(__xludf.DUMMYFUNCTION("""COMPUTED_VALUE"""),1.0)</f>
        <v>1</v>
      </c>
      <c r="GE9" s="11">
        <f>IFERROR(__xludf.DUMMYFUNCTION("""COMPUTED_VALUE"""),1.0)</f>
        <v>1</v>
      </c>
      <c r="GF9" s="10">
        <f>IFERROR(__xludf.DUMMYFUNCTION("""COMPUTED_VALUE"""),1.0)</f>
        <v>1</v>
      </c>
      <c r="GG9" s="10">
        <f>IFERROR(__xludf.DUMMYFUNCTION("""COMPUTED_VALUE"""),1.0)</f>
        <v>1</v>
      </c>
      <c r="GH9" s="10">
        <f>IFERROR(__xludf.DUMMYFUNCTION("""COMPUTED_VALUE"""),1.0)</f>
        <v>1</v>
      </c>
      <c r="GI9" s="10">
        <f>IFERROR(__xludf.DUMMYFUNCTION("""COMPUTED_VALUE"""),1.0)</f>
        <v>1</v>
      </c>
      <c r="GJ9" s="10">
        <f>IFERROR(__xludf.DUMMYFUNCTION("""COMPUTED_VALUE"""),1.0)</f>
        <v>1</v>
      </c>
      <c r="GK9" s="10">
        <f>IFERROR(__xludf.DUMMYFUNCTION("""COMPUTED_VALUE"""),1.0)</f>
        <v>1</v>
      </c>
      <c r="GL9" s="10">
        <f>IFERROR(__xludf.DUMMYFUNCTION("""COMPUTED_VALUE"""),1.0)</f>
        <v>1</v>
      </c>
      <c r="GM9" s="10">
        <f>IFERROR(__xludf.DUMMYFUNCTION("""COMPUTED_VALUE"""),1.0)</f>
        <v>1</v>
      </c>
      <c r="GN9" s="10">
        <f>IFERROR(__xludf.DUMMYFUNCTION("""COMPUTED_VALUE"""),1.0)</f>
        <v>1</v>
      </c>
      <c r="GO9" s="10">
        <f>IFERROR(__xludf.DUMMYFUNCTION("""COMPUTED_VALUE"""),1.0)</f>
        <v>1</v>
      </c>
      <c r="GP9" s="10">
        <f>IFERROR(__xludf.DUMMYFUNCTION("""COMPUTED_VALUE"""),1.0)</f>
        <v>1</v>
      </c>
      <c r="GQ9" s="10" t="str">
        <f>IFERROR(__xludf.DUMMYFUNCTION("""COMPUTED_VALUE"""),"TLE")</f>
        <v>TLE</v>
      </c>
      <c r="GR9" s="10" t="str">
        <f>IFERROR(__xludf.DUMMYFUNCTION("""COMPUTED_VALUE"""),"TLE")</f>
        <v>TLE</v>
      </c>
      <c r="GS9" s="10" t="str">
        <f>IFERROR(__xludf.DUMMYFUNCTION("""COMPUTED_VALUE"""),"TLE")</f>
        <v>TLE</v>
      </c>
      <c r="GT9" s="10" t="str">
        <f>IFERROR(__xludf.DUMMYFUNCTION("""COMPUTED_VALUE"""),"TLE")</f>
        <v>TLE</v>
      </c>
      <c r="GU9" s="10" t="str">
        <f>IFERROR(__xludf.DUMMYFUNCTION("""COMPUTED_VALUE"""),"TLE")</f>
        <v>TLE</v>
      </c>
      <c r="GV9" s="10" t="str">
        <f>IFERROR(__xludf.DUMMYFUNCTION("""COMPUTED_VALUE"""),"TLE")</f>
        <v>TLE</v>
      </c>
      <c r="GW9" s="10">
        <f>IFERROR(__xludf.DUMMYFUNCTION("""COMPUTED_VALUE"""),1.0)</f>
        <v>1</v>
      </c>
      <c r="GX9" s="10">
        <f>IFERROR(__xludf.DUMMYFUNCTION("""COMPUTED_VALUE"""),1.0)</f>
        <v>1</v>
      </c>
      <c r="GY9" s="10">
        <f>IFERROR(__xludf.DUMMYFUNCTION("""COMPUTED_VALUE"""),1.0)</f>
        <v>1</v>
      </c>
      <c r="GZ9" s="10">
        <f>IFERROR(__xludf.DUMMYFUNCTION("""COMPUTED_VALUE"""),1.0)</f>
        <v>1</v>
      </c>
      <c r="HA9" s="10">
        <f>IFERROR(__xludf.DUMMYFUNCTION("""COMPUTED_VALUE"""),1.0)</f>
        <v>1</v>
      </c>
      <c r="HB9" s="10" t="str">
        <f>IFERROR(__xludf.DUMMYFUNCTION("""COMPUTED_VALUE"""),"TLE")</f>
        <v>TLE</v>
      </c>
      <c r="HC9" s="10" t="str">
        <f>IFERROR(__xludf.DUMMYFUNCTION("""COMPUTED_VALUE"""),"TLE")</f>
        <v>TLE</v>
      </c>
      <c r="HD9" s="10" t="str">
        <f>IFERROR(__xludf.DUMMYFUNCTION("""COMPUTED_VALUE"""),"TLE")</f>
        <v>TLE</v>
      </c>
      <c r="HE9" s="10" t="str">
        <f>IFERROR(__xludf.DUMMYFUNCTION("""COMPUTED_VALUE"""),"TLE")</f>
        <v>TLE</v>
      </c>
      <c r="HF9" s="10">
        <f>IFERROR(__xludf.DUMMYFUNCTION("""COMPUTED_VALUE"""),1.0)</f>
        <v>1</v>
      </c>
      <c r="HG9" s="10" t="str">
        <f>IFERROR(__xludf.DUMMYFUNCTION("""COMPUTED_VALUE"""),"TLE")</f>
        <v>TLE</v>
      </c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</row>
    <row r="10">
      <c r="A10" s="7"/>
      <c r="B10" s="8">
        <v>2.0</v>
      </c>
      <c r="C10" s="8" t="str">
        <f t="shared" si="1"/>
        <v>7 - 8</v>
      </c>
      <c r="D10" s="7" t="str">
        <f>IFERROR(__xludf.DUMMYFUNCTION("""COMPUTED_VALUE"""),"rzbt")</f>
        <v>rzbt</v>
      </c>
      <c r="E10" s="7" t="str">
        <f>IFERROR(__xludf.DUMMYFUNCTION("""COMPUTED_VALUE"""),"Marko")</f>
        <v>Marko</v>
      </c>
      <c r="F10" s="7" t="str">
        <f>IFERROR(__xludf.DUMMYFUNCTION("""COMPUTED_VALUE"""),"Grujčić")</f>
        <v>Grujčić</v>
      </c>
      <c r="G10" s="9">
        <f>IFERROR(__xludf.DUMMYFUNCTION("""COMPUTED_VALUE"""),262.0)</f>
        <v>262</v>
      </c>
      <c r="H10" s="7" t="str">
        <f>IFERROR(__xludf.DUMMYFUNCTION("""COMPUTED_VALUE"""),"ODOBREN")</f>
        <v>ODOBREN</v>
      </c>
      <c r="I10" s="7" t="str">
        <f>IFERROR(__xludf.DUMMYFUNCTION("""COMPUTED_VALUE"""),"Stari grad")</f>
        <v>Stari grad</v>
      </c>
      <c r="J10" s="7" t="str">
        <f>IFERROR(__xludf.DUMMYFUNCTION("""COMPUTED_VALUE"""),"Matematička gimnazija")</f>
        <v>Matematička gimnazija</v>
      </c>
      <c r="K10" s="7" t="str">
        <f>IFERROR(__xludf.DUMMYFUNCTION("""COMPUTED_VALUE"""),"III")</f>
        <v>III</v>
      </c>
      <c r="L10" s="7" t="str">
        <f>IFERROR(__xludf.DUMMYFUNCTION("""COMPUTED_VALUE"""),"A")</f>
        <v>A</v>
      </c>
      <c r="M10" s="7" t="str">
        <f>IFERROR(__xludf.DUMMYFUNCTION("""COMPUTED_VALUE"""),"Jelena Hadži-Purić")</f>
        <v>Jelena Hadži-Purić</v>
      </c>
      <c r="N10" s="10" t="str">
        <f>IFERROR(__xludf.DUMMYFUNCTION("""COMPUTED_VALUE"""),"-")</f>
        <v>-</v>
      </c>
      <c r="O10" s="10" t="str">
        <f>IFERROR(__xludf.DUMMYFUNCTION("""COMPUTED_VALUE"""),"-")</f>
        <v>-</v>
      </c>
      <c r="P10" s="10" t="str">
        <f>IFERROR(__xludf.DUMMYFUNCTION("""COMPUTED_VALUE"""),"-")</f>
        <v>-</v>
      </c>
      <c r="Q10" s="11">
        <f>IFERROR(__xludf.DUMMYFUNCTION("""COMPUTED_VALUE"""),100.0)</f>
        <v>100</v>
      </c>
      <c r="R10" s="10">
        <f>IFERROR(__xludf.DUMMYFUNCTION("""COMPUTED_VALUE"""),100.0)</f>
        <v>100</v>
      </c>
      <c r="S10" s="10">
        <f>IFERROR(__xludf.DUMMYFUNCTION("""COMPUTED_VALUE"""),62.0)</f>
        <v>62</v>
      </c>
      <c r="T10" s="11" t="str">
        <f>IFERROR(__xludf.DUMMYFUNCTION("""COMPUTED_VALUE"""),"-")</f>
        <v>-</v>
      </c>
      <c r="U10" s="10" t="str">
        <f>IFERROR(__xludf.DUMMYFUNCTION("""COMPUTED_VALUE"""),"-")</f>
        <v>-</v>
      </c>
      <c r="V10" s="10" t="str">
        <f>IFERROR(__xludf.DUMMYFUNCTION("""COMPUTED_VALUE"""),"-")</f>
        <v>-</v>
      </c>
      <c r="W10" s="10" t="str">
        <f>IFERROR(__xludf.DUMMYFUNCTION("""COMPUTED_VALUE"""),"-")</f>
        <v>-</v>
      </c>
      <c r="X10" s="10" t="str">
        <f>IFERROR(__xludf.DUMMYFUNCTION("""COMPUTED_VALUE"""),"-")</f>
        <v>-</v>
      </c>
      <c r="Y10" s="10" t="str">
        <f>IFERROR(__xludf.DUMMYFUNCTION("""COMPUTED_VALUE"""),"-")</f>
        <v>-</v>
      </c>
      <c r="Z10" s="10" t="str">
        <f>IFERROR(__xludf.DUMMYFUNCTION("""COMPUTED_VALUE"""),"-")</f>
        <v>-</v>
      </c>
      <c r="AA10" s="10" t="str">
        <f>IFERROR(__xludf.DUMMYFUNCTION("""COMPUTED_VALUE"""),"-")</f>
        <v>-</v>
      </c>
      <c r="AB10" s="10" t="str">
        <f>IFERROR(__xludf.DUMMYFUNCTION("""COMPUTED_VALUE"""),"-")</f>
        <v>-</v>
      </c>
      <c r="AC10" s="10" t="str">
        <f>IFERROR(__xludf.DUMMYFUNCTION("""COMPUTED_VALUE"""),"-")</f>
        <v>-</v>
      </c>
      <c r="AD10" s="10" t="str">
        <f>IFERROR(__xludf.DUMMYFUNCTION("""COMPUTED_VALUE"""),"-")</f>
        <v>-</v>
      </c>
      <c r="AE10" s="10" t="str">
        <f>IFERROR(__xludf.DUMMYFUNCTION("""COMPUTED_VALUE"""),"-")</f>
        <v>-</v>
      </c>
      <c r="AF10" s="10" t="str">
        <f>IFERROR(__xludf.DUMMYFUNCTION("""COMPUTED_VALUE"""),"-")</f>
        <v>-</v>
      </c>
      <c r="AG10" s="10" t="str">
        <f>IFERROR(__xludf.DUMMYFUNCTION("""COMPUTED_VALUE"""),"-")</f>
        <v>-</v>
      </c>
      <c r="AH10" s="10" t="str">
        <f>IFERROR(__xludf.DUMMYFUNCTION("""COMPUTED_VALUE"""),"-")</f>
        <v>-</v>
      </c>
      <c r="AI10" s="10" t="str">
        <f>IFERROR(__xludf.DUMMYFUNCTION("""COMPUTED_VALUE"""),"-")</f>
        <v>-</v>
      </c>
      <c r="AJ10" s="10" t="str">
        <f>IFERROR(__xludf.DUMMYFUNCTION("""COMPUTED_VALUE"""),"-")</f>
        <v>-</v>
      </c>
      <c r="AK10" s="10" t="str">
        <f>IFERROR(__xludf.DUMMYFUNCTION("""COMPUTED_VALUE"""),"-")</f>
        <v>-</v>
      </c>
      <c r="AL10" s="10" t="str">
        <f>IFERROR(__xludf.DUMMYFUNCTION("""COMPUTED_VALUE"""),"-")</f>
        <v>-</v>
      </c>
      <c r="AM10" s="10" t="str">
        <f>IFERROR(__xludf.DUMMYFUNCTION("""COMPUTED_VALUE"""),"-")</f>
        <v>-</v>
      </c>
      <c r="AN10" s="11" t="str">
        <f>IFERROR(__xludf.DUMMYFUNCTION("""COMPUTED_VALUE"""),"-")</f>
        <v>-</v>
      </c>
      <c r="AO10" s="10" t="str">
        <f>IFERROR(__xludf.DUMMYFUNCTION("""COMPUTED_VALUE"""),"-")</f>
        <v>-</v>
      </c>
      <c r="AP10" s="10" t="str">
        <f>IFERROR(__xludf.DUMMYFUNCTION("""COMPUTED_VALUE"""),"-")</f>
        <v>-</v>
      </c>
      <c r="AQ10" s="10" t="str">
        <f>IFERROR(__xludf.DUMMYFUNCTION("""COMPUTED_VALUE"""),"-")</f>
        <v>-</v>
      </c>
      <c r="AR10" s="10" t="str">
        <f>IFERROR(__xludf.DUMMYFUNCTION("""COMPUTED_VALUE"""),"-")</f>
        <v>-</v>
      </c>
      <c r="AS10" s="10" t="str">
        <f>IFERROR(__xludf.DUMMYFUNCTION("""COMPUTED_VALUE"""),"-")</f>
        <v>-</v>
      </c>
      <c r="AT10" s="10" t="str">
        <f>IFERROR(__xludf.DUMMYFUNCTION("""COMPUTED_VALUE"""),"-")</f>
        <v>-</v>
      </c>
      <c r="AU10" s="10" t="str">
        <f>IFERROR(__xludf.DUMMYFUNCTION("""COMPUTED_VALUE"""),"-")</f>
        <v>-</v>
      </c>
      <c r="AV10" s="10" t="str">
        <f>IFERROR(__xludf.DUMMYFUNCTION("""COMPUTED_VALUE"""),"-")</f>
        <v>-</v>
      </c>
      <c r="AW10" s="10" t="str">
        <f>IFERROR(__xludf.DUMMYFUNCTION("""COMPUTED_VALUE"""),"-")</f>
        <v>-</v>
      </c>
      <c r="AX10" s="10" t="str">
        <f>IFERROR(__xludf.DUMMYFUNCTION("""COMPUTED_VALUE"""),"-")</f>
        <v>-</v>
      </c>
      <c r="AY10" s="10" t="str">
        <f>IFERROR(__xludf.DUMMYFUNCTION("""COMPUTED_VALUE"""),"-")</f>
        <v>-</v>
      </c>
      <c r="AZ10" s="10" t="str">
        <f>IFERROR(__xludf.DUMMYFUNCTION("""COMPUTED_VALUE"""),"-")</f>
        <v>-</v>
      </c>
      <c r="BA10" s="10" t="str">
        <f>IFERROR(__xludf.DUMMYFUNCTION("""COMPUTED_VALUE"""),"-")</f>
        <v>-</v>
      </c>
      <c r="BB10" s="10" t="str">
        <f>IFERROR(__xludf.DUMMYFUNCTION("""COMPUTED_VALUE"""),"-")</f>
        <v>-</v>
      </c>
      <c r="BC10" s="10" t="str">
        <f>IFERROR(__xludf.DUMMYFUNCTION("""COMPUTED_VALUE"""),"-")</f>
        <v>-</v>
      </c>
      <c r="BD10" s="10" t="str">
        <f>IFERROR(__xludf.DUMMYFUNCTION("""COMPUTED_VALUE"""),"-")</f>
        <v>-</v>
      </c>
      <c r="BE10" s="10" t="str">
        <f>IFERROR(__xludf.DUMMYFUNCTION("""COMPUTED_VALUE"""),"-")</f>
        <v>-</v>
      </c>
      <c r="BF10" s="10" t="str">
        <f>IFERROR(__xludf.DUMMYFUNCTION("""COMPUTED_VALUE"""),"-")</f>
        <v>-</v>
      </c>
      <c r="BG10" s="10" t="str">
        <f>IFERROR(__xludf.DUMMYFUNCTION("""COMPUTED_VALUE"""),"-")</f>
        <v>-</v>
      </c>
      <c r="BH10" s="10" t="str">
        <f>IFERROR(__xludf.DUMMYFUNCTION("""COMPUTED_VALUE"""),"-")</f>
        <v>-</v>
      </c>
      <c r="BI10" s="10" t="str">
        <f>IFERROR(__xludf.DUMMYFUNCTION("""COMPUTED_VALUE"""),"-")</f>
        <v>-</v>
      </c>
      <c r="BJ10" s="10" t="str">
        <f>IFERROR(__xludf.DUMMYFUNCTION("""COMPUTED_VALUE"""),"-")</f>
        <v>-</v>
      </c>
      <c r="BK10" s="10" t="str">
        <f>IFERROR(__xludf.DUMMYFUNCTION("""COMPUTED_VALUE"""),"-")</f>
        <v>-</v>
      </c>
      <c r="BL10" s="11" t="str">
        <f>IFERROR(__xludf.DUMMYFUNCTION("""COMPUTED_VALUE"""),"-")</f>
        <v>-</v>
      </c>
      <c r="BM10" s="10" t="str">
        <f>IFERROR(__xludf.DUMMYFUNCTION("""COMPUTED_VALUE"""),"-")</f>
        <v>-</v>
      </c>
      <c r="BN10" s="10" t="str">
        <f>IFERROR(__xludf.DUMMYFUNCTION("""COMPUTED_VALUE"""),"-")</f>
        <v>-</v>
      </c>
      <c r="BO10" s="10" t="str">
        <f>IFERROR(__xludf.DUMMYFUNCTION("""COMPUTED_VALUE"""),"-")</f>
        <v>-</v>
      </c>
      <c r="BP10" s="10" t="str">
        <f>IFERROR(__xludf.DUMMYFUNCTION("""COMPUTED_VALUE"""),"-")</f>
        <v>-</v>
      </c>
      <c r="BQ10" s="10" t="str">
        <f>IFERROR(__xludf.DUMMYFUNCTION("""COMPUTED_VALUE"""),"-")</f>
        <v>-</v>
      </c>
      <c r="BR10" s="10" t="str">
        <f>IFERROR(__xludf.DUMMYFUNCTION("""COMPUTED_VALUE"""),"-")</f>
        <v>-</v>
      </c>
      <c r="BS10" s="10" t="str">
        <f>IFERROR(__xludf.DUMMYFUNCTION("""COMPUTED_VALUE"""),"-")</f>
        <v>-</v>
      </c>
      <c r="BT10" s="10" t="str">
        <f>IFERROR(__xludf.DUMMYFUNCTION("""COMPUTED_VALUE"""),"-")</f>
        <v>-</v>
      </c>
      <c r="BU10" s="10" t="str">
        <f>IFERROR(__xludf.DUMMYFUNCTION("""COMPUTED_VALUE"""),"-")</f>
        <v>-</v>
      </c>
      <c r="BV10" s="10" t="str">
        <f>IFERROR(__xludf.DUMMYFUNCTION("""COMPUTED_VALUE"""),"-")</f>
        <v>-</v>
      </c>
      <c r="BW10" s="10" t="str">
        <f>IFERROR(__xludf.DUMMYFUNCTION("""COMPUTED_VALUE"""),"-")</f>
        <v>-</v>
      </c>
      <c r="BX10" s="10" t="str">
        <f>IFERROR(__xludf.DUMMYFUNCTION("""COMPUTED_VALUE"""),"-")</f>
        <v>-</v>
      </c>
      <c r="BY10" s="10" t="str">
        <f>IFERROR(__xludf.DUMMYFUNCTION("""COMPUTED_VALUE"""),"-")</f>
        <v>-</v>
      </c>
      <c r="BZ10" s="10" t="str">
        <f>IFERROR(__xludf.DUMMYFUNCTION("""COMPUTED_VALUE"""),"-")</f>
        <v>-</v>
      </c>
      <c r="CA10" s="10" t="str">
        <f>IFERROR(__xludf.DUMMYFUNCTION("""COMPUTED_VALUE"""),"-")</f>
        <v>-</v>
      </c>
      <c r="CB10" s="10" t="str">
        <f>IFERROR(__xludf.DUMMYFUNCTION("""COMPUTED_VALUE"""),"-")</f>
        <v>-</v>
      </c>
      <c r="CC10" s="10" t="str">
        <f>IFERROR(__xludf.DUMMYFUNCTION("""COMPUTED_VALUE"""),"-")</f>
        <v>-</v>
      </c>
      <c r="CD10" s="10" t="str">
        <f>IFERROR(__xludf.DUMMYFUNCTION("""COMPUTED_VALUE"""),"-")</f>
        <v>-</v>
      </c>
      <c r="CE10" s="10" t="str">
        <f>IFERROR(__xludf.DUMMYFUNCTION("""COMPUTED_VALUE"""),"-")</f>
        <v>-</v>
      </c>
      <c r="CF10" s="10" t="str">
        <f>IFERROR(__xludf.DUMMYFUNCTION("""COMPUTED_VALUE"""),"-")</f>
        <v>-</v>
      </c>
      <c r="CG10" s="10" t="str">
        <f>IFERROR(__xludf.DUMMYFUNCTION("""COMPUTED_VALUE"""),"-")</f>
        <v>-</v>
      </c>
      <c r="CH10" s="10" t="str">
        <f>IFERROR(__xludf.DUMMYFUNCTION("""COMPUTED_VALUE"""),"-")</f>
        <v>-</v>
      </c>
      <c r="CI10" s="10" t="str">
        <f>IFERROR(__xludf.DUMMYFUNCTION("""COMPUTED_VALUE"""),"-")</f>
        <v>-</v>
      </c>
      <c r="CJ10" s="10" t="str">
        <f>IFERROR(__xludf.DUMMYFUNCTION("""COMPUTED_VALUE"""),"-")</f>
        <v>-</v>
      </c>
      <c r="CK10" s="10" t="str">
        <f>IFERROR(__xludf.DUMMYFUNCTION("""COMPUTED_VALUE"""),"-")</f>
        <v>-</v>
      </c>
      <c r="CL10" s="10" t="str">
        <f>IFERROR(__xludf.DUMMYFUNCTION("""COMPUTED_VALUE"""),"-")</f>
        <v>-</v>
      </c>
      <c r="CM10" s="10" t="str">
        <f>IFERROR(__xludf.DUMMYFUNCTION("""COMPUTED_VALUE"""),"-")</f>
        <v>-</v>
      </c>
      <c r="CN10" s="10" t="str">
        <f>IFERROR(__xludf.DUMMYFUNCTION("""COMPUTED_VALUE"""),"-")</f>
        <v>-</v>
      </c>
      <c r="CO10" s="11">
        <f>IFERROR(__xludf.DUMMYFUNCTION("""COMPUTED_VALUE"""),1.0)</f>
        <v>1</v>
      </c>
      <c r="CP10" s="10">
        <f>IFERROR(__xludf.DUMMYFUNCTION("""COMPUTED_VALUE"""),1.0)</f>
        <v>1</v>
      </c>
      <c r="CQ10" s="10">
        <f>IFERROR(__xludf.DUMMYFUNCTION("""COMPUTED_VALUE"""),1.0)</f>
        <v>1</v>
      </c>
      <c r="CR10" s="10">
        <f>IFERROR(__xludf.DUMMYFUNCTION("""COMPUTED_VALUE"""),1.0)</f>
        <v>1</v>
      </c>
      <c r="CS10" s="10">
        <f>IFERROR(__xludf.DUMMYFUNCTION("""COMPUTED_VALUE"""),1.0)</f>
        <v>1</v>
      </c>
      <c r="CT10" s="10">
        <f>IFERROR(__xludf.DUMMYFUNCTION("""COMPUTED_VALUE"""),1.0)</f>
        <v>1</v>
      </c>
      <c r="CU10" s="10">
        <f>IFERROR(__xludf.DUMMYFUNCTION("""COMPUTED_VALUE"""),1.0)</f>
        <v>1</v>
      </c>
      <c r="CV10" s="10">
        <f>IFERROR(__xludf.DUMMYFUNCTION("""COMPUTED_VALUE"""),1.0)</f>
        <v>1</v>
      </c>
      <c r="CW10" s="10">
        <f>IFERROR(__xludf.DUMMYFUNCTION("""COMPUTED_VALUE"""),1.0)</f>
        <v>1</v>
      </c>
      <c r="CX10" s="10">
        <f>IFERROR(__xludf.DUMMYFUNCTION("""COMPUTED_VALUE"""),1.0)</f>
        <v>1</v>
      </c>
      <c r="CY10" s="10">
        <f>IFERROR(__xludf.DUMMYFUNCTION("""COMPUTED_VALUE"""),1.0)</f>
        <v>1</v>
      </c>
      <c r="CZ10" s="10">
        <f>IFERROR(__xludf.DUMMYFUNCTION("""COMPUTED_VALUE"""),1.0)</f>
        <v>1</v>
      </c>
      <c r="DA10" s="10">
        <f>IFERROR(__xludf.DUMMYFUNCTION("""COMPUTED_VALUE"""),1.0)</f>
        <v>1</v>
      </c>
      <c r="DB10" s="10">
        <f>IFERROR(__xludf.DUMMYFUNCTION("""COMPUTED_VALUE"""),1.0)</f>
        <v>1</v>
      </c>
      <c r="DC10" s="10">
        <f>IFERROR(__xludf.DUMMYFUNCTION("""COMPUTED_VALUE"""),1.0)</f>
        <v>1</v>
      </c>
      <c r="DD10" s="10">
        <f>IFERROR(__xludf.DUMMYFUNCTION("""COMPUTED_VALUE"""),1.0)</f>
        <v>1</v>
      </c>
      <c r="DE10" s="10">
        <f>IFERROR(__xludf.DUMMYFUNCTION("""COMPUTED_VALUE"""),1.0)</f>
        <v>1</v>
      </c>
      <c r="DF10" s="10">
        <f>IFERROR(__xludf.DUMMYFUNCTION("""COMPUTED_VALUE"""),1.0)</f>
        <v>1</v>
      </c>
      <c r="DG10" s="10">
        <f>IFERROR(__xludf.DUMMYFUNCTION("""COMPUTED_VALUE"""),1.0)</f>
        <v>1</v>
      </c>
      <c r="DH10" s="10">
        <f>IFERROR(__xludf.DUMMYFUNCTION("""COMPUTED_VALUE"""),1.0)</f>
        <v>1</v>
      </c>
      <c r="DI10" s="10">
        <f>IFERROR(__xludf.DUMMYFUNCTION("""COMPUTED_VALUE"""),1.0)</f>
        <v>1</v>
      </c>
      <c r="DJ10" s="10">
        <f>IFERROR(__xludf.DUMMYFUNCTION("""COMPUTED_VALUE"""),1.0)</f>
        <v>1</v>
      </c>
      <c r="DK10" s="10">
        <f>IFERROR(__xludf.DUMMYFUNCTION("""COMPUTED_VALUE"""),1.0)</f>
        <v>1</v>
      </c>
      <c r="DL10" s="10">
        <f>IFERROR(__xludf.DUMMYFUNCTION("""COMPUTED_VALUE"""),1.0)</f>
        <v>1</v>
      </c>
      <c r="DM10" s="10">
        <f>IFERROR(__xludf.DUMMYFUNCTION("""COMPUTED_VALUE"""),1.0)</f>
        <v>1</v>
      </c>
      <c r="DN10" s="10">
        <f>IFERROR(__xludf.DUMMYFUNCTION("""COMPUTED_VALUE"""),1.0)</f>
        <v>1</v>
      </c>
      <c r="DO10" s="10">
        <f>IFERROR(__xludf.DUMMYFUNCTION("""COMPUTED_VALUE"""),1.0)</f>
        <v>1</v>
      </c>
      <c r="DP10" s="10">
        <f>IFERROR(__xludf.DUMMYFUNCTION("""COMPUTED_VALUE"""),1.0)</f>
        <v>1</v>
      </c>
      <c r="DQ10" s="10">
        <f>IFERROR(__xludf.DUMMYFUNCTION("""COMPUTED_VALUE"""),1.0)</f>
        <v>1</v>
      </c>
      <c r="DR10" s="10">
        <f>IFERROR(__xludf.DUMMYFUNCTION("""COMPUTED_VALUE"""),1.0)</f>
        <v>1</v>
      </c>
      <c r="DS10" s="10">
        <f>IFERROR(__xludf.DUMMYFUNCTION("""COMPUTED_VALUE"""),1.0)</f>
        <v>1</v>
      </c>
      <c r="DT10" s="10">
        <f>IFERROR(__xludf.DUMMYFUNCTION("""COMPUTED_VALUE"""),1.0)</f>
        <v>1</v>
      </c>
      <c r="DU10" s="10">
        <f>IFERROR(__xludf.DUMMYFUNCTION("""COMPUTED_VALUE"""),1.0)</f>
        <v>1</v>
      </c>
      <c r="DV10" s="10">
        <f>IFERROR(__xludf.DUMMYFUNCTION("""COMPUTED_VALUE"""),1.0)</f>
        <v>1</v>
      </c>
      <c r="DW10" s="10">
        <f>IFERROR(__xludf.DUMMYFUNCTION("""COMPUTED_VALUE"""),1.0)</f>
        <v>1</v>
      </c>
      <c r="DX10" s="10">
        <f>IFERROR(__xludf.DUMMYFUNCTION("""COMPUTED_VALUE"""),1.0)</f>
        <v>1</v>
      </c>
      <c r="DY10" s="10">
        <f>IFERROR(__xludf.DUMMYFUNCTION("""COMPUTED_VALUE"""),1.0)</f>
        <v>1</v>
      </c>
      <c r="DZ10" s="10">
        <f>IFERROR(__xludf.DUMMYFUNCTION("""COMPUTED_VALUE"""),1.0)</f>
        <v>1</v>
      </c>
      <c r="EA10" s="10">
        <f>IFERROR(__xludf.DUMMYFUNCTION("""COMPUTED_VALUE"""),1.0)</f>
        <v>1</v>
      </c>
      <c r="EB10" s="10">
        <f>IFERROR(__xludf.DUMMYFUNCTION("""COMPUTED_VALUE"""),1.0)</f>
        <v>1</v>
      </c>
      <c r="EC10" s="10">
        <f>IFERROR(__xludf.DUMMYFUNCTION("""COMPUTED_VALUE"""),1.0)</f>
        <v>1</v>
      </c>
      <c r="ED10" s="10">
        <f>IFERROR(__xludf.DUMMYFUNCTION("""COMPUTED_VALUE"""),1.0)</f>
        <v>1</v>
      </c>
      <c r="EE10" s="10">
        <f>IFERROR(__xludf.DUMMYFUNCTION("""COMPUTED_VALUE"""),1.0)</f>
        <v>1</v>
      </c>
      <c r="EF10" s="10">
        <f>IFERROR(__xludf.DUMMYFUNCTION("""COMPUTED_VALUE"""),1.0)</f>
        <v>1</v>
      </c>
      <c r="EG10" s="10">
        <f>IFERROR(__xludf.DUMMYFUNCTION("""COMPUTED_VALUE"""),1.0)</f>
        <v>1</v>
      </c>
      <c r="EH10" s="10">
        <f>IFERROR(__xludf.DUMMYFUNCTION("""COMPUTED_VALUE"""),1.0)</f>
        <v>1</v>
      </c>
      <c r="EI10" s="10">
        <f>IFERROR(__xludf.DUMMYFUNCTION("""COMPUTED_VALUE"""),1.0)</f>
        <v>1</v>
      </c>
      <c r="EJ10" s="10">
        <f>IFERROR(__xludf.DUMMYFUNCTION("""COMPUTED_VALUE"""),1.0)</f>
        <v>1</v>
      </c>
      <c r="EK10" s="10">
        <f>IFERROR(__xludf.DUMMYFUNCTION("""COMPUTED_VALUE"""),1.0)</f>
        <v>1</v>
      </c>
      <c r="EL10" s="10">
        <f>IFERROR(__xludf.DUMMYFUNCTION("""COMPUTED_VALUE"""),1.0)</f>
        <v>1</v>
      </c>
      <c r="EM10" s="10">
        <f>IFERROR(__xludf.DUMMYFUNCTION("""COMPUTED_VALUE"""),1.0)</f>
        <v>1</v>
      </c>
      <c r="EN10" s="10">
        <f>IFERROR(__xludf.DUMMYFUNCTION("""COMPUTED_VALUE"""),1.0)</f>
        <v>1</v>
      </c>
      <c r="EO10" s="10">
        <f>IFERROR(__xludf.DUMMYFUNCTION("""COMPUTED_VALUE"""),1.0)</f>
        <v>1</v>
      </c>
      <c r="EP10" s="10">
        <f>IFERROR(__xludf.DUMMYFUNCTION("""COMPUTED_VALUE"""),1.0)</f>
        <v>1</v>
      </c>
      <c r="EQ10" s="10">
        <f>IFERROR(__xludf.DUMMYFUNCTION("""COMPUTED_VALUE"""),1.0)</f>
        <v>1</v>
      </c>
      <c r="ER10" s="10">
        <f>IFERROR(__xludf.DUMMYFUNCTION("""COMPUTED_VALUE"""),1.0)</f>
        <v>1</v>
      </c>
      <c r="ES10" s="10">
        <f>IFERROR(__xludf.DUMMYFUNCTION("""COMPUTED_VALUE"""),1.0)</f>
        <v>1</v>
      </c>
      <c r="ET10" s="10">
        <f>IFERROR(__xludf.DUMMYFUNCTION("""COMPUTED_VALUE"""),1.0)</f>
        <v>1</v>
      </c>
      <c r="EU10" s="10">
        <f>IFERROR(__xludf.DUMMYFUNCTION("""COMPUTED_VALUE"""),1.0)</f>
        <v>1</v>
      </c>
      <c r="EV10" s="10">
        <f>IFERROR(__xludf.DUMMYFUNCTION("""COMPUTED_VALUE"""),1.0)</f>
        <v>1</v>
      </c>
      <c r="EW10" s="10">
        <f>IFERROR(__xludf.DUMMYFUNCTION("""COMPUTED_VALUE"""),1.0)</f>
        <v>1</v>
      </c>
      <c r="EX10" s="10">
        <f>IFERROR(__xludf.DUMMYFUNCTION("""COMPUTED_VALUE"""),1.0)</f>
        <v>1</v>
      </c>
      <c r="EY10" s="10">
        <f>IFERROR(__xludf.DUMMYFUNCTION("""COMPUTED_VALUE"""),1.0)</f>
        <v>1</v>
      </c>
      <c r="EZ10" s="10">
        <f>IFERROR(__xludf.DUMMYFUNCTION("""COMPUTED_VALUE"""),1.0)</f>
        <v>1</v>
      </c>
      <c r="FA10" s="10">
        <f>IFERROR(__xludf.DUMMYFUNCTION("""COMPUTED_VALUE"""),1.0)</f>
        <v>1</v>
      </c>
      <c r="FB10" s="10">
        <f>IFERROR(__xludf.DUMMYFUNCTION("""COMPUTED_VALUE"""),1.0)</f>
        <v>1</v>
      </c>
      <c r="FC10" s="10">
        <f>IFERROR(__xludf.DUMMYFUNCTION("""COMPUTED_VALUE"""),1.0)</f>
        <v>1</v>
      </c>
      <c r="FD10" s="11">
        <f>IFERROR(__xludf.DUMMYFUNCTION("""COMPUTED_VALUE"""),1.0)</f>
        <v>1</v>
      </c>
      <c r="FE10" s="10">
        <f>IFERROR(__xludf.DUMMYFUNCTION("""COMPUTED_VALUE"""),1.0)</f>
        <v>1</v>
      </c>
      <c r="FF10" s="10">
        <f>IFERROR(__xludf.DUMMYFUNCTION("""COMPUTED_VALUE"""),1.0)</f>
        <v>1</v>
      </c>
      <c r="FG10" s="10">
        <f>IFERROR(__xludf.DUMMYFUNCTION("""COMPUTED_VALUE"""),1.0)</f>
        <v>1</v>
      </c>
      <c r="FH10" s="10">
        <f>IFERROR(__xludf.DUMMYFUNCTION("""COMPUTED_VALUE"""),1.0)</f>
        <v>1</v>
      </c>
      <c r="FI10" s="10">
        <f>IFERROR(__xludf.DUMMYFUNCTION("""COMPUTED_VALUE"""),1.0)</f>
        <v>1</v>
      </c>
      <c r="FJ10" s="10">
        <f>IFERROR(__xludf.DUMMYFUNCTION("""COMPUTED_VALUE"""),1.0)</f>
        <v>1</v>
      </c>
      <c r="FK10" s="10">
        <f>IFERROR(__xludf.DUMMYFUNCTION("""COMPUTED_VALUE"""),1.0)</f>
        <v>1</v>
      </c>
      <c r="FL10" s="10">
        <f>IFERROR(__xludf.DUMMYFUNCTION("""COMPUTED_VALUE"""),1.0)</f>
        <v>1</v>
      </c>
      <c r="FM10" s="10">
        <f>IFERROR(__xludf.DUMMYFUNCTION("""COMPUTED_VALUE"""),1.0)</f>
        <v>1</v>
      </c>
      <c r="FN10" s="10">
        <f>IFERROR(__xludf.DUMMYFUNCTION("""COMPUTED_VALUE"""),1.0)</f>
        <v>1</v>
      </c>
      <c r="FO10" s="10">
        <f>IFERROR(__xludf.DUMMYFUNCTION("""COMPUTED_VALUE"""),1.0)</f>
        <v>1</v>
      </c>
      <c r="FP10" s="10">
        <f>IFERROR(__xludf.DUMMYFUNCTION("""COMPUTED_VALUE"""),1.0)</f>
        <v>1</v>
      </c>
      <c r="FQ10" s="10">
        <f>IFERROR(__xludf.DUMMYFUNCTION("""COMPUTED_VALUE"""),1.0)</f>
        <v>1</v>
      </c>
      <c r="FR10" s="10">
        <f>IFERROR(__xludf.DUMMYFUNCTION("""COMPUTED_VALUE"""),1.0)</f>
        <v>1</v>
      </c>
      <c r="FS10" s="10">
        <f>IFERROR(__xludf.DUMMYFUNCTION("""COMPUTED_VALUE"""),1.0)</f>
        <v>1</v>
      </c>
      <c r="FT10" s="10">
        <f>IFERROR(__xludf.DUMMYFUNCTION("""COMPUTED_VALUE"""),1.0)</f>
        <v>1</v>
      </c>
      <c r="FU10" s="10">
        <f>IFERROR(__xludf.DUMMYFUNCTION("""COMPUTED_VALUE"""),1.0)</f>
        <v>1</v>
      </c>
      <c r="FV10" s="10">
        <f>IFERROR(__xludf.DUMMYFUNCTION("""COMPUTED_VALUE"""),1.0)</f>
        <v>1</v>
      </c>
      <c r="FW10" s="10">
        <f>IFERROR(__xludf.DUMMYFUNCTION("""COMPUTED_VALUE"""),1.0)</f>
        <v>1</v>
      </c>
      <c r="FX10" s="10">
        <f>IFERROR(__xludf.DUMMYFUNCTION("""COMPUTED_VALUE"""),1.0)</f>
        <v>1</v>
      </c>
      <c r="FY10" s="10">
        <f>IFERROR(__xludf.DUMMYFUNCTION("""COMPUTED_VALUE"""),1.0)</f>
        <v>1</v>
      </c>
      <c r="FZ10" s="10">
        <f>IFERROR(__xludf.DUMMYFUNCTION("""COMPUTED_VALUE"""),1.0)</f>
        <v>1</v>
      </c>
      <c r="GA10" s="10">
        <f>IFERROR(__xludf.DUMMYFUNCTION("""COMPUTED_VALUE"""),1.0)</f>
        <v>1</v>
      </c>
      <c r="GB10" s="10">
        <f>IFERROR(__xludf.DUMMYFUNCTION("""COMPUTED_VALUE"""),1.0)</f>
        <v>1</v>
      </c>
      <c r="GC10" s="10">
        <f>IFERROR(__xludf.DUMMYFUNCTION("""COMPUTED_VALUE"""),1.0)</f>
        <v>1</v>
      </c>
      <c r="GD10" s="10">
        <f>IFERROR(__xludf.DUMMYFUNCTION("""COMPUTED_VALUE"""),1.0)</f>
        <v>1</v>
      </c>
      <c r="GE10" s="11">
        <f>IFERROR(__xludf.DUMMYFUNCTION("""COMPUTED_VALUE"""),1.0)</f>
        <v>1</v>
      </c>
      <c r="GF10" s="10">
        <f>IFERROR(__xludf.DUMMYFUNCTION("""COMPUTED_VALUE"""),1.0)</f>
        <v>1</v>
      </c>
      <c r="GG10" s="10">
        <f>IFERROR(__xludf.DUMMYFUNCTION("""COMPUTED_VALUE"""),1.0)</f>
        <v>1</v>
      </c>
      <c r="GH10" s="10">
        <f>IFERROR(__xludf.DUMMYFUNCTION("""COMPUTED_VALUE"""),1.0)</f>
        <v>1</v>
      </c>
      <c r="GI10" s="10">
        <f>IFERROR(__xludf.DUMMYFUNCTION("""COMPUTED_VALUE"""),1.0)</f>
        <v>1</v>
      </c>
      <c r="GJ10" s="10">
        <f>IFERROR(__xludf.DUMMYFUNCTION("""COMPUTED_VALUE"""),1.0)</f>
        <v>1</v>
      </c>
      <c r="GK10" s="10">
        <f>IFERROR(__xludf.DUMMYFUNCTION("""COMPUTED_VALUE"""),1.0)</f>
        <v>1</v>
      </c>
      <c r="GL10" s="10">
        <f>IFERROR(__xludf.DUMMYFUNCTION("""COMPUTED_VALUE"""),1.0)</f>
        <v>1</v>
      </c>
      <c r="GM10" s="10">
        <f>IFERROR(__xludf.DUMMYFUNCTION("""COMPUTED_VALUE"""),1.0)</f>
        <v>1</v>
      </c>
      <c r="GN10" s="10">
        <f>IFERROR(__xludf.DUMMYFUNCTION("""COMPUTED_VALUE"""),1.0)</f>
        <v>1</v>
      </c>
      <c r="GO10" s="10">
        <f>IFERROR(__xludf.DUMMYFUNCTION("""COMPUTED_VALUE"""),1.0)</f>
        <v>1</v>
      </c>
      <c r="GP10" s="10">
        <f>IFERROR(__xludf.DUMMYFUNCTION("""COMPUTED_VALUE"""),1.0)</f>
        <v>1</v>
      </c>
      <c r="GQ10" s="10" t="str">
        <f>IFERROR(__xludf.DUMMYFUNCTION("""COMPUTED_VALUE"""),"WA")</f>
        <v>WA</v>
      </c>
      <c r="GR10" s="10" t="str">
        <f>IFERROR(__xludf.DUMMYFUNCTION("""COMPUTED_VALUE"""),"WA")</f>
        <v>WA</v>
      </c>
      <c r="GS10" s="10" t="str">
        <f>IFERROR(__xludf.DUMMYFUNCTION("""COMPUTED_VALUE"""),"WA")</f>
        <v>WA</v>
      </c>
      <c r="GT10" s="10" t="str">
        <f>IFERROR(__xludf.DUMMYFUNCTION("""COMPUTED_VALUE"""),"WA")</f>
        <v>WA</v>
      </c>
      <c r="GU10" s="10" t="str">
        <f>IFERROR(__xludf.DUMMYFUNCTION("""COMPUTED_VALUE"""),"WA")</f>
        <v>WA</v>
      </c>
      <c r="GV10" s="10" t="str">
        <f>IFERROR(__xludf.DUMMYFUNCTION("""COMPUTED_VALUE"""),"WA")</f>
        <v>WA</v>
      </c>
      <c r="GW10" s="10">
        <f>IFERROR(__xludf.DUMMYFUNCTION("""COMPUTED_VALUE"""),1.0)</f>
        <v>1</v>
      </c>
      <c r="GX10" s="10">
        <f>IFERROR(__xludf.DUMMYFUNCTION("""COMPUTED_VALUE"""),1.0)</f>
        <v>1</v>
      </c>
      <c r="GY10" s="10">
        <f>IFERROR(__xludf.DUMMYFUNCTION("""COMPUTED_VALUE"""),1.0)</f>
        <v>1</v>
      </c>
      <c r="GZ10" s="10">
        <f>IFERROR(__xludf.DUMMYFUNCTION("""COMPUTED_VALUE"""),1.0)</f>
        <v>1</v>
      </c>
      <c r="HA10" s="10">
        <f>IFERROR(__xludf.DUMMYFUNCTION("""COMPUTED_VALUE"""),1.0)</f>
        <v>1</v>
      </c>
      <c r="HB10" s="10" t="str">
        <f>IFERROR(__xludf.DUMMYFUNCTION("""COMPUTED_VALUE"""),"WA")</f>
        <v>WA</v>
      </c>
      <c r="HC10" s="10" t="str">
        <f>IFERROR(__xludf.DUMMYFUNCTION("""COMPUTED_VALUE"""),"WA")</f>
        <v>WA</v>
      </c>
      <c r="HD10" s="10">
        <f>IFERROR(__xludf.DUMMYFUNCTION("""COMPUTED_VALUE"""),1.0)</f>
        <v>1</v>
      </c>
      <c r="HE10" s="10" t="str">
        <f>IFERROR(__xludf.DUMMYFUNCTION("""COMPUTED_VALUE"""),"WA")</f>
        <v>WA</v>
      </c>
      <c r="HF10" s="10">
        <f>IFERROR(__xludf.DUMMYFUNCTION("""COMPUTED_VALUE"""),1.0)</f>
        <v>1</v>
      </c>
      <c r="HG10" s="10" t="str">
        <f>IFERROR(__xludf.DUMMYFUNCTION("""COMPUTED_VALUE"""),"WA")</f>
        <v>WA</v>
      </c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</row>
    <row r="11">
      <c r="A11" s="7"/>
      <c r="B11" s="8">
        <v>2.0</v>
      </c>
      <c r="C11" s="8" t="str">
        <f t="shared" si="1"/>
        <v>9 - 10</v>
      </c>
      <c r="D11" s="7" t="str">
        <f>IFERROR(__xludf.DUMMYFUNCTION("""COMPUTED_VALUE"""),"Magdalina")</f>
        <v>Magdalina</v>
      </c>
      <c r="E11" s="7" t="str">
        <f>IFERROR(__xludf.DUMMYFUNCTION("""COMPUTED_VALUE"""),"Магдалина")</f>
        <v>Магдалина</v>
      </c>
      <c r="F11" s="7" t="str">
        <f>IFERROR(__xludf.DUMMYFUNCTION("""COMPUTED_VALUE"""),"Јелић")</f>
        <v>Јелић</v>
      </c>
      <c r="G11" s="9">
        <f>IFERROR(__xludf.DUMMYFUNCTION("""COMPUTED_VALUE"""),222.0)</f>
        <v>222</v>
      </c>
      <c r="H11" s="7" t="str">
        <f>IFERROR(__xludf.DUMMYFUNCTION("""COMPUTED_VALUE"""),"ODOBREN")</f>
        <v>ODOBREN</v>
      </c>
      <c r="I11" s="7" t="str">
        <f>IFERROR(__xludf.DUMMYFUNCTION("""COMPUTED_VALUE"""),"Stari grad")</f>
        <v>Stari grad</v>
      </c>
      <c r="J11" s="7" t="str">
        <f>IFERROR(__xludf.DUMMYFUNCTION("""COMPUTED_VALUE"""),"Matematička gimnazija")</f>
        <v>Matematička gimnazija</v>
      </c>
      <c r="K11" s="7" t="str">
        <f>IFERROR(__xludf.DUMMYFUNCTION("""COMPUTED_VALUE"""),"III")</f>
        <v>III</v>
      </c>
      <c r="L11" s="7" t="str">
        <f>IFERROR(__xludf.DUMMYFUNCTION("""COMPUTED_VALUE"""),"A")</f>
        <v>A</v>
      </c>
      <c r="M11" s="7" t="str">
        <f>IFERROR(__xludf.DUMMYFUNCTION("""COMPUTED_VALUE"""),"Јелена Хаџи Пурић")</f>
        <v>Јелена Хаџи Пурић</v>
      </c>
      <c r="N11" s="10" t="str">
        <f>IFERROR(__xludf.DUMMYFUNCTION("""COMPUTED_VALUE"""),"-")</f>
        <v>-</v>
      </c>
      <c r="O11" s="10" t="str">
        <f>IFERROR(__xludf.DUMMYFUNCTION("""COMPUTED_VALUE"""),"-")</f>
        <v>-</v>
      </c>
      <c r="P11" s="10" t="str">
        <f>IFERROR(__xludf.DUMMYFUNCTION("""COMPUTED_VALUE"""),"-")</f>
        <v>-</v>
      </c>
      <c r="Q11" s="11">
        <f>IFERROR(__xludf.DUMMYFUNCTION("""COMPUTED_VALUE"""),100.0)</f>
        <v>100</v>
      </c>
      <c r="R11" s="10">
        <f>IFERROR(__xludf.DUMMYFUNCTION("""COMPUTED_VALUE"""),100.0)</f>
        <v>100</v>
      </c>
      <c r="S11" s="10">
        <f>IFERROR(__xludf.DUMMYFUNCTION("""COMPUTED_VALUE"""),22.0)</f>
        <v>22</v>
      </c>
      <c r="T11" s="11" t="str">
        <f>IFERROR(__xludf.DUMMYFUNCTION("""COMPUTED_VALUE"""),"-")</f>
        <v>-</v>
      </c>
      <c r="U11" s="10" t="str">
        <f>IFERROR(__xludf.DUMMYFUNCTION("""COMPUTED_VALUE"""),"-")</f>
        <v>-</v>
      </c>
      <c r="V11" s="10" t="str">
        <f>IFERROR(__xludf.DUMMYFUNCTION("""COMPUTED_VALUE"""),"-")</f>
        <v>-</v>
      </c>
      <c r="W11" s="10" t="str">
        <f>IFERROR(__xludf.DUMMYFUNCTION("""COMPUTED_VALUE"""),"-")</f>
        <v>-</v>
      </c>
      <c r="X11" s="10" t="str">
        <f>IFERROR(__xludf.DUMMYFUNCTION("""COMPUTED_VALUE"""),"-")</f>
        <v>-</v>
      </c>
      <c r="Y11" s="10" t="str">
        <f>IFERROR(__xludf.DUMMYFUNCTION("""COMPUTED_VALUE"""),"-")</f>
        <v>-</v>
      </c>
      <c r="Z11" s="10" t="str">
        <f>IFERROR(__xludf.DUMMYFUNCTION("""COMPUTED_VALUE"""),"-")</f>
        <v>-</v>
      </c>
      <c r="AA11" s="10" t="str">
        <f>IFERROR(__xludf.DUMMYFUNCTION("""COMPUTED_VALUE"""),"-")</f>
        <v>-</v>
      </c>
      <c r="AB11" s="10" t="str">
        <f>IFERROR(__xludf.DUMMYFUNCTION("""COMPUTED_VALUE"""),"-")</f>
        <v>-</v>
      </c>
      <c r="AC11" s="10" t="str">
        <f>IFERROR(__xludf.DUMMYFUNCTION("""COMPUTED_VALUE"""),"-")</f>
        <v>-</v>
      </c>
      <c r="AD11" s="10" t="str">
        <f>IFERROR(__xludf.DUMMYFUNCTION("""COMPUTED_VALUE"""),"-")</f>
        <v>-</v>
      </c>
      <c r="AE11" s="10" t="str">
        <f>IFERROR(__xludf.DUMMYFUNCTION("""COMPUTED_VALUE"""),"-")</f>
        <v>-</v>
      </c>
      <c r="AF11" s="10" t="str">
        <f>IFERROR(__xludf.DUMMYFUNCTION("""COMPUTED_VALUE"""),"-")</f>
        <v>-</v>
      </c>
      <c r="AG11" s="10" t="str">
        <f>IFERROR(__xludf.DUMMYFUNCTION("""COMPUTED_VALUE"""),"-")</f>
        <v>-</v>
      </c>
      <c r="AH11" s="10" t="str">
        <f>IFERROR(__xludf.DUMMYFUNCTION("""COMPUTED_VALUE"""),"-")</f>
        <v>-</v>
      </c>
      <c r="AI11" s="10" t="str">
        <f>IFERROR(__xludf.DUMMYFUNCTION("""COMPUTED_VALUE"""),"-")</f>
        <v>-</v>
      </c>
      <c r="AJ11" s="10" t="str">
        <f>IFERROR(__xludf.DUMMYFUNCTION("""COMPUTED_VALUE"""),"-")</f>
        <v>-</v>
      </c>
      <c r="AK11" s="10" t="str">
        <f>IFERROR(__xludf.DUMMYFUNCTION("""COMPUTED_VALUE"""),"-")</f>
        <v>-</v>
      </c>
      <c r="AL11" s="10" t="str">
        <f>IFERROR(__xludf.DUMMYFUNCTION("""COMPUTED_VALUE"""),"-")</f>
        <v>-</v>
      </c>
      <c r="AM11" s="10" t="str">
        <f>IFERROR(__xludf.DUMMYFUNCTION("""COMPUTED_VALUE"""),"-")</f>
        <v>-</v>
      </c>
      <c r="AN11" s="11" t="str">
        <f>IFERROR(__xludf.DUMMYFUNCTION("""COMPUTED_VALUE"""),"-")</f>
        <v>-</v>
      </c>
      <c r="AO11" s="10" t="str">
        <f>IFERROR(__xludf.DUMMYFUNCTION("""COMPUTED_VALUE"""),"-")</f>
        <v>-</v>
      </c>
      <c r="AP11" s="10" t="str">
        <f>IFERROR(__xludf.DUMMYFUNCTION("""COMPUTED_VALUE"""),"-")</f>
        <v>-</v>
      </c>
      <c r="AQ11" s="10" t="str">
        <f>IFERROR(__xludf.DUMMYFUNCTION("""COMPUTED_VALUE"""),"-")</f>
        <v>-</v>
      </c>
      <c r="AR11" s="10" t="str">
        <f>IFERROR(__xludf.DUMMYFUNCTION("""COMPUTED_VALUE"""),"-")</f>
        <v>-</v>
      </c>
      <c r="AS11" s="10" t="str">
        <f>IFERROR(__xludf.DUMMYFUNCTION("""COMPUTED_VALUE"""),"-")</f>
        <v>-</v>
      </c>
      <c r="AT11" s="10" t="str">
        <f>IFERROR(__xludf.DUMMYFUNCTION("""COMPUTED_VALUE"""),"-")</f>
        <v>-</v>
      </c>
      <c r="AU11" s="10" t="str">
        <f>IFERROR(__xludf.DUMMYFUNCTION("""COMPUTED_VALUE"""),"-")</f>
        <v>-</v>
      </c>
      <c r="AV11" s="10" t="str">
        <f>IFERROR(__xludf.DUMMYFUNCTION("""COMPUTED_VALUE"""),"-")</f>
        <v>-</v>
      </c>
      <c r="AW11" s="10" t="str">
        <f>IFERROR(__xludf.DUMMYFUNCTION("""COMPUTED_VALUE"""),"-")</f>
        <v>-</v>
      </c>
      <c r="AX11" s="10" t="str">
        <f>IFERROR(__xludf.DUMMYFUNCTION("""COMPUTED_VALUE"""),"-")</f>
        <v>-</v>
      </c>
      <c r="AY11" s="10" t="str">
        <f>IFERROR(__xludf.DUMMYFUNCTION("""COMPUTED_VALUE"""),"-")</f>
        <v>-</v>
      </c>
      <c r="AZ11" s="10" t="str">
        <f>IFERROR(__xludf.DUMMYFUNCTION("""COMPUTED_VALUE"""),"-")</f>
        <v>-</v>
      </c>
      <c r="BA11" s="10" t="str">
        <f>IFERROR(__xludf.DUMMYFUNCTION("""COMPUTED_VALUE"""),"-")</f>
        <v>-</v>
      </c>
      <c r="BB11" s="10" t="str">
        <f>IFERROR(__xludf.DUMMYFUNCTION("""COMPUTED_VALUE"""),"-")</f>
        <v>-</v>
      </c>
      <c r="BC11" s="10" t="str">
        <f>IFERROR(__xludf.DUMMYFUNCTION("""COMPUTED_VALUE"""),"-")</f>
        <v>-</v>
      </c>
      <c r="BD11" s="10" t="str">
        <f>IFERROR(__xludf.DUMMYFUNCTION("""COMPUTED_VALUE"""),"-")</f>
        <v>-</v>
      </c>
      <c r="BE11" s="10" t="str">
        <f>IFERROR(__xludf.DUMMYFUNCTION("""COMPUTED_VALUE"""),"-")</f>
        <v>-</v>
      </c>
      <c r="BF11" s="10" t="str">
        <f>IFERROR(__xludf.DUMMYFUNCTION("""COMPUTED_VALUE"""),"-")</f>
        <v>-</v>
      </c>
      <c r="BG11" s="10" t="str">
        <f>IFERROR(__xludf.DUMMYFUNCTION("""COMPUTED_VALUE"""),"-")</f>
        <v>-</v>
      </c>
      <c r="BH11" s="10" t="str">
        <f>IFERROR(__xludf.DUMMYFUNCTION("""COMPUTED_VALUE"""),"-")</f>
        <v>-</v>
      </c>
      <c r="BI11" s="10" t="str">
        <f>IFERROR(__xludf.DUMMYFUNCTION("""COMPUTED_VALUE"""),"-")</f>
        <v>-</v>
      </c>
      <c r="BJ11" s="10" t="str">
        <f>IFERROR(__xludf.DUMMYFUNCTION("""COMPUTED_VALUE"""),"-")</f>
        <v>-</v>
      </c>
      <c r="BK11" s="10" t="str">
        <f>IFERROR(__xludf.DUMMYFUNCTION("""COMPUTED_VALUE"""),"-")</f>
        <v>-</v>
      </c>
      <c r="BL11" s="11" t="str">
        <f>IFERROR(__xludf.DUMMYFUNCTION("""COMPUTED_VALUE"""),"-")</f>
        <v>-</v>
      </c>
      <c r="BM11" s="10" t="str">
        <f>IFERROR(__xludf.DUMMYFUNCTION("""COMPUTED_VALUE"""),"-")</f>
        <v>-</v>
      </c>
      <c r="BN11" s="10" t="str">
        <f>IFERROR(__xludf.DUMMYFUNCTION("""COMPUTED_VALUE"""),"-")</f>
        <v>-</v>
      </c>
      <c r="BO11" s="10" t="str">
        <f>IFERROR(__xludf.DUMMYFUNCTION("""COMPUTED_VALUE"""),"-")</f>
        <v>-</v>
      </c>
      <c r="BP11" s="10" t="str">
        <f>IFERROR(__xludf.DUMMYFUNCTION("""COMPUTED_VALUE"""),"-")</f>
        <v>-</v>
      </c>
      <c r="BQ11" s="10" t="str">
        <f>IFERROR(__xludf.DUMMYFUNCTION("""COMPUTED_VALUE"""),"-")</f>
        <v>-</v>
      </c>
      <c r="BR11" s="10" t="str">
        <f>IFERROR(__xludf.DUMMYFUNCTION("""COMPUTED_VALUE"""),"-")</f>
        <v>-</v>
      </c>
      <c r="BS11" s="10" t="str">
        <f>IFERROR(__xludf.DUMMYFUNCTION("""COMPUTED_VALUE"""),"-")</f>
        <v>-</v>
      </c>
      <c r="BT11" s="10" t="str">
        <f>IFERROR(__xludf.DUMMYFUNCTION("""COMPUTED_VALUE"""),"-")</f>
        <v>-</v>
      </c>
      <c r="BU11" s="10" t="str">
        <f>IFERROR(__xludf.DUMMYFUNCTION("""COMPUTED_VALUE"""),"-")</f>
        <v>-</v>
      </c>
      <c r="BV11" s="10" t="str">
        <f>IFERROR(__xludf.DUMMYFUNCTION("""COMPUTED_VALUE"""),"-")</f>
        <v>-</v>
      </c>
      <c r="BW11" s="10" t="str">
        <f>IFERROR(__xludf.DUMMYFUNCTION("""COMPUTED_VALUE"""),"-")</f>
        <v>-</v>
      </c>
      <c r="BX11" s="10" t="str">
        <f>IFERROR(__xludf.DUMMYFUNCTION("""COMPUTED_VALUE"""),"-")</f>
        <v>-</v>
      </c>
      <c r="BY11" s="10" t="str">
        <f>IFERROR(__xludf.DUMMYFUNCTION("""COMPUTED_VALUE"""),"-")</f>
        <v>-</v>
      </c>
      <c r="BZ11" s="10" t="str">
        <f>IFERROR(__xludf.DUMMYFUNCTION("""COMPUTED_VALUE"""),"-")</f>
        <v>-</v>
      </c>
      <c r="CA11" s="10" t="str">
        <f>IFERROR(__xludf.DUMMYFUNCTION("""COMPUTED_VALUE"""),"-")</f>
        <v>-</v>
      </c>
      <c r="CB11" s="10" t="str">
        <f>IFERROR(__xludf.DUMMYFUNCTION("""COMPUTED_VALUE"""),"-")</f>
        <v>-</v>
      </c>
      <c r="CC11" s="10" t="str">
        <f>IFERROR(__xludf.DUMMYFUNCTION("""COMPUTED_VALUE"""),"-")</f>
        <v>-</v>
      </c>
      <c r="CD11" s="10" t="str">
        <f>IFERROR(__xludf.DUMMYFUNCTION("""COMPUTED_VALUE"""),"-")</f>
        <v>-</v>
      </c>
      <c r="CE11" s="10" t="str">
        <f>IFERROR(__xludf.DUMMYFUNCTION("""COMPUTED_VALUE"""),"-")</f>
        <v>-</v>
      </c>
      <c r="CF11" s="10" t="str">
        <f>IFERROR(__xludf.DUMMYFUNCTION("""COMPUTED_VALUE"""),"-")</f>
        <v>-</v>
      </c>
      <c r="CG11" s="10" t="str">
        <f>IFERROR(__xludf.DUMMYFUNCTION("""COMPUTED_VALUE"""),"-")</f>
        <v>-</v>
      </c>
      <c r="CH11" s="10" t="str">
        <f>IFERROR(__xludf.DUMMYFUNCTION("""COMPUTED_VALUE"""),"-")</f>
        <v>-</v>
      </c>
      <c r="CI11" s="10" t="str">
        <f>IFERROR(__xludf.DUMMYFUNCTION("""COMPUTED_VALUE"""),"-")</f>
        <v>-</v>
      </c>
      <c r="CJ11" s="10" t="str">
        <f>IFERROR(__xludf.DUMMYFUNCTION("""COMPUTED_VALUE"""),"-")</f>
        <v>-</v>
      </c>
      <c r="CK11" s="10" t="str">
        <f>IFERROR(__xludf.DUMMYFUNCTION("""COMPUTED_VALUE"""),"-")</f>
        <v>-</v>
      </c>
      <c r="CL11" s="10" t="str">
        <f>IFERROR(__xludf.DUMMYFUNCTION("""COMPUTED_VALUE"""),"-")</f>
        <v>-</v>
      </c>
      <c r="CM11" s="10" t="str">
        <f>IFERROR(__xludf.DUMMYFUNCTION("""COMPUTED_VALUE"""),"-")</f>
        <v>-</v>
      </c>
      <c r="CN11" s="10" t="str">
        <f>IFERROR(__xludf.DUMMYFUNCTION("""COMPUTED_VALUE"""),"-")</f>
        <v>-</v>
      </c>
      <c r="CO11" s="11">
        <f>IFERROR(__xludf.DUMMYFUNCTION("""COMPUTED_VALUE"""),1.0)</f>
        <v>1</v>
      </c>
      <c r="CP11" s="10">
        <f>IFERROR(__xludf.DUMMYFUNCTION("""COMPUTED_VALUE"""),1.0)</f>
        <v>1</v>
      </c>
      <c r="CQ11" s="10">
        <f>IFERROR(__xludf.DUMMYFUNCTION("""COMPUTED_VALUE"""),1.0)</f>
        <v>1</v>
      </c>
      <c r="CR11" s="10">
        <f>IFERROR(__xludf.DUMMYFUNCTION("""COMPUTED_VALUE"""),1.0)</f>
        <v>1</v>
      </c>
      <c r="CS11" s="10">
        <f>IFERROR(__xludf.DUMMYFUNCTION("""COMPUTED_VALUE"""),1.0)</f>
        <v>1</v>
      </c>
      <c r="CT11" s="10">
        <f>IFERROR(__xludf.DUMMYFUNCTION("""COMPUTED_VALUE"""),1.0)</f>
        <v>1</v>
      </c>
      <c r="CU11" s="10">
        <f>IFERROR(__xludf.DUMMYFUNCTION("""COMPUTED_VALUE"""),1.0)</f>
        <v>1</v>
      </c>
      <c r="CV11" s="10">
        <f>IFERROR(__xludf.DUMMYFUNCTION("""COMPUTED_VALUE"""),1.0)</f>
        <v>1</v>
      </c>
      <c r="CW11" s="10">
        <f>IFERROR(__xludf.DUMMYFUNCTION("""COMPUTED_VALUE"""),1.0)</f>
        <v>1</v>
      </c>
      <c r="CX11" s="10">
        <f>IFERROR(__xludf.DUMMYFUNCTION("""COMPUTED_VALUE"""),1.0)</f>
        <v>1</v>
      </c>
      <c r="CY11" s="10">
        <f>IFERROR(__xludf.DUMMYFUNCTION("""COMPUTED_VALUE"""),1.0)</f>
        <v>1</v>
      </c>
      <c r="CZ11" s="10">
        <f>IFERROR(__xludf.DUMMYFUNCTION("""COMPUTED_VALUE"""),1.0)</f>
        <v>1</v>
      </c>
      <c r="DA11" s="10">
        <f>IFERROR(__xludf.DUMMYFUNCTION("""COMPUTED_VALUE"""),1.0)</f>
        <v>1</v>
      </c>
      <c r="DB11" s="10">
        <f>IFERROR(__xludf.DUMMYFUNCTION("""COMPUTED_VALUE"""),1.0)</f>
        <v>1</v>
      </c>
      <c r="DC11" s="10">
        <f>IFERROR(__xludf.DUMMYFUNCTION("""COMPUTED_VALUE"""),1.0)</f>
        <v>1</v>
      </c>
      <c r="DD11" s="10">
        <f>IFERROR(__xludf.DUMMYFUNCTION("""COMPUTED_VALUE"""),1.0)</f>
        <v>1</v>
      </c>
      <c r="DE11" s="10">
        <f>IFERROR(__xludf.DUMMYFUNCTION("""COMPUTED_VALUE"""),1.0)</f>
        <v>1</v>
      </c>
      <c r="DF11" s="10">
        <f>IFERROR(__xludf.DUMMYFUNCTION("""COMPUTED_VALUE"""),1.0)</f>
        <v>1</v>
      </c>
      <c r="DG11" s="10">
        <f>IFERROR(__xludf.DUMMYFUNCTION("""COMPUTED_VALUE"""),1.0)</f>
        <v>1</v>
      </c>
      <c r="DH11" s="10">
        <f>IFERROR(__xludf.DUMMYFUNCTION("""COMPUTED_VALUE"""),1.0)</f>
        <v>1</v>
      </c>
      <c r="DI11" s="10">
        <f>IFERROR(__xludf.DUMMYFUNCTION("""COMPUTED_VALUE"""),1.0)</f>
        <v>1</v>
      </c>
      <c r="DJ11" s="10">
        <f>IFERROR(__xludf.DUMMYFUNCTION("""COMPUTED_VALUE"""),1.0)</f>
        <v>1</v>
      </c>
      <c r="DK11" s="10">
        <f>IFERROR(__xludf.DUMMYFUNCTION("""COMPUTED_VALUE"""),1.0)</f>
        <v>1</v>
      </c>
      <c r="DL11" s="10">
        <f>IFERROR(__xludf.DUMMYFUNCTION("""COMPUTED_VALUE"""),1.0)</f>
        <v>1</v>
      </c>
      <c r="DM11" s="10">
        <f>IFERROR(__xludf.DUMMYFUNCTION("""COMPUTED_VALUE"""),1.0)</f>
        <v>1</v>
      </c>
      <c r="DN11" s="10">
        <f>IFERROR(__xludf.DUMMYFUNCTION("""COMPUTED_VALUE"""),1.0)</f>
        <v>1</v>
      </c>
      <c r="DO11" s="10">
        <f>IFERROR(__xludf.DUMMYFUNCTION("""COMPUTED_VALUE"""),1.0)</f>
        <v>1</v>
      </c>
      <c r="DP11" s="10">
        <f>IFERROR(__xludf.DUMMYFUNCTION("""COMPUTED_VALUE"""),1.0)</f>
        <v>1</v>
      </c>
      <c r="DQ11" s="10">
        <f>IFERROR(__xludf.DUMMYFUNCTION("""COMPUTED_VALUE"""),1.0)</f>
        <v>1</v>
      </c>
      <c r="DR11" s="10">
        <f>IFERROR(__xludf.DUMMYFUNCTION("""COMPUTED_VALUE"""),1.0)</f>
        <v>1</v>
      </c>
      <c r="DS11" s="10">
        <f>IFERROR(__xludf.DUMMYFUNCTION("""COMPUTED_VALUE"""),1.0)</f>
        <v>1</v>
      </c>
      <c r="DT11" s="10">
        <f>IFERROR(__xludf.DUMMYFUNCTION("""COMPUTED_VALUE"""),1.0)</f>
        <v>1</v>
      </c>
      <c r="DU11" s="10">
        <f>IFERROR(__xludf.DUMMYFUNCTION("""COMPUTED_VALUE"""),1.0)</f>
        <v>1</v>
      </c>
      <c r="DV11" s="10">
        <f>IFERROR(__xludf.DUMMYFUNCTION("""COMPUTED_VALUE"""),1.0)</f>
        <v>1</v>
      </c>
      <c r="DW11" s="10">
        <f>IFERROR(__xludf.DUMMYFUNCTION("""COMPUTED_VALUE"""),1.0)</f>
        <v>1</v>
      </c>
      <c r="DX11" s="10">
        <f>IFERROR(__xludf.DUMMYFUNCTION("""COMPUTED_VALUE"""),1.0)</f>
        <v>1</v>
      </c>
      <c r="DY11" s="10">
        <f>IFERROR(__xludf.DUMMYFUNCTION("""COMPUTED_VALUE"""),1.0)</f>
        <v>1</v>
      </c>
      <c r="DZ11" s="10">
        <f>IFERROR(__xludf.DUMMYFUNCTION("""COMPUTED_VALUE"""),1.0)</f>
        <v>1</v>
      </c>
      <c r="EA11" s="10">
        <f>IFERROR(__xludf.DUMMYFUNCTION("""COMPUTED_VALUE"""),1.0)</f>
        <v>1</v>
      </c>
      <c r="EB11" s="10">
        <f>IFERROR(__xludf.DUMMYFUNCTION("""COMPUTED_VALUE"""),1.0)</f>
        <v>1</v>
      </c>
      <c r="EC11" s="10">
        <f>IFERROR(__xludf.DUMMYFUNCTION("""COMPUTED_VALUE"""),1.0)</f>
        <v>1</v>
      </c>
      <c r="ED11" s="10">
        <f>IFERROR(__xludf.DUMMYFUNCTION("""COMPUTED_VALUE"""),1.0)</f>
        <v>1</v>
      </c>
      <c r="EE11" s="10">
        <f>IFERROR(__xludf.DUMMYFUNCTION("""COMPUTED_VALUE"""),1.0)</f>
        <v>1</v>
      </c>
      <c r="EF11" s="10">
        <f>IFERROR(__xludf.DUMMYFUNCTION("""COMPUTED_VALUE"""),1.0)</f>
        <v>1</v>
      </c>
      <c r="EG11" s="10">
        <f>IFERROR(__xludf.DUMMYFUNCTION("""COMPUTED_VALUE"""),1.0)</f>
        <v>1</v>
      </c>
      <c r="EH11" s="10">
        <f>IFERROR(__xludf.DUMMYFUNCTION("""COMPUTED_VALUE"""),1.0)</f>
        <v>1</v>
      </c>
      <c r="EI11" s="10">
        <f>IFERROR(__xludf.DUMMYFUNCTION("""COMPUTED_VALUE"""),1.0)</f>
        <v>1</v>
      </c>
      <c r="EJ11" s="10">
        <f>IFERROR(__xludf.DUMMYFUNCTION("""COMPUTED_VALUE"""),1.0)</f>
        <v>1</v>
      </c>
      <c r="EK11" s="10">
        <f>IFERROR(__xludf.DUMMYFUNCTION("""COMPUTED_VALUE"""),1.0)</f>
        <v>1</v>
      </c>
      <c r="EL11" s="10">
        <f>IFERROR(__xludf.DUMMYFUNCTION("""COMPUTED_VALUE"""),1.0)</f>
        <v>1</v>
      </c>
      <c r="EM11" s="10">
        <f>IFERROR(__xludf.DUMMYFUNCTION("""COMPUTED_VALUE"""),1.0)</f>
        <v>1</v>
      </c>
      <c r="EN11" s="10">
        <f>IFERROR(__xludf.DUMMYFUNCTION("""COMPUTED_VALUE"""),1.0)</f>
        <v>1</v>
      </c>
      <c r="EO11" s="10">
        <f>IFERROR(__xludf.DUMMYFUNCTION("""COMPUTED_VALUE"""),1.0)</f>
        <v>1</v>
      </c>
      <c r="EP11" s="10">
        <f>IFERROR(__xludf.DUMMYFUNCTION("""COMPUTED_VALUE"""),1.0)</f>
        <v>1</v>
      </c>
      <c r="EQ11" s="10">
        <f>IFERROR(__xludf.DUMMYFUNCTION("""COMPUTED_VALUE"""),1.0)</f>
        <v>1</v>
      </c>
      <c r="ER11" s="10">
        <f>IFERROR(__xludf.DUMMYFUNCTION("""COMPUTED_VALUE"""),1.0)</f>
        <v>1</v>
      </c>
      <c r="ES11" s="10">
        <f>IFERROR(__xludf.DUMMYFUNCTION("""COMPUTED_VALUE"""),1.0)</f>
        <v>1</v>
      </c>
      <c r="ET11" s="10">
        <f>IFERROR(__xludf.DUMMYFUNCTION("""COMPUTED_VALUE"""),1.0)</f>
        <v>1</v>
      </c>
      <c r="EU11" s="10">
        <f>IFERROR(__xludf.DUMMYFUNCTION("""COMPUTED_VALUE"""),1.0)</f>
        <v>1</v>
      </c>
      <c r="EV11" s="10">
        <f>IFERROR(__xludf.DUMMYFUNCTION("""COMPUTED_VALUE"""),1.0)</f>
        <v>1</v>
      </c>
      <c r="EW11" s="10">
        <f>IFERROR(__xludf.DUMMYFUNCTION("""COMPUTED_VALUE"""),1.0)</f>
        <v>1</v>
      </c>
      <c r="EX11" s="10">
        <f>IFERROR(__xludf.DUMMYFUNCTION("""COMPUTED_VALUE"""),1.0)</f>
        <v>1</v>
      </c>
      <c r="EY11" s="10">
        <f>IFERROR(__xludf.DUMMYFUNCTION("""COMPUTED_VALUE"""),1.0)</f>
        <v>1</v>
      </c>
      <c r="EZ11" s="10">
        <f>IFERROR(__xludf.DUMMYFUNCTION("""COMPUTED_VALUE"""),1.0)</f>
        <v>1</v>
      </c>
      <c r="FA11" s="10">
        <f>IFERROR(__xludf.DUMMYFUNCTION("""COMPUTED_VALUE"""),1.0)</f>
        <v>1</v>
      </c>
      <c r="FB11" s="10">
        <f>IFERROR(__xludf.DUMMYFUNCTION("""COMPUTED_VALUE"""),1.0)</f>
        <v>1</v>
      </c>
      <c r="FC11" s="10">
        <f>IFERROR(__xludf.DUMMYFUNCTION("""COMPUTED_VALUE"""),1.0)</f>
        <v>1</v>
      </c>
      <c r="FD11" s="11">
        <f>IFERROR(__xludf.DUMMYFUNCTION("""COMPUTED_VALUE"""),1.0)</f>
        <v>1</v>
      </c>
      <c r="FE11" s="10">
        <f>IFERROR(__xludf.DUMMYFUNCTION("""COMPUTED_VALUE"""),1.0)</f>
        <v>1</v>
      </c>
      <c r="FF11" s="10">
        <f>IFERROR(__xludf.DUMMYFUNCTION("""COMPUTED_VALUE"""),1.0)</f>
        <v>1</v>
      </c>
      <c r="FG11" s="10">
        <f>IFERROR(__xludf.DUMMYFUNCTION("""COMPUTED_VALUE"""),1.0)</f>
        <v>1</v>
      </c>
      <c r="FH11" s="10">
        <f>IFERROR(__xludf.DUMMYFUNCTION("""COMPUTED_VALUE"""),1.0)</f>
        <v>1</v>
      </c>
      <c r="FI11" s="10">
        <f>IFERROR(__xludf.DUMMYFUNCTION("""COMPUTED_VALUE"""),1.0)</f>
        <v>1</v>
      </c>
      <c r="FJ11" s="10">
        <f>IFERROR(__xludf.DUMMYFUNCTION("""COMPUTED_VALUE"""),1.0)</f>
        <v>1</v>
      </c>
      <c r="FK11" s="10">
        <f>IFERROR(__xludf.DUMMYFUNCTION("""COMPUTED_VALUE"""),1.0)</f>
        <v>1</v>
      </c>
      <c r="FL11" s="10">
        <f>IFERROR(__xludf.DUMMYFUNCTION("""COMPUTED_VALUE"""),1.0)</f>
        <v>1</v>
      </c>
      <c r="FM11" s="10">
        <f>IFERROR(__xludf.DUMMYFUNCTION("""COMPUTED_VALUE"""),1.0)</f>
        <v>1</v>
      </c>
      <c r="FN11" s="10">
        <f>IFERROR(__xludf.DUMMYFUNCTION("""COMPUTED_VALUE"""),1.0)</f>
        <v>1</v>
      </c>
      <c r="FO11" s="10">
        <f>IFERROR(__xludf.DUMMYFUNCTION("""COMPUTED_VALUE"""),1.0)</f>
        <v>1</v>
      </c>
      <c r="FP11" s="10">
        <f>IFERROR(__xludf.DUMMYFUNCTION("""COMPUTED_VALUE"""),1.0)</f>
        <v>1</v>
      </c>
      <c r="FQ11" s="10">
        <f>IFERROR(__xludf.DUMMYFUNCTION("""COMPUTED_VALUE"""),1.0)</f>
        <v>1</v>
      </c>
      <c r="FR11" s="10">
        <f>IFERROR(__xludf.DUMMYFUNCTION("""COMPUTED_VALUE"""),1.0)</f>
        <v>1</v>
      </c>
      <c r="FS11" s="10">
        <f>IFERROR(__xludf.DUMMYFUNCTION("""COMPUTED_VALUE"""),1.0)</f>
        <v>1</v>
      </c>
      <c r="FT11" s="10">
        <f>IFERROR(__xludf.DUMMYFUNCTION("""COMPUTED_VALUE"""),1.0)</f>
        <v>1</v>
      </c>
      <c r="FU11" s="10">
        <f>IFERROR(__xludf.DUMMYFUNCTION("""COMPUTED_VALUE"""),1.0)</f>
        <v>1</v>
      </c>
      <c r="FV11" s="10">
        <f>IFERROR(__xludf.DUMMYFUNCTION("""COMPUTED_VALUE"""),1.0)</f>
        <v>1</v>
      </c>
      <c r="FW11" s="10">
        <f>IFERROR(__xludf.DUMMYFUNCTION("""COMPUTED_VALUE"""),1.0)</f>
        <v>1</v>
      </c>
      <c r="FX11" s="10">
        <f>IFERROR(__xludf.DUMMYFUNCTION("""COMPUTED_VALUE"""),1.0)</f>
        <v>1</v>
      </c>
      <c r="FY11" s="10">
        <f>IFERROR(__xludf.DUMMYFUNCTION("""COMPUTED_VALUE"""),1.0)</f>
        <v>1</v>
      </c>
      <c r="FZ11" s="10">
        <f>IFERROR(__xludf.DUMMYFUNCTION("""COMPUTED_VALUE"""),1.0)</f>
        <v>1</v>
      </c>
      <c r="GA11" s="10">
        <f>IFERROR(__xludf.DUMMYFUNCTION("""COMPUTED_VALUE"""),1.0)</f>
        <v>1</v>
      </c>
      <c r="GB11" s="10">
        <f>IFERROR(__xludf.DUMMYFUNCTION("""COMPUTED_VALUE"""),1.0)</f>
        <v>1</v>
      </c>
      <c r="GC11" s="10">
        <f>IFERROR(__xludf.DUMMYFUNCTION("""COMPUTED_VALUE"""),1.0)</f>
        <v>1</v>
      </c>
      <c r="GD11" s="10">
        <f>IFERROR(__xludf.DUMMYFUNCTION("""COMPUTED_VALUE"""),1.0)</f>
        <v>1</v>
      </c>
      <c r="GE11" s="11">
        <f>IFERROR(__xludf.DUMMYFUNCTION("""COMPUTED_VALUE"""),1.0)</f>
        <v>1</v>
      </c>
      <c r="GF11" s="10">
        <f>IFERROR(__xludf.DUMMYFUNCTION("""COMPUTED_VALUE"""),1.0)</f>
        <v>1</v>
      </c>
      <c r="GG11" s="10">
        <f>IFERROR(__xludf.DUMMYFUNCTION("""COMPUTED_VALUE"""),1.0)</f>
        <v>1</v>
      </c>
      <c r="GH11" s="10">
        <f>IFERROR(__xludf.DUMMYFUNCTION("""COMPUTED_VALUE"""),1.0)</f>
        <v>1</v>
      </c>
      <c r="GI11" s="10">
        <f>IFERROR(__xludf.DUMMYFUNCTION("""COMPUTED_VALUE"""),1.0)</f>
        <v>1</v>
      </c>
      <c r="GJ11" s="10">
        <f>IFERROR(__xludf.DUMMYFUNCTION("""COMPUTED_VALUE"""),1.0)</f>
        <v>1</v>
      </c>
      <c r="GK11" s="10">
        <f>IFERROR(__xludf.DUMMYFUNCTION("""COMPUTED_VALUE"""),1.0)</f>
        <v>1</v>
      </c>
      <c r="GL11" s="10" t="str">
        <f>IFERROR(__xludf.DUMMYFUNCTION("""COMPUTED_VALUE"""),"RTE")</f>
        <v>RTE</v>
      </c>
      <c r="GM11" s="10" t="str">
        <f>IFERROR(__xludf.DUMMYFUNCTION("""COMPUTED_VALUE"""),"WA")</f>
        <v>WA</v>
      </c>
      <c r="GN11" s="10" t="str">
        <f>IFERROR(__xludf.DUMMYFUNCTION("""COMPUTED_VALUE"""),"RTE")</f>
        <v>RTE</v>
      </c>
      <c r="GO11" s="10" t="str">
        <f>IFERROR(__xludf.DUMMYFUNCTION("""COMPUTED_VALUE"""),"RTE")</f>
        <v>RTE</v>
      </c>
      <c r="GP11" s="10" t="str">
        <f>IFERROR(__xludf.DUMMYFUNCTION("""COMPUTED_VALUE"""),"WA")</f>
        <v>WA</v>
      </c>
      <c r="GQ11" s="10" t="str">
        <f>IFERROR(__xludf.DUMMYFUNCTION("""COMPUTED_VALUE"""),"RTE")</f>
        <v>RTE</v>
      </c>
      <c r="GR11" s="10" t="str">
        <f>IFERROR(__xludf.DUMMYFUNCTION("""COMPUTED_VALUE"""),"RTE")</f>
        <v>RTE</v>
      </c>
      <c r="GS11" s="10" t="str">
        <f>IFERROR(__xludf.DUMMYFUNCTION("""COMPUTED_VALUE"""),"RTE")</f>
        <v>RTE</v>
      </c>
      <c r="GT11" s="10" t="str">
        <f>IFERROR(__xludf.DUMMYFUNCTION("""COMPUTED_VALUE"""),"RTE")</f>
        <v>RTE</v>
      </c>
      <c r="GU11" s="10" t="str">
        <f>IFERROR(__xludf.DUMMYFUNCTION("""COMPUTED_VALUE"""),"RTE")</f>
        <v>RTE</v>
      </c>
      <c r="GV11" s="10">
        <f>IFERROR(__xludf.DUMMYFUNCTION("""COMPUTED_VALUE"""),1.0)</f>
        <v>1</v>
      </c>
      <c r="GW11" s="10" t="str">
        <f>IFERROR(__xludf.DUMMYFUNCTION("""COMPUTED_VALUE"""),"WA")</f>
        <v>WA</v>
      </c>
      <c r="GX11" s="10" t="str">
        <f>IFERROR(__xludf.DUMMYFUNCTION("""COMPUTED_VALUE"""),"WA")</f>
        <v>WA</v>
      </c>
      <c r="GY11" s="10" t="str">
        <f>IFERROR(__xludf.DUMMYFUNCTION("""COMPUTED_VALUE"""),"WA")</f>
        <v>WA</v>
      </c>
      <c r="GZ11" s="10" t="str">
        <f>IFERROR(__xludf.DUMMYFUNCTION("""COMPUTED_VALUE"""),"WA")</f>
        <v>WA</v>
      </c>
      <c r="HA11" s="10" t="str">
        <f>IFERROR(__xludf.DUMMYFUNCTION("""COMPUTED_VALUE"""),"WA")</f>
        <v>WA</v>
      </c>
      <c r="HB11" s="10" t="str">
        <f>IFERROR(__xludf.DUMMYFUNCTION("""COMPUTED_VALUE"""),"RTE")</f>
        <v>RTE</v>
      </c>
      <c r="HC11" s="10" t="str">
        <f>IFERROR(__xludf.DUMMYFUNCTION("""COMPUTED_VALUE"""),"RTE")</f>
        <v>RTE</v>
      </c>
      <c r="HD11" s="10" t="str">
        <f>IFERROR(__xludf.DUMMYFUNCTION("""COMPUTED_VALUE"""),"RTE")</f>
        <v>RTE</v>
      </c>
      <c r="HE11" s="10" t="str">
        <f>IFERROR(__xludf.DUMMYFUNCTION("""COMPUTED_VALUE"""),"RTE")</f>
        <v>RTE</v>
      </c>
      <c r="HF11" s="10" t="str">
        <f>IFERROR(__xludf.DUMMYFUNCTION("""COMPUTED_VALUE"""),"WA")</f>
        <v>WA</v>
      </c>
      <c r="HG11" s="10" t="str">
        <f>IFERROR(__xludf.DUMMYFUNCTION("""COMPUTED_VALUE"""),"WA")</f>
        <v>WA</v>
      </c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</row>
    <row r="12">
      <c r="A12" s="7"/>
      <c r="B12" s="8">
        <v>2.0</v>
      </c>
      <c r="C12" s="8" t="str">
        <f t="shared" si="1"/>
        <v>9 - 10</v>
      </c>
      <c r="D12" s="7" t="str">
        <f>IFERROR(__xludf.DUMMYFUNCTION("""COMPUTED_VALUE"""),"kooooo")</f>
        <v>kooooo</v>
      </c>
      <c r="E12" s="7" t="str">
        <f>IFERROR(__xludf.DUMMYFUNCTION("""COMPUTED_VALUE"""),"Вељко")</f>
        <v>Вељко</v>
      </c>
      <c r="F12" s="7" t="str">
        <f>IFERROR(__xludf.DUMMYFUNCTION("""COMPUTED_VALUE"""),"Радић")</f>
        <v>Радић</v>
      </c>
      <c r="G12" s="9">
        <f>IFERROR(__xludf.DUMMYFUNCTION("""COMPUTED_VALUE"""),222.0)</f>
        <v>222</v>
      </c>
      <c r="H12" s="7" t="str">
        <f>IFERROR(__xludf.DUMMYFUNCTION("""COMPUTED_VALUE"""),"ODOBREN")</f>
        <v>ODOBREN</v>
      </c>
      <c r="I12" s="7" t="str">
        <f>IFERROR(__xludf.DUMMYFUNCTION("""COMPUTED_VALUE"""),"Stari grad")</f>
        <v>Stari grad</v>
      </c>
      <c r="J12" s="7" t="str">
        <f>IFERROR(__xludf.DUMMYFUNCTION("""COMPUTED_VALUE"""),"Matematička gimnazija")</f>
        <v>Matematička gimnazija</v>
      </c>
      <c r="K12" s="7" t="str">
        <f>IFERROR(__xludf.DUMMYFUNCTION("""COMPUTED_VALUE"""),"II")</f>
        <v>II</v>
      </c>
      <c r="L12" s="7" t="str">
        <f>IFERROR(__xludf.DUMMYFUNCTION("""COMPUTED_VALUE"""),"A")</f>
        <v>A</v>
      </c>
      <c r="M12" s="7" t="str">
        <f>IFERROR(__xludf.DUMMYFUNCTION("""COMPUTED_VALUE"""),"Петар Радовановић, Мијодраг Ђуришић")</f>
        <v>Петар Радовановић, Мијодраг Ђуришић</v>
      </c>
      <c r="N12" s="10" t="str">
        <f>IFERROR(__xludf.DUMMYFUNCTION("""COMPUTED_VALUE"""),"-")</f>
        <v>-</v>
      </c>
      <c r="O12" s="10" t="str">
        <f>IFERROR(__xludf.DUMMYFUNCTION("""COMPUTED_VALUE"""),"-")</f>
        <v>-</v>
      </c>
      <c r="P12" s="10" t="str">
        <f>IFERROR(__xludf.DUMMYFUNCTION("""COMPUTED_VALUE"""),"-")</f>
        <v>-</v>
      </c>
      <c r="Q12" s="11">
        <f>IFERROR(__xludf.DUMMYFUNCTION("""COMPUTED_VALUE"""),100.0)</f>
        <v>100</v>
      </c>
      <c r="R12" s="10">
        <f>IFERROR(__xludf.DUMMYFUNCTION("""COMPUTED_VALUE"""),100.0)</f>
        <v>100</v>
      </c>
      <c r="S12" s="10">
        <f>IFERROR(__xludf.DUMMYFUNCTION("""COMPUTED_VALUE"""),22.0)</f>
        <v>22</v>
      </c>
      <c r="T12" s="11" t="str">
        <f>IFERROR(__xludf.DUMMYFUNCTION("""COMPUTED_VALUE"""),"-")</f>
        <v>-</v>
      </c>
      <c r="U12" s="10" t="str">
        <f>IFERROR(__xludf.DUMMYFUNCTION("""COMPUTED_VALUE"""),"-")</f>
        <v>-</v>
      </c>
      <c r="V12" s="10" t="str">
        <f>IFERROR(__xludf.DUMMYFUNCTION("""COMPUTED_VALUE"""),"-")</f>
        <v>-</v>
      </c>
      <c r="W12" s="10" t="str">
        <f>IFERROR(__xludf.DUMMYFUNCTION("""COMPUTED_VALUE"""),"-")</f>
        <v>-</v>
      </c>
      <c r="X12" s="10" t="str">
        <f>IFERROR(__xludf.DUMMYFUNCTION("""COMPUTED_VALUE"""),"-")</f>
        <v>-</v>
      </c>
      <c r="Y12" s="10" t="str">
        <f>IFERROR(__xludf.DUMMYFUNCTION("""COMPUTED_VALUE"""),"-")</f>
        <v>-</v>
      </c>
      <c r="Z12" s="10" t="str">
        <f>IFERROR(__xludf.DUMMYFUNCTION("""COMPUTED_VALUE"""),"-")</f>
        <v>-</v>
      </c>
      <c r="AA12" s="10" t="str">
        <f>IFERROR(__xludf.DUMMYFUNCTION("""COMPUTED_VALUE"""),"-")</f>
        <v>-</v>
      </c>
      <c r="AB12" s="10" t="str">
        <f>IFERROR(__xludf.DUMMYFUNCTION("""COMPUTED_VALUE"""),"-")</f>
        <v>-</v>
      </c>
      <c r="AC12" s="10" t="str">
        <f>IFERROR(__xludf.DUMMYFUNCTION("""COMPUTED_VALUE"""),"-")</f>
        <v>-</v>
      </c>
      <c r="AD12" s="10" t="str">
        <f>IFERROR(__xludf.DUMMYFUNCTION("""COMPUTED_VALUE"""),"-")</f>
        <v>-</v>
      </c>
      <c r="AE12" s="10" t="str">
        <f>IFERROR(__xludf.DUMMYFUNCTION("""COMPUTED_VALUE"""),"-")</f>
        <v>-</v>
      </c>
      <c r="AF12" s="10" t="str">
        <f>IFERROR(__xludf.DUMMYFUNCTION("""COMPUTED_VALUE"""),"-")</f>
        <v>-</v>
      </c>
      <c r="AG12" s="10" t="str">
        <f>IFERROR(__xludf.DUMMYFUNCTION("""COMPUTED_VALUE"""),"-")</f>
        <v>-</v>
      </c>
      <c r="AH12" s="10" t="str">
        <f>IFERROR(__xludf.DUMMYFUNCTION("""COMPUTED_VALUE"""),"-")</f>
        <v>-</v>
      </c>
      <c r="AI12" s="10" t="str">
        <f>IFERROR(__xludf.DUMMYFUNCTION("""COMPUTED_VALUE"""),"-")</f>
        <v>-</v>
      </c>
      <c r="AJ12" s="10" t="str">
        <f>IFERROR(__xludf.DUMMYFUNCTION("""COMPUTED_VALUE"""),"-")</f>
        <v>-</v>
      </c>
      <c r="AK12" s="10" t="str">
        <f>IFERROR(__xludf.DUMMYFUNCTION("""COMPUTED_VALUE"""),"-")</f>
        <v>-</v>
      </c>
      <c r="AL12" s="10" t="str">
        <f>IFERROR(__xludf.DUMMYFUNCTION("""COMPUTED_VALUE"""),"-")</f>
        <v>-</v>
      </c>
      <c r="AM12" s="10" t="str">
        <f>IFERROR(__xludf.DUMMYFUNCTION("""COMPUTED_VALUE"""),"-")</f>
        <v>-</v>
      </c>
      <c r="AN12" s="11" t="str">
        <f>IFERROR(__xludf.DUMMYFUNCTION("""COMPUTED_VALUE"""),"-")</f>
        <v>-</v>
      </c>
      <c r="AO12" s="10" t="str">
        <f>IFERROR(__xludf.DUMMYFUNCTION("""COMPUTED_VALUE"""),"-")</f>
        <v>-</v>
      </c>
      <c r="AP12" s="10" t="str">
        <f>IFERROR(__xludf.DUMMYFUNCTION("""COMPUTED_VALUE"""),"-")</f>
        <v>-</v>
      </c>
      <c r="AQ12" s="10" t="str">
        <f>IFERROR(__xludf.DUMMYFUNCTION("""COMPUTED_VALUE"""),"-")</f>
        <v>-</v>
      </c>
      <c r="AR12" s="10" t="str">
        <f>IFERROR(__xludf.DUMMYFUNCTION("""COMPUTED_VALUE"""),"-")</f>
        <v>-</v>
      </c>
      <c r="AS12" s="10" t="str">
        <f>IFERROR(__xludf.DUMMYFUNCTION("""COMPUTED_VALUE"""),"-")</f>
        <v>-</v>
      </c>
      <c r="AT12" s="10" t="str">
        <f>IFERROR(__xludf.DUMMYFUNCTION("""COMPUTED_VALUE"""),"-")</f>
        <v>-</v>
      </c>
      <c r="AU12" s="10" t="str">
        <f>IFERROR(__xludf.DUMMYFUNCTION("""COMPUTED_VALUE"""),"-")</f>
        <v>-</v>
      </c>
      <c r="AV12" s="10" t="str">
        <f>IFERROR(__xludf.DUMMYFUNCTION("""COMPUTED_VALUE"""),"-")</f>
        <v>-</v>
      </c>
      <c r="AW12" s="10" t="str">
        <f>IFERROR(__xludf.DUMMYFUNCTION("""COMPUTED_VALUE"""),"-")</f>
        <v>-</v>
      </c>
      <c r="AX12" s="10" t="str">
        <f>IFERROR(__xludf.DUMMYFUNCTION("""COMPUTED_VALUE"""),"-")</f>
        <v>-</v>
      </c>
      <c r="AY12" s="10" t="str">
        <f>IFERROR(__xludf.DUMMYFUNCTION("""COMPUTED_VALUE"""),"-")</f>
        <v>-</v>
      </c>
      <c r="AZ12" s="10" t="str">
        <f>IFERROR(__xludf.DUMMYFUNCTION("""COMPUTED_VALUE"""),"-")</f>
        <v>-</v>
      </c>
      <c r="BA12" s="10" t="str">
        <f>IFERROR(__xludf.DUMMYFUNCTION("""COMPUTED_VALUE"""),"-")</f>
        <v>-</v>
      </c>
      <c r="BB12" s="10" t="str">
        <f>IFERROR(__xludf.DUMMYFUNCTION("""COMPUTED_VALUE"""),"-")</f>
        <v>-</v>
      </c>
      <c r="BC12" s="10" t="str">
        <f>IFERROR(__xludf.DUMMYFUNCTION("""COMPUTED_VALUE"""),"-")</f>
        <v>-</v>
      </c>
      <c r="BD12" s="10" t="str">
        <f>IFERROR(__xludf.DUMMYFUNCTION("""COMPUTED_VALUE"""),"-")</f>
        <v>-</v>
      </c>
      <c r="BE12" s="10" t="str">
        <f>IFERROR(__xludf.DUMMYFUNCTION("""COMPUTED_VALUE"""),"-")</f>
        <v>-</v>
      </c>
      <c r="BF12" s="10" t="str">
        <f>IFERROR(__xludf.DUMMYFUNCTION("""COMPUTED_VALUE"""),"-")</f>
        <v>-</v>
      </c>
      <c r="BG12" s="10" t="str">
        <f>IFERROR(__xludf.DUMMYFUNCTION("""COMPUTED_VALUE"""),"-")</f>
        <v>-</v>
      </c>
      <c r="BH12" s="10" t="str">
        <f>IFERROR(__xludf.DUMMYFUNCTION("""COMPUTED_VALUE"""),"-")</f>
        <v>-</v>
      </c>
      <c r="BI12" s="10" t="str">
        <f>IFERROR(__xludf.DUMMYFUNCTION("""COMPUTED_VALUE"""),"-")</f>
        <v>-</v>
      </c>
      <c r="BJ12" s="10" t="str">
        <f>IFERROR(__xludf.DUMMYFUNCTION("""COMPUTED_VALUE"""),"-")</f>
        <v>-</v>
      </c>
      <c r="BK12" s="10" t="str">
        <f>IFERROR(__xludf.DUMMYFUNCTION("""COMPUTED_VALUE"""),"-")</f>
        <v>-</v>
      </c>
      <c r="BL12" s="11" t="str">
        <f>IFERROR(__xludf.DUMMYFUNCTION("""COMPUTED_VALUE"""),"-")</f>
        <v>-</v>
      </c>
      <c r="BM12" s="10" t="str">
        <f>IFERROR(__xludf.DUMMYFUNCTION("""COMPUTED_VALUE"""),"-")</f>
        <v>-</v>
      </c>
      <c r="BN12" s="10" t="str">
        <f>IFERROR(__xludf.DUMMYFUNCTION("""COMPUTED_VALUE"""),"-")</f>
        <v>-</v>
      </c>
      <c r="BO12" s="10" t="str">
        <f>IFERROR(__xludf.DUMMYFUNCTION("""COMPUTED_VALUE"""),"-")</f>
        <v>-</v>
      </c>
      <c r="BP12" s="10" t="str">
        <f>IFERROR(__xludf.DUMMYFUNCTION("""COMPUTED_VALUE"""),"-")</f>
        <v>-</v>
      </c>
      <c r="BQ12" s="10" t="str">
        <f>IFERROR(__xludf.DUMMYFUNCTION("""COMPUTED_VALUE"""),"-")</f>
        <v>-</v>
      </c>
      <c r="BR12" s="10" t="str">
        <f>IFERROR(__xludf.DUMMYFUNCTION("""COMPUTED_VALUE"""),"-")</f>
        <v>-</v>
      </c>
      <c r="BS12" s="10" t="str">
        <f>IFERROR(__xludf.DUMMYFUNCTION("""COMPUTED_VALUE"""),"-")</f>
        <v>-</v>
      </c>
      <c r="BT12" s="10" t="str">
        <f>IFERROR(__xludf.DUMMYFUNCTION("""COMPUTED_VALUE"""),"-")</f>
        <v>-</v>
      </c>
      <c r="BU12" s="10" t="str">
        <f>IFERROR(__xludf.DUMMYFUNCTION("""COMPUTED_VALUE"""),"-")</f>
        <v>-</v>
      </c>
      <c r="BV12" s="10" t="str">
        <f>IFERROR(__xludf.DUMMYFUNCTION("""COMPUTED_VALUE"""),"-")</f>
        <v>-</v>
      </c>
      <c r="BW12" s="10" t="str">
        <f>IFERROR(__xludf.DUMMYFUNCTION("""COMPUTED_VALUE"""),"-")</f>
        <v>-</v>
      </c>
      <c r="BX12" s="10" t="str">
        <f>IFERROR(__xludf.DUMMYFUNCTION("""COMPUTED_VALUE"""),"-")</f>
        <v>-</v>
      </c>
      <c r="BY12" s="10" t="str">
        <f>IFERROR(__xludf.DUMMYFUNCTION("""COMPUTED_VALUE"""),"-")</f>
        <v>-</v>
      </c>
      <c r="BZ12" s="10" t="str">
        <f>IFERROR(__xludf.DUMMYFUNCTION("""COMPUTED_VALUE"""),"-")</f>
        <v>-</v>
      </c>
      <c r="CA12" s="10" t="str">
        <f>IFERROR(__xludf.DUMMYFUNCTION("""COMPUTED_VALUE"""),"-")</f>
        <v>-</v>
      </c>
      <c r="CB12" s="10" t="str">
        <f>IFERROR(__xludf.DUMMYFUNCTION("""COMPUTED_VALUE"""),"-")</f>
        <v>-</v>
      </c>
      <c r="CC12" s="10" t="str">
        <f>IFERROR(__xludf.DUMMYFUNCTION("""COMPUTED_VALUE"""),"-")</f>
        <v>-</v>
      </c>
      <c r="CD12" s="10" t="str">
        <f>IFERROR(__xludf.DUMMYFUNCTION("""COMPUTED_VALUE"""),"-")</f>
        <v>-</v>
      </c>
      <c r="CE12" s="10" t="str">
        <f>IFERROR(__xludf.DUMMYFUNCTION("""COMPUTED_VALUE"""),"-")</f>
        <v>-</v>
      </c>
      <c r="CF12" s="10" t="str">
        <f>IFERROR(__xludf.DUMMYFUNCTION("""COMPUTED_VALUE"""),"-")</f>
        <v>-</v>
      </c>
      <c r="CG12" s="10" t="str">
        <f>IFERROR(__xludf.DUMMYFUNCTION("""COMPUTED_VALUE"""),"-")</f>
        <v>-</v>
      </c>
      <c r="CH12" s="10" t="str">
        <f>IFERROR(__xludf.DUMMYFUNCTION("""COMPUTED_VALUE"""),"-")</f>
        <v>-</v>
      </c>
      <c r="CI12" s="10" t="str">
        <f>IFERROR(__xludf.DUMMYFUNCTION("""COMPUTED_VALUE"""),"-")</f>
        <v>-</v>
      </c>
      <c r="CJ12" s="10" t="str">
        <f>IFERROR(__xludf.DUMMYFUNCTION("""COMPUTED_VALUE"""),"-")</f>
        <v>-</v>
      </c>
      <c r="CK12" s="10" t="str">
        <f>IFERROR(__xludf.DUMMYFUNCTION("""COMPUTED_VALUE"""),"-")</f>
        <v>-</v>
      </c>
      <c r="CL12" s="10" t="str">
        <f>IFERROR(__xludf.DUMMYFUNCTION("""COMPUTED_VALUE"""),"-")</f>
        <v>-</v>
      </c>
      <c r="CM12" s="10" t="str">
        <f>IFERROR(__xludf.DUMMYFUNCTION("""COMPUTED_VALUE"""),"-")</f>
        <v>-</v>
      </c>
      <c r="CN12" s="10" t="str">
        <f>IFERROR(__xludf.DUMMYFUNCTION("""COMPUTED_VALUE"""),"-")</f>
        <v>-</v>
      </c>
      <c r="CO12" s="11">
        <f>IFERROR(__xludf.DUMMYFUNCTION("""COMPUTED_VALUE"""),1.0)</f>
        <v>1</v>
      </c>
      <c r="CP12" s="10">
        <f>IFERROR(__xludf.DUMMYFUNCTION("""COMPUTED_VALUE"""),1.0)</f>
        <v>1</v>
      </c>
      <c r="CQ12" s="10">
        <f>IFERROR(__xludf.DUMMYFUNCTION("""COMPUTED_VALUE"""),1.0)</f>
        <v>1</v>
      </c>
      <c r="CR12" s="10">
        <f>IFERROR(__xludf.DUMMYFUNCTION("""COMPUTED_VALUE"""),1.0)</f>
        <v>1</v>
      </c>
      <c r="CS12" s="10">
        <f>IFERROR(__xludf.DUMMYFUNCTION("""COMPUTED_VALUE"""),1.0)</f>
        <v>1</v>
      </c>
      <c r="CT12" s="10">
        <f>IFERROR(__xludf.DUMMYFUNCTION("""COMPUTED_VALUE"""),1.0)</f>
        <v>1</v>
      </c>
      <c r="CU12" s="10">
        <f>IFERROR(__xludf.DUMMYFUNCTION("""COMPUTED_VALUE"""),1.0)</f>
        <v>1</v>
      </c>
      <c r="CV12" s="10">
        <f>IFERROR(__xludf.DUMMYFUNCTION("""COMPUTED_VALUE"""),1.0)</f>
        <v>1</v>
      </c>
      <c r="CW12" s="10">
        <f>IFERROR(__xludf.DUMMYFUNCTION("""COMPUTED_VALUE"""),1.0)</f>
        <v>1</v>
      </c>
      <c r="CX12" s="10">
        <f>IFERROR(__xludf.DUMMYFUNCTION("""COMPUTED_VALUE"""),1.0)</f>
        <v>1</v>
      </c>
      <c r="CY12" s="10">
        <f>IFERROR(__xludf.DUMMYFUNCTION("""COMPUTED_VALUE"""),1.0)</f>
        <v>1</v>
      </c>
      <c r="CZ12" s="10">
        <f>IFERROR(__xludf.DUMMYFUNCTION("""COMPUTED_VALUE"""),1.0)</f>
        <v>1</v>
      </c>
      <c r="DA12" s="10">
        <f>IFERROR(__xludf.DUMMYFUNCTION("""COMPUTED_VALUE"""),1.0)</f>
        <v>1</v>
      </c>
      <c r="DB12" s="10">
        <f>IFERROR(__xludf.DUMMYFUNCTION("""COMPUTED_VALUE"""),1.0)</f>
        <v>1</v>
      </c>
      <c r="DC12" s="10">
        <f>IFERROR(__xludf.DUMMYFUNCTION("""COMPUTED_VALUE"""),1.0)</f>
        <v>1</v>
      </c>
      <c r="DD12" s="10">
        <f>IFERROR(__xludf.DUMMYFUNCTION("""COMPUTED_VALUE"""),1.0)</f>
        <v>1</v>
      </c>
      <c r="DE12" s="10">
        <f>IFERROR(__xludf.DUMMYFUNCTION("""COMPUTED_VALUE"""),1.0)</f>
        <v>1</v>
      </c>
      <c r="DF12" s="10">
        <f>IFERROR(__xludf.DUMMYFUNCTION("""COMPUTED_VALUE"""),1.0)</f>
        <v>1</v>
      </c>
      <c r="DG12" s="10">
        <f>IFERROR(__xludf.DUMMYFUNCTION("""COMPUTED_VALUE"""),1.0)</f>
        <v>1</v>
      </c>
      <c r="DH12" s="10">
        <f>IFERROR(__xludf.DUMMYFUNCTION("""COMPUTED_VALUE"""),1.0)</f>
        <v>1</v>
      </c>
      <c r="DI12" s="10">
        <f>IFERROR(__xludf.DUMMYFUNCTION("""COMPUTED_VALUE"""),1.0)</f>
        <v>1</v>
      </c>
      <c r="DJ12" s="10">
        <f>IFERROR(__xludf.DUMMYFUNCTION("""COMPUTED_VALUE"""),1.0)</f>
        <v>1</v>
      </c>
      <c r="DK12" s="10">
        <f>IFERROR(__xludf.DUMMYFUNCTION("""COMPUTED_VALUE"""),1.0)</f>
        <v>1</v>
      </c>
      <c r="DL12" s="10">
        <f>IFERROR(__xludf.DUMMYFUNCTION("""COMPUTED_VALUE"""),1.0)</f>
        <v>1</v>
      </c>
      <c r="DM12" s="10">
        <f>IFERROR(__xludf.DUMMYFUNCTION("""COMPUTED_VALUE"""),1.0)</f>
        <v>1</v>
      </c>
      <c r="DN12" s="10">
        <f>IFERROR(__xludf.DUMMYFUNCTION("""COMPUTED_VALUE"""),1.0)</f>
        <v>1</v>
      </c>
      <c r="DO12" s="10">
        <f>IFERROR(__xludf.DUMMYFUNCTION("""COMPUTED_VALUE"""),1.0)</f>
        <v>1</v>
      </c>
      <c r="DP12" s="10">
        <f>IFERROR(__xludf.DUMMYFUNCTION("""COMPUTED_VALUE"""),1.0)</f>
        <v>1</v>
      </c>
      <c r="DQ12" s="10">
        <f>IFERROR(__xludf.DUMMYFUNCTION("""COMPUTED_VALUE"""),1.0)</f>
        <v>1</v>
      </c>
      <c r="DR12" s="10">
        <f>IFERROR(__xludf.DUMMYFUNCTION("""COMPUTED_VALUE"""),1.0)</f>
        <v>1</v>
      </c>
      <c r="DS12" s="10">
        <f>IFERROR(__xludf.DUMMYFUNCTION("""COMPUTED_VALUE"""),1.0)</f>
        <v>1</v>
      </c>
      <c r="DT12" s="10">
        <f>IFERROR(__xludf.DUMMYFUNCTION("""COMPUTED_VALUE"""),1.0)</f>
        <v>1</v>
      </c>
      <c r="DU12" s="10">
        <f>IFERROR(__xludf.DUMMYFUNCTION("""COMPUTED_VALUE"""),1.0)</f>
        <v>1</v>
      </c>
      <c r="DV12" s="10">
        <f>IFERROR(__xludf.DUMMYFUNCTION("""COMPUTED_VALUE"""),1.0)</f>
        <v>1</v>
      </c>
      <c r="DW12" s="10">
        <f>IFERROR(__xludf.DUMMYFUNCTION("""COMPUTED_VALUE"""),1.0)</f>
        <v>1</v>
      </c>
      <c r="DX12" s="10">
        <f>IFERROR(__xludf.DUMMYFUNCTION("""COMPUTED_VALUE"""),1.0)</f>
        <v>1</v>
      </c>
      <c r="DY12" s="10">
        <f>IFERROR(__xludf.DUMMYFUNCTION("""COMPUTED_VALUE"""),1.0)</f>
        <v>1</v>
      </c>
      <c r="DZ12" s="10">
        <f>IFERROR(__xludf.DUMMYFUNCTION("""COMPUTED_VALUE"""),1.0)</f>
        <v>1</v>
      </c>
      <c r="EA12" s="10">
        <f>IFERROR(__xludf.DUMMYFUNCTION("""COMPUTED_VALUE"""),1.0)</f>
        <v>1</v>
      </c>
      <c r="EB12" s="10">
        <f>IFERROR(__xludf.DUMMYFUNCTION("""COMPUTED_VALUE"""),1.0)</f>
        <v>1</v>
      </c>
      <c r="EC12" s="10">
        <f>IFERROR(__xludf.DUMMYFUNCTION("""COMPUTED_VALUE"""),1.0)</f>
        <v>1</v>
      </c>
      <c r="ED12" s="10">
        <f>IFERROR(__xludf.DUMMYFUNCTION("""COMPUTED_VALUE"""),1.0)</f>
        <v>1</v>
      </c>
      <c r="EE12" s="10">
        <f>IFERROR(__xludf.DUMMYFUNCTION("""COMPUTED_VALUE"""),1.0)</f>
        <v>1</v>
      </c>
      <c r="EF12" s="10">
        <f>IFERROR(__xludf.DUMMYFUNCTION("""COMPUTED_VALUE"""),1.0)</f>
        <v>1</v>
      </c>
      <c r="EG12" s="10">
        <f>IFERROR(__xludf.DUMMYFUNCTION("""COMPUTED_VALUE"""),1.0)</f>
        <v>1</v>
      </c>
      <c r="EH12" s="10">
        <f>IFERROR(__xludf.DUMMYFUNCTION("""COMPUTED_VALUE"""),1.0)</f>
        <v>1</v>
      </c>
      <c r="EI12" s="10">
        <f>IFERROR(__xludf.DUMMYFUNCTION("""COMPUTED_VALUE"""),1.0)</f>
        <v>1</v>
      </c>
      <c r="EJ12" s="10">
        <f>IFERROR(__xludf.DUMMYFUNCTION("""COMPUTED_VALUE"""),1.0)</f>
        <v>1</v>
      </c>
      <c r="EK12" s="10">
        <f>IFERROR(__xludf.DUMMYFUNCTION("""COMPUTED_VALUE"""),1.0)</f>
        <v>1</v>
      </c>
      <c r="EL12" s="10">
        <f>IFERROR(__xludf.DUMMYFUNCTION("""COMPUTED_VALUE"""),1.0)</f>
        <v>1</v>
      </c>
      <c r="EM12" s="10">
        <f>IFERROR(__xludf.DUMMYFUNCTION("""COMPUTED_VALUE"""),1.0)</f>
        <v>1</v>
      </c>
      <c r="EN12" s="10">
        <f>IFERROR(__xludf.DUMMYFUNCTION("""COMPUTED_VALUE"""),1.0)</f>
        <v>1</v>
      </c>
      <c r="EO12" s="10">
        <f>IFERROR(__xludf.DUMMYFUNCTION("""COMPUTED_VALUE"""),1.0)</f>
        <v>1</v>
      </c>
      <c r="EP12" s="10">
        <f>IFERROR(__xludf.DUMMYFUNCTION("""COMPUTED_VALUE"""),1.0)</f>
        <v>1</v>
      </c>
      <c r="EQ12" s="10">
        <f>IFERROR(__xludf.DUMMYFUNCTION("""COMPUTED_VALUE"""),1.0)</f>
        <v>1</v>
      </c>
      <c r="ER12" s="10">
        <f>IFERROR(__xludf.DUMMYFUNCTION("""COMPUTED_VALUE"""),1.0)</f>
        <v>1</v>
      </c>
      <c r="ES12" s="10">
        <f>IFERROR(__xludf.DUMMYFUNCTION("""COMPUTED_VALUE"""),1.0)</f>
        <v>1</v>
      </c>
      <c r="ET12" s="10">
        <f>IFERROR(__xludf.DUMMYFUNCTION("""COMPUTED_VALUE"""),1.0)</f>
        <v>1</v>
      </c>
      <c r="EU12" s="10">
        <f>IFERROR(__xludf.DUMMYFUNCTION("""COMPUTED_VALUE"""),1.0)</f>
        <v>1</v>
      </c>
      <c r="EV12" s="10">
        <f>IFERROR(__xludf.DUMMYFUNCTION("""COMPUTED_VALUE"""),1.0)</f>
        <v>1</v>
      </c>
      <c r="EW12" s="10">
        <f>IFERROR(__xludf.DUMMYFUNCTION("""COMPUTED_VALUE"""),1.0)</f>
        <v>1</v>
      </c>
      <c r="EX12" s="10">
        <f>IFERROR(__xludf.DUMMYFUNCTION("""COMPUTED_VALUE"""),1.0)</f>
        <v>1</v>
      </c>
      <c r="EY12" s="10">
        <f>IFERROR(__xludf.DUMMYFUNCTION("""COMPUTED_VALUE"""),1.0)</f>
        <v>1</v>
      </c>
      <c r="EZ12" s="10">
        <f>IFERROR(__xludf.DUMMYFUNCTION("""COMPUTED_VALUE"""),1.0)</f>
        <v>1</v>
      </c>
      <c r="FA12" s="10">
        <f>IFERROR(__xludf.DUMMYFUNCTION("""COMPUTED_VALUE"""),1.0)</f>
        <v>1</v>
      </c>
      <c r="FB12" s="10">
        <f>IFERROR(__xludf.DUMMYFUNCTION("""COMPUTED_VALUE"""),1.0)</f>
        <v>1</v>
      </c>
      <c r="FC12" s="10">
        <f>IFERROR(__xludf.DUMMYFUNCTION("""COMPUTED_VALUE"""),1.0)</f>
        <v>1</v>
      </c>
      <c r="FD12" s="11">
        <f>IFERROR(__xludf.DUMMYFUNCTION("""COMPUTED_VALUE"""),1.0)</f>
        <v>1</v>
      </c>
      <c r="FE12" s="10">
        <f>IFERROR(__xludf.DUMMYFUNCTION("""COMPUTED_VALUE"""),1.0)</f>
        <v>1</v>
      </c>
      <c r="FF12" s="10">
        <f>IFERROR(__xludf.DUMMYFUNCTION("""COMPUTED_VALUE"""),1.0)</f>
        <v>1</v>
      </c>
      <c r="FG12" s="10">
        <f>IFERROR(__xludf.DUMMYFUNCTION("""COMPUTED_VALUE"""),1.0)</f>
        <v>1</v>
      </c>
      <c r="FH12" s="10">
        <f>IFERROR(__xludf.DUMMYFUNCTION("""COMPUTED_VALUE"""),1.0)</f>
        <v>1</v>
      </c>
      <c r="FI12" s="10">
        <f>IFERROR(__xludf.DUMMYFUNCTION("""COMPUTED_VALUE"""),1.0)</f>
        <v>1</v>
      </c>
      <c r="FJ12" s="10">
        <f>IFERROR(__xludf.DUMMYFUNCTION("""COMPUTED_VALUE"""),1.0)</f>
        <v>1</v>
      </c>
      <c r="FK12" s="10">
        <f>IFERROR(__xludf.DUMMYFUNCTION("""COMPUTED_VALUE"""),1.0)</f>
        <v>1</v>
      </c>
      <c r="FL12" s="10">
        <f>IFERROR(__xludf.DUMMYFUNCTION("""COMPUTED_VALUE"""),1.0)</f>
        <v>1</v>
      </c>
      <c r="FM12" s="10">
        <f>IFERROR(__xludf.DUMMYFUNCTION("""COMPUTED_VALUE"""),1.0)</f>
        <v>1</v>
      </c>
      <c r="FN12" s="10">
        <f>IFERROR(__xludf.DUMMYFUNCTION("""COMPUTED_VALUE"""),1.0)</f>
        <v>1</v>
      </c>
      <c r="FO12" s="10">
        <f>IFERROR(__xludf.DUMMYFUNCTION("""COMPUTED_VALUE"""),1.0)</f>
        <v>1</v>
      </c>
      <c r="FP12" s="10">
        <f>IFERROR(__xludf.DUMMYFUNCTION("""COMPUTED_VALUE"""),1.0)</f>
        <v>1</v>
      </c>
      <c r="FQ12" s="10">
        <f>IFERROR(__xludf.DUMMYFUNCTION("""COMPUTED_VALUE"""),1.0)</f>
        <v>1</v>
      </c>
      <c r="FR12" s="10">
        <f>IFERROR(__xludf.DUMMYFUNCTION("""COMPUTED_VALUE"""),1.0)</f>
        <v>1</v>
      </c>
      <c r="FS12" s="10">
        <f>IFERROR(__xludf.DUMMYFUNCTION("""COMPUTED_VALUE"""),1.0)</f>
        <v>1</v>
      </c>
      <c r="FT12" s="10">
        <f>IFERROR(__xludf.DUMMYFUNCTION("""COMPUTED_VALUE"""),1.0)</f>
        <v>1</v>
      </c>
      <c r="FU12" s="10">
        <f>IFERROR(__xludf.DUMMYFUNCTION("""COMPUTED_VALUE"""),1.0)</f>
        <v>1</v>
      </c>
      <c r="FV12" s="10">
        <f>IFERROR(__xludf.DUMMYFUNCTION("""COMPUTED_VALUE"""),1.0)</f>
        <v>1</v>
      </c>
      <c r="FW12" s="10">
        <f>IFERROR(__xludf.DUMMYFUNCTION("""COMPUTED_VALUE"""),1.0)</f>
        <v>1</v>
      </c>
      <c r="FX12" s="10">
        <f>IFERROR(__xludf.DUMMYFUNCTION("""COMPUTED_VALUE"""),1.0)</f>
        <v>1</v>
      </c>
      <c r="FY12" s="10">
        <f>IFERROR(__xludf.DUMMYFUNCTION("""COMPUTED_VALUE"""),1.0)</f>
        <v>1</v>
      </c>
      <c r="FZ12" s="10">
        <f>IFERROR(__xludf.DUMMYFUNCTION("""COMPUTED_VALUE"""),1.0)</f>
        <v>1</v>
      </c>
      <c r="GA12" s="10">
        <f>IFERROR(__xludf.DUMMYFUNCTION("""COMPUTED_VALUE"""),1.0)</f>
        <v>1</v>
      </c>
      <c r="GB12" s="10">
        <f>IFERROR(__xludf.DUMMYFUNCTION("""COMPUTED_VALUE"""),1.0)</f>
        <v>1</v>
      </c>
      <c r="GC12" s="10">
        <f>IFERROR(__xludf.DUMMYFUNCTION("""COMPUTED_VALUE"""),1.0)</f>
        <v>1</v>
      </c>
      <c r="GD12" s="10">
        <f>IFERROR(__xludf.DUMMYFUNCTION("""COMPUTED_VALUE"""),1.0)</f>
        <v>1</v>
      </c>
      <c r="GE12" s="11">
        <f>IFERROR(__xludf.DUMMYFUNCTION("""COMPUTED_VALUE"""),1.0)</f>
        <v>1</v>
      </c>
      <c r="GF12" s="10">
        <f>IFERROR(__xludf.DUMMYFUNCTION("""COMPUTED_VALUE"""),1.0)</f>
        <v>1</v>
      </c>
      <c r="GG12" s="10">
        <f>IFERROR(__xludf.DUMMYFUNCTION("""COMPUTED_VALUE"""),1.0)</f>
        <v>1</v>
      </c>
      <c r="GH12" s="10">
        <f>IFERROR(__xludf.DUMMYFUNCTION("""COMPUTED_VALUE"""),1.0)</f>
        <v>1</v>
      </c>
      <c r="GI12" s="10">
        <f>IFERROR(__xludf.DUMMYFUNCTION("""COMPUTED_VALUE"""),1.0)</f>
        <v>1</v>
      </c>
      <c r="GJ12" s="10">
        <f>IFERROR(__xludf.DUMMYFUNCTION("""COMPUTED_VALUE"""),1.0)</f>
        <v>1</v>
      </c>
      <c r="GK12" s="10">
        <f>IFERROR(__xludf.DUMMYFUNCTION("""COMPUTED_VALUE"""),1.0)</f>
        <v>1</v>
      </c>
      <c r="GL12" s="10" t="str">
        <f>IFERROR(__xludf.DUMMYFUNCTION("""COMPUTED_VALUE"""),"TLE")</f>
        <v>TLE</v>
      </c>
      <c r="GM12" s="10">
        <f>IFERROR(__xludf.DUMMYFUNCTION("""COMPUTED_VALUE"""),1.0)</f>
        <v>1</v>
      </c>
      <c r="GN12" s="10">
        <f>IFERROR(__xludf.DUMMYFUNCTION("""COMPUTED_VALUE"""),1.0)</f>
        <v>1</v>
      </c>
      <c r="GO12" s="10">
        <f>IFERROR(__xludf.DUMMYFUNCTION("""COMPUTED_VALUE"""),1.0)</f>
        <v>1</v>
      </c>
      <c r="GP12" s="10">
        <f>IFERROR(__xludf.DUMMYFUNCTION("""COMPUTED_VALUE"""),1.0)</f>
        <v>1</v>
      </c>
      <c r="GQ12" s="10" t="str">
        <f>IFERROR(__xludf.DUMMYFUNCTION("""COMPUTED_VALUE"""),"TLE")</f>
        <v>TLE</v>
      </c>
      <c r="GR12" s="10" t="str">
        <f>IFERROR(__xludf.DUMMYFUNCTION("""COMPUTED_VALUE"""),"TLE")</f>
        <v>TLE</v>
      </c>
      <c r="GS12" s="10" t="str">
        <f>IFERROR(__xludf.DUMMYFUNCTION("""COMPUTED_VALUE"""),"TLE")</f>
        <v>TLE</v>
      </c>
      <c r="GT12" s="10" t="str">
        <f>IFERROR(__xludf.DUMMYFUNCTION("""COMPUTED_VALUE"""),"TLE")</f>
        <v>TLE</v>
      </c>
      <c r="GU12" s="10" t="str">
        <f>IFERROR(__xludf.DUMMYFUNCTION("""COMPUTED_VALUE"""),"TLE")</f>
        <v>TLE</v>
      </c>
      <c r="GV12" s="10" t="str">
        <f>IFERROR(__xludf.DUMMYFUNCTION("""COMPUTED_VALUE"""),"TLE")</f>
        <v>TLE</v>
      </c>
      <c r="GW12" s="10" t="str">
        <f>IFERROR(__xludf.DUMMYFUNCTION("""COMPUTED_VALUE"""),"TLE")</f>
        <v>TLE</v>
      </c>
      <c r="GX12" s="10" t="str">
        <f>IFERROR(__xludf.DUMMYFUNCTION("""COMPUTED_VALUE"""),"WA")</f>
        <v>WA</v>
      </c>
      <c r="GY12" s="10" t="str">
        <f>IFERROR(__xludf.DUMMYFUNCTION("""COMPUTED_VALUE"""),"TLE")</f>
        <v>TLE</v>
      </c>
      <c r="GZ12" s="10" t="str">
        <f>IFERROR(__xludf.DUMMYFUNCTION("""COMPUTED_VALUE"""),"TLE")</f>
        <v>TLE</v>
      </c>
      <c r="HA12" s="10" t="str">
        <f>IFERROR(__xludf.DUMMYFUNCTION("""COMPUTED_VALUE"""),"TLE")</f>
        <v>TLE</v>
      </c>
      <c r="HB12" s="10" t="str">
        <f>IFERROR(__xludf.DUMMYFUNCTION("""COMPUTED_VALUE"""),"TLE")</f>
        <v>TLE</v>
      </c>
      <c r="HC12" s="10" t="str">
        <f>IFERROR(__xludf.DUMMYFUNCTION("""COMPUTED_VALUE"""),"TLE")</f>
        <v>TLE</v>
      </c>
      <c r="HD12" s="10" t="str">
        <f>IFERROR(__xludf.DUMMYFUNCTION("""COMPUTED_VALUE"""),"TLE")</f>
        <v>TLE</v>
      </c>
      <c r="HE12" s="10" t="str">
        <f>IFERROR(__xludf.DUMMYFUNCTION("""COMPUTED_VALUE"""),"TLE")</f>
        <v>TLE</v>
      </c>
      <c r="HF12" s="10" t="str">
        <f>IFERROR(__xludf.DUMMYFUNCTION("""COMPUTED_VALUE"""),"TLE")</f>
        <v>TLE</v>
      </c>
      <c r="HG12" s="10" t="str">
        <f>IFERROR(__xludf.DUMMYFUNCTION("""COMPUTED_VALUE"""),"TLE")</f>
        <v>TLE</v>
      </c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</row>
    <row r="13">
      <c r="A13" s="7"/>
      <c r="B13" s="8">
        <v>2.0</v>
      </c>
      <c r="C13" s="8" t="str">
        <f t="shared" si="1"/>
        <v>11 - 14</v>
      </c>
      <c r="D13" s="7" t="str">
        <f>IFERROR(__xludf.DUMMYFUNCTION("""COMPUTED_VALUE"""),"dmil")</f>
        <v>dmil</v>
      </c>
      <c r="E13" s="7" t="str">
        <f>IFERROR(__xludf.DUMMYFUNCTION("""COMPUTED_VALUE"""),"David")</f>
        <v>David</v>
      </c>
      <c r="F13" s="7" t="str">
        <f>IFERROR(__xludf.DUMMYFUNCTION("""COMPUTED_VALUE"""),"Milinković")</f>
        <v>Milinković</v>
      </c>
      <c r="G13" s="9">
        <f>IFERROR(__xludf.DUMMYFUNCTION("""COMPUTED_VALUE"""),200.0)</f>
        <v>200</v>
      </c>
      <c r="H13" s="7" t="str">
        <f>IFERROR(__xludf.DUMMYFUNCTION("""COMPUTED_VALUE"""),"ODOBREN")</f>
        <v>ODOBREN</v>
      </c>
      <c r="I13" s="7" t="str">
        <f>IFERROR(__xludf.DUMMYFUNCTION("""COMPUTED_VALUE"""),"Šabac")</f>
        <v>Šabac</v>
      </c>
      <c r="J13" s="7" t="str">
        <f>IFERROR(__xludf.DUMMYFUNCTION("""COMPUTED_VALUE"""),"Šabačka gimnazija")</f>
        <v>Šabačka gimnazija</v>
      </c>
      <c r="K13" s="7" t="str">
        <f>IFERROR(__xludf.DUMMYFUNCTION("""COMPUTED_VALUE"""),"III")</f>
        <v>III</v>
      </c>
      <c r="L13" s="7" t="str">
        <f>IFERROR(__xludf.DUMMYFUNCTION("""COMPUTED_VALUE"""),"A")</f>
        <v>A</v>
      </c>
      <c r="M13" s="7" t="str">
        <f>IFERROR(__xludf.DUMMYFUNCTION("""COMPUTED_VALUE"""),"Goran Stanojević")</f>
        <v>Goran Stanojević</v>
      </c>
      <c r="N13" s="10" t="str">
        <f>IFERROR(__xludf.DUMMYFUNCTION("""COMPUTED_VALUE"""),"-")</f>
        <v>-</v>
      </c>
      <c r="O13" s="10" t="str">
        <f>IFERROR(__xludf.DUMMYFUNCTION("""COMPUTED_VALUE"""),"-")</f>
        <v>-</v>
      </c>
      <c r="P13" s="10" t="str">
        <f>IFERROR(__xludf.DUMMYFUNCTION("""COMPUTED_VALUE"""),"-")</f>
        <v>-</v>
      </c>
      <c r="Q13" s="11">
        <f>IFERROR(__xludf.DUMMYFUNCTION("""COMPUTED_VALUE"""),100.0)</f>
        <v>100</v>
      </c>
      <c r="R13" s="10">
        <f>IFERROR(__xludf.DUMMYFUNCTION("""COMPUTED_VALUE"""),100.0)</f>
        <v>100</v>
      </c>
      <c r="S13" s="10" t="str">
        <f>IFERROR(__xludf.DUMMYFUNCTION("""COMPUTED_VALUE"""),"-")</f>
        <v>-</v>
      </c>
      <c r="T13" s="11" t="str">
        <f>IFERROR(__xludf.DUMMYFUNCTION("""COMPUTED_VALUE"""),"-")</f>
        <v>-</v>
      </c>
      <c r="U13" s="10" t="str">
        <f>IFERROR(__xludf.DUMMYFUNCTION("""COMPUTED_VALUE"""),"-")</f>
        <v>-</v>
      </c>
      <c r="V13" s="10" t="str">
        <f>IFERROR(__xludf.DUMMYFUNCTION("""COMPUTED_VALUE"""),"-")</f>
        <v>-</v>
      </c>
      <c r="W13" s="10" t="str">
        <f>IFERROR(__xludf.DUMMYFUNCTION("""COMPUTED_VALUE"""),"-")</f>
        <v>-</v>
      </c>
      <c r="X13" s="10" t="str">
        <f>IFERROR(__xludf.DUMMYFUNCTION("""COMPUTED_VALUE"""),"-")</f>
        <v>-</v>
      </c>
      <c r="Y13" s="10" t="str">
        <f>IFERROR(__xludf.DUMMYFUNCTION("""COMPUTED_VALUE"""),"-")</f>
        <v>-</v>
      </c>
      <c r="Z13" s="10" t="str">
        <f>IFERROR(__xludf.DUMMYFUNCTION("""COMPUTED_VALUE"""),"-")</f>
        <v>-</v>
      </c>
      <c r="AA13" s="10" t="str">
        <f>IFERROR(__xludf.DUMMYFUNCTION("""COMPUTED_VALUE"""),"-")</f>
        <v>-</v>
      </c>
      <c r="AB13" s="10" t="str">
        <f>IFERROR(__xludf.DUMMYFUNCTION("""COMPUTED_VALUE"""),"-")</f>
        <v>-</v>
      </c>
      <c r="AC13" s="10" t="str">
        <f>IFERROR(__xludf.DUMMYFUNCTION("""COMPUTED_VALUE"""),"-")</f>
        <v>-</v>
      </c>
      <c r="AD13" s="10" t="str">
        <f>IFERROR(__xludf.DUMMYFUNCTION("""COMPUTED_VALUE"""),"-")</f>
        <v>-</v>
      </c>
      <c r="AE13" s="10" t="str">
        <f>IFERROR(__xludf.DUMMYFUNCTION("""COMPUTED_VALUE"""),"-")</f>
        <v>-</v>
      </c>
      <c r="AF13" s="10" t="str">
        <f>IFERROR(__xludf.DUMMYFUNCTION("""COMPUTED_VALUE"""),"-")</f>
        <v>-</v>
      </c>
      <c r="AG13" s="10" t="str">
        <f>IFERROR(__xludf.DUMMYFUNCTION("""COMPUTED_VALUE"""),"-")</f>
        <v>-</v>
      </c>
      <c r="AH13" s="10" t="str">
        <f>IFERROR(__xludf.DUMMYFUNCTION("""COMPUTED_VALUE"""),"-")</f>
        <v>-</v>
      </c>
      <c r="AI13" s="10" t="str">
        <f>IFERROR(__xludf.DUMMYFUNCTION("""COMPUTED_VALUE"""),"-")</f>
        <v>-</v>
      </c>
      <c r="AJ13" s="10" t="str">
        <f>IFERROR(__xludf.DUMMYFUNCTION("""COMPUTED_VALUE"""),"-")</f>
        <v>-</v>
      </c>
      <c r="AK13" s="10" t="str">
        <f>IFERROR(__xludf.DUMMYFUNCTION("""COMPUTED_VALUE"""),"-")</f>
        <v>-</v>
      </c>
      <c r="AL13" s="10" t="str">
        <f>IFERROR(__xludf.DUMMYFUNCTION("""COMPUTED_VALUE"""),"-")</f>
        <v>-</v>
      </c>
      <c r="AM13" s="10" t="str">
        <f>IFERROR(__xludf.DUMMYFUNCTION("""COMPUTED_VALUE"""),"-")</f>
        <v>-</v>
      </c>
      <c r="AN13" s="11" t="str">
        <f>IFERROR(__xludf.DUMMYFUNCTION("""COMPUTED_VALUE"""),"-")</f>
        <v>-</v>
      </c>
      <c r="AO13" s="10" t="str">
        <f>IFERROR(__xludf.DUMMYFUNCTION("""COMPUTED_VALUE"""),"-")</f>
        <v>-</v>
      </c>
      <c r="AP13" s="10" t="str">
        <f>IFERROR(__xludf.DUMMYFUNCTION("""COMPUTED_VALUE"""),"-")</f>
        <v>-</v>
      </c>
      <c r="AQ13" s="10" t="str">
        <f>IFERROR(__xludf.DUMMYFUNCTION("""COMPUTED_VALUE"""),"-")</f>
        <v>-</v>
      </c>
      <c r="AR13" s="10" t="str">
        <f>IFERROR(__xludf.DUMMYFUNCTION("""COMPUTED_VALUE"""),"-")</f>
        <v>-</v>
      </c>
      <c r="AS13" s="10" t="str">
        <f>IFERROR(__xludf.DUMMYFUNCTION("""COMPUTED_VALUE"""),"-")</f>
        <v>-</v>
      </c>
      <c r="AT13" s="10" t="str">
        <f>IFERROR(__xludf.DUMMYFUNCTION("""COMPUTED_VALUE"""),"-")</f>
        <v>-</v>
      </c>
      <c r="AU13" s="10" t="str">
        <f>IFERROR(__xludf.DUMMYFUNCTION("""COMPUTED_VALUE"""),"-")</f>
        <v>-</v>
      </c>
      <c r="AV13" s="10" t="str">
        <f>IFERROR(__xludf.DUMMYFUNCTION("""COMPUTED_VALUE"""),"-")</f>
        <v>-</v>
      </c>
      <c r="AW13" s="10" t="str">
        <f>IFERROR(__xludf.DUMMYFUNCTION("""COMPUTED_VALUE"""),"-")</f>
        <v>-</v>
      </c>
      <c r="AX13" s="10" t="str">
        <f>IFERROR(__xludf.DUMMYFUNCTION("""COMPUTED_VALUE"""),"-")</f>
        <v>-</v>
      </c>
      <c r="AY13" s="10" t="str">
        <f>IFERROR(__xludf.DUMMYFUNCTION("""COMPUTED_VALUE"""),"-")</f>
        <v>-</v>
      </c>
      <c r="AZ13" s="10" t="str">
        <f>IFERROR(__xludf.DUMMYFUNCTION("""COMPUTED_VALUE"""),"-")</f>
        <v>-</v>
      </c>
      <c r="BA13" s="10" t="str">
        <f>IFERROR(__xludf.DUMMYFUNCTION("""COMPUTED_VALUE"""),"-")</f>
        <v>-</v>
      </c>
      <c r="BB13" s="10" t="str">
        <f>IFERROR(__xludf.DUMMYFUNCTION("""COMPUTED_VALUE"""),"-")</f>
        <v>-</v>
      </c>
      <c r="BC13" s="10" t="str">
        <f>IFERROR(__xludf.DUMMYFUNCTION("""COMPUTED_VALUE"""),"-")</f>
        <v>-</v>
      </c>
      <c r="BD13" s="10" t="str">
        <f>IFERROR(__xludf.DUMMYFUNCTION("""COMPUTED_VALUE"""),"-")</f>
        <v>-</v>
      </c>
      <c r="BE13" s="10" t="str">
        <f>IFERROR(__xludf.DUMMYFUNCTION("""COMPUTED_VALUE"""),"-")</f>
        <v>-</v>
      </c>
      <c r="BF13" s="10" t="str">
        <f>IFERROR(__xludf.DUMMYFUNCTION("""COMPUTED_VALUE"""),"-")</f>
        <v>-</v>
      </c>
      <c r="BG13" s="10" t="str">
        <f>IFERROR(__xludf.DUMMYFUNCTION("""COMPUTED_VALUE"""),"-")</f>
        <v>-</v>
      </c>
      <c r="BH13" s="10" t="str">
        <f>IFERROR(__xludf.DUMMYFUNCTION("""COMPUTED_VALUE"""),"-")</f>
        <v>-</v>
      </c>
      <c r="BI13" s="10" t="str">
        <f>IFERROR(__xludf.DUMMYFUNCTION("""COMPUTED_VALUE"""),"-")</f>
        <v>-</v>
      </c>
      <c r="BJ13" s="10" t="str">
        <f>IFERROR(__xludf.DUMMYFUNCTION("""COMPUTED_VALUE"""),"-")</f>
        <v>-</v>
      </c>
      <c r="BK13" s="10" t="str">
        <f>IFERROR(__xludf.DUMMYFUNCTION("""COMPUTED_VALUE"""),"-")</f>
        <v>-</v>
      </c>
      <c r="BL13" s="11" t="str">
        <f>IFERROR(__xludf.DUMMYFUNCTION("""COMPUTED_VALUE"""),"-")</f>
        <v>-</v>
      </c>
      <c r="BM13" s="10" t="str">
        <f>IFERROR(__xludf.DUMMYFUNCTION("""COMPUTED_VALUE"""),"-")</f>
        <v>-</v>
      </c>
      <c r="BN13" s="10" t="str">
        <f>IFERROR(__xludf.DUMMYFUNCTION("""COMPUTED_VALUE"""),"-")</f>
        <v>-</v>
      </c>
      <c r="BO13" s="10" t="str">
        <f>IFERROR(__xludf.DUMMYFUNCTION("""COMPUTED_VALUE"""),"-")</f>
        <v>-</v>
      </c>
      <c r="BP13" s="10" t="str">
        <f>IFERROR(__xludf.DUMMYFUNCTION("""COMPUTED_VALUE"""),"-")</f>
        <v>-</v>
      </c>
      <c r="BQ13" s="10" t="str">
        <f>IFERROR(__xludf.DUMMYFUNCTION("""COMPUTED_VALUE"""),"-")</f>
        <v>-</v>
      </c>
      <c r="BR13" s="10" t="str">
        <f>IFERROR(__xludf.DUMMYFUNCTION("""COMPUTED_VALUE"""),"-")</f>
        <v>-</v>
      </c>
      <c r="BS13" s="10" t="str">
        <f>IFERROR(__xludf.DUMMYFUNCTION("""COMPUTED_VALUE"""),"-")</f>
        <v>-</v>
      </c>
      <c r="BT13" s="10" t="str">
        <f>IFERROR(__xludf.DUMMYFUNCTION("""COMPUTED_VALUE"""),"-")</f>
        <v>-</v>
      </c>
      <c r="BU13" s="10" t="str">
        <f>IFERROR(__xludf.DUMMYFUNCTION("""COMPUTED_VALUE"""),"-")</f>
        <v>-</v>
      </c>
      <c r="BV13" s="10" t="str">
        <f>IFERROR(__xludf.DUMMYFUNCTION("""COMPUTED_VALUE"""),"-")</f>
        <v>-</v>
      </c>
      <c r="BW13" s="10" t="str">
        <f>IFERROR(__xludf.DUMMYFUNCTION("""COMPUTED_VALUE"""),"-")</f>
        <v>-</v>
      </c>
      <c r="BX13" s="10" t="str">
        <f>IFERROR(__xludf.DUMMYFUNCTION("""COMPUTED_VALUE"""),"-")</f>
        <v>-</v>
      </c>
      <c r="BY13" s="10" t="str">
        <f>IFERROR(__xludf.DUMMYFUNCTION("""COMPUTED_VALUE"""),"-")</f>
        <v>-</v>
      </c>
      <c r="BZ13" s="10" t="str">
        <f>IFERROR(__xludf.DUMMYFUNCTION("""COMPUTED_VALUE"""),"-")</f>
        <v>-</v>
      </c>
      <c r="CA13" s="10" t="str">
        <f>IFERROR(__xludf.DUMMYFUNCTION("""COMPUTED_VALUE"""),"-")</f>
        <v>-</v>
      </c>
      <c r="CB13" s="10" t="str">
        <f>IFERROR(__xludf.DUMMYFUNCTION("""COMPUTED_VALUE"""),"-")</f>
        <v>-</v>
      </c>
      <c r="CC13" s="10" t="str">
        <f>IFERROR(__xludf.DUMMYFUNCTION("""COMPUTED_VALUE"""),"-")</f>
        <v>-</v>
      </c>
      <c r="CD13" s="10" t="str">
        <f>IFERROR(__xludf.DUMMYFUNCTION("""COMPUTED_VALUE"""),"-")</f>
        <v>-</v>
      </c>
      <c r="CE13" s="10" t="str">
        <f>IFERROR(__xludf.DUMMYFUNCTION("""COMPUTED_VALUE"""),"-")</f>
        <v>-</v>
      </c>
      <c r="CF13" s="10" t="str">
        <f>IFERROR(__xludf.DUMMYFUNCTION("""COMPUTED_VALUE"""),"-")</f>
        <v>-</v>
      </c>
      <c r="CG13" s="10" t="str">
        <f>IFERROR(__xludf.DUMMYFUNCTION("""COMPUTED_VALUE"""),"-")</f>
        <v>-</v>
      </c>
      <c r="CH13" s="10" t="str">
        <f>IFERROR(__xludf.DUMMYFUNCTION("""COMPUTED_VALUE"""),"-")</f>
        <v>-</v>
      </c>
      <c r="CI13" s="10" t="str">
        <f>IFERROR(__xludf.DUMMYFUNCTION("""COMPUTED_VALUE"""),"-")</f>
        <v>-</v>
      </c>
      <c r="CJ13" s="10" t="str">
        <f>IFERROR(__xludf.DUMMYFUNCTION("""COMPUTED_VALUE"""),"-")</f>
        <v>-</v>
      </c>
      <c r="CK13" s="10" t="str">
        <f>IFERROR(__xludf.DUMMYFUNCTION("""COMPUTED_VALUE"""),"-")</f>
        <v>-</v>
      </c>
      <c r="CL13" s="10" t="str">
        <f>IFERROR(__xludf.DUMMYFUNCTION("""COMPUTED_VALUE"""),"-")</f>
        <v>-</v>
      </c>
      <c r="CM13" s="10" t="str">
        <f>IFERROR(__xludf.DUMMYFUNCTION("""COMPUTED_VALUE"""),"-")</f>
        <v>-</v>
      </c>
      <c r="CN13" s="10" t="str">
        <f>IFERROR(__xludf.DUMMYFUNCTION("""COMPUTED_VALUE"""),"-")</f>
        <v>-</v>
      </c>
      <c r="CO13" s="11">
        <f>IFERROR(__xludf.DUMMYFUNCTION("""COMPUTED_VALUE"""),1.0)</f>
        <v>1</v>
      </c>
      <c r="CP13" s="10">
        <f>IFERROR(__xludf.DUMMYFUNCTION("""COMPUTED_VALUE"""),1.0)</f>
        <v>1</v>
      </c>
      <c r="CQ13" s="10">
        <f>IFERROR(__xludf.DUMMYFUNCTION("""COMPUTED_VALUE"""),1.0)</f>
        <v>1</v>
      </c>
      <c r="CR13" s="10">
        <f>IFERROR(__xludf.DUMMYFUNCTION("""COMPUTED_VALUE"""),1.0)</f>
        <v>1</v>
      </c>
      <c r="CS13" s="10">
        <f>IFERROR(__xludf.DUMMYFUNCTION("""COMPUTED_VALUE"""),1.0)</f>
        <v>1</v>
      </c>
      <c r="CT13" s="10">
        <f>IFERROR(__xludf.DUMMYFUNCTION("""COMPUTED_VALUE"""),1.0)</f>
        <v>1</v>
      </c>
      <c r="CU13" s="10">
        <f>IFERROR(__xludf.DUMMYFUNCTION("""COMPUTED_VALUE"""),1.0)</f>
        <v>1</v>
      </c>
      <c r="CV13" s="10">
        <f>IFERROR(__xludf.DUMMYFUNCTION("""COMPUTED_VALUE"""),1.0)</f>
        <v>1</v>
      </c>
      <c r="CW13" s="10">
        <f>IFERROR(__xludf.DUMMYFUNCTION("""COMPUTED_VALUE"""),1.0)</f>
        <v>1</v>
      </c>
      <c r="CX13" s="10">
        <f>IFERROR(__xludf.DUMMYFUNCTION("""COMPUTED_VALUE"""),1.0)</f>
        <v>1</v>
      </c>
      <c r="CY13" s="10">
        <f>IFERROR(__xludf.DUMMYFUNCTION("""COMPUTED_VALUE"""),1.0)</f>
        <v>1</v>
      </c>
      <c r="CZ13" s="10">
        <f>IFERROR(__xludf.DUMMYFUNCTION("""COMPUTED_VALUE"""),1.0)</f>
        <v>1</v>
      </c>
      <c r="DA13" s="10">
        <f>IFERROR(__xludf.DUMMYFUNCTION("""COMPUTED_VALUE"""),1.0)</f>
        <v>1</v>
      </c>
      <c r="DB13" s="10">
        <f>IFERROR(__xludf.DUMMYFUNCTION("""COMPUTED_VALUE"""),1.0)</f>
        <v>1</v>
      </c>
      <c r="DC13" s="10">
        <f>IFERROR(__xludf.DUMMYFUNCTION("""COMPUTED_VALUE"""),1.0)</f>
        <v>1</v>
      </c>
      <c r="DD13" s="10">
        <f>IFERROR(__xludf.DUMMYFUNCTION("""COMPUTED_VALUE"""),1.0)</f>
        <v>1</v>
      </c>
      <c r="DE13" s="10">
        <f>IFERROR(__xludf.DUMMYFUNCTION("""COMPUTED_VALUE"""),1.0)</f>
        <v>1</v>
      </c>
      <c r="DF13" s="10">
        <f>IFERROR(__xludf.DUMMYFUNCTION("""COMPUTED_VALUE"""),1.0)</f>
        <v>1</v>
      </c>
      <c r="DG13" s="10">
        <f>IFERROR(__xludf.DUMMYFUNCTION("""COMPUTED_VALUE"""),1.0)</f>
        <v>1</v>
      </c>
      <c r="DH13" s="10">
        <f>IFERROR(__xludf.DUMMYFUNCTION("""COMPUTED_VALUE"""),1.0)</f>
        <v>1</v>
      </c>
      <c r="DI13" s="10">
        <f>IFERROR(__xludf.DUMMYFUNCTION("""COMPUTED_VALUE"""),1.0)</f>
        <v>1</v>
      </c>
      <c r="DJ13" s="10">
        <f>IFERROR(__xludf.DUMMYFUNCTION("""COMPUTED_VALUE"""),1.0)</f>
        <v>1</v>
      </c>
      <c r="DK13" s="10">
        <f>IFERROR(__xludf.DUMMYFUNCTION("""COMPUTED_VALUE"""),1.0)</f>
        <v>1</v>
      </c>
      <c r="DL13" s="10">
        <f>IFERROR(__xludf.DUMMYFUNCTION("""COMPUTED_VALUE"""),1.0)</f>
        <v>1</v>
      </c>
      <c r="DM13" s="10">
        <f>IFERROR(__xludf.DUMMYFUNCTION("""COMPUTED_VALUE"""),1.0)</f>
        <v>1</v>
      </c>
      <c r="DN13" s="10">
        <f>IFERROR(__xludf.DUMMYFUNCTION("""COMPUTED_VALUE"""),1.0)</f>
        <v>1</v>
      </c>
      <c r="DO13" s="10">
        <f>IFERROR(__xludf.DUMMYFUNCTION("""COMPUTED_VALUE"""),1.0)</f>
        <v>1</v>
      </c>
      <c r="DP13" s="10">
        <f>IFERROR(__xludf.DUMMYFUNCTION("""COMPUTED_VALUE"""),1.0)</f>
        <v>1</v>
      </c>
      <c r="DQ13" s="10">
        <f>IFERROR(__xludf.DUMMYFUNCTION("""COMPUTED_VALUE"""),1.0)</f>
        <v>1</v>
      </c>
      <c r="DR13" s="10">
        <f>IFERROR(__xludf.DUMMYFUNCTION("""COMPUTED_VALUE"""),1.0)</f>
        <v>1</v>
      </c>
      <c r="DS13" s="10">
        <f>IFERROR(__xludf.DUMMYFUNCTION("""COMPUTED_VALUE"""),1.0)</f>
        <v>1</v>
      </c>
      <c r="DT13" s="10">
        <f>IFERROR(__xludf.DUMMYFUNCTION("""COMPUTED_VALUE"""),1.0)</f>
        <v>1</v>
      </c>
      <c r="DU13" s="10">
        <f>IFERROR(__xludf.DUMMYFUNCTION("""COMPUTED_VALUE"""),1.0)</f>
        <v>1</v>
      </c>
      <c r="DV13" s="10">
        <f>IFERROR(__xludf.DUMMYFUNCTION("""COMPUTED_VALUE"""),1.0)</f>
        <v>1</v>
      </c>
      <c r="DW13" s="10">
        <f>IFERROR(__xludf.DUMMYFUNCTION("""COMPUTED_VALUE"""),1.0)</f>
        <v>1</v>
      </c>
      <c r="DX13" s="10">
        <f>IFERROR(__xludf.DUMMYFUNCTION("""COMPUTED_VALUE"""),1.0)</f>
        <v>1</v>
      </c>
      <c r="DY13" s="10">
        <f>IFERROR(__xludf.DUMMYFUNCTION("""COMPUTED_VALUE"""),1.0)</f>
        <v>1</v>
      </c>
      <c r="DZ13" s="10">
        <f>IFERROR(__xludf.DUMMYFUNCTION("""COMPUTED_VALUE"""),1.0)</f>
        <v>1</v>
      </c>
      <c r="EA13" s="10">
        <f>IFERROR(__xludf.DUMMYFUNCTION("""COMPUTED_VALUE"""),1.0)</f>
        <v>1</v>
      </c>
      <c r="EB13" s="10">
        <f>IFERROR(__xludf.DUMMYFUNCTION("""COMPUTED_VALUE"""),1.0)</f>
        <v>1</v>
      </c>
      <c r="EC13" s="10">
        <f>IFERROR(__xludf.DUMMYFUNCTION("""COMPUTED_VALUE"""),1.0)</f>
        <v>1</v>
      </c>
      <c r="ED13" s="10">
        <f>IFERROR(__xludf.DUMMYFUNCTION("""COMPUTED_VALUE"""),1.0)</f>
        <v>1</v>
      </c>
      <c r="EE13" s="10">
        <f>IFERROR(__xludf.DUMMYFUNCTION("""COMPUTED_VALUE"""),1.0)</f>
        <v>1</v>
      </c>
      <c r="EF13" s="10">
        <f>IFERROR(__xludf.DUMMYFUNCTION("""COMPUTED_VALUE"""),1.0)</f>
        <v>1</v>
      </c>
      <c r="EG13" s="10">
        <f>IFERROR(__xludf.DUMMYFUNCTION("""COMPUTED_VALUE"""),1.0)</f>
        <v>1</v>
      </c>
      <c r="EH13" s="10">
        <f>IFERROR(__xludf.DUMMYFUNCTION("""COMPUTED_VALUE"""),1.0)</f>
        <v>1</v>
      </c>
      <c r="EI13" s="10">
        <f>IFERROR(__xludf.DUMMYFUNCTION("""COMPUTED_VALUE"""),1.0)</f>
        <v>1</v>
      </c>
      <c r="EJ13" s="10">
        <f>IFERROR(__xludf.DUMMYFUNCTION("""COMPUTED_VALUE"""),1.0)</f>
        <v>1</v>
      </c>
      <c r="EK13" s="10">
        <f>IFERROR(__xludf.DUMMYFUNCTION("""COMPUTED_VALUE"""),1.0)</f>
        <v>1</v>
      </c>
      <c r="EL13" s="10">
        <f>IFERROR(__xludf.DUMMYFUNCTION("""COMPUTED_VALUE"""),1.0)</f>
        <v>1</v>
      </c>
      <c r="EM13" s="10">
        <f>IFERROR(__xludf.DUMMYFUNCTION("""COMPUTED_VALUE"""),1.0)</f>
        <v>1</v>
      </c>
      <c r="EN13" s="10">
        <f>IFERROR(__xludf.DUMMYFUNCTION("""COMPUTED_VALUE"""),1.0)</f>
        <v>1</v>
      </c>
      <c r="EO13" s="10">
        <f>IFERROR(__xludf.DUMMYFUNCTION("""COMPUTED_VALUE"""),1.0)</f>
        <v>1</v>
      </c>
      <c r="EP13" s="10">
        <f>IFERROR(__xludf.DUMMYFUNCTION("""COMPUTED_VALUE"""),1.0)</f>
        <v>1</v>
      </c>
      <c r="EQ13" s="10">
        <f>IFERROR(__xludf.DUMMYFUNCTION("""COMPUTED_VALUE"""),1.0)</f>
        <v>1</v>
      </c>
      <c r="ER13" s="10">
        <f>IFERROR(__xludf.DUMMYFUNCTION("""COMPUTED_VALUE"""),1.0)</f>
        <v>1</v>
      </c>
      <c r="ES13" s="10">
        <f>IFERROR(__xludf.DUMMYFUNCTION("""COMPUTED_VALUE"""),1.0)</f>
        <v>1</v>
      </c>
      <c r="ET13" s="10">
        <f>IFERROR(__xludf.DUMMYFUNCTION("""COMPUTED_VALUE"""),1.0)</f>
        <v>1</v>
      </c>
      <c r="EU13" s="10">
        <f>IFERROR(__xludf.DUMMYFUNCTION("""COMPUTED_VALUE"""),1.0)</f>
        <v>1</v>
      </c>
      <c r="EV13" s="10">
        <f>IFERROR(__xludf.DUMMYFUNCTION("""COMPUTED_VALUE"""),1.0)</f>
        <v>1</v>
      </c>
      <c r="EW13" s="10">
        <f>IFERROR(__xludf.DUMMYFUNCTION("""COMPUTED_VALUE"""),1.0)</f>
        <v>1</v>
      </c>
      <c r="EX13" s="10">
        <f>IFERROR(__xludf.DUMMYFUNCTION("""COMPUTED_VALUE"""),1.0)</f>
        <v>1</v>
      </c>
      <c r="EY13" s="10">
        <f>IFERROR(__xludf.DUMMYFUNCTION("""COMPUTED_VALUE"""),1.0)</f>
        <v>1</v>
      </c>
      <c r="EZ13" s="10">
        <f>IFERROR(__xludf.DUMMYFUNCTION("""COMPUTED_VALUE"""),1.0)</f>
        <v>1</v>
      </c>
      <c r="FA13" s="10">
        <f>IFERROR(__xludf.DUMMYFUNCTION("""COMPUTED_VALUE"""),1.0)</f>
        <v>1</v>
      </c>
      <c r="FB13" s="10">
        <f>IFERROR(__xludf.DUMMYFUNCTION("""COMPUTED_VALUE"""),1.0)</f>
        <v>1</v>
      </c>
      <c r="FC13" s="10">
        <f>IFERROR(__xludf.DUMMYFUNCTION("""COMPUTED_VALUE"""),1.0)</f>
        <v>1</v>
      </c>
      <c r="FD13" s="11">
        <f>IFERROR(__xludf.DUMMYFUNCTION("""COMPUTED_VALUE"""),1.0)</f>
        <v>1</v>
      </c>
      <c r="FE13" s="10">
        <f>IFERROR(__xludf.DUMMYFUNCTION("""COMPUTED_VALUE"""),1.0)</f>
        <v>1</v>
      </c>
      <c r="FF13" s="10">
        <f>IFERROR(__xludf.DUMMYFUNCTION("""COMPUTED_VALUE"""),1.0)</f>
        <v>1</v>
      </c>
      <c r="FG13" s="10">
        <f>IFERROR(__xludf.DUMMYFUNCTION("""COMPUTED_VALUE"""),1.0)</f>
        <v>1</v>
      </c>
      <c r="FH13" s="10">
        <f>IFERROR(__xludf.DUMMYFUNCTION("""COMPUTED_VALUE"""),1.0)</f>
        <v>1</v>
      </c>
      <c r="FI13" s="10">
        <f>IFERROR(__xludf.DUMMYFUNCTION("""COMPUTED_VALUE"""),1.0)</f>
        <v>1</v>
      </c>
      <c r="FJ13" s="10">
        <f>IFERROR(__xludf.DUMMYFUNCTION("""COMPUTED_VALUE"""),1.0)</f>
        <v>1</v>
      </c>
      <c r="FK13" s="10">
        <f>IFERROR(__xludf.DUMMYFUNCTION("""COMPUTED_VALUE"""),1.0)</f>
        <v>1</v>
      </c>
      <c r="FL13" s="10">
        <f>IFERROR(__xludf.DUMMYFUNCTION("""COMPUTED_VALUE"""),1.0)</f>
        <v>1</v>
      </c>
      <c r="FM13" s="10">
        <f>IFERROR(__xludf.DUMMYFUNCTION("""COMPUTED_VALUE"""),1.0)</f>
        <v>1</v>
      </c>
      <c r="FN13" s="10">
        <f>IFERROR(__xludf.DUMMYFUNCTION("""COMPUTED_VALUE"""),1.0)</f>
        <v>1</v>
      </c>
      <c r="FO13" s="10">
        <f>IFERROR(__xludf.DUMMYFUNCTION("""COMPUTED_VALUE"""),1.0)</f>
        <v>1</v>
      </c>
      <c r="FP13" s="10">
        <f>IFERROR(__xludf.DUMMYFUNCTION("""COMPUTED_VALUE"""),1.0)</f>
        <v>1</v>
      </c>
      <c r="FQ13" s="10">
        <f>IFERROR(__xludf.DUMMYFUNCTION("""COMPUTED_VALUE"""),1.0)</f>
        <v>1</v>
      </c>
      <c r="FR13" s="10">
        <f>IFERROR(__xludf.DUMMYFUNCTION("""COMPUTED_VALUE"""),1.0)</f>
        <v>1</v>
      </c>
      <c r="FS13" s="10">
        <f>IFERROR(__xludf.DUMMYFUNCTION("""COMPUTED_VALUE"""),1.0)</f>
        <v>1</v>
      </c>
      <c r="FT13" s="10">
        <f>IFERROR(__xludf.DUMMYFUNCTION("""COMPUTED_VALUE"""),1.0)</f>
        <v>1</v>
      </c>
      <c r="FU13" s="10">
        <f>IFERROR(__xludf.DUMMYFUNCTION("""COMPUTED_VALUE"""),1.0)</f>
        <v>1</v>
      </c>
      <c r="FV13" s="10">
        <f>IFERROR(__xludf.DUMMYFUNCTION("""COMPUTED_VALUE"""),1.0)</f>
        <v>1</v>
      </c>
      <c r="FW13" s="10">
        <f>IFERROR(__xludf.DUMMYFUNCTION("""COMPUTED_VALUE"""),1.0)</f>
        <v>1</v>
      </c>
      <c r="FX13" s="10">
        <f>IFERROR(__xludf.DUMMYFUNCTION("""COMPUTED_VALUE"""),1.0)</f>
        <v>1</v>
      </c>
      <c r="FY13" s="10">
        <f>IFERROR(__xludf.DUMMYFUNCTION("""COMPUTED_VALUE"""),1.0)</f>
        <v>1</v>
      </c>
      <c r="FZ13" s="10">
        <f>IFERROR(__xludf.DUMMYFUNCTION("""COMPUTED_VALUE"""),1.0)</f>
        <v>1</v>
      </c>
      <c r="GA13" s="10">
        <f>IFERROR(__xludf.DUMMYFUNCTION("""COMPUTED_VALUE"""),1.0)</f>
        <v>1</v>
      </c>
      <c r="GB13" s="10">
        <f>IFERROR(__xludf.DUMMYFUNCTION("""COMPUTED_VALUE"""),1.0)</f>
        <v>1</v>
      </c>
      <c r="GC13" s="10">
        <f>IFERROR(__xludf.DUMMYFUNCTION("""COMPUTED_VALUE"""),1.0)</f>
        <v>1</v>
      </c>
      <c r="GD13" s="10">
        <f>IFERROR(__xludf.DUMMYFUNCTION("""COMPUTED_VALUE"""),1.0)</f>
        <v>1</v>
      </c>
      <c r="GE13" s="11" t="str">
        <f>IFERROR(__xludf.DUMMYFUNCTION("""COMPUTED_VALUE"""),"-")</f>
        <v>-</v>
      </c>
      <c r="GF13" s="10" t="str">
        <f>IFERROR(__xludf.DUMMYFUNCTION("""COMPUTED_VALUE"""),"-")</f>
        <v>-</v>
      </c>
      <c r="GG13" s="10" t="str">
        <f>IFERROR(__xludf.DUMMYFUNCTION("""COMPUTED_VALUE"""),"-")</f>
        <v>-</v>
      </c>
      <c r="GH13" s="10" t="str">
        <f>IFERROR(__xludf.DUMMYFUNCTION("""COMPUTED_VALUE"""),"-")</f>
        <v>-</v>
      </c>
      <c r="GI13" s="10" t="str">
        <f>IFERROR(__xludf.DUMMYFUNCTION("""COMPUTED_VALUE"""),"-")</f>
        <v>-</v>
      </c>
      <c r="GJ13" s="10" t="str">
        <f>IFERROR(__xludf.DUMMYFUNCTION("""COMPUTED_VALUE"""),"-")</f>
        <v>-</v>
      </c>
      <c r="GK13" s="10" t="str">
        <f>IFERROR(__xludf.DUMMYFUNCTION("""COMPUTED_VALUE"""),"-")</f>
        <v>-</v>
      </c>
      <c r="GL13" s="10" t="str">
        <f>IFERROR(__xludf.DUMMYFUNCTION("""COMPUTED_VALUE"""),"-")</f>
        <v>-</v>
      </c>
      <c r="GM13" s="10" t="str">
        <f>IFERROR(__xludf.DUMMYFUNCTION("""COMPUTED_VALUE"""),"-")</f>
        <v>-</v>
      </c>
      <c r="GN13" s="10" t="str">
        <f>IFERROR(__xludf.DUMMYFUNCTION("""COMPUTED_VALUE"""),"-")</f>
        <v>-</v>
      </c>
      <c r="GO13" s="10" t="str">
        <f>IFERROR(__xludf.DUMMYFUNCTION("""COMPUTED_VALUE"""),"-")</f>
        <v>-</v>
      </c>
      <c r="GP13" s="10" t="str">
        <f>IFERROR(__xludf.DUMMYFUNCTION("""COMPUTED_VALUE"""),"-")</f>
        <v>-</v>
      </c>
      <c r="GQ13" s="10" t="str">
        <f>IFERROR(__xludf.DUMMYFUNCTION("""COMPUTED_VALUE"""),"-")</f>
        <v>-</v>
      </c>
      <c r="GR13" s="10" t="str">
        <f>IFERROR(__xludf.DUMMYFUNCTION("""COMPUTED_VALUE"""),"-")</f>
        <v>-</v>
      </c>
      <c r="GS13" s="10" t="str">
        <f>IFERROR(__xludf.DUMMYFUNCTION("""COMPUTED_VALUE"""),"-")</f>
        <v>-</v>
      </c>
      <c r="GT13" s="10" t="str">
        <f>IFERROR(__xludf.DUMMYFUNCTION("""COMPUTED_VALUE"""),"-")</f>
        <v>-</v>
      </c>
      <c r="GU13" s="10" t="str">
        <f>IFERROR(__xludf.DUMMYFUNCTION("""COMPUTED_VALUE"""),"-")</f>
        <v>-</v>
      </c>
      <c r="GV13" s="10" t="str">
        <f>IFERROR(__xludf.DUMMYFUNCTION("""COMPUTED_VALUE"""),"-")</f>
        <v>-</v>
      </c>
      <c r="GW13" s="10" t="str">
        <f>IFERROR(__xludf.DUMMYFUNCTION("""COMPUTED_VALUE"""),"-")</f>
        <v>-</v>
      </c>
      <c r="GX13" s="10" t="str">
        <f>IFERROR(__xludf.DUMMYFUNCTION("""COMPUTED_VALUE"""),"-")</f>
        <v>-</v>
      </c>
      <c r="GY13" s="10" t="str">
        <f>IFERROR(__xludf.DUMMYFUNCTION("""COMPUTED_VALUE"""),"-")</f>
        <v>-</v>
      </c>
      <c r="GZ13" s="10" t="str">
        <f>IFERROR(__xludf.DUMMYFUNCTION("""COMPUTED_VALUE"""),"-")</f>
        <v>-</v>
      </c>
      <c r="HA13" s="10" t="str">
        <f>IFERROR(__xludf.DUMMYFUNCTION("""COMPUTED_VALUE"""),"-")</f>
        <v>-</v>
      </c>
      <c r="HB13" s="10" t="str">
        <f>IFERROR(__xludf.DUMMYFUNCTION("""COMPUTED_VALUE"""),"-")</f>
        <v>-</v>
      </c>
      <c r="HC13" s="10" t="str">
        <f>IFERROR(__xludf.DUMMYFUNCTION("""COMPUTED_VALUE"""),"-")</f>
        <v>-</v>
      </c>
      <c r="HD13" s="10" t="str">
        <f>IFERROR(__xludf.DUMMYFUNCTION("""COMPUTED_VALUE"""),"-")</f>
        <v>-</v>
      </c>
      <c r="HE13" s="10" t="str">
        <f>IFERROR(__xludf.DUMMYFUNCTION("""COMPUTED_VALUE"""),"-")</f>
        <v>-</v>
      </c>
      <c r="HF13" s="10" t="str">
        <f>IFERROR(__xludf.DUMMYFUNCTION("""COMPUTED_VALUE"""),"-")</f>
        <v>-</v>
      </c>
      <c r="HG13" s="10" t="str">
        <f>IFERROR(__xludf.DUMMYFUNCTION("""COMPUTED_VALUE"""),"-")</f>
        <v>-</v>
      </c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</row>
    <row r="14">
      <c r="A14" s="7"/>
      <c r="B14" s="8">
        <v>2.0</v>
      </c>
      <c r="C14" s="8" t="str">
        <f t="shared" si="1"/>
        <v>11 - 14</v>
      </c>
      <c r="D14" s="7" t="str">
        <f>IFERROR(__xludf.DUMMYFUNCTION("""COMPUTED_VALUE"""),"aleksami")</f>
        <v>aleksami</v>
      </c>
      <c r="E14" s="7" t="str">
        <f>IFERROR(__xludf.DUMMYFUNCTION("""COMPUTED_VALUE"""),"Aleksa")</f>
        <v>Aleksa</v>
      </c>
      <c r="F14" s="7" t="str">
        <f>IFERROR(__xludf.DUMMYFUNCTION("""COMPUTED_VALUE"""),"Miljković")</f>
        <v>Miljković</v>
      </c>
      <c r="G14" s="9">
        <f>IFERROR(__xludf.DUMMYFUNCTION("""COMPUTED_VALUE"""),200.0)</f>
        <v>200</v>
      </c>
      <c r="H14" s="7" t="str">
        <f>IFERROR(__xludf.DUMMYFUNCTION("""COMPUTED_VALUE"""),"ODOBREN")</f>
        <v>ODOBREN</v>
      </c>
      <c r="I14" s="7" t="str">
        <f>IFERROR(__xludf.DUMMYFUNCTION("""COMPUTED_VALUE"""),"Stari grad")</f>
        <v>Stari grad</v>
      </c>
      <c r="J14" s="7" t="str">
        <f>IFERROR(__xludf.DUMMYFUNCTION("""COMPUTED_VALUE"""),"Matematička gimnazija")</f>
        <v>Matematička gimnazija</v>
      </c>
      <c r="K14" s="7" t="str">
        <f>IFERROR(__xludf.DUMMYFUNCTION("""COMPUTED_VALUE"""),"III")</f>
        <v>III</v>
      </c>
      <c r="L14" s="7" t="str">
        <f>IFERROR(__xludf.DUMMYFUNCTION("""COMPUTED_VALUE"""),"A")</f>
        <v>A</v>
      </c>
      <c r="M14" s="7" t="str">
        <f>IFERROR(__xludf.DUMMYFUNCTION("""COMPUTED_VALUE"""),"Duša Vuković")</f>
        <v>Duša Vuković</v>
      </c>
      <c r="N14" s="10" t="str">
        <f>IFERROR(__xludf.DUMMYFUNCTION("""COMPUTED_VALUE"""),"-")</f>
        <v>-</v>
      </c>
      <c r="O14" s="10" t="str">
        <f>IFERROR(__xludf.DUMMYFUNCTION("""COMPUTED_VALUE"""),"-")</f>
        <v>-</v>
      </c>
      <c r="P14" s="10" t="str">
        <f>IFERROR(__xludf.DUMMYFUNCTION("""COMPUTED_VALUE"""),"-")</f>
        <v>-</v>
      </c>
      <c r="Q14" s="11">
        <f>IFERROR(__xludf.DUMMYFUNCTION("""COMPUTED_VALUE"""),100.0)</f>
        <v>100</v>
      </c>
      <c r="R14" s="10">
        <f>IFERROR(__xludf.DUMMYFUNCTION("""COMPUTED_VALUE"""),100.0)</f>
        <v>100</v>
      </c>
      <c r="S14" s="10">
        <f>IFERROR(__xludf.DUMMYFUNCTION("""COMPUTED_VALUE"""),0.0)</f>
        <v>0</v>
      </c>
      <c r="T14" s="11" t="str">
        <f>IFERROR(__xludf.DUMMYFUNCTION("""COMPUTED_VALUE"""),"-")</f>
        <v>-</v>
      </c>
      <c r="U14" s="10" t="str">
        <f>IFERROR(__xludf.DUMMYFUNCTION("""COMPUTED_VALUE"""),"-")</f>
        <v>-</v>
      </c>
      <c r="V14" s="10" t="str">
        <f>IFERROR(__xludf.DUMMYFUNCTION("""COMPUTED_VALUE"""),"-")</f>
        <v>-</v>
      </c>
      <c r="W14" s="10" t="str">
        <f>IFERROR(__xludf.DUMMYFUNCTION("""COMPUTED_VALUE"""),"-")</f>
        <v>-</v>
      </c>
      <c r="X14" s="10" t="str">
        <f>IFERROR(__xludf.DUMMYFUNCTION("""COMPUTED_VALUE"""),"-")</f>
        <v>-</v>
      </c>
      <c r="Y14" s="10" t="str">
        <f>IFERROR(__xludf.DUMMYFUNCTION("""COMPUTED_VALUE"""),"-")</f>
        <v>-</v>
      </c>
      <c r="Z14" s="10" t="str">
        <f>IFERROR(__xludf.DUMMYFUNCTION("""COMPUTED_VALUE"""),"-")</f>
        <v>-</v>
      </c>
      <c r="AA14" s="10" t="str">
        <f>IFERROR(__xludf.DUMMYFUNCTION("""COMPUTED_VALUE"""),"-")</f>
        <v>-</v>
      </c>
      <c r="AB14" s="10" t="str">
        <f>IFERROR(__xludf.DUMMYFUNCTION("""COMPUTED_VALUE"""),"-")</f>
        <v>-</v>
      </c>
      <c r="AC14" s="10" t="str">
        <f>IFERROR(__xludf.DUMMYFUNCTION("""COMPUTED_VALUE"""),"-")</f>
        <v>-</v>
      </c>
      <c r="AD14" s="10" t="str">
        <f>IFERROR(__xludf.DUMMYFUNCTION("""COMPUTED_VALUE"""),"-")</f>
        <v>-</v>
      </c>
      <c r="AE14" s="10" t="str">
        <f>IFERROR(__xludf.DUMMYFUNCTION("""COMPUTED_VALUE"""),"-")</f>
        <v>-</v>
      </c>
      <c r="AF14" s="10" t="str">
        <f>IFERROR(__xludf.DUMMYFUNCTION("""COMPUTED_VALUE"""),"-")</f>
        <v>-</v>
      </c>
      <c r="AG14" s="10" t="str">
        <f>IFERROR(__xludf.DUMMYFUNCTION("""COMPUTED_VALUE"""),"-")</f>
        <v>-</v>
      </c>
      <c r="AH14" s="10" t="str">
        <f>IFERROR(__xludf.DUMMYFUNCTION("""COMPUTED_VALUE"""),"-")</f>
        <v>-</v>
      </c>
      <c r="AI14" s="10" t="str">
        <f>IFERROR(__xludf.DUMMYFUNCTION("""COMPUTED_VALUE"""),"-")</f>
        <v>-</v>
      </c>
      <c r="AJ14" s="10" t="str">
        <f>IFERROR(__xludf.DUMMYFUNCTION("""COMPUTED_VALUE"""),"-")</f>
        <v>-</v>
      </c>
      <c r="AK14" s="10" t="str">
        <f>IFERROR(__xludf.DUMMYFUNCTION("""COMPUTED_VALUE"""),"-")</f>
        <v>-</v>
      </c>
      <c r="AL14" s="10" t="str">
        <f>IFERROR(__xludf.DUMMYFUNCTION("""COMPUTED_VALUE"""),"-")</f>
        <v>-</v>
      </c>
      <c r="AM14" s="10" t="str">
        <f>IFERROR(__xludf.DUMMYFUNCTION("""COMPUTED_VALUE"""),"-")</f>
        <v>-</v>
      </c>
      <c r="AN14" s="11" t="str">
        <f>IFERROR(__xludf.DUMMYFUNCTION("""COMPUTED_VALUE"""),"-")</f>
        <v>-</v>
      </c>
      <c r="AO14" s="10" t="str">
        <f>IFERROR(__xludf.DUMMYFUNCTION("""COMPUTED_VALUE"""),"-")</f>
        <v>-</v>
      </c>
      <c r="AP14" s="10" t="str">
        <f>IFERROR(__xludf.DUMMYFUNCTION("""COMPUTED_VALUE"""),"-")</f>
        <v>-</v>
      </c>
      <c r="AQ14" s="10" t="str">
        <f>IFERROR(__xludf.DUMMYFUNCTION("""COMPUTED_VALUE"""),"-")</f>
        <v>-</v>
      </c>
      <c r="AR14" s="10" t="str">
        <f>IFERROR(__xludf.DUMMYFUNCTION("""COMPUTED_VALUE"""),"-")</f>
        <v>-</v>
      </c>
      <c r="AS14" s="10" t="str">
        <f>IFERROR(__xludf.DUMMYFUNCTION("""COMPUTED_VALUE"""),"-")</f>
        <v>-</v>
      </c>
      <c r="AT14" s="10" t="str">
        <f>IFERROR(__xludf.DUMMYFUNCTION("""COMPUTED_VALUE"""),"-")</f>
        <v>-</v>
      </c>
      <c r="AU14" s="10" t="str">
        <f>IFERROR(__xludf.DUMMYFUNCTION("""COMPUTED_VALUE"""),"-")</f>
        <v>-</v>
      </c>
      <c r="AV14" s="10" t="str">
        <f>IFERROR(__xludf.DUMMYFUNCTION("""COMPUTED_VALUE"""),"-")</f>
        <v>-</v>
      </c>
      <c r="AW14" s="10" t="str">
        <f>IFERROR(__xludf.DUMMYFUNCTION("""COMPUTED_VALUE"""),"-")</f>
        <v>-</v>
      </c>
      <c r="AX14" s="10" t="str">
        <f>IFERROR(__xludf.DUMMYFUNCTION("""COMPUTED_VALUE"""),"-")</f>
        <v>-</v>
      </c>
      <c r="AY14" s="10" t="str">
        <f>IFERROR(__xludf.DUMMYFUNCTION("""COMPUTED_VALUE"""),"-")</f>
        <v>-</v>
      </c>
      <c r="AZ14" s="10" t="str">
        <f>IFERROR(__xludf.DUMMYFUNCTION("""COMPUTED_VALUE"""),"-")</f>
        <v>-</v>
      </c>
      <c r="BA14" s="10" t="str">
        <f>IFERROR(__xludf.DUMMYFUNCTION("""COMPUTED_VALUE"""),"-")</f>
        <v>-</v>
      </c>
      <c r="BB14" s="10" t="str">
        <f>IFERROR(__xludf.DUMMYFUNCTION("""COMPUTED_VALUE"""),"-")</f>
        <v>-</v>
      </c>
      <c r="BC14" s="10" t="str">
        <f>IFERROR(__xludf.DUMMYFUNCTION("""COMPUTED_VALUE"""),"-")</f>
        <v>-</v>
      </c>
      <c r="BD14" s="10" t="str">
        <f>IFERROR(__xludf.DUMMYFUNCTION("""COMPUTED_VALUE"""),"-")</f>
        <v>-</v>
      </c>
      <c r="BE14" s="10" t="str">
        <f>IFERROR(__xludf.DUMMYFUNCTION("""COMPUTED_VALUE"""),"-")</f>
        <v>-</v>
      </c>
      <c r="BF14" s="10" t="str">
        <f>IFERROR(__xludf.DUMMYFUNCTION("""COMPUTED_VALUE"""),"-")</f>
        <v>-</v>
      </c>
      <c r="BG14" s="10" t="str">
        <f>IFERROR(__xludf.DUMMYFUNCTION("""COMPUTED_VALUE"""),"-")</f>
        <v>-</v>
      </c>
      <c r="BH14" s="10" t="str">
        <f>IFERROR(__xludf.DUMMYFUNCTION("""COMPUTED_VALUE"""),"-")</f>
        <v>-</v>
      </c>
      <c r="BI14" s="10" t="str">
        <f>IFERROR(__xludf.DUMMYFUNCTION("""COMPUTED_VALUE"""),"-")</f>
        <v>-</v>
      </c>
      <c r="BJ14" s="10" t="str">
        <f>IFERROR(__xludf.DUMMYFUNCTION("""COMPUTED_VALUE"""),"-")</f>
        <v>-</v>
      </c>
      <c r="BK14" s="10" t="str">
        <f>IFERROR(__xludf.DUMMYFUNCTION("""COMPUTED_VALUE"""),"-")</f>
        <v>-</v>
      </c>
      <c r="BL14" s="11" t="str">
        <f>IFERROR(__xludf.DUMMYFUNCTION("""COMPUTED_VALUE"""),"-")</f>
        <v>-</v>
      </c>
      <c r="BM14" s="10" t="str">
        <f>IFERROR(__xludf.DUMMYFUNCTION("""COMPUTED_VALUE"""),"-")</f>
        <v>-</v>
      </c>
      <c r="BN14" s="10" t="str">
        <f>IFERROR(__xludf.DUMMYFUNCTION("""COMPUTED_VALUE"""),"-")</f>
        <v>-</v>
      </c>
      <c r="BO14" s="10" t="str">
        <f>IFERROR(__xludf.DUMMYFUNCTION("""COMPUTED_VALUE"""),"-")</f>
        <v>-</v>
      </c>
      <c r="BP14" s="10" t="str">
        <f>IFERROR(__xludf.DUMMYFUNCTION("""COMPUTED_VALUE"""),"-")</f>
        <v>-</v>
      </c>
      <c r="BQ14" s="10" t="str">
        <f>IFERROR(__xludf.DUMMYFUNCTION("""COMPUTED_VALUE"""),"-")</f>
        <v>-</v>
      </c>
      <c r="BR14" s="10" t="str">
        <f>IFERROR(__xludf.DUMMYFUNCTION("""COMPUTED_VALUE"""),"-")</f>
        <v>-</v>
      </c>
      <c r="BS14" s="10" t="str">
        <f>IFERROR(__xludf.DUMMYFUNCTION("""COMPUTED_VALUE"""),"-")</f>
        <v>-</v>
      </c>
      <c r="BT14" s="10" t="str">
        <f>IFERROR(__xludf.DUMMYFUNCTION("""COMPUTED_VALUE"""),"-")</f>
        <v>-</v>
      </c>
      <c r="BU14" s="10" t="str">
        <f>IFERROR(__xludf.DUMMYFUNCTION("""COMPUTED_VALUE"""),"-")</f>
        <v>-</v>
      </c>
      <c r="BV14" s="10" t="str">
        <f>IFERROR(__xludf.DUMMYFUNCTION("""COMPUTED_VALUE"""),"-")</f>
        <v>-</v>
      </c>
      <c r="BW14" s="10" t="str">
        <f>IFERROR(__xludf.DUMMYFUNCTION("""COMPUTED_VALUE"""),"-")</f>
        <v>-</v>
      </c>
      <c r="BX14" s="10" t="str">
        <f>IFERROR(__xludf.DUMMYFUNCTION("""COMPUTED_VALUE"""),"-")</f>
        <v>-</v>
      </c>
      <c r="BY14" s="10" t="str">
        <f>IFERROR(__xludf.DUMMYFUNCTION("""COMPUTED_VALUE"""),"-")</f>
        <v>-</v>
      </c>
      <c r="BZ14" s="10" t="str">
        <f>IFERROR(__xludf.DUMMYFUNCTION("""COMPUTED_VALUE"""),"-")</f>
        <v>-</v>
      </c>
      <c r="CA14" s="10" t="str">
        <f>IFERROR(__xludf.DUMMYFUNCTION("""COMPUTED_VALUE"""),"-")</f>
        <v>-</v>
      </c>
      <c r="CB14" s="10" t="str">
        <f>IFERROR(__xludf.DUMMYFUNCTION("""COMPUTED_VALUE"""),"-")</f>
        <v>-</v>
      </c>
      <c r="CC14" s="10" t="str">
        <f>IFERROR(__xludf.DUMMYFUNCTION("""COMPUTED_VALUE"""),"-")</f>
        <v>-</v>
      </c>
      <c r="CD14" s="10" t="str">
        <f>IFERROR(__xludf.DUMMYFUNCTION("""COMPUTED_VALUE"""),"-")</f>
        <v>-</v>
      </c>
      <c r="CE14" s="10" t="str">
        <f>IFERROR(__xludf.DUMMYFUNCTION("""COMPUTED_VALUE"""),"-")</f>
        <v>-</v>
      </c>
      <c r="CF14" s="10" t="str">
        <f>IFERROR(__xludf.DUMMYFUNCTION("""COMPUTED_VALUE"""),"-")</f>
        <v>-</v>
      </c>
      <c r="CG14" s="10" t="str">
        <f>IFERROR(__xludf.DUMMYFUNCTION("""COMPUTED_VALUE"""),"-")</f>
        <v>-</v>
      </c>
      <c r="CH14" s="10" t="str">
        <f>IFERROR(__xludf.DUMMYFUNCTION("""COMPUTED_VALUE"""),"-")</f>
        <v>-</v>
      </c>
      <c r="CI14" s="10" t="str">
        <f>IFERROR(__xludf.DUMMYFUNCTION("""COMPUTED_VALUE"""),"-")</f>
        <v>-</v>
      </c>
      <c r="CJ14" s="10" t="str">
        <f>IFERROR(__xludf.DUMMYFUNCTION("""COMPUTED_VALUE"""),"-")</f>
        <v>-</v>
      </c>
      <c r="CK14" s="10" t="str">
        <f>IFERROR(__xludf.DUMMYFUNCTION("""COMPUTED_VALUE"""),"-")</f>
        <v>-</v>
      </c>
      <c r="CL14" s="10" t="str">
        <f>IFERROR(__xludf.DUMMYFUNCTION("""COMPUTED_VALUE"""),"-")</f>
        <v>-</v>
      </c>
      <c r="CM14" s="10" t="str">
        <f>IFERROR(__xludf.DUMMYFUNCTION("""COMPUTED_VALUE"""),"-")</f>
        <v>-</v>
      </c>
      <c r="CN14" s="10" t="str">
        <f>IFERROR(__xludf.DUMMYFUNCTION("""COMPUTED_VALUE"""),"-")</f>
        <v>-</v>
      </c>
      <c r="CO14" s="11">
        <f>IFERROR(__xludf.DUMMYFUNCTION("""COMPUTED_VALUE"""),1.0)</f>
        <v>1</v>
      </c>
      <c r="CP14" s="10">
        <f>IFERROR(__xludf.DUMMYFUNCTION("""COMPUTED_VALUE"""),1.0)</f>
        <v>1</v>
      </c>
      <c r="CQ14" s="10">
        <f>IFERROR(__xludf.DUMMYFUNCTION("""COMPUTED_VALUE"""),1.0)</f>
        <v>1</v>
      </c>
      <c r="CR14" s="10">
        <f>IFERROR(__xludf.DUMMYFUNCTION("""COMPUTED_VALUE"""),1.0)</f>
        <v>1</v>
      </c>
      <c r="CS14" s="10">
        <f>IFERROR(__xludf.DUMMYFUNCTION("""COMPUTED_VALUE"""),1.0)</f>
        <v>1</v>
      </c>
      <c r="CT14" s="10">
        <f>IFERROR(__xludf.DUMMYFUNCTION("""COMPUTED_VALUE"""),1.0)</f>
        <v>1</v>
      </c>
      <c r="CU14" s="10">
        <f>IFERROR(__xludf.DUMMYFUNCTION("""COMPUTED_VALUE"""),1.0)</f>
        <v>1</v>
      </c>
      <c r="CV14" s="10">
        <f>IFERROR(__xludf.DUMMYFUNCTION("""COMPUTED_VALUE"""),1.0)</f>
        <v>1</v>
      </c>
      <c r="CW14" s="10">
        <f>IFERROR(__xludf.DUMMYFUNCTION("""COMPUTED_VALUE"""),1.0)</f>
        <v>1</v>
      </c>
      <c r="CX14" s="10">
        <f>IFERROR(__xludf.DUMMYFUNCTION("""COMPUTED_VALUE"""),1.0)</f>
        <v>1</v>
      </c>
      <c r="CY14" s="10">
        <f>IFERROR(__xludf.DUMMYFUNCTION("""COMPUTED_VALUE"""),1.0)</f>
        <v>1</v>
      </c>
      <c r="CZ14" s="10">
        <f>IFERROR(__xludf.DUMMYFUNCTION("""COMPUTED_VALUE"""),1.0)</f>
        <v>1</v>
      </c>
      <c r="DA14" s="10">
        <f>IFERROR(__xludf.DUMMYFUNCTION("""COMPUTED_VALUE"""),1.0)</f>
        <v>1</v>
      </c>
      <c r="DB14" s="10">
        <f>IFERROR(__xludf.DUMMYFUNCTION("""COMPUTED_VALUE"""),1.0)</f>
        <v>1</v>
      </c>
      <c r="DC14" s="10">
        <f>IFERROR(__xludf.DUMMYFUNCTION("""COMPUTED_VALUE"""),1.0)</f>
        <v>1</v>
      </c>
      <c r="DD14" s="10">
        <f>IFERROR(__xludf.DUMMYFUNCTION("""COMPUTED_VALUE"""),1.0)</f>
        <v>1</v>
      </c>
      <c r="DE14" s="10">
        <f>IFERROR(__xludf.DUMMYFUNCTION("""COMPUTED_VALUE"""),1.0)</f>
        <v>1</v>
      </c>
      <c r="DF14" s="10">
        <f>IFERROR(__xludf.DUMMYFUNCTION("""COMPUTED_VALUE"""),1.0)</f>
        <v>1</v>
      </c>
      <c r="DG14" s="10">
        <f>IFERROR(__xludf.DUMMYFUNCTION("""COMPUTED_VALUE"""),1.0)</f>
        <v>1</v>
      </c>
      <c r="DH14" s="10">
        <f>IFERROR(__xludf.DUMMYFUNCTION("""COMPUTED_VALUE"""),1.0)</f>
        <v>1</v>
      </c>
      <c r="DI14" s="10">
        <f>IFERROR(__xludf.DUMMYFUNCTION("""COMPUTED_VALUE"""),1.0)</f>
        <v>1</v>
      </c>
      <c r="DJ14" s="10">
        <f>IFERROR(__xludf.DUMMYFUNCTION("""COMPUTED_VALUE"""),1.0)</f>
        <v>1</v>
      </c>
      <c r="DK14" s="10">
        <f>IFERROR(__xludf.DUMMYFUNCTION("""COMPUTED_VALUE"""),1.0)</f>
        <v>1</v>
      </c>
      <c r="DL14" s="10">
        <f>IFERROR(__xludf.DUMMYFUNCTION("""COMPUTED_VALUE"""),1.0)</f>
        <v>1</v>
      </c>
      <c r="DM14" s="10">
        <f>IFERROR(__xludf.DUMMYFUNCTION("""COMPUTED_VALUE"""),1.0)</f>
        <v>1</v>
      </c>
      <c r="DN14" s="10">
        <f>IFERROR(__xludf.DUMMYFUNCTION("""COMPUTED_VALUE"""),1.0)</f>
        <v>1</v>
      </c>
      <c r="DO14" s="10">
        <f>IFERROR(__xludf.DUMMYFUNCTION("""COMPUTED_VALUE"""),1.0)</f>
        <v>1</v>
      </c>
      <c r="DP14" s="10">
        <f>IFERROR(__xludf.DUMMYFUNCTION("""COMPUTED_VALUE"""),1.0)</f>
        <v>1</v>
      </c>
      <c r="DQ14" s="10">
        <f>IFERROR(__xludf.DUMMYFUNCTION("""COMPUTED_VALUE"""),1.0)</f>
        <v>1</v>
      </c>
      <c r="DR14" s="10">
        <f>IFERROR(__xludf.DUMMYFUNCTION("""COMPUTED_VALUE"""),1.0)</f>
        <v>1</v>
      </c>
      <c r="DS14" s="10">
        <f>IFERROR(__xludf.DUMMYFUNCTION("""COMPUTED_VALUE"""),1.0)</f>
        <v>1</v>
      </c>
      <c r="DT14" s="10">
        <f>IFERROR(__xludf.DUMMYFUNCTION("""COMPUTED_VALUE"""),1.0)</f>
        <v>1</v>
      </c>
      <c r="DU14" s="10">
        <f>IFERROR(__xludf.DUMMYFUNCTION("""COMPUTED_VALUE"""),1.0)</f>
        <v>1</v>
      </c>
      <c r="DV14" s="10">
        <f>IFERROR(__xludf.DUMMYFUNCTION("""COMPUTED_VALUE"""),1.0)</f>
        <v>1</v>
      </c>
      <c r="DW14" s="10">
        <f>IFERROR(__xludf.DUMMYFUNCTION("""COMPUTED_VALUE"""),1.0)</f>
        <v>1</v>
      </c>
      <c r="DX14" s="10">
        <f>IFERROR(__xludf.DUMMYFUNCTION("""COMPUTED_VALUE"""),1.0)</f>
        <v>1</v>
      </c>
      <c r="DY14" s="10">
        <f>IFERROR(__xludf.DUMMYFUNCTION("""COMPUTED_VALUE"""),1.0)</f>
        <v>1</v>
      </c>
      <c r="DZ14" s="10">
        <f>IFERROR(__xludf.DUMMYFUNCTION("""COMPUTED_VALUE"""),1.0)</f>
        <v>1</v>
      </c>
      <c r="EA14" s="10">
        <f>IFERROR(__xludf.DUMMYFUNCTION("""COMPUTED_VALUE"""),1.0)</f>
        <v>1</v>
      </c>
      <c r="EB14" s="10">
        <f>IFERROR(__xludf.DUMMYFUNCTION("""COMPUTED_VALUE"""),1.0)</f>
        <v>1</v>
      </c>
      <c r="EC14" s="10">
        <f>IFERROR(__xludf.DUMMYFUNCTION("""COMPUTED_VALUE"""),1.0)</f>
        <v>1</v>
      </c>
      <c r="ED14" s="10">
        <f>IFERROR(__xludf.DUMMYFUNCTION("""COMPUTED_VALUE"""),1.0)</f>
        <v>1</v>
      </c>
      <c r="EE14" s="10">
        <f>IFERROR(__xludf.DUMMYFUNCTION("""COMPUTED_VALUE"""),1.0)</f>
        <v>1</v>
      </c>
      <c r="EF14" s="10">
        <f>IFERROR(__xludf.DUMMYFUNCTION("""COMPUTED_VALUE"""),1.0)</f>
        <v>1</v>
      </c>
      <c r="EG14" s="10">
        <f>IFERROR(__xludf.DUMMYFUNCTION("""COMPUTED_VALUE"""),1.0)</f>
        <v>1</v>
      </c>
      <c r="EH14" s="10">
        <f>IFERROR(__xludf.DUMMYFUNCTION("""COMPUTED_VALUE"""),1.0)</f>
        <v>1</v>
      </c>
      <c r="EI14" s="10">
        <f>IFERROR(__xludf.DUMMYFUNCTION("""COMPUTED_VALUE"""),1.0)</f>
        <v>1</v>
      </c>
      <c r="EJ14" s="10">
        <f>IFERROR(__xludf.DUMMYFUNCTION("""COMPUTED_VALUE"""),1.0)</f>
        <v>1</v>
      </c>
      <c r="EK14" s="10">
        <f>IFERROR(__xludf.DUMMYFUNCTION("""COMPUTED_VALUE"""),1.0)</f>
        <v>1</v>
      </c>
      <c r="EL14" s="10">
        <f>IFERROR(__xludf.DUMMYFUNCTION("""COMPUTED_VALUE"""),1.0)</f>
        <v>1</v>
      </c>
      <c r="EM14" s="10">
        <f>IFERROR(__xludf.DUMMYFUNCTION("""COMPUTED_VALUE"""),1.0)</f>
        <v>1</v>
      </c>
      <c r="EN14" s="10">
        <f>IFERROR(__xludf.DUMMYFUNCTION("""COMPUTED_VALUE"""),1.0)</f>
        <v>1</v>
      </c>
      <c r="EO14" s="10">
        <f>IFERROR(__xludf.DUMMYFUNCTION("""COMPUTED_VALUE"""),1.0)</f>
        <v>1</v>
      </c>
      <c r="EP14" s="10">
        <f>IFERROR(__xludf.DUMMYFUNCTION("""COMPUTED_VALUE"""),1.0)</f>
        <v>1</v>
      </c>
      <c r="EQ14" s="10">
        <f>IFERROR(__xludf.DUMMYFUNCTION("""COMPUTED_VALUE"""),1.0)</f>
        <v>1</v>
      </c>
      <c r="ER14" s="10">
        <f>IFERROR(__xludf.DUMMYFUNCTION("""COMPUTED_VALUE"""),1.0)</f>
        <v>1</v>
      </c>
      <c r="ES14" s="10">
        <f>IFERROR(__xludf.DUMMYFUNCTION("""COMPUTED_VALUE"""),1.0)</f>
        <v>1</v>
      </c>
      <c r="ET14" s="10">
        <f>IFERROR(__xludf.DUMMYFUNCTION("""COMPUTED_VALUE"""),1.0)</f>
        <v>1</v>
      </c>
      <c r="EU14" s="10">
        <f>IFERROR(__xludf.DUMMYFUNCTION("""COMPUTED_VALUE"""),1.0)</f>
        <v>1</v>
      </c>
      <c r="EV14" s="10">
        <f>IFERROR(__xludf.DUMMYFUNCTION("""COMPUTED_VALUE"""),1.0)</f>
        <v>1</v>
      </c>
      <c r="EW14" s="10">
        <f>IFERROR(__xludf.DUMMYFUNCTION("""COMPUTED_VALUE"""),1.0)</f>
        <v>1</v>
      </c>
      <c r="EX14" s="10">
        <f>IFERROR(__xludf.DUMMYFUNCTION("""COMPUTED_VALUE"""),1.0)</f>
        <v>1</v>
      </c>
      <c r="EY14" s="10">
        <f>IFERROR(__xludf.DUMMYFUNCTION("""COMPUTED_VALUE"""),1.0)</f>
        <v>1</v>
      </c>
      <c r="EZ14" s="10">
        <f>IFERROR(__xludf.DUMMYFUNCTION("""COMPUTED_VALUE"""),1.0)</f>
        <v>1</v>
      </c>
      <c r="FA14" s="10">
        <f>IFERROR(__xludf.DUMMYFUNCTION("""COMPUTED_VALUE"""),1.0)</f>
        <v>1</v>
      </c>
      <c r="FB14" s="10">
        <f>IFERROR(__xludf.DUMMYFUNCTION("""COMPUTED_VALUE"""),1.0)</f>
        <v>1</v>
      </c>
      <c r="FC14" s="10">
        <f>IFERROR(__xludf.DUMMYFUNCTION("""COMPUTED_VALUE"""),1.0)</f>
        <v>1</v>
      </c>
      <c r="FD14" s="11">
        <f>IFERROR(__xludf.DUMMYFUNCTION("""COMPUTED_VALUE"""),1.0)</f>
        <v>1</v>
      </c>
      <c r="FE14" s="10">
        <f>IFERROR(__xludf.DUMMYFUNCTION("""COMPUTED_VALUE"""),1.0)</f>
        <v>1</v>
      </c>
      <c r="FF14" s="10">
        <f>IFERROR(__xludf.DUMMYFUNCTION("""COMPUTED_VALUE"""),1.0)</f>
        <v>1</v>
      </c>
      <c r="FG14" s="10">
        <f>IFERROR(__xludf.DUMMYFUNCTION("""COMPUTED_VALUE"""),1.0)</f>
        <v>1</v>
      </c>
      <c r="FH14" s="10">
        <f>IFERROR(__xludf.DUMMYFUNCTION("""COMPUTED_VALUE"""),1.0)</f>
        <v>1</v>
      </c>
      <c r="FI14" s="10">
        <f>IFERROR(__xludf.DUMMYFUNCTION("""COMPUTED_VALUE"""),1.0)</f>
        <v>1</v>
      </c>
      <c r="FJ14" s="10">
        <f>IFERROR(__xludf.DUMMYFUNCTION("""COMPUTED_VALUE"""),1.0)</f>
        <v>1</v>
      </c>
      <c r="FK14" s="10">
        <f>IFERROR(__xludf.DUMMYFUNCTION("""COMPUTED_VALUE"""),1.0)</f>
        <v>1</v>
      </c>
      <c r="FL14" s="10">
        <f>IFERROR(__xludf.DUMMYFUNCTION("""COMPUTED_VALUE"""),1.0)</f>
        <v>1</v>
      </c>
      <c r="FM14" s="10">
        <f>IFERROR(__xludf.DUMMYFUNCTION("""COMPUTED_VALUE"""),1.0)</f>
        <v>1</v>
      </c>
      <c r="FN14" s="10">
        <f>IFERROR(__xludf.DUMMYFUNCTION("""COMPUTED_VALUE"""),1.0)</f>
        <v>1</v>
      </c>
      <c r="FO14" s="10">
        <f>IFERROR(__xludf.DUMMYFUNCTION("""COMPUTED_VALUE"""),1.0)</f>
        <v>1</v>
      </c>
      <c r="FP14" s="10">
        <f>IFERROR(__xludf.DUMMYFUNCTION("""COMPUTED_VALUE"""),1.0)</f>
        <v>1</v>
      </c>
      <c r="FQ14" s="10">
        <f>IFERROR(__xludf.DUMMYFUNCTION("""COMPUTED_VALUE"""),1.0)</f>
        <v>1</v>
      </c>
      <c r="FR14" s="10">
        <f>IFERROR(__xludf.DUMMYFUNCTION("""COMPUTED_VALUE"""),1.0)</f>
        <v>1</v>
      </c>
      <c r="FS14" s="10">
        <f>IFERROR(__xludf.DUMMYFUNCTION("""COMPUTED_VALUE"""),1.0)</f>
        <v>1</v>
      </c>
      <c r="FT14" s="10">
        <f>IFERROR(__xludf.DUMMYFUNCTION("""COMPUTED_VALUE"""),1.0)</f>
        <v>1</v>
      </c>
      <c r="FU14" s="10">
        <f>IFERROR(__xludf.DUMMYFUNCTION("""COMPUTED_VALUE"""),1.0)</f>
        <v>1</v>
      </c>
      <c r="FV14" s="10">
        <f>IFERROR(__xludf.DUMMYFUNCTION("""COMPUTED_VALUE"""),1.0)</f>
        <v>1</v>
      </c>
      <c r="FW14" s="10">
        <f>IFERROR(__xludf.DUMMYFUNCTION("""COMPUTED_VALUE"""),1.0)</f>
        <v>1</v>
      </c>
      <c r="FX14" s="10">
        <f>IFERROR(__xludf.DUMMYFUNCTION("""COMPUTED_VALUE"""),1.0)</f>
        <v>1</v>
      </c>
      <c r="FY14" s="10">
        <f>IFERROR(__xludf.DUMMYFUNCTION("""COMPUTED_VALUE"""),1.0)</f>
        <v>1</v>
      </c>
      <c r="FZ14" s="10">
        <f>IFERROR(__xludf.DUMMYFUNCTION("""COMPUTED_VALUE"""),1.0)</f>
        <v>1</v>
      </c>
      <c r="GA14" s="10">
        <f>IFERROR(__xludf.DUMMYFUNCTION("""COMPUTED_VALUE"""),1.0)</f>
        <v>1</v>
      </c>
      <c r="GB14" s="10">
        <f>IFERROR(__xludf.DUMMYFUNCTION("""COMPUTED_VALUE"""),1.0)</f>
        <v>1</v>
      </c>
      <c r="GC14" s="10">
        <f>IFERROR(__xludf.DUMMYFUNCTION("""COMPUTED_VALUE"""),1.0)</f>
        <v>1</v>
      </c>
      <c r="GD14" s="10">
        <f>IFERROR(__xludf.DUMMYFUNCTION("""COMPUTED_VALUE"""),1.0)</f>
        <v>1</v>
      </c>
      <c r="GE14" s="11" t="str">
        <f>IFERROR(__xludf.DUMMYFUNCTION("""COMPUTED_VALUE"""),"WA")</f>
        <v>WA</v>
      </c>
      <c r="GF14" s="10" t="str">
        <f>IFERROR(__xludf.DUMMYFUNCTION("""COMPUTED_VALUE"""),"WA")</f>
        <v>WA</v>
      </c>
      <c r="GG14" s="10" t="str">
        <f>IFERROR(__xludf.DUMMYFUNCTION("""COMPUTED_VALUE"""),"WA")</f>
        <v>WA</v>
      </c>
      <c r="GH14" s="10" t="str">
        <f>IFERROR(__xludf.DUMMYFUNCTION("""COMPUTED_VALUE"""),"WA")</f>
        <v>WA</v>
      </c>
      <c r="GI14" s="10" t="str">
        <f>IFERROR(__xludf.DUMMYFUNCTION("""COMPUTED_VALUE"""),"WA")</f>
        <v>WA</v>
      </c>
      <c r="GJ14" s="10" t="str">
        <f>IFERROR(__xludf.DUMMYFUNCTION("""COMPUTED_VALUE"""),"WA")</f>
        <v>WA</v>
      </c>
      <c r="GK14" s="10" t="str">
        <f>IFERROR(__xludf.DUMMYFUNCTION("""COMPUTED_VALUE"""),"WA")</f>
        <v>WA</v>
      </c>
      <c r="GL14" s="10" t="str">
        <f>IFERROR(__xludf.DUMMYFUNCTION("""COMPUTED_VALUE"""),"WA")</f>
        <v>WA</v>
      </c>
      <c r="GM14" s="10" t="str">
        <f>IFERROR(__xludf.DUMMYFUNCTION("""COMPUTED_VALUE"""),"WA")</f>
        <v>WA</v>
      </c>
      <c r="GN14" s="10" t="str">
        <f>IFERROR(__xludf.DUMMYFUNCTION("""COMPUTED_VALUE"""),"WA")</f>
        <v>WA</v>
      </c>
      <c r="GO14" s="10" t="str">
        <f>IFERROR(__xludf.DUMMYFUNCTION("""COMPUTED_VALUE"""),"WA")</f>
        <v>WA</v>
      </c>
      <c r="GP14" s="10" t="str">
        <f>IFERROR(__xludf.DUMMYFUNCTION("""COMPUTED_VALUE"""),"WA")</f>
        <v>WA</v>
      </c>
      <c r="GQ14" s="10" t="str">
        <f>IFERROR(__xludf.DUMMYFUNCTION("""COMPUTED_VALUE"""),"WA")</f>
        <v>WA</v>
      </c>
      <c r="GR14" s="10" t="str">
        <f>IFERROR(__xludf.DUMMYFUNCTION("""COMPUTED_VALUE"""),"WA")</f>
        <v>WA</v>
      </c>
      <c r="GS14" s="10" t="str">
        <f>IFERROR(__xludf.DUMMYFUNCTION("""COMPUTED_VALUE"""),"WA")</f>
        <v>WA</v>
      </c>
      <c r="GT14" s="10" t="str">
        <f>IFERROR(__xludf.DUMMYFUNCTION("""COMPUTED_VALUE"""),"WA")</f>
        <v>WA</v>
      </c>
      <c r="GU14" s="10" t="str">
        <f>IFERROR(__xludf.DUMMYFUNCTION("""COMPUTED_VALUE"""),"WA")</f>
        <v>WA</v>
      </c>
      <c r="GV14" s="10" t="str">
        <f>IFERROR(__xludf.DUMMYFUNCTION("""COMPUTED_VALUE"""),"WA")</f>
        <v>WA</v>
      </c>
      <c r="GW14" s="10" t="str">
        <f>IFERROR(__xludf.DUMMYFUNCTION("""COMPUTED_VALUE"""),"WA")</f>
        <v>WA</v>
      </c>
      <c r="GX14" s="10" t="str">
        <f>IFERROR(__xludf.DUMMYFUNCTION("""COMPUTED_VALUE"""),"WA")</f>
        <v>WA</v>
      </c>
      <c r="GY14" s="10" t="str">
        <f>IFERROR(__xludf.DUMMYFUNCTION("""COMPUTED_VALUE"""),"WA")</f>
        <v>WA</v>
      </c>
      <c r="GZ14" s="10" t="str">
        <f>IFERROR(__xludf.DUMMYFUNCTION("""COMPUTED_VALUE"""),"WA")</f>
        <v>WA</v>
      </c>
      <c r="HA14" s="10" t="str">
        <f>IFERROR(__xludf.DUMMYFUNCTION("""COMPUTED_VALUE"""),"WA")</f>
        <v>WA</v>
      </c>
      <c r="HB14" s="10" t="str">
        <f>IFERROR(__xludf.DUMMYFUNCTION("""COMPUTED_VALUE"""),"WA")</f>
        <v>WA</v>
      </c>
      <c r="HC14" s="10" t="str">
        <f>IFERROR(__xludf.DUMMYFUNCTION("""COMPUTED_VALUE"""),"WA")</f>
        <v>WA</v>
      </c>
      <c r="HD14" s="10" t="str">
        <f>IFERROR(__xludf.DUMMYFUNCTION("""COMPUTED_VALUE"""),"WA")</f>
        <v>WA</v>
      </c>
      <c r="HE14" s="10" t="str">
        <f>IFERROR(__xludf.DUMMYFUNCTION("""COMPUTED_VALUE"""),"WA")</f>
        <v>WA</v>
      </c>
      <c r="HF14" s="10" t="str">
        <f>IFERROR(__xludf.DUMMYFUNCTION("""COMPUTED_VALUE"""),"WA")</f>
        <v>WA</v>
      </c>
      <c r="HG14" s="10" t="str">
        <f>IFERROR(__xludf.DUMMYFUNCTION("""COMPUTED_VALUE"""),"WA")</f>
        <v>WA</v>
      </c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</row>
    <row r="15">
      <c r="A15" s="7"/>
      <c r="B15" s="8">
        <v>2.0</v>
      </c>
      <c r="C15" s="8" t="str">
        <f t="shared" si="1"/>
        <v>11 - 14</v>
      </c>
      <c r="D15" s="7" t="str">
        <f>IFERROR(__xludf.DUMMYFUNCTION("""COMPUTED_VALUE"""),"Bruteforce123")</f>
        <v>Bruteforce123</v>
      </c>
      <c r="E15" s="7" t="str">
        <f>IFERROR(__xludf.DUMMYFUNCTION("""COMPUTED_VALUE"""),"Bogdan")</f>
        <v>Bogdan</v>
      </c>
      <c r="F15" s="7" t="str">
        <f>IFERROR(__xludf.DUMMYFUNCTION("""COMPUTED_VALUE"""),"Rajkov")</f>
        <v>Rajkov</v>
      </c>
      <c r="G15" s="9">
        <f>IFERROR(__xludf.DUMMYFUNCTION("""COMPUTED_VALUE"""),200.0)</f>
        <v>200</v>
      </c>
      <c r="H15" s="7" t="str">
        <f>IFERROR(__xludf.DUMMYFUNCTION("""COMPUTED_VALUE"""),"ODOBREN")</f>
        <v>ODOBREN</v>
      </c>
      <c r="I15" s="7" t="str">
        <f>IFERROR(__xludf.DUMMYFUNCTION("""COMPUTED_VALUE"""),"Stari grad")</f>
        <v>Stari grad</v>
      </c>
      <c r="J15" s="7" t="str">
        <f>IFERROR(__xludf.DUMMYFUNCTION("""COMPUTED_VALUE"""),"Matematička gimnazija")</f>
        <v>Matematička gimnazija</v>
      </c>
      <c r="K15" s="7" t="str">
        <f>IFERROR(__xludf.DUMMYFUNCTION("""COMPUTED_VALUE"""),"III")</f>
        <v>III</v>
      </c>
      <c r="L15" s="7" t="str">
        <f>IFERROR(__xludf.DUMMYFUNCTION("""COMPUTED_VALUE"""),"A")</f>
        <v>A</v>
      </c>
      <c r="M15" s="7" t="str">
        <f>IFERROR(__xludf.DUMMYFUNCTION("""COMPUTED_VALUE"""),"Jelena Hadži-Purić")</f>
        <v>Jelena Hadži-Purić</v>
      </c>
      <c r="N15" s="10" t="str">
        <f>IFERROR(__xludf.DUMMYFUNCTION("""COMPUTED_VALUE"""),"-")</f>
        <v>-</v>
      </c>
      <c r="O15" s="10" t="str">
        <f>IFERROR(__xludf.DUMMYFUNCTION("""COMPUTED_VALUE"""),"-")</f>
        <v>-</v>
      </c>
      <c r="P15" s="10" t="str">
        <f>IFERROR(__xludf.DUMMYFUNCTION("""COMPUTED_VALUE"""),"-")</f>
        <v>-</v>
      </c>
      <c r="Q15" s="11">
        <f>IFERROR(__xludf.DUMMYFUNCTION("""COMPUTED_VALUE"""),100.0)</f>
        <v>100</v>
      </c>
      <c r="R15" s="10">
        <f>IFERROR(__xludf.DUMMYFUNCTION("""COMPUTED_VALUE"""),100.0)</f>
        <v>100</v>
      </c>
      <c r="S15" s="10">
        <f>IFERROR(__xludf.DUMMYFUNCTION("""COMPUTED_VALUE"""),0.0)</f>
        <v>0</v>
      </c>
      <c r="T15" s="11" t="str">
        <f>IFERROR(__xludf.DUMMYFUNCTION("""COMPUTED_VALUE"""),"-")</f>
        <v>-</v>
      </c>
      <c r="U15" s="10" t="str">
        <f>IFERROR(__xludf.DUMMYFUNCTION("""COMPUTED_VALUE"""),"-")</f>
        <v>-</v>
      </c>
      <c r="V15" s="10" t="str">
        <f>IFERROR(__xludf.DUMMYFUNCTION("""COMPUTED_VALUE"""),"-")</f>
        <v>-</v>
      </c>
      <c r="W15" s="10" t="str">
        <f>IFERROR(__xludf.DUMMYFUNCTION("""COMPUTED_VALUE"""),"-")</f>
        <v>-</v>
      </c>
      <c r="X15" s="10" t="str">
        <f>IFERROR(__xludf.DUMMYFUNCTION("""COMPUTED_VALUE"""),"-")</f>
        <v>-</v>
      </c>
      <c r="Y15" s="10" t="str">
        <f>IFERROR(__xludf.DUMMYFUNCTION("""COMPUTED_VALUE"""),"-")</f>
        <v>-</v>
      </c>
      <c r="Z15" s="10" t="str">
        <f>IFERROR(__xludf.DUMMYFUNCTION("""COMPUTED_VALUE"""),"-")</f>
        <v>-</v>
      </c>
      <c r="AA15" s="10" t="str">
        <f>IFERROR(__xludf.DUMMYFUNCTION("""COMPUTED_VALUE"""),"-")</f>
        <v>-</v>
      </c>
      <c r="AB15" s="10" t="str">
        <f>IFERROR(__xludf.DUMMYFUNCTION("""COMPUTED_VALUE"""),"-")</f>
        <v>-</v>
      </c>
      <c r="AC15" s="10" t="str">
        <f>IFERROR(__xludf.DUMMYFUNCTION("""COMPUTED_VALUE"""),"-")</f>
        <v>-</v>
      </c>
      <c r="AD15" s="10" t="str">
        <f>IFERROR(__xludf.DUMMYFUNCTION("""COMPUTED_VALUE"""),"-")</f>
        <v>-</v>
      </c>
      <c r="AE15" s="10" t="str">
        <f>IFERROR(__xludf.DUMMYFUNCTION("""COMPUTED_VALUE"""),"-")</f>
        <v>-</v>
      </c>
      <c r="AF15" s="10" t="str">
        <f>IFERROR(__xludf.DUMMYFUNCTION("""COMPUTED_VALUE"""),"-")</f>
        <v>-</v>
      </c>
      <c r="AG15" s="10" t="str">
        <f>IFERROR(__xludf.DUMMYFUNCTION("""COMPUTED_VALUE"""),"-")</f>
        <v>-</v>
      </c>
      <c r="AH15" s="10" t="str">
        <f>IFERROR(__xludf.DUMMYFUNCTION("""COMPUTED_VALUE"""),"-")</f>
        <v>-</v>
      </c>
      <c r="AI15" s="10" t="str">
        <f>IFERROR(__xludf.DUMMYFUNCTION("""COMPUTED_VALUE"""),"-")</f>
        <v>-</v>
      </c>
      <c r="AJ15" s="10" t="str">
        <f>IFERROR(__xludf.DUMMYFUNCTION("""COMPUTED_VALUE"""),"-")</f>
        <v>-</v>
      </c>
      <c r="AK15" s="10" t="str">
        <f>IFERROR(__xludf.DUMMYFUNCTION("""COMPUTED_VALUE"""),"-")</f>
        <v>-</v>
      </c>
      <c r="AL15" s="10" t="str">
        <f>IFERROR(__xludf.DUMMYFUNCTION("""COMPUTED_VALUE"""),"-")</f>
        <v>-</v>
      </c>
      <c r="AM15" s="10" t="str">
        <f>IFERROR(__xludf.DUMMYFUNCTION("""COMPUTED_VALUE"""),"-")</f>
        <v>-</v>
      </c>
      <c r="AN15" s="11" t="str">
        <f>IFERROR(__xludf.DUMMYFUNCTION("""COMPUTED_VALUE"""),"-")</f>
        <v>-</v>
      </c>
      <c r="AO15" s="10" t="str">
        <f>IFERROR(__xludf.DUMMYFUNCTION("""COMPUTED_VALUE"""),"-")</f>
        <v>-</v>
      </c>
      <c r="AP15" s="10" t="str">
        <f>IFERROR(__xludf.DUMMYFUNCTION("""COMPUTED_VALUE"""),"-")</f>
        <v>-</v>
      </c>
      <c r="AQ15" s="10" t="str">
        <f>IFERROR(__xludf.DUMMYFUNCTION("""COMPUTED_VALUE"""),"-")</f>
        <v>-</v>
      </c>
      <c r="AR15" s="10" t="str">
        <f>IFERROR(__xludf.DUMMYFUNCTION("""COMPUTED_VALUE"""),"-")</f>
        <v>-</v>
      </c>
      <c r="AS15" s="10" t="str">
        <f>IFERROR(__xludf.DUMMYFUNCTION("""COMPUTED_VALUE"""),"-")</f>
        <v>-</v>
      </c>
      <c r="AT15" s="10" t="str">
        <f>IFERROR(__xludf.DUMMYFUNCTION("""COMPUTED_VALUE"""),"-")</f>
        <v>-</v>
      </c>
      <c r="AU15" s="10" t="str">
        <f>IFERROR(__xludf.DUMMYFUNCTION("""COMPUTED_VALUE"""),"-")</f>
        <v>-</v>
      </c>
      <c r="AV15" s="10" t="str">
        <f>IFERROR(__xludf.DUMMYFUNCTION("""COMPUTED_VALUE"""),"-")</f>
        <v>-</v>
      </c>
      <c r="AW15" s="10" t="str">
        <f>IFERROR(__xludf.DUMMYFUNCTION("""COMPUTED_VALUE"""),"-")</f>
        <v>-</v>
      </c>
      <c r="AX15" s="10" t="str">
        <f>IFERROR(__xludf.DUMMYFUNCTION("""COMPUTED_VALUE"""),"-")</f>
        <v>-</v>
      </c>
      <c r="AY15" s="10" t="str">
        <f>IFERROR(__xludf.DUMMYFUNCTION("""COMPUTED_VALUE"""),"-")</f>
        <v>-</v>
      </c>
      <c r="AZ15" s="10" t="str">
        <f>IFERROR(__xludf.DUMMYFUNCTION("""COMPUTED_VALUE"""),"-")</f>
        <v>-</v>
      </c>
      <c r="BA15" s="10" t="str">
        <f>IFERROR(__xludf.DUMMYFUNCTION("""COMPUTED_VALUE"""),"-")</f>
        <v>-</v>
      </c>
      <c r="BB15" s="10" t="str">
        <f>IFERROR(__xludf.DUMMYFUNCTION("""COMPUTED_VALUE"""),"-")</f>
        <v>-</v>
      </c>
      <c r="BC15" s="10" t="str">
        <f>IFERROR(__xludf.DUMMYFUNCTION("""COMPUTED_VALUE"""),"-")</f>
        <v>-</v>
      </c>
      <c r="BD15" s="10" t="str">
        <f>IFERROR(__xludf.DUMMYFUNCTION("""COMPUTED_VALUE"""),"-")</f>
        <v>-</v>
      </c>
      <c r="BE15" s="10" t="str">
        <f>IFERROR(__xludf.DUMMYFUNCTION("""COMPUTED_VALUE"""),"-")</f>
        <v>-</v>
      </c>
      <c r="BF15" s="10" t="str">
        <f>IFERROR(__xludf.DUMMYFUNCTION("""COMPUTED_VALUE"""),"-")</f>
        <v>-</v>
      </c>
      <c r="BG15" s="10" t="str">
        <f>IFERROR(__xludf.DUMMYFUNCTION("""COMPUTED_VALUE"""),"-")</f>
        <v>-</v>
      </c>
      <c r="BH15" s="10" t="str">
        <f>IFERROR(__xludf.DUMMYFUNCTION("""COMPUTED_VALUE"""),"-")</f>
        <v>-</v>
      </c>
      <c r="BI15" s="10" t="str">
        <f>IFERROR(__xludf.DUMMYFUNCTION("""COMPUTED_VALUE"""),"-")</f>
        <v>-</v>
      </c>
      <c r="BJ15" s="10" t="str">
        <f>IFERROR(__xludf.DUMMYFUNCTION("""COMPUTED_VALUE"""),"-")</f>
        <v>-</v>
      </c>
      <c r="BK15" s="10" t="str">
        <f>IFERROR(__xludf.DUMMYFUNCTION("""COMPUTED_VALUE"""),"-")</f>
        <v>-</v>
      </c>
      <c r="BL15" s="11" t="str">
        <f>IFERROR(__xludf.DUMMYFUNCTION("""COMPUTED_VALUE"""),"-")</f>
        <v>-</v>
      </c>
      <c r="BM15" s="10" t="str">
        <f>IFERROR(__xludf.DUMMYFUNCTION("""COMPUTED_VALUE"""),"-")</f>
        <v>-</v>
      </c>
      <c r="BN15" s="10" t="str">
        <f>IFERROR(__xludf.DUMMYFUNCTION("""COMPUTED_VALUE"""),"-")</f>
        <v>-</v>
      </c>
      <c r="BO15" s="10" t="str">
        <f>IFERROR(__xludf.DUMMYFUNCTION("""COMPUTED_VALUE"""),"-")</f>
        <v>-</v>
      </c>
      <c r="BP15" s="10" t="str">
        <f>IFERROR(__xludf.DUMMYFUNCTION("""COMPUTED_VALUE"""),"-")</f>
        <v>-</v>
      </c>
      <c r="BQ15" s="10" t="str">
        <f>IFERROR(__xludf.DUMMYFUNCTION("""COMPUTED_VALUE"""),"-")</f>
        <v>-</v>
      </c>
      <c r="BR15" s="10" t="str">
        <f>IFERROR(__xludf.DUMMYFUNCTION("""COMPUTED_VALUE"""),"-")</f>
        <v>-</v>
      </c>
      <c r="BS15" s="10" t="str">
        <f>IFERROR(__xludf.DUMMYFUNCTION("""COMPUTED_VALUE"""),"-")</f>
        <v>-</v>
      </c>
      <c r="BT15" s="10" t="str">
        <f>IFERROR(__xludf.DUMMYFUNCTION("""COMPUTED_VALUE"""),"-")</f>
        <v>-</v>
      </c>
      <c r="BU15" s="10" t="str">
        <f>IFERROR(__xludf.DUMMYFUNCTION("""COMPUTED_VALUE"""),"-")</f>
        <v>-</v>
      </c>
      <c r="BV15" s="10" t="str">
        <f>IFERROR(__xludf.DUMMYFUNCTION("""COMPUTED_VALUE"""),"-")</f>
        <v>-</v>
      </c>
      <c r="BW15" s="10" t="str">
        <f>IFERROR(__xludf.DUMMYFUNCTION("""COMPUTED_VALUE"""),"-")</f>
        <v>-</v>
      </c>
      <c r="BX15" s="10" t="str">
        <f>IFERROR(__xludf.DUMMYFUNCTION("""COMPUTED_VALUE"""),"-")</f>
        <v>-</v>
      </c>
      <c r="BY15" s="10" t="str">
        <f>IFERROR(__xludf.DUMMYFUNCTION("""COMPUTED_VALUE"""),"-")</f>
        <v>-</v>
      </c>
      <c r="BZ15" s="10" t="str">
        <f>IFERROR(__xludf.DUMMYFUNCTION("""COMPUTED_VALUE"""),"-")</f>
        <v>-</v>
      </c>
      <c r="CA15" s="10" t="str">
        <f>IFERROR(__xludf.DUMMYFUNCTION("""COMPUTED_VALUE"""),"-")</f>
        <v>-</v>
      </c>
      <c r="CB15" s="10" t="str">
        <f>IFERROR(__xludf.DUMMYFUNCTION("""COMPUTED_VALUE"""),"-")</f>
        <v>-</v>
      </c>
      <c r="CC15" s="10" t="str">
        <f>IFERROR(__xludf.DUMMYFUNCTION("""COMPUTED_VALUE"""),"-")</f>
        <v>-</v>
      </c>
      <c r="CD15" s="10" t="str">
        <f>IFERROR(__xludf.DUMMYFUNCTION("""COMPUTED_VALUE"""),"-")</f>
        <v>-</v>
      </c>
      <c r="CE15" s="10" t="str">
        <f>IFERROR(__xludf.DUMMYFUNCTION("""COMPUTED_VALUE"""),"-")</f>
        <v>-</v>
      </c>
      <c r="CF15" s="10" t="str">
        <f>IFERROR(__xludf.DUMMYFUNCTION("""COMPUTED_VALUE"""),"-")</f>
        <v>-</v>
      </c>
      <c r="CG15" s="10" t="str">
        <f>IFERROR(__xludf.DUMMYFUNCTION("""COMPUTED_VALUE"""),"-")</f>
        <v>-</v>
      </c>
      <c r="CH15" s="10" t="str">
        <f>IFERROR(__xludf.DUMMYFUNCTION("""COMPUTED_VALUE"""),"-")</f>
        <v>-</v>
      </c>
      <c r="CI15" s="10" t="str">
        <f>IFERROR(__xludf.DUMMYFUNCTION("""COMPUTED_VALUE"""),"-")</f>
        <v>-</v>
      </c>
      <c r="CJ15" s="10" t="str">
        <f>IFERROR(__xludf.DUMMYFUNCTION("""COMPUTED_VALUE"""),"-")</f>
        <v>-</v>
      </c>
      <c r="CK15" s="10" t="str">
        <f>IFERROR(__xludf.DUMMYFUNCTION("""COMPUTED_VALUE"""),"-")</f>
        <v>-</v>
      </c>
      <c r="CL15" s="10" t="str">
        <f>IFERROR(__xludf.DUMMYFUNCTION("""COMPUTED_VALUE"""),"-")</f>
        <v>-</v>
      </c>
      <c r="CM15" s="10" t="str">
        <f>IFERROR(__xludf.DUMMYFUNCTION("""COMPUTED_VALUE"""),"-")</f>
        <v>-</v>
      </c>
      <c r="CN15" s="10" t="str">
        <f>IFERROR(__xludf.DUMMYFUNCTION("""COMPUTED_VALUE"""),"-")</f>
        <v>-</v>
      </c>
      <c r="CO15" s="11">
        <f>IFERROR(__xludf.DUMMYFUNCTION("""COMPUTED_VALUE"""),1.0)</f>
        <v>1</v>
      </c>
      <c r="CP15" s="10">
        <f>IFERROR(__xludf.DUMMYFUNCTION("""COMPUTED_VALUE"""),1.0)</f>
        <v>1</v>
      </c>
      <c r="CQ15" s="10">
        <f>IFERROR(__xludf.DUMMYFUNCTION("""COMPUTED_VALUE"""),1.0)</f>
        <v>1</v>
      </c>
      <c r="CR15" s="10">
        <f>IFERROR(__xludf.DUMMYFUNCTION("""COMPUTED_VALUE"""),1.0)</f>
        <v>1</v>
      </c>
      <c r="CS15" s="10">
        <f>IFERROR(__xludf.DUMMYFUNCTION("""COMPUTED_VALUE"""),1.0)</f>
        <v>1</v>
      </c>
      <c r="CT15" s="10">
        <f>IFERROR(__xludf.DUMMYFUNCTION("""COMPUTED_VALUE"""),1.0)</f>
        <v>1</v>
      </c>
      <c r="CU15" s="10">
        <f>IFERROR(__xludf.DUMMYFUNCTION("""COMPUTED_VALUE"""),1.0)</f>
        <v>1</v>
      </c>
      <c r="CV15" s="10">
        <f>IFERROR(__xludf.DUMMYFUNCTION("""COMPUTED_VALUE"""),1.0)</f>
        <v>1</v>
      </c>
      <c r="CW15" s="10">
        <f>IFERROR(__xludf.DUMMYFUNCTION("""COMPUTED_VALUE"""),1.0)</f>
        <v>1</v>
      </c>
      <c r="CX15" s="10">
        <f>IFERROR(__xludf.DUMMYFUNCTION("""COMPUTED_VALUE"""),1.0)</f>
        <v>1</v>
      </c>
      <c r="CY15" s="10">
        <f>IFERROR(__xludf.DUMMYFUNCTION("""COMPUTED_VALUE"""),1.0)</f>
        <v>1</v>
      </c>
      <c r="CZ15" s="10">
        <f>IFERROR(__xludf.DUMMYFUNCTION("""COMPUTED_VALUE"""),1.0)</f>
        <v>1</v>
      </c>
      <c r="DA15" s="10">
        <f>IFERROR(__xludf.DUMMYFUNCTION("""COMPUTED_VALUE"""),1.0)</f>
        <v>1</v>
      </c>
      <c r="DB15" s="10">
        <f>IFERROR(__xludf.DUMMYFUNCTION("""COMPUTED_VALUE"""),1.0)</f>
        <v>1</v>
      </c>
      <c r="DC15" s="10">
        <f>IFERROR(__xludf.DUMMYFUNCTION("""COMPUTED_VALUE"""),1.0)</f>
        <v>1</v>
      </c>
      <c r="DD15" s="10">
        <f>IFERROR(__xludf.DUMMYFUNCTION("""COMPUTED_VALUE"""),1.0)</f>
        <v>1</v>
      </c>
      <c r="DE15" s="10">
        <f>IFERROR(__xludf.DUMMYFUNCTION("""COMPUTED_VALUE"""),1.0)</f>
        <v>1</v>
      </c>
      <c r="DF15" s="10">
        <f>IFERROR(__xludf.DUMMYFUNCTION("""COMPUTED_VALUE"""),1.0)</f>
        <v>1</v>
      </c>
      <c r="DG15" s="10">
        <f>IFERROR(__xludf.DUMMYFUNCTION("""COMPUTED_VALUE"""),1.0)</f>
        <v>1</v>
      </c>
      <c r="DH15" s="10">
        <f>IFERROR(__xludf.DUMMYFUNCTION("""COMPUTED_VALUE"""),1.0)</f>
        <v>1</v>
      </c>
      <c r="DI15" s="10">
        <f>IFERROR(__xludf.DUMMYFUNCTION("""COMPUTED_VALUE"""),1.0)</f>
        <v>1</v>
      </c>
      <c r="DJ15" s="10">
        <f>IFERROR(__xludf.DUMMYFUNCTION("""COMPUTED_VALUE"""),1.0)</f>
        <v>1</v>
      </c>
      <c r="DK15" s="10">
        <f>IFERROR(__xludf.DUMMYFUNCTION("""COMPUTED_VALUE"""),1.0)</f>
        <v>1</v>
      </c>
      <c r="DL15" s="10">
        <f>IFERROR(__xludf.DUMMYFUNCTION("""COMPUTED_VALUE"""),1.0)</f>
        <v>1</v>
      </c>
      <c r="DM15" s="10">
        <f>IFERROR(__xludf.DUMMYFUNCTION("""COMPUTED_VALUE"""),1.0)</f>
        <v>1</v>
      </c>
      <c r="DN15" s="10">
        <f>IFERROR(__xludf.DUMMYFUNCTION("""COMPUTED_VALUE"""),1.0)</f>
        <v>1</v>
      </c>
      <c r="DO15" s="10">
        <f>IFERROR(__xludf.DUMMYFUNCTION("""COMPUTED_VALUE"""),1.0)</f>
        <v>1</v>
      </c>
      <c r="DP15" s="10">
        <f>IFERROR(__xludf.DUMMYFUNCTION("""COMPUTED_VALUE"""),1.0)</f>
        <v>1</v>
      </c>
      <c r="DQ15" s="10">
        <f>IFERROR(__xludf.DUMMYFUNCTION("""COMPUTED_VALUE"""),1.0)</f>
        <v>1</v>
      </c>
      <c r="DR15" s="10">
        <f>IFERROR(__xludf.DUMMYFUNCTION("""COMPUTED_VALUE"""),1.0)</f>
        <v>1</v>
      </c>
      <c r="DS15" s="10">
        <f>IFERROR(__xludf.DUMMYFUNCTION("""COMPUTED_VALUE"""),1.0)</f>
        <v>1</v>
      </c>
      <c r="DT15" s="10">
        <f>IFERROR(__xludf.DUMMYFUNCTION("""COMPUTED_VALUE"""),1.0)</f>
        <v>1</v>
      </c>
      <c r="DU15" s="10">
        <f>IFERROR(__xludf.DUMMYFUNCTION("""COMPUTED_VALUE"""),1.0)</f>
        <v>1</v>
      </c>
      <c r="DV15" s="10">
        <f>IFERROR(__xludf.DUMMYFUNCTION("""COMPUTED_VALUE"""),1.0)</f>
        <v>1</v>
      </c>
      <c r="DW15" s="10">
        <f>IFERROR(__xludf.DUMMYFUNCTION("""COMPUTED_VALUE"""),1.0)</f>
        <v>1</v>
      </c>
      <c r="DX15" s="10">
        <f>IFERROR(__xludf.DUMMYFUNCTION("""COMPUTED_VALUE"""),1.0)</f>
        <v>1</v>
      </c>
      <c r="DY15" s="10">
        <f>IFERROR(__xludf.DUMMYFUNCTION("""COMPUTED_VALUE"""),1.0)</f>
        <v>1</v>
      </c>
      <c r="DZ15" s="10">
        <f>IFERROR(__xludf.DUMMYFUNCTION("""COMPUTED_VALUE"""),1.0)</f>
        <v>1</v>
      </c>
      <c r="EA15" s="10">
        <f>IFERROR(__xludf.DUMMYFUNCTION("""COMPUTED_VALUE"""),1.0)</f>
        <v>1</v>
      </c>
      <c r="EB15" s="10">
        <f>IFERROR(__xludf.DUMMYFUNCTION("""COMPUTED_VALUE"""),1.0)</f>
        <v>1</v>
      </c>
      <c r="EC15" s="10">
        <f>IFERROR(__xludf.DUMMYFUNCTION("""COMPUTED_VALUE"""),1.0)</f>
        <v>1</v>
      </c>
      <c r="ED15" s="10">
        <f>IFERROR(__xludf.DUMMYFUNCTION("""COMPUTED_VALUE"""),1.0)</f>
        <v>1</v>
      </c>
      <c r="EE15" s="10">
        <f>IFERROR(__xludf.DUMMYFUNCTION("""COMPUTED_VALUE"""),1.0)</f>
        <v>1</v>
      </c>
      <c r="EF15" s="10">
        <f>IFERROR(__xludf.DUMMYFUNCTION("""COMPUTED_VALUE"""),1.0)</f>
        <v>1</v>
      </c>
      <c r="EG15" s="10">
        <f>IFERROR(__xludf.DUMMYFUNCTION("""COMPUTED_VALUE"""),1.0)</f>
        <v>1</v>
      </c>
      <c r="EH15" s="10">
        <f>IFERROR(__xludf.DUMMYFUNCTION("""COMPUTED_VALUE"""),1.0)</f>
        <v>1</v>
      </c>
      <c r="EI15" s="10">
        <f>IFERROR(__xludf.DUMMYFUNCTION("""COMPUTED_VALUE"""),1.0)</f>
        <v>1</v>
      </c>
      <c r="EJ15" s="10">
        <f>IFERROR(__xludf.DUMMYFUNCTION("""COMPUTED_VALUE"""),1.0)</f>
        <v>1</v>
      </c>
      <c r="EK15" s="10">
        <f>IFERROR(__xludf.DUMMYFUNCTION("""COMPUTED_VALUE"""),1.0)</f>
        <v>1</v>
      </c>
      <c r="EL15" s="10">
        <f>IFERROR(__xludf.DUMMYFUNCTION("""COMPUTED_VALUE"""),1.0)</f>
        <v>1</v>
      </c>
      <c r="EM15" s="10">
        <f>IFERROR(__xludf.DUMMYFUNCTION("""COMPUTED_VALUE"""),1.0)</f>
        <v>1</v>
      </c>
      <c r="EN15" s="10">
        <f>IFERROR(__xludf.DUMMYFUNCTION("""COMPUTED_VALUE"""),1.0)</f>
        <v>1</v>
      </c>
      <c r="EO15" s="10">
        <f>IFERROR(__xludf.DUMMYFUNCTION("""COMPUTED_VALUE"""),1.0)</f>
        <v>1</v>
      </c>
      <c r="EP15" s="10">
        <f>IFERROR(__xludf.DUMMYFUNCTION("""COMPUTED_VALUE"""),1.0)</f>
        <v>1</v>
      </c>
      <c r="EQ15" s="10">
        <f>IFERROR(__xludf.DUMMYFUNCTION("""COMPUTED_VALUE"""),1.0)</f>
        <v>1</v>
      </c>
      <c r="ER15" s="10">
        <f>IFERROR(__xludf.DUMMYFUNCTION("""COMPUTED_VALUE"""),1.0)</f>
        <v>1</v>
      </c>
      <c r="ES15" s="10">
        <f>IFERROR(__xludf.DUMMYFUNCTION("""COMPUTED_VALUE"""),1.0)</f>
        <v>1</v>
      </c>
      <c r="ET15" s="10">
        <f>IFERROR(__xludf.DUMMYFUNCTION("""COMPUTED_VALUE"""),1.0)</f>
        <v>1</v>
      </c>
      <c r="EU15" s="10">
        <f>IFERROR(__xludf.DUMMYFUNCTION("""COMPUTED_VALUE"""),1.0)</f>
        <v>1</v>
      </c>
      <c r="EV15" s="10">
        <f>IFERROR(__xludf.DUMMYFUNCTION("""COMPUTED_VALUE"""),1.0)</f>
        <v>1</v>
      </c>
      <c r="EW15" s="10">
        <f>IFERROR(__xludf.DUMMYFUNCTION("""COMPUTED_VALUE"""),1.0)</f>
        <v>1</v>
      </c>
      <c r="EX15" s="10">
        <f>IFERROR(__xludf.DUMMYFUNCTION("""COMPUTED_VALUE"""),1.0)</f>
        <v>1</v>
      </c>
      <c r="EY15" s="10">
        <f>IFERROR(__xludf.DUMMYFUNCTION("""COMPUTED_VALUE"""),1.0)</f>
        <v>1</v>
      </c>
      <c r="EZ15" s="10">
        <f>IFERROR(__xludf.DUMMYFUNCTION("""COMPUTED_VALUE"""),1.0)</f>
        <v>1</v>
      </c>
      <c r="FA15" s="10">
        <f>IFERROR(__xludf.DUMMYFUNCTION("""COMPUTED_VALUE"""),1.0)</f>
        <v>1</v>
      </c>
      <c r="FB15" s="10">
        <f>IFERROR(__xludf.DUMMYFUNCTION("""COMPUTED_VALUE"""),1.0)</f>
        <v>1</v>
      </c>
      <c r="FC15" s="10">
        <f>IFERROR(__xludf.DUMMYFUNCTION("""COMPUTED_VALUE"""),1.0)</f>
        <v>1</v>
      </c>
      <c r="FD15" s="11">
        <f>IFERROR(__xludf.DUMMYFUNCTION("""COMPUTED_VALUE"""),1.0)</f>
        <v>1</v>
      </c>
      <c r="FE15" s="10">
        <f>IFERROR(__xludf.DUMMYFUNCTION("""COMPUTED_VALUE"""),1.0)</f>
        <v>1</v>
      </c>
      <c r="FF15" s="10">
        <f>IFERROR(__xludf.DUMMYFUNCTION("""COMPUTED_VALUE"""),1.0)</f>
        <v>1</v>
      </c>
      <c r="FG15" s="10">
        <f>IFERROR(__xludf.DUMMYFUNCTION("""COMPUTED_VALUE"""),1.0)</f>
        <v>1</v>
      </c>
      <c r="FH15" s="10">
        <f>IFERROR(__xludf.DUMMYFUNCTION("""COMPUTED_VALUE"""),1.0)</f>
        <v>1</v>
      </c>
      <c r="FI15" s="10">
        <f>IFERROR(__xludf.DUMMYFUNCTION("""COMPUTED_VALUE"""),1.0)</f>
        <v>1</v>
      </c>
      <c r="FJ15" s="10">
        <f>IFERROR(__xludf.DUMMYFUNCTION("""COMPUTED_VALUE"""),1.0)</f>
        <v>1</v>
      </c>
      <c r="FK15" s="10">
        <f>IFERROR(__xludf.DUMMYFUNCTION("""COMPUTED_VALUE"""),1.0)</f>
        <v>1</v>
      </c>
      <c r="FL15" s="10">
        <f>IFERROR(__xludf.DUMMYFUNCTION("""COMPUTED_VALUE"""),1.0)</f>
        <v>1</v>
      </c>
      <c r="FM15" s="10">
        <f>IFERROR(__xludf.DUMMYFUNCTION("""COMPUTED_VALUE"""),1.0)</f>
        <v>1</v>
      </c>
      <c r="FN15" s="10">
        <f>IFERROR(__xludf.DUMMYFUNCTION("""COMPUTED_VALUE"""),1.0)</f>
        <v>1</v>
      </c>
      <c r="FO15" s="10">
        <f>IFERROR(__xludf.DUMMYFUNCTION("""COMPUTED_VALUE"""),1.0)</f>
        <v>1</v>
      </c>
      <c r="FP15" s="10">
        <f>IFERROR(__xludf.DUMMYFUNCTION("""COMPUTED_VALUE"""),1.0)</f>
        <v>1</v>
      </c>
      <c r="FQ15" s="10">
        <f>IFERROR(__xludf.DUMMYFUNCTION("""COMPUTED_VALUE"""),1.0)</f>
        <v>1</v>
      </c>
      <c r="FR15" s="10">
        <f>IFERROR(__xludf.DUMMYFUNCTION("""COMPUTED_VALUE"""),1.0)</f>
        <v>1</v>
      </c>
      <c r="FS15" s="10">
        <f>IFERROR(__xludf.DUMMYFUNCTION("""COMPUTED_VALUE"""),1.0)</f>
        <v>1</v>
      </c>
      <c r="FT15" s="10">
        <f>IFERROR(__xludf.DUMMYFUNCTION("""COMPUTED_VALUE"""),1.0)</f>
        <v>1</v>
      </c>
      <c r="FU15" s="10">
        <f>IFERROR(__xludf.DUMMYFUNCTION("""COMPUTED_VALUE"""),1.0)</f>
        <v>1</v>
      </c>
      <c r="FV15" s="10">
        <f>IFERROR(__xludf.DUMMYFUNCTION("""COMPUTED_VALUE"""),1.0)</f>
        <v>1</v>
      </c>
      <c r="FW15" s="10">
        <f>IFERROR(__xludf.DUMMYFUNCTION("""COMPUTED_VALUE"""),1.0)</f>
        <v>1</v>
      </c>
      <c r="FX15" s="10">
        <f>IFERROR(__xludf.DUMMYFUNCTION("""COMPUTED_VALUE"""),1.0)</f>
        <v>1</v>
      </c>
      <c r="FY15" s="10">
        <f>IFERROR(__xludf.DUMMYFUNCTION("""COMPUTED_VALUE"""),1.0)</f>
        <v>1</v>
      </c>
      <c r="FZ15" s="10">
        <f>IFERROR(__xludf.DUMMYFUNCTION("""COMPUTED_VALUE"""),1.0)</f>
        <v>1</v>
      </c>
      <c r="GA15" s="10">
        <f>IFERROR(__xludf.DUMMYFUNCTION("""COMPUTED_VALUE"""),1.0)</f>
        <v>1</v>
      </c>
      <c r="GB15" s="10">
        <f>IFERROR(__xludf.DUMMYFUNCTION("""COMPUTED_VALUE"""),1.0)</f>
        <v>1</v>
      </c>
      <c r="GC15" s="10">
        <f>IFERROR(__xludf.DUMMYFUNCTION("""COMPUTED_VALUE"""),1.0)</f>
        <v>1</v>
      </c>
      <c r="GD15" s="10">
        <f>IFERROR(__xludf.DUMMYFUNCTION("""COMPUTED_VALUE"""),1.0)</f>
        <v>1</v>
      </c>
      <c r="GE15" s="11">
        <f>IFERROR(__xludf.DUMMYFUNCTION("""COMPUTED_VALUE"""),1.0)</f>
        <v>1</v>
      </c>
      <c r="GF15" s="10" t="str">
        <f>IFERROR(__xludf.DUMMYFUNCTION("""COMPUTED_VALUE"""),"RTE")</f>
        <v>RTE</v>
      </c>
      <c r="GG15" s="10" t="str">
        <f>IFERROR(__xludf.DUMMYFUNCTION("""COMPUTED_VALUE"""),"RTE")</f>
        <v>RTE</v>
      </c>
      <c r="GH15" s="10" t="str">
        <f>IFERROR(__xludf.DUMMYFUNCTION("""COMPUTED_VALUE"""),"WA")</f>
        <v>WA</v>
      </c>
      <c r="GI15" s="10" t="str">
        <f>IFERROR(__xludf.DUMMYFUNCTION("""COMPUTED_VALUE"""),"RTE")</f>
        <v>RTE</v>
      </c>
      <c r="GJ15" s="10" t="str">
        <f>IFERROR(__xludf.DUMMYFUNCTION("""COMPUTED_VALUE"""),"RTE")</f>
        <v>RTE</v>
      </c>
      <c r="GK15" s="10" t="str">
        <f>IFERROR(__xludf.DUMMYFUNCTION("""COMPUTED_VALUE"""),"RTE")</f>
        <v>RTE</v>
      </c>
      <c r="GL15" s="10" t="str">
        <f>IFERROR(__xludf.DUMMYFUNCTION("""COMPUTED_VALUE"""),"RTE")</f>
        <v>RTE</v>
      </c>
      <c r="GM15" s="10" t="str">
        <f>IFERROR(__xludf.DUMMYFUNCTION("""COMPUTED_VALUE"""),"WA")</f>
        <v>WA</v>
      </c>
      <c r="GN15" s="10" t="str">
        <f>IFERROR(__xludf.DUMMYFUNCTION("""COMPUTED_VALUE"""),"RTE")</f>
        <v>RTE</v>
      </c>
      <c r="GO15" s="10" t="str">
        <f>IFERROR(__xludf.DUMMYFUNCTION("""COMPUTED_VALUE"""),"RTE")</f>
        <v>RTE</v>
      </c>
      <c r="GP15" s="10" t="str">
        <f>IFERROR(__xludf.DUMMYFUNCTION("""COMPUTED_VALUE"""),"RTE")</f>
        <v>RTE</v>
      </c>
      <c r="GQ15" s="10" t="str">
        <f>IFERROR(__xludf.DUMMYFUNCTION("""COMPUTED_VALUE"""),"RTE")</f>
        <v>RTE</v>
      </c>
      <c r="GR15" s="10" t="str">
        <f>IFERROR(__xludf.DUMMYFUNCTION("""COMPUTED_VALUE"""),"RTE")</f>
        <v>RTE</v>
      </c>
      <c r="GS15" s="10" t="str">
        <f>IFERROR(__xludf.DUMMYFUNCTION("""COMPUTED_VALUE"""),"RTE")</f>
        <v>RTE</v>
      </c>
      <c r="GT15" s="10" t="str">
        <f>IFERROR(__xludf.DUMMYFUNCTION("""COMPUTED_VALUE"""),"RTE")</f>
        <v>RTE</v>
      </c>
      <c r="GU15" s="10" t="str">
        <f>IFERROR(__xludf.DUMMYFUNCTION("""COMPUTED_VALUE"""),"RTE")</f>
        <v>RTE</v>
      </c>
      <c r="GV15" s="10" t="str">
        <f>IFERROR(__xludf.DUMMYFUNCTION("""COMPUTED_VALUE"""),"RTE")</f>
        <v>RTE</v>
      </c>
      <c r="GW15" s="10" t="str">
        <f>IFERROR(__xludf.DUMMYFUNCTION("""COMPUTED_VALUE"""),"WA")</f>
        <v>WA</v>
      </c>
      <c r="GX15" s="10" t="str">
        <f>IFERROR(__xludf.DUMMYFUNCTION("""COMPUTED_VALUE"""),"WA")</f>
        <v>WA</v>
      </c>
      <c r="GY15" s="10" t="str">
        <f>IFERROR(__xludf.DUMMYFUNCTION("""COMPUTED_VALUE"""),"WA")</f>
        <v>WA</v>
      </c>
      <c r="GZ15" s="10" t="str">
        <f>IFERROR(__xludf.DUMMYFUNCTION("""COMPUTED_VALUE"""),"WA")</f>
        <v>WA</v>
      </c>
      <c r="HA15" s="10" t="str">
        <f>IFERROR(__xludf.DUMMYFUNCTION("""COMPUTED_VALUE"""),"WA")</f>
        <v>WA</v>
      </c>
      <c r="HB15" s="10" t="str">
        <f>IFERROR(__xludf.DUMMYFUNCTION("""COMPUTED_VALUE"""),"RTE")</f>
        <v>RTE</v>
      </c>
      <c r="HC15" s="10" t="str">
        <f>IFERROR(__xludf.DUMMYFUNCTION("""COMPUTED_VALUE"""),"RTE")</f>
        <v>RTE</v>
      </c>
      <c r="HD15" s="10" t="str">
        <f>IFERROR(__xludf.DUMMYFUNCTION("""COMPUTED_VALUE"""),"RTE")</f>
        <v>RTE</v>
      </c>
      <c r="HE15" s="10" t="str">
        <f>IFERROR(__xludf.DUMMYFUNCTION("""COMPUTED_VALUE"""),"RTE")</f>
        <v>RTE</v>
      </c>
      <c r="HF15" s="10" t="str">
        <f>IFERROR(__xludf.DUMMYFUNCTION("""COMPUTED_VALUE"""),"WA")</f>
        <v>WA</v>
      </c>
      <c r="HG15" s="10" t="str">
        <f>IFERROR(__xludf.DUMMYFUNCTION("""COMPUTED_VALUE"""),"RTE")</f>
        <v>RTE</v>
      </c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</row>
    <row r="16">
      <c r="A16" s="7"/>
      <c r="B16" s="8">
        <v>2.0</v>
      </c>
      <c r="C16" s="8" t="str">
        <f t="shared" si="1"/>
        <v>11 - 14</v>
      </c>
      <c r="D16" s="7" t="str">
        <f>IFERROR(__xludf.DUMMYFUNCTION("""COMPUTED_VALUE"""),"mihailo_milosevic")</f>
        <v>mihailo_milosevic</v>
      </c>
      <c r="E16" s="7" t="str">
        <f>IFERROR(__xludf.DUMMYFUNCTION("""COMPUTED_VALUE"""),"Михаило")</f>
        <v>Михаило</v>
      </c>
      <c r="F16" s="7" t="str">
        <f>IFERROR(__xludf.DUMMYFUNCTION("""COMPUTED_VALUE"""),"Милошевић")</f>
        <v>Милошевић</v>
      </c>
      <c r="G16" s="9">
        <f>IFERROR(__xludf.DUMMYFUNCTION("""COMPUTED_VALUE"""),200.0)</f>
        <v>200</v>
      </c>
      <c r="H16" s="7" t="str">
        <f>IFERROR(__xludf.DUMMYFUNCTION("""COMPUTED_VALUE"""),"ODOBREN")</f>
        <v>ODOBREN</v>
      </c>
      <c r="I16" s="7" t="str">
        <f>IFERROR(__xludf.DUMMYFUNCTION("""COMPUTED_VALUE"""),"Stari grad")</f>
        <v>Stari grad</v>
      </c>
      <c r="J16" s="7" t="str">
        <f>IFERROR(__xludf.DUMMYFUNCTION("""COMPUTED_VALUE"""),"Matematička gimnazija")</f>
        <v>Matematička gimnazija</v>
      </c>
      <c r="K16" s="7" t="str">
        <f>IFERROR(__xludf.DUMMYFUNCTION("""COMPUTED_VALUE"""),"III")</f>
        <v>III</v>
      </c>
      <c r="L16" s="7" t="str">
        <f>IFERROR(__xludf.DUMMYFUNCTION("""COMPUTED_VALUE"""),"A")</f>
        <v>A</v>
      </c>
      <c r="M16" s="7" t="str">
        <f>IFERROR(__xludf.DUMMYFUNCTION("""COMPUTED_VALUE"""),"Jelena Hadži-Purić")</f>
        <v>Jelena Hadži-Purić</v>
      </c>
      <c r="N16" s="10" t="str">
        <f>IFERROR(__xludf.DUMMYFUNCTION("""COMPUTED_VALUE"""),"-")</f>
        <v>-</v>
      </c>
      <c r="O16" s="10" t="str">
        <f>IFERROR(__xludf.DUMMYFUNCTION("""COMPUTED_VALUE"""),"-")</f>
        <v>-</v>
      </c>
      <c r="P16" s="10" t="str">
        <f>IFERROR(__xludf.DUMMYFUNCTION("""COMPUTED_VALUE"""),"-")</f>
        <v>-</v>
      </c>
      <c r="Q16" s="11">
        <f>IFERROR(__xludf.DUMMYFUNCTION("""COMPUTED_VALUE"""),100.0)</f>
        <v>100</v>
      </c>
      <c r="R16" s="10">
        <f>IFERROR(__xludf.DUMMYFUNCTION("""COMPUTED_VALUE"""),100.0)</f>
        <v>100</v>
      </c>
      <c r="S16" s="10">
        <f>IFERROR(__xludf.DUMMYFUNCTION("""COMPUTED_VALUE"""),0.0)</f>
        <v>0</v>
      </c>
      <c r="T16" s="11" t="str">
        <f>IFERROR(__xludf.DUMMYFUNCTION("""COMPUTED_VALUE"""),"-")</f>
        <v>-</v>
      </c>
      <c r="U16" s="10" t="str">
        <f>IFERROR(__xludf.DUMMYFUNCTION("""COMPUTED_VALUE"""),"-")</f>
        <v>-</v>
      </c>
      <c r="V16" s="10" t="str">
        <f>IFERROR(__xludf.DUMMYFUNCTION("""COMPUTED_VALUE"""),"-")</f>
        <v>-</v>
      </c>
      <c r="W16" s="10" t="str">
        <f>IFERROR(__xludf.DUMMYFUNCTION("""COMPUTED_VALUE"""),"-")</f>
        <v>-</v>
      </c>
      <c r="X16" s="10" t="str">
        <f>IFERROR(__xludf.DUMMYFUNCTION("""COMPUTED_VALUE"""),"-")</f>
        <v>-</v>
      </c>
      <c r="Y16" s="10" t="str">
        <f>IFERROR(__xludf.DUMMYFUNCTION("""COMPUTED_VALUE"""),"-")</f>
        <v>-</v>
      </c>
      <c r="Z16" s="10" t="str">
        <f>IFERROR(__xludf.DUMMYFUNCTION("""COMPUTED_VALUE"""),"-")</f>
        <v>-</v>
      </c>
      <c r="AA16" s="10" t="str">
        <f>IFERROR(__xludf.DUMMYFUNCTION("""COMPUTED_VALUE"""),"-")</f>
        <v>-</v>
      </c>
      <c r="AB16" s="10" t="str">
        <f>IFERROR(__xludf.DUMMYFUNCTION("""COMPUTED_VALUE"""),"-")</f>
        <v>-</v>
      </c>
      <c r="AC16" s="10" t="str">
        <f>IFERROR(__xludf.DUMMYFUNCTION("""COMPUTED_VALUE"""),"-")</f>
        <v>-</v>
      </c>
      <c r="AD16" s="10" t="str">
        <f>IFERROR(__xludf.DUMMYFUNCTION("""COMPUTED_VALUE"""),"-")</f>
        <v>-</v>
      </c>
      <c r="AE16" s="10" t="str">
        <f>IFERROR(__xludf.DUMMYFUNCTION("""COMPUTED_VALUE"""),"-")</f>
        <v>-</v>
      </c>
      <c r="AF16" s="10" t="str">
        <f>IFERROR(__xludf.DUMMYFUNCTION("""COMPUTED_VALUE"""),"-")</f>
        <v>-</v>
      </c>
      <c r="AG16" s="10" t="str">
        <f>IFERROR(__xludf.DUMMYFUNCTION("""COMPUTED_VALUE"""),"-")</f>
        <v>-</v>
      </c>
      <c r="AH16" s="10" t="str">
        <f>IFERROR(__xludf.DUMMYFUNCTION("""COMPUTED_VALUE"""),"-")</f>
        <v>-</v>
      </c>
      <c r="AI16" s="10" t="str">
        <f>IFERROR(__xludf.DUMMYFUNCTION("""COMPUTED_VALUE"""),"-")</f>
        <v>-</v>
      </c>
      <c r="AJ16" s="10" t="str">
        <f>IFERROR(__xludf.DUMMYFUNCTION("""COMPUTED_VALUE"""),"-")</f>
        <v>-</v>
      </c>
      <c r="AK16" s="10" t="str">
        <f>IFERROR(__xludf.DUMMYFUNCTION("""COMPUTED_VALUE"""),"-")</f>
        <v>-</v>
      </c>
      <c r="AL16" s="10" t="str">
        <f>IFERROR(__xludf.DUMMYFUNCTION("""COMPUTED_VALUE"""),"-")</f>
        <v>-</v>
      </c>
      <c r="AM16" s="10" t="str">
        <f>IFERROR(__xludf.DUMMYFUNCTION("""COMPUTED_VALUE"""),"-")</f>
        <v>-</v>
      </c>
      <c r="AN16" s="11" t="str">
        <f>IFERROR(__xludf.DUMMYFUNCTION("""COMPUTED_VALUE"""),"-")</f>
        <v>-</v>
      </c>
      <c r="AO16" s="10" t="str">
        <f>IFERROR(__xludf.DUMMYFUNCTION("""COMPUTED_VALUE"""),"-")</f>
        <v>-</v>
      </c>
      <c r="AP16" s="10" t="str">
        <f>IFERROR(__xludf.DUMMYFUNCTION("""COMPUTED_VALUE"""),"-")</f>
        <v>-</v>
      </c>
      <c r="AQ16" s="10" t="str">
        <f>IFERROR(__xludf.DUMMYFUNCTION("""COMPUTED_VALUE"""),"-")</f>
        <v>-</v>
      </c>
      <c r="AR16" s="10" t="str">
        <f>IFERROR(__xludf.DUMMYFUNCTION("""COMPUTED_VALUE"""),"-")</f>
        <v>-</v>
      </c>
      <c r="AS16" s="10" t="str">
        <f>IFERROR(__xludf.DUMMYFUNCTION("""COMPUTED_VALUE"""),"-")</f>
        <v>-</v>
      </c>
      <c r="AT16" s="10" t="str">
        <f>IFERROR(__xludf.DUMMYFUNCTION("""COMPUTED_VALUE"""),"-")</f>
        <v>-</v>
      </c>
      <c r="AU16" s="10" t="str">
        <f>IFERROR(__xludf.DUMMYFUNCTION("""COMPUTED_VALUE"""),"-")</f>
        <v>-</v>
      </c>
      <c r="AV16" s="10" t="str">
        <f>IFERROR(__xludf.DUMMYFUNCTION("""COMPUTED_VALUE"""),"-")</f>
        <v>-</v>
      </c>
      <c r="AW16" s="10" t="str">
        <f>IFERROR(__xludf.DUMMYFUNCTION("""COMPUTED_VALUE"""),"-")</f>
        <v>-</v>
      </c>
      <c r="AX16" s="10" t="str">
        <f>IFERROR(__xludf.DUMMYFUNCTION("""COMPUTED_VALUE"""),"-")</f>
        <v>-</v>
      </c>
      <c r="AY16" s="10" t="str">
        <f>IFERROR(__xludf.DUMMYFUNCTION("""COMPUTED_VALUE"""),"-")</f>
        <v>-</v>
      </c>
      <c r="AZ16" s="10" t="str">
        <f>IFERROR(__xludf.DUMMYFUNCTION("""COMPUTED_VALUE"""),"-")</f>
        <v>-</v>
      </c>
      <c r="BA16" s="10" t="str">
        <f>IFERROR(__xludf.DUMMYFUNCTION("""COMPUTED_VALUE"""),"-")</f>
        <v>-</v>
      </c>
      <c r="BB16" s="10" t="str">
        <f>IFERROR(__xludf.DUMMYFUNCTION("""COMPUTED_VALUE"""),"-")</f>
        <v>-</v>
      </c>
      <c r="BC16" s="10" t="str">
        <f>IFERROR(__xludf.DUMMYFUNCTION("""COMPUTED_VALUE"""),"-")</f>
        <v>-</v>
      </c>
      <c r="BD16" s="10" t="str">
        <f>IFERROR(__xludf.DUMMYFUNCTION("""COMPUTED_VALUE"""),"-")</f>
        <v>-</v>
      </c>
      <c r="BE16" s="10" t="str">
        <f>IFERROR(__xludf.DUMMYFUNCTION("""COMPUTED_VALUE"""),"-")</f>
        <v>-</v>
      </c>
      <c r="BF16" s="10" t="str">
        <f>IFERROR(__xludf.DUMMYFUNCTION("""COMPUTED_VALUE"""),"-")</f>
        <v>-</v>
      </c>
      <c r="BG16" s="10" t="str">
        <f>IFERROR(__xludf.DUMMYFUNCTION("""COMPUTED_VALUE"""),"-")</f>
        <v>-</v>
      </c>
      <c r="BH16" s="10" t="str">
        <f>IFERROR(__xludf.DUMMYFUNCTION("""COMPUTED_VALUE"""),"-")</f>
        <v>-</v>
      </c>
      <c r="BI16" s="10" t="str">
        <f>IFERROR(__xludf.DUMMYFUNCTION("""COMPUTED_VALUE"""),"-")</f>
        <v>-</v>
      </c>
      <c r="BJ16" s="10" t="str">
        <f>IFERROR(__xludf.DUMMYFUNCTION("""COMPUTED_VALUE"""),"-")</f>
        <v>-</v>
      </c>
      <c r="BK16" s="10" t="str">
        <f>IFERROR(__xludf.DUMMYFUNCTION("""COMPUTED_VALUE"""),"-")</f>
        <v>-</v>
      </c>
      <c r="BL16" s="11" t="str">
        <f>IFERROR(__xludf.DUMMYFUNCTION("""COMPUTED_VALUE"""),"-")</f>
        <v>-</v>
      </c>
      <c r="BM16" s="10" t="str">
        <f>IFERROR(__xludf.DUMMYFUNCTION("""COMPUTED_VALUE"""),"-")</f>
        <v>-</v>
      </c>
      <c r="BN16" s="10" t="str">
        <f>IFERROR(__xludf.DUMMYFUNCTION("""COMPUTED_VALUE"""),"-")</f>
        <v>-</v>
      </c>
      <c r="BO16" s="10" t="str">
        <f>IFERROR(__xludf.DUMMYFUNCTION("""COMPUTED_VALUE"""),"-")</f>
        <v>-</v>
      </c>
      <c r="BP16" s="10" t="str">
        <f>IFERROR(__xludf.DUMMYFUNCTION("""COMPUTED_VALUE"""),"-")</f>
        <v>-</v>
      </c>
      <c r="BQ16" s="10" t="str">
        <f>IFERROR(__xludf.DUMMYFUNCTION("""COMPUTED_VALUE"""),"-")</f>
        <v>-</v>
      </c>
      <c r="BR16" s="10" t="str">
        <f>IFERROR(__xludf.DUMMYFUNCTION("""COMPUTED_VALUE"""),"-")</f>
        <v>-</v>
      </c>
      <c r="BS16" s="10" t="str">
        <f>IFERROR(__xludf.DUMMYFUNCTION("""COMPUTED_VALUE"""),"-")</f>
        <v>-</v>
      </c>
      <c r="BT16" s="10" t="str">
        <f>IFERROR(__xludf.DUMMYFUNCTION("""COMPUTED_VALUE"""),"-")</f>
        <v>-</v>
      </c>
      <c r="BU16" s="10" t="str">
        <f>IFERROR(__xludf.DUMMYFUNCTION("""COMPUTED_VALUE"""),"-")</f>
        <v>-</v>
      </c>
      <c r="BV16" s="10" t="str">
        <f>IFERROR(__xludf.DUMMYFUNCTION("""COMPUTED_VALUE"""),"-")</f>
        <v>-</v>
      </c>
      <c r="BW16" s="10" t="str">
        <f>IFERROR(__xludf.DUMMYFUNCTION("""COMPUTED_VALUE"""),"-")</f>
        <v>-</v>
      </c>
      <c r="BX16" s="10" t="str">
        <f>IFERROR(__xludf.DUMMYFUNCTION("""COMPUTED_VALUE"""),"-")</f>
        <v>-</v>
      </c>
      <c r="BY16" s="10" t="str">
        <f>IFERROR(__xludf.DUMMYFUNCTION("""COMPUTED_VALUE"""),"-")</f>
        <v>-</v>
      </c>
      <c r="BZ16" s="10" t="str">
        <f>IFERROR(__xludf.DUMMYFUNCTION("""COMPUTED_VALUE"""),"-")</f>
        <v>-</v>
      </c>
      <c r="CA16" s="10" t="str">
        <f>IFERROR(__xludf.DUMMYFUNCTION("""COMPUTED_VALUE"""),"-")</f>
        <v>-</v>
      </c>
      <c r="CB16" s="10" t="str">
        <f>IFERROR(__xludf.DUMMYFUNCTION("""COMPUTED_VALUE"""),"-")</f>
        <v>-</v>
      </c>
      <c r="CC16" s="10" t="str">
        <f>IFERROR(__xludf.DUMMYFUNCTION("""COMPUTED_VALUE"""),"-")</f>
        <v>-</v>
      </c>
      <c r="CD16" s="10" t="str">
        <f>IFERROR(__xludf.DUMMYFUNCTION("""COMPUTED_VALUE"""),"-")</f>
        <v>-</v>
      </c>
      <c r="CE16" s="10" t="str">
        <f>IFERROR(__xludf.DUMMYFUNCTION("""COMPUTED_VALUE"""),"-")</f>
        <v>-</v>
      </c>
      <c r="CF16" s="10" t="str">
        <f>IFERROR(__xludf.DUMMYFUNCTION("""COMPUTED_VALUE"""),"-")</f>
        <v>-</v>
      </c>
      <c r="CG16" s="10" t="str">
        <f>IFERROR(__xludf.DUMMYFUNCTION("""COMPUTED_VALUE"""),"-")</f>
        <v>-</v>
      </c>
      <c r="CH16" s="10" t="str">
        <f>IFERROR(__xludf.DUMMYFUNCTION("""COMPUTED_VALUE"""),"-")</f>
        <v>-</v>
      </c>
      <c r="CI16" s="10" t="str">
        <f>IFERROR(__xludf.DUMMYFUNCTION("""COMPUTED_VALUE"""),"-")</f>
        <v>-</v>
      </c>
      <c r="CJ16" s="10" t="str">
        <f>IFERROR(__xludf.DUMMYFUNCTION("""COMPUTED_VALUE"""),"-")</f>
        <v>-</v>
      </c>
      <c r="CK16" s="10" t="str">
        <f>IFERROR(__xludf.DUMMYFUNCTION("""COMPUTED_VALUE"""),"-")</f>
        <v>-</v>
      </c>
      <c r="CL16" s="10" t="str">
        <f>IFERROR(__xludf.DUMMYFUNCTION("""COMPUTED_VALUE"""),"-")</f>
        <v>-</v>
      </c>
      <c r="CM16" s="10" t="str">
        <f>IFERROR(__xludf.DUMMYFUNCTION("""COMPUTED_VALUE"""),"-")</f>
        <v>-</v>
      </c>
      <c r="CN16" s="10" t="str">
        <f>IFERROR(__xludf.DUMMYFUNCTION("""COMPUTED_VALUE"""),"-")</f>
        <v>-</v>
      </c>
      <c r="CO16" s="11">
        <f>IFERROR(__xludf.DUMMYFUNCTION("""COMPUTED_VALUE"""),1.0)</f>
        <v>1</v>
      </c>
      <c r="CP16" s="10">
        <f>IFERROR(__xludf.DUMMYFUNCTION("""COMPUTED_VALUE"""),1.0)</f>
        <v>1</v>
      </c>
      <c r="CQ16" s="10">
        <f>IFERROR(__xludf.DUMMYFUNCTION("""COMPUTED_VALUE"""),1.0)</f>
        <v>1</v>
      </c>
      <c r="CR16" s="10">
        <f>IFERROR(__xludf.DUMMYFUNCTION("""COMPUTED_VALUE"""),1.0)</f>
        <v>1</v>
      </c>
      <c r="CS16" s="10">
        <f>IFERROR(__xludf.DUMMYFUNCTION("""COMPUTED_VALUE"""),1.0)</f>
        <v>1</v>
      </c>
      <c r="CT16" s="10">
        <f>IFERROR(__xludf.DUMMYFUNCTION("""COMPUTED_VALUE"""),1.0)</f>
        <v>1</v>
      </c>
      <c r="CU16" s="10">
        <f>IFERROR(__xludf.DUMMYFUNCTION("""COMPUTED_VALUE"""),1.0)</f>
        <v>1</v>
      </c>
      <c r="CV16" s="10">
        <f>IFERROR(__xludf.DUMMYFUNCTION("""COMPUTED_VALUE"""),1.0)</f>
        <v>1</v>
      </c>
      <c r="CW16" s="10">
        <f>IFERROR(__xludf.DUMMYFUNCTION("""COMPUTED_VALUE"""),1.0)</f>
        <v>1</v>
      </c>
      <c r="CX16" s="10">
        <f>IFERROR(__xludf.DUMMYFUNCTION("""COMPUTED_VALUE"""),1.0)</f>
        <v>1</v>
      </c>
      <c r="CY16" s="10">
        <f>IFERROR(__xludf.DUMMYFUNCTION("""COMPUTED_VALUE"""),1.0)</f>
        <v>1</v>
      </c>
      <c r="CZ16" s="10">
        <f>IFERROR(__xludf.DUMMYFUNCTION("""COMPUTED_VALUE"""),1.0)</f>
        <v>1</v>
      </c>
      <c r="DA16" s="10">
        <f>IFERROR(__xludf.DUMMYFUNCTION("""COMPUTED_VALUE"""),1.0)</f>
        <v>1</v>
      </c>
      <c r="DB16" s="10">
        <f>IFERROR(__xludf.DUMMYFUNCTION("""COMPUTED_VALUE"""),1.0)</f>
        <v>1</v>
      </c>
      <c r="DC16" s="10">
        <f>IFERROR(__xludf.DUMMYFUNCTION("""COMPUTED_VALUE"""),1.0)</f>
        <v>1</v>
      </c>
      <c r="DD16" s="10">
        <f>IFERROR(__xludf.DUMMYFUNCTION("""COMPUTED_VALUE"""),1.0)</f>
        <v>1</v>
      </c>
      <c r="DE16" s="10">
        <f>IFERROR(__xludf.DUMMYFUNCTION("""COMPUTED_VALUE"""),1.0)</f>
        <v>1</v>
      </c>
      <c r="DF16" s="10">
        <f>IFERROR(__xludf.DUMMYFUNCTION("""COMPUTED_VALUE"""),1.0)</f>
        <v>1</v>
      </c>
      <c r="DG16" s="10">
        <f>IFERROR(__xludf.DUMMYFUNCTION("""COMPUTED_VALUE"""),1.0)</f>
        <v>1</v>
      </c>
      <c r="DH16" s="10">
        <f>IFERROR(__xludf.DUMMYFUNCTION("""COMPUTED_VALUE"""),1.0)</f>
        <v>1</v>
      </c>
      <c r="DI16" s="10">
        <f>IFERROR(__xludf.DUMMYFUNCTION("""COMPUTED_VALUE"""),1.0)</f>
        <v>1</v>
      </c>
      <c r="DJ16" s="10">
        <f>IFERROR(__xludf.DUMMYFUNCTION("""COMPUTED_VALUE"""),1.0)</f>
        <v>1</v>
      </c>
      <c r="DK16" s="10">
        <f>IFERROR(__xludf.DUMMYFUNCTION("""COMPUTED_VALUE"""),1.0)</f>
        <v>1</v>
      </c>
      <c r="DL16" s="10">
        <f>IFERROR(__xludf.DUMMYFUNCTION("""COMPUTED_VALUE"""),1.0)</f>
        <v>1</v>
      </c>
      <c r="DM16" s="10">
        <f>IFERROR(__xludf.DUMMYFUNCTION("""COMPUTED_VALUE"""),1.0)</f>
        <v>1</v>
      </c>
      <c r="DN16" s="10">
        <f>IFERROR(__xludf.DUMMYFUNCTION("""COMPUTED_VALUE"""),1.0)</f>
        <v>1</v>
      </c>
      <c r="DO16" s="10">
        <f>IFERROR(__xludf.DUMMYFUNCTION("""COMPUTED_VALUE"""),1.0)</f>
        <v>1</v>
      </c>
      <c r="DP16" s="10">
        <f>IFERROR(__xludf.DUMMYFUNCTION("""COMPUTED_VALUE"""),1.0)</f>
        <v>1</v>
      </c>
      <c r="DQ16" s="10">
        <f>IFERROR(__xludf.DUMMYFUNCTION("""COMPUTED_VALUE"""),1.0)</f>
        <v>1</v>
      </c>
      <c r="DR16" s="10">
        <f>IFERROR(__xludf.DUMMYFUNCTION("""COMPUTED_VALUE"""),1.0)</f>
        <v>1</v>
      </c>
      <c r="DS16" s="10">
        <f>IFERROR(__xludf.DUMMYFUNCTION("""COMPUTED_VALUE"""),1.0)</f>
        <v>1</v>
      </c>
      <c r="DT16" s="10">
        <f>IFERROR(__xludf.DUMMYFUNCTION("""COMPUTED_VALUE"""),1.0)</f>
        <v>1</v>
      </c>
      <c r="DU16" s="10">
        <f>IFERROR(__xludf.DUMMYFUNCTION("""COMPUTED_VALUE"""),1.0)</f>
        <v>1</v>
      </c>
      <c r="DV16" s="10">
        <f>IFERROR(__xludf.DUMMYFUNCTION("""COMPUTED_VALUE"""),1.0)</f>
        <v>1</v>
      </c>
      <c r="DW16" s="10">
        <f>IFERROR(__xludf.DUMMYFUNCTION("""COMPUTED_VALUE"""),1.0)</f>
        <v>1</v>
      </c>
      <c r="DX16" s="10">
        <f>IFERROR(__xludf.DUMMYFUNCTION("""COMPUTED_VALUE"""),1.0)</f>
        <v>1</v>
      </c>
      <c r="DY16" s="10">
        <f>IFERROR(__xludf.DUMMYFUNCTION("""COMPUTED_VALUE"""),1.0)</f>
        <v>1</v>
      </c>
      <c r="DZ16" s="10">
        <f>IFERROR(__xludf.DUMMYFUNCTION("""COMPUTED_VALUE"""),1.0)</f>
        <v>1</v>
      </c>
      <c r="EA16" s="10">
        <f>IFERROR(__xludf.DUMMYFUNCTION("""COMPUTED_VALUE"""),1.0)</f>
        <v>1</v>
      </c>
      <c r="EB16" s="10">
        <f>IFERROR(__xludf.DUMMYFUNCTION("""COMPUTED_VALUE"""),1.0)</f>
        <v>1</v>
      </c>
      <c r="EC16" s="10">
        <f>IFERROR(__xludf.DUMMYFUNCTION("""COMPUTED_VALUE"""),1.0)</f>
        <v>1</v>
      </c>
      <c r="ED16" s="10">
        <f>IFERROR(__xludf.DUMMYFUNCTION("""COMPUTED_VALUE"""),1.0)</f>
        <v>1</v>
      </c>
      <c r="EE16" s="10">
        <f>IFERROR(__xludf.DUMMYFUNCTION("""COMPUTED_VALUE"""),1.0)</f>
        <v>1</v>
      </c>
      <c r="EF16" s="10">
        <f>IFERROR(__xludf.DUMMYFUNCTION("""COMPUTED_VALUE"""),1.0)</f>
        <v>1</v>
      </c>
      <c r="EG16" s="10">
        <f>IFERROR(__xludf.DUMMYFUNCTION("""COMPUTED_VALUE"""),1.0)</f>
        <v>1</v>
      </c>
      <c r="EH16" s="10">
        <f>IFERROR(__xludf.DUMMYFUNCTION("""COMPUTED_VALUE"""),1.0)</f>
        <v>1</v>
      </c>
      <c r="EI16" s="10">
        <f>IFERROR(__xludf.DUMMYFUNCTION("""COMPUTED_VALUE"""),1.0)</f>
        <v>1</v>
      </c>
      <c r="EJ16" s="10">
        <f>IFERROR(__xludf.DUMMYFUNCTION("""COMPUTED_VALUE"""),1.0)</f>
        <v>1</v>
      </c>
      <c r="EK16" s="10">
        <f>IFERROR(__xludf.DUMMYFUNCTION("""COMPUTED_VALUE"""),1.0)</f>
        <v>1</v>
      </c>
      <c r="EL16" s="10">
        <f>IFERROR(__xludf.DUMMYFUNCTION("""COMPUTED_VALUE"""),1.0)</f>
        <v>1</v>
      </c>
      <c r="EM16" s="10">
        <f>IFERROR(__xludf.DUMMYFUNCTION("""COMPUTED_VALUE"""),1.0)</f>
        <v>1</v>
      </c>
      <c r="EN16" s="10">
        <f>IFERROR(__xludf.DUMMYFUNCTION("""COMPUTED_VALUE"""),1.0)</f>
        <v>1</v>
      </c>
      <c r="EO16" s="10">
        <f>IFERROR(__xludf.DUMMYFUNCTION("""COMPUTED_VALUE"""),1.0)</f>
        <v>1</v>
      </c>
      <c r="EP16" s="10">
        <f>IFERROR(__xludf.DUMMYFUNCTION("""COMPUTED_VALUE"""),1.0)</f>
        <v>1</v>
      </c>
      <c r="EQ16" s="10">
        <f>IFERROR(__xludf.DUMMYFUNCTION("""COMPUTED_VALUE"""),1.0)</f>
        <v>1</v>
      </c>
      <c r="ER16" s="10">
        <f>IFERROR(__xludf.DUMMYFUNCTION("""COMPUTED_VALUE"""),1.0)</f>
        <v>1</v>
      </c>
      <c r="ES16" s="10">
        <f>IFERROR(__xludf.DUMMYFUNCTION("""COMPUTED_VALUE"""),1.0)</f>
        <v>1</v>
      </c>
      <c r="ET16" s="10">
        <f>IFERROR(__xludf.DUMMYFUNCTION("""COMPUTED_VALUE"""),1.0)</f>
        <v>1</v>
      </c>
      <c r="EU16" s="10">
        <f>IFERROR(__xludf.DUMMYFUNCTION("""COMPUTED_VALUE"""),1.0)</f>
        <v>1</v>
      </c>
      <c r="EV16" s="10">
        <f>IFERROR(__xludf.DUMMYFUNCTION("""COMPUTED_VALUE"""),1.0)</f>
        <v>1</v>
      </c>
      <c r="EW16" s="10">
        <f>IFERROR(__xludf.DUMMYFUNCTION("""COMPUTED_VALUE"""),1.0)</f>
        <v>1</v>
      </c>
      <c r="EX16" s="10">
        <f>IFERROR(__xludf.DUMMYFUNCTION("""COMPUTED_VALUE"""),1.0)</f>
        <v>1</v>
      </c>
      <c r="EY16" s="10">
        <f>IFERROR(__xludf.DUMMYFUNCTION("""COMPUTED_VALUE"""),1.0)</f>
        <v>1</v>
      </c>
      <c r="EZ16" s="10">
        <f>IFERROR(__xludf.DUMMYFUNCTION("""COMPUTED_VALUE"""),1.0)</f>
        <v>1</v>
      </c>
      <c r="FA16" s="10">
        <f>IFERROR(__xludf.DUMMYFUNCTION("""COMPUTED_VALUE"""),1.0)</f>
        <v>1</v>
      </c>
      <c r="FB16" s="10">
        <f>IFERROR(__xludf.DUMMYFUNCTION("""COMPUTED_VALUE"""),1.0)</f>
        <v>1</v>
      </c>
      <c r="FC16" s="10">
        <f>IFERROR(__xludf.DUMMYFUNCTION("""COMPUTED_VALUE"""),1.0)</f>
        <v>1</v>
      </c>
      <c r="FD16" s="11">
        <f>IFERROR(__xludf.DUMMYFUNCTION("""COMPUTED_VALUE"""),1.0)</f>
        <v>1</v>
      </c>
      <c r="FE16" s="10">
        <f>IFERROR(__xludf.DUMMYFUNCTION("""COMPUTED_VALUE"""),1.0)</f>
        <v>1</v>
      </c>
      <c r="FF16" s="10">
        <f>IFERROR(__xludf.DUMMYFUNCTION("""COMPUTED_VALUE"""),1.0)</f>
        <v>1</v>
      </c>
      <c r="FG16" s="10">
        <f>IFERROR(__xludf.DUMMYFUNCTION("""COMPUTED_VALUE"""),1.0)</f>
        <v>1</v>
      </c>
      <c r="FH16" s="10">
        <f>IFERROR(__xludf.DUMMYFUNCTION("""COMPUTED_VALUE"""),1.0)</f>
        <v>1</v>
      </c>
      <c r="FI16" s="10">
        <f>IFERROR(__xludf.DUMMYFUNCTION("""COMPUTED_VALUE"""),1.0)</f>
        <v>1</v>
      </c>
      <c r="FJ16" s="10">
        <f>IFERROR(__xludf.DUMMYFUNCTION("""COMPUTED_VALUE"""),1.0)</f>
        <v>1</v>
      </c>
      <c r="FK16" s="10">
        <f>IFERROR(__xludf.DUMMYFUNCTION("""COMPUTED_VALUE"""),1.0)</f>
        <v>1</v>
      </c>
      <c r="FL16" s="10">
        <f>IFERROR(__xludf.DUMMYFUNCTION("""COMPUTED_VALUE"""),1.0)</f>
        <v>1</v>
      </c>
      <c r="FM16" s="10">
        <f>IFERROR(__xludf.DUMMYFUNCTION("""COMPUTED_VALUE"""),1.0)</f>
        <v>1</v>
      </c>
      <c r="FN16" s="10">
        <f>IFERROR(__xludf.DUMMYFUNCTION("""COMPUTED_VALUE"""),1.0)</f>
        <v>1</v>
      </c>
      <c r="FO16" s="10">
        <f>IFERROR(__xludf.DUMMYFUNCTION("""COMPUTED_VALUE"""),1.0)</f>
        <v>1</v>
      </c>
      <c r="FP16" s="10">
        <f>IFERROR(__xludf.DUMMYFUNCTION("""COMPUTED_VALUE"""),1.0)</f>
        <v>1</v>
      </c>
      <c r="FQ16" s="10">
        <f>IFERROR(__xludf.DUMMYFUNCTION("""COMPUTED_VALUE"""),1.0)</f>
        <v>1</v>
      </c>
      <c r="FR16" s="10">
        <f>IFERROR(__xludf.DUMMYFUNCTION("""COMPUTED_VALUE"""),1.0)</f>
        <v>1</v>
      </c>
      <c r="FS16" s="10">
        <f>IFERROR(__xludf.DUMMYFUNCTION("""COMPUTED_VALUE"""),1.0)</f>
        <v>1</v>
      </c>
      <c r="FT16" s="10">
        <f>IFERROR(__xludf.DUMMYFUNCTION("""COMPUTED_VALUE"""),1.0)</f>
        <v>1</v>
      </c>
      <c r="FU16" s="10">
        <f>IFERROR(__xludf.DUMMYFUNCTION("""COMPUTED_VALUE"""),1.0)</f>
        <v>1</v>
      </c>
      <c r="FV16" s="10">
        <f>IFERROR(__xludf.DUMMYFUNCTION("""COMPUTED_VALUE"""),1.0)</f>
        <v>1</v>
      </c>
      <c r="FW16" s="10">
        <f>IFERROR(__xludf.DUMMYFUNCTION("""COMPUTED_VALUE"""),1.0)</f>
        <v>1</v>
      </c>
      <c r="FX16" s="10">
        <f>IFERROR(__xludf.DUMMYFUNCTION("""COMPUTED_VALUE"""),1.0)</f>
        <v>1</v>
      </c>
      <c r="FY16" s="10">
        <f>IFERROR(__xludf.DUMMYFUNCTION("""COMPUTED_VALUE"""),1.0)</f>
        <v>1</v>
      </c>
      <c r="FZ16" s="10">
        <f>IFERROR(__xludf.DUMMYFUNCTION("""COMPUTED_VALUE"""),1.0)</f>
        <v>1</v>
      </c>
      <c r="GA16" s="10">
        <f>IFERROR(__xludf.DUMMYFUNCTION("""COMPUTED_VALUE"""),1.0)</f>
        <v>1</v>
      </c>
      <c r="GB16" s="10">
        <f>IFERROR(__xludf.DUMMYFUNCTION("""COMPUTED_VALUE"""),1.0)</f>
        <v>1</v>
      </c>
      <c r="GC16" s="10">
        <f>IFERROR(__xludf.DUMMYFUNCTION("""COMPUTED_VALUE"""),1.0)</f>
        <v>1</v>
      </c>
      <c r="GD16" s="10">
        <f>IFERROR(__xludf.DUMMYFUNCTION("""COMPUTED_VALUE"""),1.0)</f>
        <v>1</v>
      </c>
      <c r="GE16" s="11" t="str">
        <f>IFERROR(__xludf.DUMMYFUNCTION("""COMPUTED_VALUE"""),"WA")</f>
        <v>WA</v>
      </c>
      <c r="GF16" s="10">
        <f>IFERROR(__xludf.DUMMYFUNCTION("""COMPUTED_VALUE"""),1.0)</f>
        <v>1</v>
      </c>
      <c r="GG16" s="10" t="str">
        <f>IFERROR(__xludf.DUMMYFUNCTION("""COMPUTED_VALUE"""),"WA")</f>
        <v>WA</v>
      </c>
      <c r="GH16" s="10">
        <f>IFERROR(__xludf.DUMMYFUNCTION("""COMPUTED_VALUE"""),1.0)</f>
        <v>1</v>
      </c>
      <c r="GI16" s="10" t="str">
        <f>IFERROR(__xludf.DUMMYFUNCTION("""COMPUTED_VALUE"""),"WA")</f>
        <v>WA</v>
      </c>
      <c r="GJ16" s="10" t="str">
        <f>IFERROR(__xludf.DUMMYFUNCTION("""COMPUTED_VALUE"""),"WA")</f>
        <v>WA</v>
      </c>
      <c r="GK16" s="10" t="str">
        <f>IFERROR(__xludf.DUMMYFUNCTION("""COMPUTED_VALUE"""),"WA")</f>
        <v>WA</v>
      </c>
      <c r="GL16" s="10" t="str">
        <f>IFERROR(__xludf.DUMMYFUNCTION("""COMPUTED_VALUE"""),"WA")</f>
        <v>WA</v>
      </c>
      <c r="GM16" s="10" t="str">
        <f>IFERROR(__xludf.DUMMYFUNCTION("""COMPUTED_VALUE"""),"WA")</f>
        <v>WA</v>
      </c>
      <c r="GN16" s="10" t="str">
        <f>IFERROR(__xludf.DUMMYFUNCTION("""COMPUTED_VALUE"""),"WA")</f>
        <v>WA</v>
      </c>
      <c r="GO16" s="10" t="str">
        <f>IFERROR(__xludf.DUMMYFUNCTION("""COMPUTED_VALUE"""),"WA")</f>
        <v>WA</v>
      </c>
      <c r="GP16" s="10" t="str">
        <f>IFERROR(__xludf.DUMMYFUNCTION("""COMPUTED_VALUE"""),"WA")</f>
        <v>WA</v>
      </c>
      <c r="GQ16" s="10" t="str">
        <f>IFERROR(__xludf.DUMMYFUNCTION("""COMPUTED_VALUE"""),"WA")</f>
        <v>WA</v>
      </c>
      <c r="GR16" s="10" t="str">
        <f>IFERROR(__xludf.DUMMYFUNCTION("""COMPUTED_VALUE"""),"WA")</f>
        <v>WA</v>
      </c>
      <c r="GS16" s="10" t="str">
        <f>IFERROR(__xludf.DUMMYFUNCTION("""COMPUTED_VALUE"""),"WA")</f>
        <v>WA</v>
      </c>
      <c r="GT16" s="10" t="str">
        <f>IFERROR(__xludf.DUMMYFUNCTION("""COMPUTED_VALUE"""),"WA")</f>
        <v>WA</v>
      </c>
      <c r="GU16" s="10" t="str">
        <f>IFERROR(__xludf.DUMMYFUNCTION("""COMPUTED_VALUE"""),"WA")</f>
        <v>WA</v>
      </c>
      <c r="GV16" s="10" t="str">
        <f>IFERROR(__xludf.DUMMYFUNCTION("""COMPUTED_VALUE"""),"WA")</f>
        <v>WA</v>
      </c>
      <c r="GW16" s="10" t="str">
        <f>IFERROR(__xludf.DUMMYFUNCTION("""COMPUTED_VALUE"""),"WA")</f>
        <v>WA</v>
      </c>
      <c r="GX16" s="10" t="str">
        <f>IFERROR(__xludf.DUMMYFUNCTION("""COMPUTED_VALUE"""),"WA")</f>
        <v>WA</v>
      </c>
      <c r="GY16" s="10" t="str">
        <f>IFERROR(__xludf.DUMMYFUNCTION("""COMPUTED_VALUE"""),"WA")</f>
        <v>WA</v>
      </c>
      <c r="GZ16" s="10" t="str">
        <f>IFERROR(__xludf.DUMMYFUNCTION("""COMPUTED_VALUE"""),"WA")</f>
        <v>WA</v>
      </c>
      <c r="HA16" s="10" t="str">
        <f>IFERROR(__xludf.DUMMYFUNCTION("""COMPUTED_VALUE"""),"WA")</f>
        <v>WA</v>
      </c>
      <c r="HB16" s="10" t="str">
        <f>IFERROR(__xludf.DUMMYFUNCTION("""COMPUTED_VALUE"""),"WA")</f>
        <v>WA</v>
      </c>
      <c r="HC16" s="10" t="str">
        <f>IFERROR(__xludf.DUMMYFUNCTION("""COMPUTED_VALUE"""),"WA")</f>
        <v>WA</v>
      </c>
      <c r="HD16" s="10" t="str">
        <f>IFERROR(__xludf.DUMMYFUNCTION("""COMPUTED_VALUE"""),"WA")</f>
        <v>WA</v>
      </c>
      <c r="HE16" s="10" t="str">
        <f>IFERROR(__xludf.DUMMYFUNCTION("""COMPUTED_VALUE"""),"WA")</f>
        <v>WA</v>
      </c>
      <c r="HF16" s="10" t="str">
        <f>IFERROR(__xludf.DUMMYFUNCTION("""COMPUTED_VALUE"""),"WA")</f>
        <v>WA</v>
      </c>
      <c r="HG16" s="10" t="str">
        <f>IFERROR(__xludf.DUMMYFUNCTION("""COMPUTED_VALUE"""),"WA")</f>
        <v>WA</v>
      </c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</row>
    <row r="17">
      <c r="A17" s="7"/>
      <c r="B17" s="8">
        <v>3.0</v>
      </c>
      <c r="C17" s="8">
        <f t="shared" si="1"/>
        <v>15</v>
      </c>
      <c r="D17" s="7" t="str">
        <f>IFERROR(__xludf.DUMMYFUNCTION("""COMPUTED_VALUE"""),"Tosic")</f>
        <v>Tosic</v>
      </c>
      <c r="E17" s="7" t="str">
        <f>IFERROR(__xludf.DUMMYFUNCTION("""COMPUTED_VALUE"""),"Momčilo")</f>
        <v>Momčilo</v>
      </c>
      <c r="F17" s="7" t="str">
        <f>IFERROR(__xludf.DUMMYFUNCTION("""COMPUTED_VALUE"""),"Tošić")</f>
        <v>Tošić</v>
      </c>
      <c r="G17" s="9">
        <f>IFERROR(__xludf.DUMMYFUNCTION("""COMPUTED_VALUE"""),197.0)</f>
        <v>197</v>
      </c>
      <c r="H17" s="7" t="str">
        <f>IFERROR(__xludf.DUMMYFUNCTION("""COMPUTED_VALUE"""),"ODOBREN")</f>
        <v>ODOBREN</v>
      </c>
      <c r="I17" s="7" t="str">
        <f>IFERROR(__xludf.DUMMYFUNCTION("""COMPUTED_VALUE"""),"Niš")</f>
        <v>Niš</v>
      </c>
      <c r="J17" s="7" t="str">
        <f>IFERROR(__xludf.DUMMYFUNCTION("""COMPUTED_VALUE"""),"Gimnazija Svetozar Marković")</f>
        <v>Gimnazija Svetozar Marković</v>
      </c>
      <c r="K17" s="7" t="str">
        <f>IFERROR(__xludf.DUMMYFUNCTION("""COMPUTED_VALUE"""),"II")</f>
        <v>II</v>
      </c>
      <c r="L17" s="7" t="str">
        <f>IFERROR(__xludf.DUMMYFUNCTION("""COMPUTED_VALUE"""),"A")</f>
        <v>A</v>
      </c>
      <c r="M17" s="7" t="str">
        <f>IFERROR(__xludf.DUMMYFUNCTION("""COMPUTED_VALUE"""),"Ivan Stošić, Nikola Milosavljević, Marko Petković")</f>
        <v>Ivan Stošić, Nikola Milosavljević, Marko Petković</v>
      </c>
      <c r="N17" s="10" t="str">
        <f>IFERROR(__xludf.DUMMYFUNCTION("""COMPUTED_VALUE"""),"-")</f>
        <v>-</v>
      </c>
      <c r="O17" s="10" t="str">
        <f>IFERROR(__xludf.DUMMYFUNCTION("""COMPUTED_VALUE"""),"-")</f>
        <v>-</v>
      </c>
      <c r="P17" s="10" t="str">
        <f>IFERROR(__xludf.DUMMYFUNCTION("""COMPUTED_VALUE"""),"-")</f>
        <v>-</v>
      </c>
      <c r="Q17" s="11">
        <f>IFERROR(__xludf.DUMMYFUNCTION("""COMPUTED_VALUE"""),100.0)</f>
        <v>100</v>
      </c>
      <c r="R17" s="10">
        <f>IFERROR(__xludf.DUMMYFUNCTION("""COMPUTED_VALUE"""),20.0)</f>
        <v>20</v>
      </c>
      <c r="S17" s="10">
        <f>IFERROR(__xludf.DUMMYFUNCTION("""COMPUTED_VALUE"""),77.0)</f>
        <v>77</v>
      </c>
      <c r="T17" s="11" t="str">
        <f>IFERROR(__xludf.DUMMYFUNCTION("""COMPUTED_VALUE"""),"-")</f>
        <v>-</v>
      </c>
      <c r="U17" s="10" t="str">
        <f>IFERROR(__xludf.DUMMYFUNCTION("""COMPUTED_VALUE"""),"-")</f>
        <v>-</v>
      </c>
      <c r="V17" s="10" t="str">
        <f>IFERROR(__xludf.DUMMYFUNCTION("""COMPUTED_VALUE"""),"-")</f>
        <v>-</v>
      </c>
      <c r="W17" s="10" t="str">
        <f>IFERROR(__xludf.DUMMYFUNCTION("""COMPUTED_VALUE"""),"-")</f>
        <v>-</v>
      </c>
      <c r="X17" s="10" t="str">
        <f>IFERROR(__xludf.DUMMYFUNCTION("""COMPUTED_VALUE"""),"-")</f>
        <v>-</v>
      </c>
      <c r="Y17" s="10" t="str">
        <f>IFERROR(__xludf.DUMMYFUNCTION("""COMPUTED_VALUE"""),"-")</f>
        <v>-</v>
      </c>
      <c r="Z17" s="10" t="str">
        <f>IFERROR(__xludf.DUMMYFUNCTION("""COMPUTED_VALUE"""),"-")</f>
        <v>-</v>
      </c>
      <c r="AA17" s="10" t="str">
        <f>IFERROR(__xludf.DUMMYFUNCTION("""COMPUTED_VALUE"""),"-")</f>
        <v>-</v>
      </c>
      <c r="AB17" s="10" t="str">
        <f>IFERROR(__xludf.DUMMYFUNCTION("""COMPUTED_VALUE"""),"-")</f>
        <v>-</v>
      </c>
      <c r="AC17" s="10" t="str">
        <f>IFERROR(__xludf.DUMMYFUNCTION("""COMPUTED_VALUE"""),"-")</f>
        <v>-</v>
      </c>
      <c r="AD17" s="10" t="str">
        <f>IFERROR(__xludf.DUMMYFUNCTION("""COMPUTED_VALUE"""),"-")</f>
        <v>-</v>
      </c>
      <c r="AE17" s="10" t="str">
        <f>IFERROR(__xludf.DUMMYFUNCTION("""COMPUTED_VALUE"""),"-")</f>
        <v>-</v>
      </c>
      <c r="AF17" s="10" t="str">
        <f>IFERROR(__xludf.DUMMYFUNCTION("""COMPUTED_VALUE"""),"-")</f>
        <v>-</v>
      </c>
      <c r="AG17" s="10" t="str">
        <f>IFERROR(__xludf.DUMMYFUNCTION("""COMPUTED_VALUE"""),"-")</f>
        <v>-</v>
      </c>
      <c r="AH17" s="10" t="str">
        <f>IFERROR(__xludf.DUMMYFUNCTION("""COMPUTED_VALUE"""),"-")</f>
        <v>-</v>
      </c>
      <c r="AI17" s="10" t="str">
        <f>IFERROR(__xludf.DUMMYFUNCTION("""COMPUTED_VALUE"""),"-")</f>
        <v>-</v>
      </c>
      <c r="AJ17" s="10" t="str">
        <f>IFERROR(__xludf.DUMMYFUNCTION("""COMPUTED_VALUE"""),"-")</f>
        <v>-</v>
      </c>
      <c r="AK17" s="10" t="str">
        <f>IFERROR(__xludf.DUMMYFUNCTION("""COMPUTED_VALUE"""),"-")</f>
        <v>-</v>
      </c>
      <c r="AL17" s="10" t="str">
        <f>IFERROR(__xludf.DUMMYFUNCTION("""COMPUTED_VALUE"""),"-")</f>
        <v>-</v>
      </c>
      <c r="AM17" s="10" t="str">
        <f>IFERROR(__xludf.DUMMYFUNCTION("""COMPUTED_VALUE"""),"-")</f>
        <v>-</v>
      </c>
      <c r="AN17" s="11" t="str">
        <f>IFERROR(__xludf.DUMMYFUNCTION("""COMPUTED_VALUE"""),"-")</f>
        <v>-</v>
      </c>
      <c r="AO17" s="10" t="str">
        <f>IFERROR(__xludf.DUMMYFUNCTION("""COMPUTED_VALUE"""),"-")</f>
        <v>-</v>
      </c>
      <c r="AP17" s="10" t="str">
        <f>IFERROR(__xludf.DUMMYFUNCTION("""COMPUTED_VALUE"""),"-")</f>
        <v>-</v>
      </c>
      <c r="AQ17" s="10" t="str">
        <f>IFERROR(__xludf.DUMMYFUNCTION("""COMPUTED_VALUE"""),"-")</f>
        <v>-</v>
      </c>
      <c r="AR17" s="10" t="str">
        <f>IFERROR(__xludf.DUMMYFUNCTION("""COMPUTED_VALUE"""),"-")</f>
        <v>-</v>
      </c>
      <c r="AS17" s="10" t="str">
        <f>IFERROR(__xludf.DUMMYFUNCTION("""COMPUTED_VALUE"""),"-")</f>
        <v>-</v>
      </c>
      <c r="AT17" s="10" t="str">
        <f>IFERROR(__xludf.DUMMYFUNCTION("""COMPUTED_VALUE"""),"-")</f>
        <v>-</v>
      </c>
      <c r="AU17" s="10" t="str">
        <f>IFERROR(__xludf.DUMMYFUNCTION("""COMPUTED_VALUE"""),"-")</f>
        <v>-</v>
      </c>
      <c r="AV17" s="10" t="str">
        <f>IFERROR(__xludf.DUMMYFUNCTION("""COMPUTED_VALUE"""),"-")</f>
        <v>-</v>
      </c>
      <c r="AW17" s="10" t="str">
        <f>IFERROR(__xludf.DUMMYFUNCTION("""COMPUTED_VALUE"""),"-")</f>
        <v>-</v>
      </c>
      <c r="AX17" s="10" t="str">
        <f>IFERROR(__xludf.DUMMYFUNCTION("""COMPUTED_VALUE"""),"-")</f>
        <v>-</v>
      </c>
      <c r="AY17" s="10" t="str">
        <f>IFERROR(__xludf.DUMMYFUNCTION("""COMPUTED_VALUE"""),"-")</f>
        <v>-</v>
      </c>
      <c r="AZ17" s="10" t="str">
        <f>IFERROR(__xludf.DUMMYFUNCTION("""COMPUTED_VALUE"""),"-")</f>
        <v>-</v>
      </c>
      <c r="BA17" s="10" t="str">
        <f>IFERROR(__xludf.DUMMYFUNCTION("""COMPUTED_VALUE"""),"-")</f>
        <v>-</v>
      </c>
      <c r="BB17" s="10" t="str">
        <f>IFERROR(__xludf.DUMMYFUNCTION("""COMPUTED_VALUE"""),"-")</f>
        <v>-</v>
      </c>
      <c r="BC17" s="10" t="str">
        <f>IFERROR(__xludf.DUMMYFUNCTION("""COMPUTED_VALUE"""),"-")</f>
        <v>-</v>
      </c>
      <c r="BD17" s="10" t="str">
        <f>IFERROR(__xludf.DUMMYFUNCTION("""COMPUTED_VALUE"""),"-")</f>
        <v>-</v>
      </c>
      <c r="BE17" s="10" t="str">
        <f>IFERROR(__xludf.DUMMYFUNCTION("""COMPUTED_VALUE"""),"-")</f>
        <v>-</v>
      </c>
      <c r="BF17" s="10" t="str">
        <f>IFERROR(__xludf.DUMMYFUNCTION("""COMPUTED_VALUE"""),"-")</f>
        <v>-</v>
      </c>
      <c r="BG17" s="10" t="str">
        <f>IFERROR(__xludf.DUMMYFUNCTION("""COMPUTED_VALUE"""),"-")</f>
        <v>-</v>
      </c>
      <c r="BH17" s="10" t="str">
        <f>IFERROR(__xludf.DUMMYFUNCTION("""COMPUTED_VALUE"""),"-")</f>
        <v>-</v>
      </c>
      <c r="BI17" s="10" t="str">
        <f>IFERROR(__xludf.DUMMYFUNCTION("""COMPUTED_VALUE"""),"-")</f>
        <v>-</v>
      </c>
      <c r="BJ17" s="10" t="str">
        <f>IFERROR(__xludf.DUMMYFUNCTION("""COMPUTED_VALUE"""),"-")</f>
        <v>-</v>
      </c>
      <c r="BK17" s="10" t="str">
        <f>IFERROR(__xludf.DUMMYFUNCTION("""COMPUTED_VALUE"""),"-")</f>
        <v>-</v>
      </c>
      <c r="BL17" s="11" t="str">
        <f>IFERROR(__xludf.DUMMYFUNCTION("""COMPUTED_VALUE"""),"-")</f>
        <v>-</v>
      </c>
      <c r="BM17" s="10" t="str">
        <f>IFERROR(__xludf.DUMMYFUNCTION("""COMPUTED_VALUE"""),"-")</f>
        <v>-</v>
      </c>
      <c r="BN17" s="10" t="str">
        <f>IFERROR(__xludf.DUMMYFUNCTION("""COMPUTED_VALUE"""),"-")</f>
        <v>-</v>
      </c>
      <c r="BO17" s="10" t="str">
        <f>IFERROR(__xludf.DUMMYFUNCTION("""COMPUTED_VALUE"""),"-")</f>
        <v>-</v>
      </c>
      <c r="BP17" s="10" t="str">
        <f>IFERROR(__xludf.DUMMYFUNCTION("""COMPUTED_VALUE"""),"-")</f>
        <v>-</v>
      </c>
      <c r="BQ17" s="10" t="str">
        <f>IFERROR(__xludf.DUMMYFUNCTION("""COMPUTED_VALUE"""),"-")</f>
        <v>-</v>
      </c>
      <c r="BR17" s="10" t="str">
        <f>IFERROR(__xludf.DUMMYFUNCTION("""COMPUTED_VALUE"""),"-")</f>
        <v>-</v>
      </c>
      <c r="BS17" s="10" t="str">
        <f>IFERROR(__xludf.DUMMYFUNCTION("""COMPUTED_VALUE"""),"-")</f>
        <v>-</v>
      </c>
      <c r="BT17" s="10" t="str">
        <f>IFERROR(__xludf.DUMMYFUNCTION("""COMPUTED_VALUE"""),"-")</f>
        <v>-</v>
      </c>
      <c r="BU17" s="10" t="str">
        <f>IFERROR(__xludf.DUMMYFUNCTION("""COMPUTED_VALUE"""),"-")</f>
        <v>-</v>
      </c>
      <c r="BV17" s="10" t="str">
        <f>IFERROR(__xludf.DUMMYFUNCTION("""COMPUTED_VALUE"""),"-")</f>
        <v>-</v>
      </c>
      <c r="BW17" s="10" t="str">
        <f>IFERROR(__xludf.DUMMYFUNCTION("""COMPUTED_VALUE"""),"-")</f>
        <v>-</v>
      </c>
      <c r="BX17" s="10" t="str">
        <f>IFERROR(__xludf.DUMMYFUNCTION("""COMPUTED_VALUE"""),"-")</f>
        <v>-</v>
      </c>
      <c r="BY17" s="10" t="str">
        <f>IFERROR(__xludf.DUMMYFUNCTION("""COMPUTED_VALUE"""),"-")</f>
        <v>-</v>
      </c>
      <c r="BZ17" s="10" t="str">
        <f>IFERROR(__xludf.DUMMYFUNCTION("""COMPUTED_VALUE"""),"-")</f>
        <v>-</v>
      </c>
      <c r="CA17" s="10" t="str">
        <f>IFERROR(__xludf.DUMMYFUNCTION("""COMPUTED_VALUE"""),"-")</f>
        <v>-</v>
      </c>
      <c r="CB17" s="10" t="str">
        <f>IFERROR(__xludf.DUMMYFUNCTION("""COMPUTED_VALUE"""),"-")</f>
        <v>-</v>
      </c>
      <c r="CC17" s="10" t="str">
        <f>IFERROR(__xludf.DUMMYFUNCTION("""COMPUTED_VALUE"""),"-")</f>
        <v>-</v>
      </c>
      <c r="CD17" s="10" t="str">
        <f>IFERROR(__xludf.DUMMYFUNCTION("""COMPUTED_VALUE"""),"-")</f>
        <v>-</v>
      </c>
      <c r="CE17" s="10" t="str">
        <f>IFERROR(__xludf.DUMMYFUNCTION("""COMPUTED_VALUE"""),"-")</f>
        <v>-</v>
      </c>
      <c r="CF17" s="10" t="str">
        <f>IFERROR(__xludf.DUMMYFUNCTION("""COMPUTED_VALUE"""),"-")</f>
        <v>-</v>
      </c>
      <c r="CG17" s="10" t="str">
        <f>IFERROR(__xludf.DUMMYFUNCTION("""COMPUTED_VALUE"""),"-")</f>
        <v>-</v>
      </c>
      <c r="CH17" s="10" t="str">
        <f>IFERROR(__xludf.DUMMYFUNCTION("""COMPUTED_VALUE"""),"-")</f>
        <v>-</v>
      </c>
      <c r="CI17" s="10" t="str">
        <f>IFERROR(__xludf.DUMMYFUNCTION("""COMPUTED_VALUE"""),"-")</f>
        <v>-</v>
      </c>
      <c r="CJ17" s="10" t="str">
        <f>IFERROR(__xludf.DUMMYFUNCTION("""COMPUTED_VALUE"""),"-")</f>
        <v>-</v>
      </c>
      <c r="CK17" s="10" t="str">
        <f>IFERROR(__xludf.DUMMYFUNCTION("""COMPUTED_VALUE"""),"-")</f>
        <v>-</v>
      </c>
      <c r="CL17" s="10" t="str">
        <f>IFERROR(__xludf.DUMMYFUNCTION("""COMPUTED_VALUE"""),"-")</f>
        <v>-</v>
      </c>
      <c r="CM17" s="10" t="str">
        <f>IFERROR(__xludf.DUMMYFUNCTION("""COMPUTED_VALUE"""),"-")</f>
        <v>-</v>
      </c>
      <c r="CN17" s="10" t="str">
        <f>IFERROR(__xludf.DUMMYFUNCTION("""COMPUTED_VALUE"""),"-")</f>
        <v>-</v>
      </c>
      <c r="CO17" s="11">
        <f>IFERROR(__xludf.DUMMYFUNCTION("""COMPUTED_VALUE"""),1.0)</f>
        <v>1</v>
      </c>
      <c r="CP17" s="10">
        <f>IFERROR(__xludf.DUMMYFUNCTION("""COMPUTED_VALUE"""),1.0)</f>
        <v>1</v>
      </c>
      <c r="CQ17" s="10">
        <f>IFERROR(__xludf.DUMMYFUNCTION("""COMPUTED_VALUE"""),1.0)</f>
        <v>1</v>
      </c>
      <c r="CR17" s="10">
        <f>IFERROR(__xludf.DUMMYFUNCTION("""COMPUTED_VALUE"""),1.0)</f>
        <v>1</v>
      </c>
      <c r="CS17" s="10">
        <f>IFERROR(__xludf.DUMMYFUNCTION("""COMPUTED_VALUE"""),1.0)</f>
        <v>1</v>
      </c>
      <c r="CT17" s="10">
        <f>IFERROR(__xludf.DUMMYFUNCTION("""COMPUTED_VALUE"""),1.0)</f>
        <v>1</v>
      </c>
      <c r="CU17" s="10">
        <f>IFERROR(__xludf.DUMMYFUNCTION("""COMPUTED_VALUE"""),1.0)</f>
        <v>1</v>
      </c>
      <c r="CV17" s="10">
        <f>IFERROR(__xludf.DUMMYFUNCTION("""COMPUTED_VALUE"""),1.0)</f>
        <v>1</v>
      </c>
      <c r="CW17" s="10">
        <f>IFERROR(__xludf.DUMMYFUNCTION("""COMPUTED_VALUE"""),1.0)</f>
        <v>1</v>
      </c>
      <c r="CX17" s="10">
        <f>IFERROR(__xludf.DUMMYFUNCTION("""COMPUTED_VALUE"""),1.0)</f>
        <v>1</v>
      </c>
      <c r="CY17" s="10">
        <f>IFERROR(__xludf.DUMMYFUNCTION("""COMPUTED_VALUE"""),1.0)</f>
        <v>1</v>
      </c>
      <c r="CZ17" s="10">
        <f>IFERROR(__xludf.DUMMYFUNCTION("""COMPUTED_VALUE"""),1.0)</f>
        <v>1</v>
      </c>
      <c r="DA17" s="10">
        <f>IFERROR(__xludf.DUMMYFUNCTION("""COMPUTED_VALUE"""),1.0)</f>
        <v>1</v>
      </c>
      <c r="DB17" s="10">
        <f>IFERROR(__xludf.DUMMYFUNCTION("""COMPUTED_VALUE"""),1.0)</f>
        <v>1</v>
      </c>
      <c r="DC17" s="10">
        <f>IFERROR(__xludf.DUMMYFUNCTION("""COMPUTED_VALUE"""),1.0)</f>
        <v>1</v>
      </c>
      <c r="DD17" s="10">
        <f>IFERROR(__xludf.DUMMYFUNCTION("""COMPUTED_VALUE"""),1.0)</f>
        <v>1</v>
      </c>
      <c r="DE17" s="10">
        <f>IFERROR(__xludf.DUMMYFUNCTION("""COMPUTED_VALUE"""),1.0)</f>
        <v>1</v>
      </c>
      <c r="DF17" s="10">
        <f>IFERROR(__xludf.DUMMYFUNCTION("""COMPUTED_VALUE"""),1.0)</f>
        <v>1</v>
      </c>
      <c r="DG17" s="10">
        <f>IFERROR(__xludf.DUMMYFUNCTION("""COMPUTED_VALUE"""),1.0)</f>
        <v>1</v>
      </c>
      <c r="DH17" s="10">
        <f>IFERROR(__xludf.DUMMYFUNCTION("""COMPUTED_VALUE"""),1.0)</f>
        <v>1</v>
      </c>
      <c r="DI17" s="10">
        <f>IFERROR(__xludf.DUMMYFUNCTION("""COMPUTED_VALUE"""),1.0)</f>
        <v>1</v>
      </c>
      <c r="DJ17" s="10">
        <f>IFERROR(__xludf.DUMMYFUNCTION("""COMPUTED_VALUE"""),1.0)</f>
        <v>1</v>
      </c>
      <c r="DK17" s="10">
        <f>IFERROR(__xludf.DUMMYFUNCTION("""COMPUTED_VALUE"""),1.0)</f>
        <v>1</v>
      </c>
      <c r="DL17" s="10">
        <f>IFERROR(__xludf.DUMMYFUNCTION("""COMPUTED_VALUE"""),1.0)</f>
        <v>1</v>
      </c>
      <c r="DM17" s="10">
        <f>IFERROR(__xludf.DUMMYFUNCTION("""COMPUTED_VALUE"""),1.0)</f>
        <v>1</v>
      </c>
      <c r="DN17" s="10">
        <f>IFERROR(__xludf.DUMMYFUNCTION("""COMPUTED_VALUE"""),1.0)</f>
        <v>1</v>
      </c>
      <c r="DO17" s="10">
        <f>IFERROR(__xludf.DUMMYFUNCTION("""COMPUTED_VALUE"""),1.0)</f>
        <v>1</v>
      </c>
      <c r="DP17" s="10">
        <f>IFERROR(__xludf.DUMMYFUNCTION("""COMPUTED_VALUE"""),1.0)</f>
        <v>1</v>
      </c>
      <c r="DQ17" s="10">
        <f>IFERROR(__xludf.DUMMYFUNCTION("""COMPUTED_VALUE"""),1.0)</f>
        <v>1</v>
      </c>
      <c r="DR17" s="10">
        <f>IFERROR(__xludf.DUMMYFUNCTION("""COMPUTED_VALUE"""),1.0)</f>
        <v>1</v>
      </c>
      <c r="DS17" s="10">
        <f>IFERROR(__xludf.DUMMYFUNCTION("""COMPUTED_VALUE"""),1.0)</f>
        <v>1</v>
      </c>
      <c r="DT17" s="10">
        <f>IFERROR(__xludf.DUMMYFUNCTION("""COMPUTED_VALUE"""),1.0)</f>
        <v>1</v>
      </c>
      <c r="DU17" s="10">
        <f>IFERROR(__xludf.DUMMYFUNCTION("""COMPUTED_VALUE"""),1.0)</f>
        <v>1</v>
      </c>
      <c r="DV17" s="10">
        <f>IFERROR(__xludf.DUMMYFUNCTION("""COMPUTED_VALUE"""),1.0)</f>
        <v>1</v>
      </c>
      <c r="DW17" s="10">
        <f>IFERROR(__xludf.DUMMYFUNCTION("""COMPUTED_VALUE"""),1.0)</f>
        <v>1</v>
      </c>
      <c r="DX17" s="10">
        <f>IFERROR(__xludf.DUMMYFUNCTION("""COMPUTED_VALUE"""),1.0)</f>
        <v>1</v>
      </c>
      <c r="DY17" s="10">
        <f>IFERROR(__xludf.DUMMYFUNCTION("""COMPUTED_VALUE"""),1.0)</f>
        <v>1</v>
      </c>
      <c r="DZ17" s="10">
        <f>IFERROR(__xludf.DUMMYFUNCTION("""COMPUTED_VALUE"""),1.0)</f>
        <v>1</v>
      </c>
      <c r="EA17" s="10">
        <f>IFERROR(__xludf.DUMMYFUNCTION("""COMPUTED_VALUE"""),1.0)</f>
        <v>1</v>
      </c>
      <c r="EB17" s="10">
        <f>IFERROR(__xludf.DUMMYFUNCTION("""COMPUTED_VALUE"""),1.0)</f>
        <v>1</v>
      </c>
      <c r="EC17" s="10">
        <f>IFERROR(__xludf.DUMMYFUNCTION("""COMPUTED_VALUE"""),1.0)</f>
        <v>1</v>
      </c>
      <c r="ED17" s="10">
        <f>IFERROR(__xludf.DUMMYFUNCTION("""COMPUTED_VALUE"""),1.0)</f>
        <v>1</v>
      </c>
      <c r="EE17" s="10">
        <f>IFERROR(__xludf.DUMMYFUNCTION("""COMPUTED_VALUE"""),1.0)</f>
        <v>1</v>
      </c>
      <c r="EF17" s="10">
        <f>IFERROR(__xludf.DUMMYFUNCTION("""COMPUTED_VALUE"""),1.0)</f>
        <v>1</v>
      </c>
      <c r="EG17" s="10">
        <f>IFERROR(__xludf.DUMMYFUNCTION("""COMPUTED_VALUE"""),1.0)</f>
        <v>1</v>
      </c>
      <c r="EH17" s="10">
        <f>IFERROR(__xludf.DUMMYFUNCTION("""COMPUTED_VALUE"""),1.0)</f>
        <v>1</v>
      </c>
      <c r="EI17" s="10">
        <f>IFERROR(__xludf.DUMMYFUNCTION("""COMPUTED_VALUE"""),1.0)</f>
        <v>1</v>
      </c>
      <c r="EJ17" s="10">
        <f>IFERROR(__xludf.DUMMYFUNCTION("""COMPUTED_VALUE"""),1.0)</f>
        <v>1</v>
      </c>
      <c r="EK17" s="10">
        <f>IFERROR(__xludf.DUMMYFUNCTION("""COMPUTED_VALUE"""),1.0)</f>
        <v>1</v>
      </c>
      <c r="EL17" s="10">
        <f>IFERROR(__xludf.DUMMYFUNCTION("""COMPUTED_VALUE"""),1.0)</f>
        <v>1</v>
      </c>
      <c r="EM17" s="10">
        <f>IFERROR(__xludf.DUMMYFUNCTION("""COMPUTED_VALUE"""),1.0)</f>
        <v>1</v>
      </c>
      <c r="EN17" s="10">
        <f>IFERROR(__xludf.DUMMYFUNCTION("""COMPUTED_VALUE"""),1.0)</f>
        <v>1</v>
      </c>
      <c r="EO17" s="10">
        <f>IFERROR(__xludf.DUMMYFUNCTION("""COMPUTED_VALUE"""),1.0)</f>
        <v>1</v>
      </c>
      <c r="EP17" s="10">
        <f>IFERROR(__xludf.DUMMYFUNCTION("""COMPUTED_VALUE"""),1.0)</f>
        <v>1</v>
      </c>
      <c r="EQ17" s="10">
        <f>IFERROR(__xludf.DUMMYFUNCTION("""COMPUTED_VALUE"""),1.0)</f>
        <v>1</v>
      </c>
      <c r="ER17" s="10">
        <f>IFERROR(__xludf.DUMMYFUNCTION("""COMPUTED_VALUE"""),1.0)</f>
        <v>1</v>
      </c>
      <c r="ES17" s="10">
        <f>IFERROR(__xludf.DUMMYFUNCTION("""COMPUTED_VALUE"""),1.0)</f>
        <v>1</v>
      </c>
      <c r="ET17" s="10">
        <f>IFERROR(__xludf.DUMMYFUNCTION("""COMPUTED_VALUE"""),1.0)</f>
        <v>1</v>
      </c>
      <c r="EU17" s="10">
        <f>IFERROR(__xludf.DUMMYFUNCTION("""COMPUTED_VALUE"""),1.0)</f>
        <v>1</v>
      </c>
      <c r="EV17" s="10">
        <f>IFERROR(__xludf.DUMMYFUNCTION("""COMPUTED_VALUE"""),1.0)</f>
        <v>1</v>
      </c>
      <c r="EW17" s="10">
        <f>IFERROR(__xludf.DUMMYFUNCTION("""COMPUTED_VALUE"""),1.0)</f>
        <v>1</v>
      </c>
      <c r="EX17" s="10">
        <f>IFERROR(__xludf.DUMMYFUNCTION("""COMPUTED_VALUE"""),1.0)</f>
        <v>1</v>
      </c>
      <c r="EY17" s="10">
        <f>IFERROR(__xludf.DUMMYFUNCTION("""COMPUTED_VALUE"""),1.0)</f>
        <v>1</v>
      </c>
      <c r="EZ17" s="10">
        <f>IFERROR(__xludf.DUMMYFUNCTION("""COMPUTED_VALUE"""),1.0)</f>
        <v>1</v>
      </c>
      <c r="FA17" s="10">
        <f>IFERROR(__xludf.DUMMYFUNCTION("""COMPUTED_VALUE"""),1.0)</f>
        <v>1</v>
      </c>
      <c r="FB17" s="10">
        <f>IFERROR(__xludf.DUMMYFUNCTION("""COMPUTED_VALUE"""),1.0)</f>
        <v>1</v>
      </c>
      <c r="FC17" s="10">
        <f>IFERROR(__xludf.DUMMYFUNCTION("""COMPUTED_VALUE"""),1.0)</f>
        <v>1</v>
      </c>
      <c r="FD17" s="11">
        <f>IFERROR(__xludf.DUMMYFUNCTION("""COMPUTED_VALUE"""),1.0)</f>
        <v>1</v>
      </c>
      <c r="FE17" s="10">
        <f>IFERROR(__xludf.DUMMYFUNCTION("""COMPUTED_VALUE"""),1.0)</f>
        <v>1</v>
      </c>
      <c r="FF17" s="10" t="str">
        <f>IFERROR(__xludf.DUMMYFUNCTION("""COMPUTED_VALUE"""),"WA")</f>
        <v>WA</v>
      </c>
      <c r="FG17" s="10">
        <f>IFERROR(__xludf.DUMMYFUNCTION("""COMPUTED_VALUE"""),1.0)</f>
        <v>1</v>
      </c>
      <c r="FH17" s="10" t="str">
        <f>IFERROR(__xludf.DUMMYFUNCTION("""COMPUTED_VALUE"""),"WA")</f>
        <v>WA</v>
      </c>
      <c r="FI17" s="10" t="str">
        <f>IFERROR(__xludf.DUMMYFUNCTION("""COMPUTED_VALUE"""),"WA")</f>
        <v>WA</v>
      </c>
      <c r="FJ17" s="10">
        <f>IFERROR(__xludf.DUMMYFUNCTION("""COMPUTED_VALUE"""),1.0)</f>
        <v>1</v>
      </c>
      <c r="FK17" s="10">
        <f>IFERROR(__xludf.DUMMYFUNCTION("""COMPUTED_VALUE"""),1.0)</f>
        <v>1</v>
      </c>
      <c r="FL17" s="10">
        <f>IFERROR(__xludf.DUMMYFUNCTION("""COMPUTED_VALUE"""),1.0)</f>
        <v>1</v>
      </c>
      <c r="FM17" s="10">
        <f>IFERROR(__xludf.DUMMYFUNCTION("""COMPUTED_VALUE"""),1.0)</f>
        <v>1</v>
      </c>
      <c r="FN17" s="10" t="str">
        <f>IFERROR(__xludf.DUMMYFUNCTION("""COMPUTED_VALUE"""),"WA")</f>
        <v>WA</v>
      </c>
      <c r="FO17" s="10">
        <f>IFERROR(__xludf.DUMMYFUNCTION("""COMPUTED_VALUE"""),1.0)</f>
        <v>1</v>
      </c>
      <c r="FP17" s="10">
        <f>IFERROR(__xludf.DUMMYFUNCTION("""COMPUTED_VALUE"""),1.0)</f>
        <v>1</v>
      </c>
      <c r="FQ17" s="10" t="str">
        <f>IFERROR(__xludf.DUMMYFUNCTION("""COMPUTED_VALUE"""),"WA")</f>
        <v>WA</v>
      </c>
      <c r="FR17" s="10" t="str">
        <f>IFERROR(__xludf.DUMMYFUNCTION("""COMPUTED_VALUE"""),"WA")</f>
        <v>WA</v>
      </c>
      <c r="FS17" s="10">
        <f>IFERROR(__xludf.DUMMYFUNCTION("""COMPUTED_VALUE"""),1.0)</f>
        <v>1</v>
      </c>
      <c r="FT17" s="10">
        <f>IFERROR(__xludf.DUMMYFUNCTION("""COMPUTED_VALUE"""),1.0)</f>
        <v>1</v>
      </c>
      <c r="FU17" s="10" t="str">
        <f>IFERROR(__xludf.DUMMYFUNCTION("""COMPUTED_VALUE"""),"WA")</f>
        <v>WA</v>
      </c>
      <c r="FV17" s="10" t="str">
        <f>IFERROR(__xludf.DUMMYFUNCTION("""COMPUTED_VALUE"""),"WA")</f>
        <v>WA</v>
      </c>
      <c r="FW17" s="10">
        <f>IFERROR(__xludf.DUMMYFUNCTION("""COMPUTED_VALUE"""),1.0)</f>
        <v>1</v>
      </c>
      <c r="FX17" s="10">
        <f>IFERROR(__xludf.DUMMYFUNCTION("""COMPUTED_VALUE"""),1.0)</f>
        <v>1</v>
      </c>
      <c r="FY17" s="10">
        <f>IFERROR(__xludf.DUMMYFUNCTION("""COMPUTED_VALUE"""),1.0)</f>
        <v>1</v>
      </c>
      <c r="FZ17" s="10">
        <f>IFERROR(__xludf.DUMMYFUNCTION("""COMPUTED_VALUE"""),1.0)</f>
        <v>1</v>
      </c>
      <c r="GA17" s="10">
        <f>IFERROR(__xludf.DUMMYFUNCTION("""COMPUTED_VALUE"""),1.0)</f>
        <v>1</v>
      </c>
      <c r="GB17" s="10">
        <f>IFERROR(__xludf.DUMMYFUNCTION("""COMPUTED_VALUE"""),1.0)</f>
        <v>1</v>
      </c>
      <c r="GC17" s="10">
        <f>IFERROR(__xludf.DUMMYFUNCTION("""COMPUTED_VALUE"""),1.0)</f>
        <v>1</v>
      </c>
      <c r="GD17" s="10" t="str">
        <f>IFERROR(__xludf.DUMMYFUNCTION("""COMPUTED_VALUE"""),"WA")</f>
        <v>WA</v>
      </c>
      <c r="GE17" s="11">
        <f>IFERROR(__xludf.DUMMYFUNCTION("""COMPUTED_VALUE"""),1.0)</f>
        <v>1</v>
      </c>
      <c r="GF17" s="10">
        <f>IFERROR(__xludf.DUMMYFUNCTION("""COMPUTED_VALUE"""),1.0)</f>
        <v>1</v>
      </c>
      <c r="GG17" s="10">
        <f>IFERROR(__xludf.DUMMYFUNCTION("""COMPUTED_VALUE"""),1.0)</f>
        <v>1</v>
      </c>
      <c r="GH17" s="10">
        <f>IFERROR(__xludf.DUMMYFUNCTION("""COMPUTED_VALUE"""),1.0)</f>
        <v>1</v>
      </c>
      <c r="GI17" s="10">
        <f>IFERROR(__xludf.DUMMYFUNCTION("""COMPUTED_VALUE"""),1.0)</f>
        <v>1</v>
      </c>
      <c r="GJ17" s="10">
        <f>IFERROR(__xludf.DUMMYFUNCTION("""COMPUTED_VALUE"""),1.0)</f>
        <v>1</v>
      </c>
      <c r="GK17" s="10">
        <f>IFERROR(__xludf.DUMMYFUNCTION("""COMPUTED_VALUE"""),1.0)</f>
        <v>1</v>
      </c>
      <c r="GL17" s="10">
        <f>IFERROR(__xludf.DUMMYFUNCTION("""COMPUTED_VALUE"""),1.0)</f>
        <v>1</v>
      </c>
      <c r="GM17" s="10">
        <f>IFERROR(__xludf.DUMMYFUNCTION("""COMPUTED_VALUE"""),1.0)</f>
        <v>1</v>
      </c>
      <c r="GN17" s="10">
        <f>IFERROR(__xludf.DUMMYFUNCTION("""COMPUTED_VALUE"""),1.0)</f>
        <v>1</v>
      </c>
      <c r="GO17" s="10">
        <f>IFERROR(__xludf.DUMMYFUNCTION("""COMPUTED_VALUE"""),1.0)</f>
        <v>1</v>
      </c>
      <c r="GP17" s="10">
        <f>IFERROR(__xludf.DUMMYFUNCTION("""COMPUTED_VALUE"""),1.0)</f>
        <v>1</v>
      </c>
      <c r="GQ17" s="10">
        <f>IFERROR(__xludf.DUMMYFUNCTION("""COMPUTED_VALUE"""),1.0)</f>
        <v>1</v>
      </c>
      <c r="GR17" s="10">
        <f>IFERROR(__xludf.DUMMYFUNCTION("""COMPUTED_VALUE"""),1.0)</f>
        <v>1</v>
      </c>
      <c r="GS17" s="10">
        <f>IFERROR(__xludf.DUMMYFUNCTION("""COMPUTED_VALUE"""),1.0)</f>
        <v>1</v>
      </c>
      <c r="GT17" s="10">
        <f>IFERROR(__xludf.DUMMYFUNCTION("""COMPUTED_VALUE"""),1.0)</f>
        <v>1</v>
      </c>
      <c r="GU17" s="10">
        <f>IFERROR(__xludf.DUMMYFUNCTION("""COMPUTED_VALUE"""),1.0)</f>
        <v>1</v>
      </c>
      <c r="GV17" s="10">
        <f>IFERROR(__xludf.DUMMYFUNCTION("""COMPUTED_VALUE"""),1.0)</f>
        <v>1</v>
      </c>
      <c r="GW17" s="10" t="str">
        <f>IFERROR(__xludf.DUMMYFUNCTION("""COMPUTED_VALUE"""),"TLE")</f>
        <v>TLE</v>
      </c>
      <c r="GX17" s="10" t="str">
        <f>IFERROR(__xludf.DUMMYFUNCTION("""COMPUTED_VALUE"""),"TLE")</f>
        <v>TLE</v>
      </c>
      <c r="GY17" s="10" t="str">
        <f>IFERROR(__xludf.DUMMYFUNCTION("""COMPUTED_VALUE"""),"TLE")</f>
        <v>TLE</v>
      </c>
      <c r="GZ17" s="10">
        <f>IFERROR(__xludf.DUMMYFUNCTION("""COMPUTED_VALUE"""),1.0)</f>
        <v>1</v>
      </c>
      <c r="HA17" s="10">
        <f>IFERROR(__xludf.DUMMYFUNCTION("""COMPUTED_VALUE"""),1.0)</f>
        <v>1</v>
      </c>
      <c r="HB17" s="10">
        <f>IFERROR(__xludf.DUMMYFUNCTION("""COMPUTED_VALUE"""),1.0)</f>
        <v>1</v>
      </c>
      <c r="HC17" s="10">
        <f>IFERROR(__xludf.DUMMYFUNCTION("""COMPUTED_VALUE"""),1.0)</f>
        <v>1</v>
      </c>
      <c r="HD17" s="10">
        <f>IFERROR(__xludf.DUMMYFUNCTION("""COMPUTED_VALUE"""),1.0)</f>
        <v>1</v>
      </c>
      <c r="HE17" s="10">
        <f>IFERROR(__xludf.DUMMYFUNCTION("""COMPUTED_VALUE"""),1.0)</f>
        <v>1</v>
      </c>
      <c r="HF17" s="10">
        <f>IFERROR(__xludf.DUMMYFUNCTION("""COMPUTED_VALUE"""),1.0)</f>
        <v>1</v>
      </c>
      <c r="HG17" s="10">
        <f>IFERROR(__xludf.DUMMYFUNCTION("""COMPUTED_VALUE"""),1.0)</f>
        <v>1</v>
      </c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</row>
    <row r="18">
      <c r="A18" s="7"/>
      <c r="B18" s="8">
        <v>3.0</v>
      </c>
      <c r="C18" s="8">
        <f t="shared" si="1"/>
        <v>16</v>
      </c>
      <c r="D18" s="7" t="str">
        <f>IFERROR(__xludf.DUMMYFUNCTION("""COMPUTED_VALUE"""),"srdjankuzmanovic")</f>
        <v>srdjankuzmanovic</v>
      </c>
      <c r="E18" s="7" t="str">
        <f>IFERROR(__xludf.DUMMYFUNCTION("""COMPUTED_VALUE"""),"Srđan")</f>
        <v>Srđan</v>
      </c>
      <c r="F18" s="7" t="str">
        <f>IFERROR(__xludf.DUMMYFUNCTION("""COMPUTED_VALUE"""),"Kuzmanović")</f>
        <v>Kuzmanović</v>
      </c>
      <c r="G18" s="9">
        <f>IFERROR(__xludf.DUMMYFUNCTION("""COMPUTED_VALUE"""),185.0)</f>
        <v>185</v>
      </c>
      <c r="H18" s="7" t="str">
        <f>IFERROR(__xludf.DUMMYFUNCTION("""COMPUTED_VALUE"""),"ODOBREN")</f>
        <v>ODOBREN</v>
      </c>
      <c r="I18" s="7" t="str">
        <f>IFERROR(__xludf.DUMMYFUNCTION("""COMPUTED_VALUE"""),"Novi Sad")</f>
        <v>Novi Sad</v>
      </c>
      <c r="J18" s="7" t="str">
        <f>IFERROR(__xludf.DUMMYFUNCTION("""COMPUTED_VALUE"""),"Gimnazija Jovan Jovanović Zmaj")</f>
        <v>Gimnazija Jovan Jovanović Zmaj</v>
      </c>
      <c r="K18" s="7" t="str">
        <f>IFERROR(__xludf.DUMMYFUNCTION("""COMPUTED_VALUE"""),"IV")</f>
        <v>IV</v>
      </c>
      <c r="L18" s="7" t="str">
        <f>IFERROR(__xludf.DUMMYFUNCTION("""COMPUTED_VALUE"""),"A")</f>
        <v>A</v>
      </c>
      <c r="M18" s="7"/>
      <c r="N18" s="10" t="str">
        <f>IFERROR(__xludf.DUMMYFUNCTION("""COMPUTED_VALUE"""),"-")</f>
        <v>-</v>
      </c>
      <c r="O18" s="10" t="str">
        <f>IFERROR(__xludf.DUMMYFUNCTION("""COMPUTED_VALUE"""),"-")</f>
        <v>-</v>
      </c>
      <c r="P18" s="10" t="str">
        <f>IFERROR(__xludf.DUMMYFUNCTION("""COMPUTED_VALUE"""),"-")</f>
        <v>-</v>
      </c>
      <c r="Q18" s="11">
        <f>IFERROR(__xludf.DUMMYFUNCTION("""COMPUTED_VALUE"""),100.0)</f>
        <v>100</v>
      </c>
      <c r="R18" s="10">
        <f>IFERROR(__xludf.DUMMYFUNCTION("""COMPUTED_VALUE"""),63.0)</f>
        <v>63</v>
      </c>
      <c r="S18" s="10">
        <f>IFERROR(__xludf.DUMMYFUNCTION("""COMPUTED_VALUE"""),22.0)</f>
        <v>22</v>
      </c>
      <c r="T18" s="11" t="str">
        <f>IFERROR(__xludf.DUMMYFUNCTION("""COMPUTED_VALUE"""),"-")</f>
        <v>-</v>
      </c>
      <c r="U18" s="10" t="str">
        <f>IFERROR(__xludf.DUMMYFUNCTION("""COMPUTED_VALUE"""),"-")</f>
        <v>-</v>
      </c>
      <c r="V18" s="10" t="str">
        <f>IFERROR(__xludf.DUMMYFUNCTION("""COMPUTED_VALUE"""),"-")</f>
        <v>-</v>
      </c>
      <c r="W18" s="10" t="str">
        <f>IFERROR(__xludf.DUMMYFUNCTION("""COMPUTED_VALUE"""),"-")</f>
        <v>-</v>
      </c>
      <c r="X18" s="10" t="str">
        <f>IFERROR(__xludf.DUMMYFUNCTION("""COMPUTED_VALUE"""),"-")</f>
        <v>-</v>
      </c>
      <c r="Y18" s="10" t="str">
        <f>IFERROR(__xludf.DUMMYFUNCTION("""COMPUTED_VALUE"""),"-")</f>
        <v>-</v>
      </c>
      <c r="Z18" s="10" t="str">
        <f>IFERROR(__xludf.DUMMYFUNCTION("""COMPUTED_VALUE"""),"-")</f>
        <v>-</v>
      </c>
      <c r="AA18" s="10" t="str">
        <f>IFERROR(__xludf.DUMMYFUNCTION("""COMPUTED_VALUE"""),"-")</f>
        <v>-</v>
      </c>
      <c r="AB18" s="10" t="str">
        <f>IFERROR(__xludf.DUMMYFUNCTION("""COMPUTED_VALUE"""),"-")</f>
        <v>-</v>
      </c>
      <c r="AC18" s="10" t="str">
        <f>IFERROR(__xludf.DUMMYFUNCTION("""COMPUTED_VALUE"""),"-")</f>
        <v>-</v>
      </c>
      <c r="AD18" s="10" t="str">
        <f>IFERROR(__xludf.DUMMYFUNCTION("""COMPUTED_VALUE"""),"-")</f>
        <v>-</v>
      </c>
      <c r="AE18" s="10" t="str">
        <f>IFERROR(__xludf.DUMMYFUNCTION("""COMPUTED_VALUE"""),"-")</f>
        <v>-</v>
      </c>
      <c r="AF18" s="10" t="str">
        <f>IFERROR(__xludf.DUMMYFUNCTION("""COMPUTED_VALUE"""),"-")</f>
        <v>-</v>
      </c>
      <c r="AG18" s="10" t="str">
        <f>IFERROR(__xludf.DUMMYFUNCTION("""COMPUTED_VALUE"""),"-")</f>
        <v>-</v>
      </c>
      <c r="AH18" s="10" t="str">
        <f>IFERROR(__xludf.DUMMYFUNCTION("""COMPUTED_VALUE"""),"-")</f>
        <v>-</v>
      </c>
      <c r="AI18" s="10" t="str">
        <f>IFERROR(__xludf.DUMMYFUNCTION("""COMPUTED_VALUE"""),"-")</f>
        <v>-</v>
      </c>
      <c r="AJ18" s="10" t="str">
        <f>IFERROR(__xludf.DUMMYFUNCTION("""COMPUTED_VALUE"""),"-")</f>
        <v>-</v>
      </c>
      <c r="AK18" s="10" t="str">
        <f>IFERROR(__xludf.DUMMYFUNCTION("""COMPUTED_VALUE"""),"-")</f>
        <v>-</v>
      </c>
      <c r="AL18" s="10" t="str">
        <f>IFERROR(__xludf.DUMMYFUNCTION("""COMPUTED_VALUE"""),"-")</f>
        <v>-</v>
      </c>
      <c r="AM18" s="10" t="str">
        <f>IFERROR(__xludf.DUMMYFUNCTION("""COMPUTED_VALUE"""),"-")</f>
        <v>-</v>
      </c>
      <c r="AN18" s="11" t="str">
        <f>IFERROR(__xludf.DUMMYFUNCTION("""COMPUTED_VALUE"""),"-")</f>
        <v>-</v>
      </c>
      <c r="AO18" s="10" t="str">
        <f>IFERROR(__xludf.DUMMYFUNCTION("""COMPUTED_VALUE"""),"-")</f>
        <v>-</v>
      </c>
      <c r="AP18" s="10" t="str">
        <f>IFERROR(__xludf.DUMMYFUNCTION("""COMPUTED_VALUE"""),"-")</f>
        <v>-</v>
      </c>
      <c r="AQ18" s="10" t="str">
        <f>IFERROR(__xludf.DUMMYFUNCTION("""COMPUTED_VALUE"""),"-")</f>
        <v>-</v>
      </c>
      <c r="AR18" s="10" t="str">
        <f>IFERROR(__xludf.DUMMYFUNCTION("""COMPUTED_VALUE"""),"-")</f>
        <v>-</v>
      </c>
      <c r="AS18" s="10" t="str">
        <f>IFERROR(__xludf.DUMMYFUNCTION("""COMPUTED_VALUE"""),"-")</f>
        <v>-</v>
      </c>
      <c r="AT18" s="10" t="str">
        <f>IFERROR(__xludf.DUMMYFUNCTION("""COMPUTED_VALUE"""),"-")</f>
        <v>-</v>
      </c>
      <c r="AU18" s="10" t="str">
        <f>IFERROR(__xludf.DUMMYFUNCTION("""COMPUTED_VALUE"""),"-")</f>
        <v>-</v>
      </c>
      <c r="AV18" s="10" t="str">
        <f>IFERROR(__xludf.DUMMYFUNCTION("""COMPUTED_VALUE"""),"-")</f>
        <v>-</v>
      </c>
      <c r="AW18" s="10" t="str">
        <f>IFERROR(__xludf.DUMMYFUNCTION("""COMPUTED_VALUE"""),"-")</f>
        <v>-</v>
      </c>
      <c r="AX18" s="10" t="str">
        <f>IFERROR(__xludf.DUMMYFUNCTION("""COMPUTED_VALUE"""),"-")</f>
        <v>-</v>
      </c>
      <c r="AY18" s="10" t="str">
        <f>IFERROR(__xludf.DUMMYFUNCTION("""COMPUTED_VALUE"""),"-")</f>
        <v>-</v>
      </c>
      <c r="AZ18" s="10" t="str">
        <f>IFERROR(__xludf.DUMMYFUNCTION("""COMPUTED_VALUE"""),"-")</f>
        <v>-</v>
      </c>
      <c r="BA18" s="10" t="str">
        <f>IFERROR(__xludf.DUMMYFUNCTION("""COMPUTED_VALUE"""),"-")</f>
        <v>-</v>
      </c>
      <c r="BB18" s="10" t="str">
        <f>IFERROR(__xludf.DUMMYFUNCTION("""COMPUTED_VALUE"""),"-")</f>
        <v>-</v>
      </c>
      <c r="BC18" s="10" t="str">
        <f>IFERROR(__xludf.DUMMYFUNCTION("""COMPUTED_VALUE"""),"-")</f>
        <v>-</v>
      </c>
      <c r="BD18" s="10" t="str">
        <f>IFERROR(__xludf.DUMMYFUNCTION("""COMPUTED_VALUE"""),"-")</f>
        <v>-</v>
      </c>
      <c r="BE18" s="10" t="str">
        <f>IFERROR(__xludf.DUMMYFUNCTION("""COMPUTED_VALUE"""),"-")</f>
        <v>-</v>
      </c>
      <c r="BF18" s="10" t="str">
        <f>IFERROR(__xludf.DUMMYFUNCTION("""COMPUTED_VALUE"""),"-")</f>
        <v>-</v>
      </c>
      <c r="BG18" s="10" t="str">
        <f>IFERROR(__xludf.DUMMYFUNCTION("""COMPUTED_VALUE"""),"-")</f>
        <v>-</v>
      </c>
      <c r="BH18" s="10" t="str">
        <f>IFERROR(__xludf.DUMMYFUNCTION("""COMPUTED_VALUE"""),"-")</f>
        <v>-</v>
      </c>
      <c r="BI18" s="10" t="str">
        <f>IFERROR(__xludf.DUMMYFUNCTION("""COMPUTED_VALUE"""),"-")</f>
        <v>-</v>
      </c>
      <c r="BJ18" s="10" t="str">
        <f>IFERROR(__xludf.DUMMYFUNCTION("""COMPUTED_VALUE"""),"-")</f>
        <v>-</v>
      </c>
      <c r="BK18" s="10" t="str">
        <f>IFERROR(__xludf.DUMMYFUNCTION("""COMPUTED_VALUE"""),"-")</f>
        <v>-</v>
      </c>
      <c r="BL18" s="11" t="str">
        <f>IFERROR(__xludf.DUMMYFUNCTION("""COMPUTED_VALUE"""),"-")</f>
        <v>-</v>
      </c>
      <c r="BM18" s="10" t="str">
        <f>IFERROR(__xludf.DUMMYFUNCTION("""COMPUTED_VALUE"""),"-")</f>
        <v>-</v>
      </c>
      <c r="BN18" s="10" t="str">
        <f>IFERROR(__xludf.DUMMYFUNCTION("""COMPUTED_VALUE"""),"-")</f>
        <v>-</v>
      </c>
      <c r="BO18" s="10" t="str">
        <f>IFERROR(__xludf.DUMMYFUNCTION("""COMPUTED_VALUE"""),"-")</f>
        <v>-</v>
      </c>
      <c r="BP18" s="10" t="str">
        <f>IFERROR(__xludf.DUMMYFUNCTION("""COMPUTED_VALUE"""),"-")</f>
        <v>-</v>
      </c>
      <c r="BQ18" s="10" t="str">
        <f>IFERROR(__xludf.DUMMYFUNCTION("""COMPUTED_VALUE"""),"-")</f>
        <v>-</v>
      </c>
      <c r="BR18" s="10" t="str">
        <f>IFERROR(__xludf.DUMMYFUNCTION("""COMPUTED_VALUE"""),"-")</f>
        <v>-</v>
      </c>
      <c r="BS18" s="10" t="str">
        <f>IFERROR(__xludf.DUMMYFUNCTION("""COMPUTED_VALUE"""),"-")</f>
        <v>-</v>
      </c>
      <c r="BT18" s="10" t="str">
        <f>IFERROR(__xludf.DUMMYFUNCTION("""COMPUTED_VALUE"""),"-")</f>
        <v>-</v>
      </c>
      <c r="BU18" s="10" t="str">
        <f>IFERROR(__xludf.DUMMYFUNCTION("""COMPUTED_VALUE"""),"-")</f>
        <v>-</v>
      </c>
      <c r="BV18" s="10" t="str">
        <f>IFERROR(__xludf.DUMMYFUNCTION("""COMPUTED_VALUE"""),"-")</f>
        <v>-</v>
      </c>
      <c r="BW18" s="10" t="str">
        <f>IFERROR(__xludf.DUMMYFUNCTION("""COMPUTED_VALUE"""),"-")</f>
        <v>-</v>
      </c>
      <c r="BX18" s="10" t="str">
        <f>IFERROR(__xludf.DUMMYFUNCTION("""COMPUTED_VALUE"""),"-")</f>
        <v>-</v>
      </c>
      <c r="BY18" s="10" t="str">
        <f>IFERROR(__xludf.DUMMYFUNCTION("""COMPUTED_VALUE"""),"-")</f>
        <v>-</v>
      </c>
      <c r="BZ18" s="10" t="str">
        <f>IFERROR(__xludf.DUMMYFUNCTION("""COMPUTED_VALUE"""),"-")</f>
        <v>-</v>
      </c>
      <c r="CA18" s="10" t="str">
        <f>IFERROR(__xludf.DUMMYFUNCTION("""COMPUTED_VALUE"""),"-")</f>
        <v>-</v>
      </c>
      <c r="CB18" s="10" t="str">
        <f>IFERROR(__xludf.DUMMYFUNCTION("""COMPUTED_VALUE"""),"-")</f>
        <v>-</v>
      </c>
      <c r="CC18" s="10" t="str">
        <f>IFERROR(__xludf.DUMMYFUNCTION("""COMPUTED_VALUE"""),"-")</f>
        <v>-</v>
      </c>
      <c r="CD18" s="10" t="str">
        <f>IFERROR(__xludf.DUMMYFUNCTION("""COMPUTED_VALUE"""),"-")</f>
        <v>-</v>
      </c>
      <c r="CE18" s="10" t="str">
        <f>IFERROR(__xludf.DUMMYFUNCTION("""COMPUTED_VALUE"""),"-")</f>
        <v>-</v>
      </c>
      <c r="CF18" s="10" t="str">
        <f>IFERROR(__xludf.DUMMYFUNCTION("""COMPUTED_VALUE"""),"-")</f>
        <v>-</v>
      </c>
      <c r="CG18" s="10" t="str">
        <f>IFERROR(__xludf.DUMMYFUNCTION("""COMPUTED_VALUE"""),"-")</f>
        <v>-</v>
      </c>
      <c r="CH18" s="10" t="str">
        <f>IFERROR(__xludf.DUMMYFUNCTION("""COMPUTED_VALUE"""),"-")</f>
        <v>-</v>
      </c>
      <c r="CI18" s="10" t="str">
        <f>IFERROR(__xludf.DUMMYFUNCTION("""COMPUTED_VALUE"""),"-")</f>
        <v>-</v>
      </c>
      <c r="CJ18" s="10" t="str">
        <f>IFERROR(__xludf.DUMMYFUNCTION("""COMPUTED_VALUE"""),"-")</f>
        <v>-</v>
      </c>
      <c r="CK18" s="10" t="str">
        <f>IFERROR(__xludf.DUMMYFUNCTION("""COMPUTED_VALUE"""),"-")</f>
        <v>-</v>
      </c>
      <c r="CL18" s="10" t="str">
        <f>IFERROR(__xludf.DUMMYFUNCTION("""COMPUTED_VALUE"""),"-")</f>
        <v>-</v>
      </c>
      <c r="CM18" s="10" t="str">
        <f>IFERROR(__xludf.DUMMYFUNCTION("""COMPUTED_VALUE"""),"-")</f>
        <v>-</v>
      </c>
      <c r="CN18" s="10" t="str">
        <f>IFERROR(__xludf.DUMMYFUNCTION("""COMPUTED_VALUE"""),"-")</f>
        <v>-</v>
      </c>
      <c r="CO18" s="11">
        <f>IFERROR(__xludf.DUMMYFUNCTION("""COMPUTED_VALUE"""),1.0)</f>
        <v>1</v>
      </c>
      <c r="CP18" s="10">
        <f>IFERROR(__xludf.DUMMYFUNCTION("""COMPUTED_VALUE"""),1.0)</f>
        <v>1</v>
      </c>
      <c r="CQ18" s="10">
        <f>IFERROR(__xludf.DUMMYFUNCTION("""COMPUTED_VALUE"""),1.0)</f>
        <v>1</v>
      </c>
      <c r="CR18" s="10">
        <f>IFERROR(__xludf.DUMMYFUNCTION("""COMPUTED_VALUE"""),1.0)</f>
        <v>1</v>
      </c>
      <c r="CS18" s="10">
        <f>IFERROR(__xludf.DUMMYFUNCTION("""COMPUTED_VALUE"""),1.0)</f>
        <v>1</v>
      </c>
      <c r="CT18" s="10">
        <f>IFERROR(__xludf.DUMMYFUNCTION("""COMPUTED_VALUE"""),1.0)</f>
        <v>1</v>
      </c>
      <c r="CU18" s="10">
        <f>IFERROR(__xludf.DUMMYFUNCTION("""COMPUTED_VALUE"""),1.0)</f>
        <v>1</v>
      </c>
      <c r="CV18" s="10">
        <f>IFERROR(__xludf.DUMMYFUNCTION("""COMPUTED_VALUE"""),1.0)</f>
        <v>1</v>
      </c>
      <c r="CW18" s="10">
        <f>IFERROR(__xludf.DUMMYFUNCTION("""COMPUTED_VALUE"""),1.0)</f>
        <v>1</v>
      </c>
      <c r="CX18" s="10">
        <f>IFERROR(__xludf.DUMMYFUNCTION("""COMPUTED_VALUE"""),1.0)</f>
        <v>1</v>
      </c>
      <c r="CY18" s="10">
        <f>IFERROR(__xludf.DUMMYFUNCTION("""COMPUTED_VALUE"""),1.0)</f>
        <v>1</v>
      </c>
      <c r="CZ18" s="10">
        <f>IFERROR(__xludf.DUMMYFUNCTION("""COMPUTED_VALUE"""),1.0)</f>
        <v>1</v>
      </c>
      <c r="DA18" s="10">
        <f>IFERROR(__xludf.DUMMYFUNCTION("""COMPUTED_VALUE"""),1.0)</f>
        <v>1</v>
      </c>
      <c r="DB18" s="10">
        <f>IFERROR(__xludf.DUMMYFUNCTION("""COMPUTED_VALUE"""),1.0)</f>
        <v>1</v>
      </c>
      <c r="DC18" s="10">
        <f>IFERROR(__xludf.DUMMYFUNCTION("""COMPUTED_VALUE"""),1.0)</f>
        <v>1</v>
      </c>
      <c r="DD18" s="10">
        <f>IFERROR(__xludf.DUMMYFUNCTION("""COMPUTED_VALUE"""),1.0)</f>
        <v>1</v>
      </c>
      <c r="DE18" s="10">
        <f>IFERROR(__xludf.DUMMYFUNCTION("""COMPUTED_VALUE"""),1.0)</f>
        <v>1</v>
      </c>
      <c r="DF18" s="10">
        <f>IFERROR(__xludf.DUMMYFUNCTION("""COMPUTED_VALUE"""),1.0)</f>
        <v>1</v>
      </c>
      <c r="DG18" s="10">
        <f>IFERROR(__xludf.DUMMYFUNCTION("""COMPUTED_VALUE"""),1.0)</f>
        <v>1</v>
      </c>
      <c r="DH18" s="10">
        <f>IFERROR(__xludf.DUMMYFUNCTION("""COMPUTED_VALUE"""),1.0)</f>
        <v>1</v>
      </c>
      <c r="DI18" s="10">
        <f>IFERROR(__xludf.DUMMYFUNCTION("""COMPUTED_VALUE"""),1.0)</f>
        <v>1</v>
      </c>
      <c r="DJ18" s="10">
        <f>IFERROR(__xludf.DUMMYFUNCTION("""COMPUTED_VALUE"""),1.0)</f>
        <v>1</v>
      </c>
      <c r="DK18" s="10">
        <f>IFERROR(__xludf.DUMMYFUNCTION("""COMPUTED_VALUE"""),1.0)</f>
        <v>1</v>
      </c>
      <c r="DL18" s="10">
        <f>IFERROR(__xludf.DUMMYFUNCTION("""COMPUTED_VALUE"""),1.0)</f>
        <v>1</v>
      </c>
      <c r="DM18" s="10">
        <f>IFERROR(__xludf.DUMMYFUNCTION("""COMPUTED_VALUE"""),1.0)</f>
        <v>1</v>
      </c>
      <c r="DN18" s="10">
        <f>IFERROR(__xludf.DUMMYFUNCTION("""COMPUTED_VALUE"""),1.0)</f>
        <v>1</v>
      </c>
      <c r="DO18" s="10">
        <f>IFERROR(__xludf.DUMMYFUNCTION("""COMPUTED_VALUE"""),1.0)</f>
        <v>1</v>
      </c>
      <c r="DP18" s="10">
        <f>IFERROR(__xludf.DUMMYFUNCTION("""COMPUTED_VALUE"""),1.0)</f>
        <v>1</v>
      </c>
      <c r="DQ18" s="10">
        <f>IFERROR(__xludf.DUMMYFUNCTION("""COMPUTED_VALUE"""),1.0)</f>
        <v>1</v>
      </c>
      <c r="DR18" s="10">
        <f>IFERROR(__xludf.DUMMYFUNCTION("""COMPUTED_VALUE"""),1.0)</f>
        <v>1</v>
      </c>
      <c r="DS18" s="10">
        <f>IFERROR(__xludf.DUMMYFUNCTION("""COMPUTED_VALUE"""),1.0)</f>
        <v>1</v>
      </c>
      <c r="DT18" s="10">
        <f>IFERROR(__xludf.DUMMYFUNCTION("""COMPUTED_VALUE"""),1.0)</f>
        <v>1</v>
      </c>
      <c r="DU18" s="10">
        <f>IFERROR(__xludf.DUMMYFUNCTION("""COMPUTED_VALUE"""),1.0)</f>
        <v>1</v>
      </c>
      <c r="DV18" s="10">
        <f>IFERROR(__xludf.DUMMYFUNCTION("""COMPUTED_VALUE"""),1.0)</f>
        <v>1</v>
      </c>
      <c r="DW18" s="10">
        <f>IFERROR(__xludf.DUMMYFUNCTION("""COMPUTED_VALUE"""),1.0)</f>
        <v>1</v>
      </c>
      <c r="DX18" s="10">
        <f>IFERROR(__xludf.DUMMYFUNCTION("""COMPUTED_VALUE"""),1.0)</f>
        <v>1</v>
      </c>
      <c r="DY18" s="10">
        <f>IFERROR(__xludf.DUMMYFUNCTION("""COMPUTED_VALUE"""),1.0)</f>
        <v>1</v>
      </c>
      <c r="DZ18" s="10">
        <f>IFERROR(__xludf.DUMMYFUNCTION("""COMPUTED_VALUE"""),1.0)</f>
        <v>1</v>
      </c>
      <c r="EA18" s="10">
        <f>IFERROR(__xludf.DUMMYFUNCTION("""COMPUTED_VALUE"""),1.0)</f>
        <v>1</v>
      </c>
      <c r="EB18" s="10">
        <f>IFERROR(__xludf.DUMMYFUNCTION("""COMPUTED_VALUE"""),1.0)</f>
        <v>1</v>
      </c>
      <c r="EC18" s="10">
        <f>IFERROR(__xludf.DUMMYFUNCTION("""COMPUTED_VALUE"""),1.0)</f>
        <v>1</v>
      </c>
      <c r="ED18" s="10">
        <f>IFERROR(__xludf.DUMMYFUNCTION("""COMPUTED_VALUE"""),1.0)</f>
        <v>1</v>
      </c>
      <c r="EE18" s="10">
        <f>IFERROR(__xludf.DUMMYFUNCTION("""COMPUTED_VALUE"""),1.0)</f>
        <v>1</v>
      </c>
      <c r="EF18" s="10">
        <f>IFERROR(__xludf.DUMMYFUNCTION("""COMPUTED_VALUE"""),1.0)</f>
        <v>1</v>
      </c>
      <c r="EG18" s="10">
        <f>IFERROR(__xludf.DUMMYFUNCTION("""COMPUTED_VALUE"""),1.0)</f>
        <v>1</v>
      </c>
      <c r="EH18" s="10">
        <f>IFERROR(__xludf.DUMMYFUNCTION("""COMPUTED_VALUE"""),1.0)</f>
        <v>1</v>
      </c>
      <c r="EI18" s="10">
        <f>IFERROR(__xludf.DUMMYFUNCTION("""COMPUTED_VALUE"""),1.0)</f>
        <v>1</v>
      </c>
      <c r="EJ18" s="10">
        <f>IFERROR(__xludf.DUMMYFUNCTION("""COMPUTED_VALUE"""),1.0)</f>
        <v>1</v>
      </c>
      <c r="EK18" s="10">
        <f>IFERROR(__xludf.DUMMYFUNCTION("""COMPUTED_VALUE"""),1.0)</f>
        <v>1</v>
      </c>
      <c r="EL18" s="10">
        <f>IFERROR(__xludf.DUMMYFUNCTION("""COMPUTED_VALUE"""),1.0)</f>
        <v>1</v>
      </c>
      <c r="EM18" s="10">
        <f>IFERROR(__xludf.DUMMYFUNCTION("""COMPUTED_VALUE"""),1.0)</f>
        <v>1</v>
      </c>
      <c r="EN18" s="10">
        <f>IFERROR(__xludf.DUMMYFUNCTION("""COMPUTED_VALUE"""),1.0)</f>
        <v>1</v>
      </c>
      <c r="EO18" s="10">
        <f>IFERROR(__xludf.DUMMYFUNCTION("""COMPUTED_VALUE"""),1.0)</f>
        <v>1</v>
      </c>
      <c r="EP18" s="10">
        <f>IFERROR(__xludf.DUMMYFUNCTION("""COMPUTED_VALUE"""),1.0)</f>
        <v>1</v>
      </c>
      <c r="EQ18" s="10">
        <f>IFERROR(__xludf.DUMMYFUNCTION("""COMPUTED_VALUE"""),1.0)</f>
        <v>1</v>
      </c>
      <c r="ER18" s="10">
        <f>IFERROR(__xludf.DUMMYFUNCTION("""COMPUTED_VALUE"""),1.0)</f>
        <v>1</v>
      </c>
      <c r="ES18" s="10">
        <f>IFERROR(__xludf.DUMMYFUNCTION("""COMPUTED_VALUE"""),1.0)</f>
        <v>1</v>
      </c>
      <c r="ET18" s="10">
        <f>IFERROR(__xludf.DUMMYFUNCTION("""COMPUTED_VALUE"""),1.0)</f>
        <v>1</v>
      </c>
      <c r="EU18" s="10">
        <f>IFERROR(__xludf.DUMMYFUNCTION("""COMPUTED_VALUE"""),1.0)</f>
        <v>1</v>
      </c>
      <c r="EV18" s="10">
        <f>IFERROR(__xludf.DUMMYFUNCTION("""COMPUTED_VALUE"""),1.0)</f>
        <v>1</v>
      </c>
      <c r="EW18" s="10">
        <f>IFERROR(__xludf.DUMMYFUNCTION("""COMPUTED_VALUE"""),1.0)</f>
        <v>1</v>
      </c>
      <c r="EX18" s="10">
        <f>IFERROR(__xludf.DUMMYFUNCTION("""COMPUTED_VALUE"""),1.0)</f>
        <v>1</v>
      </c>
      <c r="EY18" s="10">
        <f>IFERROR(__xludf.DUMMYFUNCTION("""COMPUTED_VALUE"""),1.0)</f>
        <v>1</v>
      </c>
      <c r="EZ18" s="10">
        <f>IFERROR(__xludf.DUMMYFUNCTION("""COMPUTED_VALUE"""),1.0)</f>
        <v>1</v>
      </c>
      <c r="FA18" s="10">
        <f>IFERROR(__xludf.DUMMYFUNCTION("""COMPUTED_VALUE"""),1.0)</f>
        <v>1</v>
      </c>
      <c r="FB18" s="10">
        <f>IFERROR(__xludf.DUMMYFUNCTION("""COMPUTED_VALUE"""),1.0)</f>
        <v>1</v>
      </c>
      <c r="FC18" s="10">
        <f>IFERROR(__xludf.DUMMYFUNCTION("""COMPUTED_VALUE"""),1.0)</f>
        <v>1</v>
      </c>
      <c r="FD18" s="11">
        <f>IFERROR(__xludf.DUMMYFUNCTION("""COMPUTED_VALUE"""),1.0)</f>
        <v>1</v>
      </c>
      <c r="FE18" s="10">
        <f>IFERROR(__xludf.DUMMYFUNCTION("""COMPUTED_VALUE"""),1.0)</f>
        <v>1</v>
      </c>
      <c r="FF18" s="10">
        <f>IFERROR(__xludf.DUMMYFUNCTION("""COMPUTED_VALUE"""),1.0)</f>
        <v>1</v>
      </c>
      <c r="FG18" s="10">
        <f>IFERROR(__xludf.DUMMYFUNCTION("""COMPUTED_VALUE"""),1.0)</f>
        <v>1</v>
      </c>
      <c r="FH18" s="10">
        <f>IFERROR(__xludf.DUMMYFUNCTION("""COMPUTED_VALUE"""),1.0)</f>
        <v>1</v>
      </c>
      <c r="FI18" s="10">
        <f>IFERROR(__xludf.DUMMYFUNCTION("""COMPUTED_VALUE"""),1.0)</f>
        <v>1</v>
      </c>
      <c r="FJ18" s="10">
        <f>IFERROR(__xludf.DUMMYFUNCTION("""COMPUTED_VALUE"""),1.0)</f>
        <v>1</v>
      </c>
      <c r="FK18" s="10">
        <f>IFERROR(__xludf.DUMMYFUNCTION("""COMPUTED_VALUE"""),1.0)</f>
        <v>1</v>
      </c>
      <c r="FL18" s="10">
        <f>IFERROR(__xludf.DUMMYFUNCTION("""COMPUTED_VALUE"""),1.0)</f>
        <v>1</v>
      </c>
      <c r="FM18" s="10">
        <f>IFERROR(__xludf.DUMMYFUNCTION("""COMPUTED_VALUE"""),1.0)</f>
        <v>1</v>
      </c>
      <c r="FN18" s="10">
        <f>IFERROR(__xludf.DUMMYFUNCTION("""COMPUTED_VALUE"""),1.0)</f>
        <v>1</v>
      </c>
      <c r="FO18" s="10">
        <f>IFERROR(__xludf.DUMMYFUNCTION("""COMPUTED_VALUE"""),1.0)</f>
        <v>1</v>
      </c>
      <c r="FP18" s="10">
        <f>IFERROR(__xludf.DUMMYFUNCTION("""COMPUTED_VALUE"""),1.0)</f>
        <v>1</v>
      </c>
      <c r="FQ18" s="10">
        <f>IFERROR(__xludf.DUMMYFUNCTION("""COMPUTED_VALUE"""),1.0)</f>
        <v>1</v>
      </c>
      <c r="FR18" s="10">
        <f>IFERROR(__xludf.DUMMYFUNCTION("""COMPUTED_VALUE"""),1.0)</f>
        <v>1</v>
      </c>
      <c r="FS18" s="10">
        <f>IFERROR(__xludf.DUMMYFUNCTION("""COMPUTED_VALUE"""),1.0)</f>
        <v>1</v>
      </c>
      <c r="FT18" s="10">
        <f>IFERROR(__xludf.DUMMYFUNCTION("""COMPUTED_VALUE"""),1.0)</f>
        <v>1</v>
      </c>
      <c r="FU18" s="10" t="str">
        <f>IFERROR(__xludf.DUMMYFUNCTION("""COMPUTED_VALUE"""),"WA")</f>
        <v>WA</v>
      </c>
      <c r="FV18" s="10" t="str">
        <f>IFERROR(__xludf.DUMMYFUNCTION("""COMPUTED_VALUE"""),"WA")</f>
        <v>WA</v>
      </c>
      <c r="FW18" s="10">
        <f>IFERROR(__xludf.DUMMYFUNCTION("""COMPUTED_VALUE"""),1.0)</f>
        <v>1</v>
      </c>
      <c r="FX18" s="10">
        <f>IFERROR(__xludf.DUMMYFUNCTION("""COMPUTED_VALUE"""),1.0)</f>
        <v>1</v>
      </c>
      <c r="FY18" s="10">
        <f>IFERROR(__xludf.DUMMYFUNCTION("""COMPUTED_VALUE"""),1.0)</f>
        <v>1</v>
      </c>
      <c r="FZ18" s="10">
        <f>IFERROR(__xludf.DUMMYFUNCTION("""COMPUTED_VALUE"""),1.0)</f>
        <v>1</v>
      </c>
      <c r="GA18" s="10">
        <f>IFERROR(__xludf.DUMMYFUNCTION("""COMPUTED_VALUE"""),1.0)</f>
        <v>1</v>
      </c>
      <c r="GB18" s="10" t="str">
        <f>IFERROR(__xludf.DUMMYFUNCTION("""COMPUTED_VALUE"""),"WA")</f>
        <v>WA</v>
      </c>
      <c r="GC18" s="10">
        <f>IFERROR(__xludf.DUMMYFUNCTION("""COMPUTED_VALUE"""),1.0)</f>
        <v>1</v>
      </c>
      <c r="GD18" s="10">
        <f>IFERROR(__xludf.DUMMYFUNCTION("""COMPUTED_VALUE"""),1.0)</f>
        <v>1</v>
      </c>
      <c r="GE18" s="11">
        <f>IFERROR(__xludf.DUMMYFUNCTION("""COMPUTED_VALUE"""),1.0)</f>
        <v>1</v>
      </c>
      <c r="GF18" s="10">
        <f>IFERROR(__xludf.DUMMYFUNCTION("""COMPUTED_VALUE"""),1.0)</f>
        <v>1</v>
      </c>
      <c r="GG18" s="10">
        <f>IFERROR(__xludf.DUMMYFUNCTION("""COMPUTED_VALUE"""),1.0)</f>
        <v>1</v>
      </c>
      <c r="GH18" s="10">
        <f>IFERROR(__xludf.DUMMYFUNCTION("""COMPUTED_VALUE"""),1.0)</f>
        <v>1</v>
      </c>
      <c r="GI18" s="10">
        <f>IFERROR(__xludf.DUMMYFUNCTION("""COMPUTED_VALUE"""),1.0)</f>
        <v>1</v>
      </c>
      <c r="GJ18" s="10">
        <f>IFERROR(__xludf.DUMMYFUNCTION("""COMPUTED_VALUE"""),1.0)</f>
        <v>1</v>
      </c>
      <c r="GK18" s="10">
        <f>IFERROR(__xludf.DUMMYFUNCTION("""COMPUTED_VALUE"""),1.0)</f>
        <v>1</v>
      </c>
      <c r="GL18" s="10" t="str">
        <f>IFERROR(__xludf.DUMMYFUNCTION("""COMPUTED_VALUE"""),"WA")</f>
        <v>WA</v>
      </c>
      <c r="GM18" s="10" t="str">
        <f>IFERROR(__xludf.DUMMYFUNCTION("""COMPUTED_VALUE"""),"WA")</f>
        <v>WA</v>
      </c>
      <c r="GN18" s="10" t="str">
        <f>IFERROR(__xludf.DUMMYFUNCTION("""COMPUTED_VALUE"""),"WA")</f>
        <v>WA</v>
      </c>
      <c r="GO18" s="10" t="str">
        <f>IFERROR(__xludf.DUMMYFUNCTION("""COMPUTED_VALUE"""),"WA")</f>
        <v>WA</v>
      </c>
      <c r="GP18" s="10" t="str">
        <f>IFERROR(__xludf.DUMMYFUNCTION("""COMPUTED_VALUE"""),"WA")</f>
        <v>WA</v>
      </c>
      <c r="GQ18" s="10" t="str">
        <f>IFERROR(__xludf.DUMMYFUNCTION("""COMPUTED_VALUE"""),"WA")</f>
        <v>WA</v>
      </c>
      <c r="GR18" s="10" t="str">
        <f>IFERROR(__xludf.DUMMYFUNCTION("""COMPUTED_VALUE"""),"WA")</f>
        <v>WA</v>
      </c>
      <c r="GS18" s="10" t="str">
        <f>IFERROR(__xludf.DUMMYFUNCTION("""COMPUTED_VALUE"""),"WA")</f>
        <v>WA</v>
      </c>
      <c r="GT18" s="10" t="str">
        <f>IFERROR(__xludf.DUMMYFUNCTION("""COMPUTED_VALUE"""),"WA")</f>
        <v>WA</v>
      </c>
      <c r="GU18" s="10" t="str">
        <f>IFERROR(__xludf.DUMMYFUNCTION("""COMPUTED_VALUE"""),"WA")</f>
        <v>WA</v>
      </c>
      <c r="GV18" s="10" t="str">
        <f>IFERROR(__xludf.DUMMYFUNCTION("""COMPUTED_VALUE"""),"WA")</f>
        <v>WA</v>
      </c>
      <c r="GW18" s="10" t="str">
        <f>IFERROR(__xludf.DUMMYFUNCTION("""COMPUTED_VALUE"""),"WA")</f>
        <v>WA</v>
      </c>
      <c r="GX18" s="10" t="str">
        <f>IFERROR(__xludf.DUMMYFUNCTION("""COMPUTED_VALUE"""),"WA")</f>
        <v>WA</v>
      </c>
      <c r="GY18" s="10" t="str">
        <f>IFERROR(__xludf.DUMMYFUNCTION("""COMPUTED_VALUE"""),"WA")</f>
        <v>WA</v>
      </c>
      <c r="GZ18" s="10" t="str">
        <f>IFERROR(__xludf.DUMMYFUNCTION("""COMPUTED_VALUE"""),"WA")</f>
        <v>WA</v>
      </c>
      <c r="HA18" s="10" t="str">
        <f>IFERROR(__xludf.DUMMYFUNCTION("""COMPUTED_VALUE"""),"WA")</f>
        <v>WA</v>
      </c>
      <c r="HB18" s="10" t="str">
        <f>IFERROR(__xludf.DUMMYFUNCTION("""COMPUTED_VALUE"""),"WA")</f>
        <v>WA</v>
      </c>
      <c r="HC18" s="10" t="str">
        <f>IFERROR(__xludf.DUMMYFUNCTION("""COMPUTED_VALUE"""),"WA")</f>
        <v>WA</v>
      </c>
      <c r="HD18" s="10" t="str">
        <f>IFERROR(__xludf.DUMMYFUNCTION("""COMPUTED_VALUE"""),"WA")</f>
        <v>WA</v>
      </c>
      <c r="HE18" s="10" t="str">
        <f>IFERROR(__xludf.DUMMYFUNCTION("""COMPUTED_VALUE"""),"WA")</f>
        <v>WA</v>
      </c>
      <c r="HF18" s="10" t="str">
        <f>IFERROR(__xludf.DUMMYFUNCTION("""COMPUTED_VALUE"""),"WA")</f>
        <v>WA</v>
      </c>
      <c r="HG18" s="10" t="str">
        <f>IFERROR(__xludf.DUMMYFUNCTION("""COMPUTED_VALUE"""),"WA")</f>
        <v>WA</v>
      </c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</row>
    <row r="19">
      <c r="A19" s="7"/>
      <c r="B19" s="8">
        <v>3.0</v>
      </c>
      <c r="C19" s="8" t="str">
        <f t="shared" si="1"/>
        <v>17 - 18</v>
      </c>
      <c r="D19" s="7" t="str">
        <f>IFERROR(__xludf.DUMMYFUNCTION("""COMPUTED_VALUE"""),"lazar2222")</f>
        <v>lazar2222</v>
      </c>
      <c r="E19" s="7" t="str">
        <f>IFERROR(__xludf.DUMMYFUNCTION("""COMPUTED_VALUE"""),"Lazar")</f>
        <v>Lazar</v>
      </c>
      <c r="F19" s="7" t="str">
        <f>IFERROR(__xludf.DUMMYFUNCTION("""COMPUTED_VALUE"""),"Premovic")</f>
        <v>Premovic</v>
      </c>
      <c r="G19" s="9">
        <f>IFERROR(__xludf.DUMMYFUNCTION("""COMPUTED_VALUE"""),165.0)</f>
        <v>165</v>
      </c>
      <c r="H19" s="7" t="str">
        <f>IFERROR(__xludf.DUMMYFUNCTION("""COMPUTED_VALUE"""),"ODOBREN")</f>
        <v>ODOBREN</v>
      </c>
      <c r="I19" s="7" t="str">
        <f>IFERROR(__xludf.DUMMYFUNCTION("""COMPUTED_VALUE"""),"Stari grad")</f>
        <v>Stari grad</v>
      </c>
      <c r="J19" s="7" t="str">
        <f>IFERROR(__xludf.DUMMYFUNCTION("""COMPUTED_VALUE"""),"Računarska gimnazija")</f>
        <v>Računarska gimnazija</v>
      </c>
      <c r="K19" s="7" t="str">
        <f>IFERROR(__xludf.DUMMYFUNCTION("""COMPUTED_VALUE"""),"IV")</f>
        <v>IV</v>
      </c>
      <c r="L19" s="7" t="str">
        <f>IFERROR(__xludf.DUMMYFUNCTION("""COMPUTED_VALUE"""),"A")</f>
        <v>A</v>
      </c>
      <c r="M19" s="7" t="str">
        <f>IFERROR(__xludf.DUMMYFUNCTION("""COMPUTED_VALUE"""),"Filip Marić")</f>
        <v>Filip Marić</v>
      </c>
      <c r="N19" s="10" t="str">
        <f>IFERROR(__xludf.DUMMYFUNCTION("""COMPUTED_VALUE"""),"-")</f>
        <v>-</v>
      </c>
      <c r="O19" s="10" t="str">
        <f>IFERROR(__xludf.DUMMYFUNCTION("""COMPUTED_VALUE"""),"-")</f>
        <v>-</v>
      </c>
      <c r="P19" s="10" t="str">
        <f>IFERROR(__xludf.DUMMYFUNCTION("""COMPUTED_VALUE"""),"-")</f>
        <v>-</v>
      </c>
      <c r="Q19" s="11">
        <f>IFERROR(__xludf.DUMMYFUNCTION("""COMPUTED_VALUE"""),100.0)</f>
        <v>100</v>
      </c>
      <c r="R19" s="10">
        <f>IFERROR(__xludf.DUMMYFUNCTION("""COMPUTED_VALUE"""),20.0)</f>
        <v>20</v>
      </c>
      <c r="S19" s="10">
        <f>IFERROR(__xludf.DUMMYFUNCTION("""COMPUTED_VALUE"""),45.0)</f>
        <v>45</v>
      </c>
      <c r="T19" s="11" t="str">
        <f>IFERROR(__xludf.DUMMYFUNCTION("""COMPUTED_VALUE"""),"-")</f>
        <v>-</v>
      </c>
      <c r="U19" s="10" t="str">
        <f>IFERROR(__xludf.DUMMYFUNCTION("""COMPUTED_VALUE"""),"-")</f>
        <v>-</v>
      </c>
      <c r="V19" s="10" t="str">
        <f>IFERROR(__xludf.DUMMYFUNCTION("""COMPUTED_VALUE"""),"-")</f>
        <v>-</v>
      </c>
      <c r="W19" s="10" t="str">
        <f>IFERROR(__xludf.DUMMYFUNCTION("""COMPUTED_VALUE"""),"-")</f>
        <v>-</v>
      </c>
      <c r="X19" s="10" t="str">
        <f>IFERROR(__xludf.DUMMYFUNCTION("""COMPUTED_VALUE"""),"-")</f>
        <v>-</v>
      </c>
      <c r="Y19" s="10" t="str">
        <f>IFERROR(__xludf.DUMMYFUNCTION("""COMPUTED_VALUE"""),"-")</f>
        <v>-</v>
      </c>
      <c r="Z19" s="10" t="str">
        <f>IFERROR(__xludf.DUMMYFUNCTION("""COMPUTED_VALUE"""),"-")</f>
        <v>-</v>
      </c>
      <c r="AA19" s="10" t="str">
        <f>IFERROR(__xludf.DUMMYFUNCTION("""COMPUTED_VALUE"""),"-")</f>
        <v>-</v>
      </c>
      <c r="AB19" s="10" t="str">
        <f>IFERROR(__xludf.DUMMYFUNCTION("""COMPUTED_VALUE"""),"-")</f>
        <v>-</v>
      </c>
      <c r="AC19" s="10" t="str">
        <f>IFERROR(__xludf.DUMMYFUNCTION("""COMPUTED_VALUE"""),"-")</f>
        <v>-</v>
      </c>
      <c r="AD19" s="10" t="str">
        <f>IFERROR(__xludf.DUMMYFUNCTION("""COMPUTED_VALUE"""),"-")</f>
        <v>-</v>
      </c>
      <c r="AE19" s="10" t="str">
        <f>IFERROR(__xludf.DUMMYFUNCTION("""COMPUTED_VALUE"""),"-")</f>
        <v>-</v>
      </c>
      <c r="AF19" s="10" t="str">
        <f>IFERROR(__xludf.DUMMYFUNCTION("""COMPUTED_VALUE"""),"-")</f>
        <v>-</v>
      </c>
      <c r="AG19" s="10" t="str">
        <f>IFERROR(__xludf.DUMMYFUNCTION("""COMPUTED_VALUE"""),"-")</f>
        <v>-</v>
      </c>
      <c r="AH19" s="10" t="str">
        <f>IFERROR(__xludf.DUMMYFUNCTION("""COMPUTED_VALUE"""),"-")</f>
        <v>-</v>
      </c>
      <c r="AI19" s="10" t="str">
        <f>IFERROR(__xludf.DUMMYFUNCTION("""COMPUTED_VALUE"""),"-")</f>
        <v>-</v>
      </c>
      <c r="AJ19" s="10" t="str">
        <f>IFERROR(__xludf.DUMMYFUNCTION("""COMPUTED_VALUE"""),"-")</f>
        <v>-</v>
      </c>
      <c r="AK19" s="10" t="str">
        <f>IFERROR(__xludf.DUMMYFUNCTION("""COMPUTED_VALUE"""),"-")</f>
        <v>-</v>
      </c>
      <c r="AL19" s="10" t="str">
        <f>IFERROR(__xludf.DUMMYFUNCTION("""COMPUTED_VALUE"""),"-")</f>
        <v>-</v>
      </c>
      <c r="AM19" s="10" t="str">
        <f>IFERROR(__xludf.DUMMYFUNCTION("""COMPUTED_VALUE"""),"-")</f>
        <v>-</v>
      </c>
      <c r="AN19" s="11" t="str">
        <f>IFERROR(__xludf.DUMMYFUNCTION("""COMPUTED_VALUE"""),"-")</f>
        <v>-</v>
      </c>
      <c r="AO19" s="10" t="str">
        <f>IFERROR(__xludf.DUMMYFUNCTION("""COMPUTED_VALUE"""),"-")</f>
        <v>-</v>
      </c>
      <c r="AP19" s="10" t="str">
        <f>IFERROR(__xludf.DUMMYFUNCTION("""COMPUTED_VALUE"""),"-")</f>
        <v>-</v>
      </c>
      <c r="AQ19" s="10" t="str">
        <f>IFERROR(__xludf.DUMMYFUNCTION("""COMPUTED_VALUE"""),"-")</f>
        <v>-</v>
      </c>
      <c r="AR19" s="10" t="str">
        <f>IFERROR(__xludf.DUMMYFUNCTION("""COMPUTED_VALUE"""),"-")</f>
        <v>-</v>
      </c>
      <c r="AS19" s="10" t="str">
        <f>IFERROR(__xludf.DUMMYFUNCTION("""COMPUTED_VALUE"""),"-")</f>
        <v>-</v>
      </c>
      <c r="AT19" s="10" t="str">
        <f>IFERROR(__xludf.DUMMYFUNCTION("""COMPUTED_VALUE"""),"-")</f>
        <v>-</v>
      </c>
      <c r="AU19" s="10" t="str">
        <f>IFERROR(__xludf.DUMMYFUNCTION("""COMPUTED_VALUE"""),"-")</f>
        <v>-</v>
      </c>
      <c r="AV19" s="10" t="str">
        <f>IFERROR(__xludf.DUMMYFUNCTION("""COMPUTED_VALUE"""),"-")</f>
        <v>-</v>
      </c>
      <c r="AW19" s="10" t="str">
        <f>IFERROR(__xludf.DUMMYFUNCTION("""COMPUTED_VALUE"""),"-")</f>
        <v>-</v>
      </c>
      <c r="AX19" s="10" t="str">
        <f>IFERROR(__xludf.DUMMYFUNCTION("""COMPUTED_VALUE"""),"-")</f>
        <v>-</v>
      </c>
      <c r="AY19" s="10" t="str">
        <f>IFERROR(__xludf.DUMMYFUNCTION("""COMPUTED_VALUE"""),"-")</f>
        <v>-</v>
      </c>
      <c r="AZ19" s="10" t="str">
        <f>IFERROR(__xludf.DUMMYFUNCTION("""COMPUTED_VALUE"""),"-")</f>
        <v>-</v>
      </c>
      <c r="BA19" s="10" t="str">
        <f>IFERROR(__xludf.DUMMYFUNCTION("""COMPUTED_VALUE"""),"-")</f>
        <v>-</v>
      </c>
      <c r="BB19" s="10" t="str">
        <f>IFERROR(__xludf.DUMMYFUNCTION("""COMPUTED_VALUE"""),"-")</f>
        <v>-</v>
      </c>
      <c r="BC19" s="10" t="str">
        <f>IFERROR(__xludf.DUMMYFUNCTION("""COMPUTED_VALUE"""),"-")</f>
        <v>-</v>
      </c>
      <c r="BD19" s="10" t="str">
        <f>IFERROR(__xludf.DUMMYFUNCTION("""COMPUTED_VALUE"""),"-")</f>
        <v>-</v>
      </c>
      <c r="BE19" s="10" t="str">
        <f>IFERROR(__xludf.DUMMYFUNCTION("""COMPUTED_VALUE"""),"-")</f>
        <v>-</v>
      </c>
      <c r="BF19" s="10" t="str">
        <f>IFERROR(__xludf.DUMMYFUNCTION("""COMPUTED_VALUE"""),"-")</f>
        <v>-</v>
      </c>
      <c r="BG19" s="10" t="str">
        <f>IFERROR(__xludf.DUMMYFUNCTION("""COMPUTED_VALUE"""),"-")</f>
        <v>-</v>
      </c>
      <c r="BH19" s="10" t="str">
        <f>IFERROR(__xludf.DUMMYFUNCTION("""COMPUTED_VALUE"""),"-")</f>
        <v>-</v>
      </c>
      <c r="BI19" s="10" t="str">
        <f>IFERROR(__xludf.DUMMYFUNCTION("""COMPUTED_VALUE"""),"-")</f>
        <v>-</v>
      </c>
      <c r="BJ19" s="10" t="str">
        <f>IFERROR(__xludf.DUMMYFUNCTION("""COMPUTED_VALUE"""),"-")</f>
        <v>-</v>
      </c>
      <c r="BK19" s="10" t="str">
        <f>IFERROR(__xludf.DUMMYFUNCTION("""COMPUTED_VALUE"""),"-")</f>
        <v>-</v>
      </c>
      <c r="BL19" s="11" t="str">
        <f>IFERROR(__xludf.DUMMYFUNCTION("""COMPUTED_VALUE"""),"-")</f>
        <v>-</v>
      </c>
      <c r="BM19" s="10" t="str">
        <f>IFERROR(__xludf.DUMMYFUNCTION("""COMPUTED_VALUE"""),"-")</f>
        <v>-</v>
      </c>
      <c r="BN19" s="10" t="str">
        <f>IFERROR(__xludf.DUMMYFUNCTION("""COMPUTED_VALUE"""),"-")</f>
        <v>-</v>
      </c>
      <c r="BO19" s="10" t="str">
        <f>IFERROR(__xludf.DUMMYFUNCTION("""COMPUTED_VALUE"""),"-")</f>
        <v>-</v>
      </c>
      <c r="BP19" s="10" t="str">
        <f>IFERROR(__xludf.DUMMYFUNCTION("""COMPUTED_VALUE"""),"-")</f>
        <v>-</v>
      </c>
      <c r="BQ19" s="10" t="str">
        <f>IFERROR(__xludf.DUMMYFUNCTION("""COMPUTED_VALUE"""),"-")</f>
        <v>-</v>
      </c>
      <c r="BR19" s="10" t="str">
        <f>IFERROR(__xludf.DUMMYFUNCTION("""COMPUTED_VALUE"""),"-")</f>
        <v>-</v>
      </c>
      <c r="BS19" s="10" t="str">
        <f>IFERROR(__xludf.DUMMYFUNCTION("""COMPUTED_VALUE"""),"-")</f>
        <v>-</v>
      </c>
      <c r="BT19" s="10" t="str">
        <f>IFERROR(__xludf.DUMMYFUNCTION("""COMPUTED_VALUE"""),"-")</f>
        <v>-</v>
      </c>
      <c r="BU19" s="10" t="str">
        <f>IFERROR(__xludf.DUMMYFUNCTION("""COMPUTED_VALUE"""),"-")</f>
        <v>-</v>
      </c>
      <c r="BV19" s="10" t="str">
        <f>IFERROR(__xludf.DUMMYFUNCTION("""COMPUTED_VALUE"""),"-")</f>
        <v>-</v>
      </c>
      <c r="BW19" s="10" t="str">
        <f>IFERROR(__xludf.DUMMYFUNCTION("""COMPUTED_VALUE"""),"-")</f>
        <v>-</v>
      </c>
      <c r="BX19" s="10" t="str">
        <f>IFERROR(__xludf.DUMMYFUNCTION("""COMPUTED_VALUE"""),"-")</f>
        <v>-</v>
      </c>
      <c r="BY19" s="10" t="str">
        <f>IFERROR(__xludf.DUMMYFUNCTION("""COMPUTED_VALUE"""),"-")</f>
        <v>-</v>
      </c>
      <c r="BZ19" s="10" t="str">
        <f>IFERROR(__xludf.DUMMYFUNCTION("""COMPUTED_VALUE"""),"-")</f>
        <v>-</v>
      </c>
      <c r="CA19" s="10" t="str">
        <f>IFERROR(__xludf.DUMMYFUNCTION("""COMPUTED_VALUE"""),"-")</f>
        <v>-</v>
      </c>
      <c r="CB19" s="10" t="str">
        <f>IFERROR(__xludf.DUMMYFUNCTION("""COMPUTED_VALUE"""),"-")</f>
        <v>-</v>
      </c>
      <c r="CC19" s="10" t="str">
        <f>IFERROR(__xludf.DUMMYFUNCTION("""COMPUTED_VALUE"""),"-")</f>
        <v>-</v>
      </c>
      <c r="CD19" s="10" t="str">
        <f>IFERROR(__xludf.DUMMYFUNCTION("""COMPUTED_VALUE"""),"-")</f>
        <v>-</v>
      </c>
      <c r="CE19" s="10" t="str">
        <f>IFERROR(__xludf.DUMMYFUNCTION("""COMPUTED_VALUE"""),"-")</f>
        <v>-</v>
      </c>
      <c r="CF19" s="10" t="str">
        <f>IFERROR(__xludf.DUMMYFUNCTION("""COMPUTED_VALUE"""),"-")</f>
        <v>-</v>
      </c>
      <c r="CG19" s="10" t="str">
        <f>IFERROR(__xludf.DUMMYFUNCTION("""COMPUTED_VALUE"""),"-")</f>
        <v>-</v>
      </c>
      <c r="CH19" s="10" t="str">
        <f>IFERROR(__xludf.DUMMYFUNCTION("""COMPUTED_VALUE"""),"-")</f>
        <v>-</v>
      </c>
      <c r="CI19" s="10" t="str">
        <f>IFERROR(__xludf.DUMMYFUNCTION("""COMPUTED_VALUE"""),"-")</f>
        <v>-</v>
      </c>
      <c r="CJ19" s="10" t="str">
        <f>IFERROR(__xludf.DUMMYFUNCTION("""COMPUTED_VALUE"""),"-")</f>
        <v>-</v>
      </c>
      <c r="CK19" s="10" t="str">
        <f>IFERROR(__xludf.DUMMYFUNCTION("""COMPUTED_VALUE"""),"-")</f>
        <v>-</v>
      </c>
      <c r="CL19" s="10" t="str">
        <f>IFERROR(__xludf.DUMMYFUNCTION("""COMPUTED_VALUE"""),"-")</f>
        <v>-</v>
      </c>
      <c r="CM19" s="10" t="str">
        <f>IFERROR(__xludf.DUMMYFUNCTION("""COMPUTED_VALUE"""),"-")</f>
        <v>-</v>
      </c>
      <c r="CN19" s="10" t="str">
        <f>IFERROR(__xludf.DUMMYFUNCTION("""COMPUTED_VALUE"""),"-")</f>
        <v>-</v>
      </c>
      <c r="CO19" s="11">
        <f>IFERROR(__xludf.DUMMYFUNCTION("""COMPUTED_VALUE"""),1.0)</f>
        <v>1</v>
      </c>
      <c r="CP19" s="10">
        <f>IFERROR(__xludf.DUMMYFUNCTION("""COMPUTED_VALUE"""),1.0)</f>
        <v>1</v>
      </c>
      <c r="CQ19" s="10">
        <f>IFERROR(__xludf.DUMMYFUNCTION("""COMPUTED_VALUE"""),1.0)</f>
        <v>1</v>
      </c>
      <c r="CR19" s="10">
        <f>IFERROR(__xludf.DUMMYFUNCTION("""COMPUTED_VALUE"""),1.0)</f>
        <v>1</v>
      </c>
      <c r="CS19" s="10">
        <f>IFERROR(__xludf.DUMMYFUNCTION("""COMPUTED_VALUE"""),1.0)</f>
        <v>1</v>
      </c>
      <c r="CT19" s="10">
        <f>IFERROR(__xludf.DUMMYFUNCTION("""COMPUTED_VALUE"""),1.0)</f>
        <v>1</v>
      </c>
      <c r="CU19" s="10">
        <f>IFERROR(__xludf.DUMMYFUNCTION("""COMPUTED_VALUE"""),1.0)</f>
        <v>1</v>
      </c>
      <c r="CV19" s="10">
        <f>IFERROR(__xludf.DUMMYFUNCTION("""COMPUTED_VALUE"""),1.0)</f>
        <v>1</v>
      </c>
      <c r="CW19" s="10">
        <f>IFERROR(__xludf.DUMMYFUNCTION("""COMPUTED_VALUE"""),1.0)</f>
        <v>1</v>
      </c>
      <c r="CX19" s="10">
        <f>IFERROR(__xludf.DUMMYFUNCTION("""COMPUTED_VALUE"""),1.0)</f>
        <v>1</v>
      </c>
      <c r="CY19" s="10">
        <f>IFERROR(__xludf.DUMMYFUNCTION("""COMPUTED_VALUE"""),1.0)</f>
        <v>1</v>
      </c>
      <c r="CZ19" s="10">
        <f>IFERROR(__xludf.DUMMYFUNCTION("""COMPUTED_VALUE"""),1.0)</f>
        <v>1</v>
      </c>
      <c r="DA19" s="10">
        <f>IFERROR(__xludf.DUMMYFUNCTION("""COMPUTED_VALUE"""),1.0)</f>
        <v>1</v>
      </c>
      <c r="DB19" s="10">
        <f>IFERROR(__xludf.DUMMYFUNCTION("""COMPUTED_VALUE"""),1.0)</f>
        <v>1</v>
      </c>
      <c r="DC19" s="10">
        <f>IFERROR(__xludf.DUMMYFUNCTION("""COMPUTED_VALUE"""),1.0)</f>
        <v>1</v>
      </c>
      <c r="DD19" s="10">
        <f>IFERROR(__xludf.DUMMYFUNCTION("""COMPUTED_VALUE"""),1.0)</f>
        <v>1</v>
      </c>
      <c r="DE19" s="10">
        <f>IFERROR(__xludf.DUMMYFUNCTION("""COMPUTED_VALUE"""),1.0)</f>
        <v>1</v>
      </c>
      <c r="DF19" s="10">
        <f>IFERROR(__xludf.DUMMYFUNCTION("""COMPUTED_VALUE"""),1.0)</f>
        <v>1</v>
      </c>
      <c r="DG19" s="10">
        <f>IFERROR(__xludf.DUMMYFUNCTION("""COMPUTED_VALUE"""),1.0)</f>
        <v>1</v>
      </c>
      <c r="DH19" s="10">
        <f>IFERROR(__xludf.DUMMYFUNCTION("""COMPUTED_VALUE"""),1.0)</f>
        <v>1</v>
      </c>
      <c r="DI19" s="10">
        <f>IFERROR(__xludf.DUMMYFUNCTION("""COMPUTED_VALUE"""),1.0)</f>
        <v>1</v>
      </c>
      <c r="DJ19" s="10">
        <f>IFERROR(__xludf.DUMMYFUNCTION("""COMPUTED_VALUE"""),1.0)</f>
        <v>1</v>
      </c>
      <c r="DK19" s="10">
        <f>IFERROR(__xludf.DUMMYFUNCTION("""COMPUTED_VALUE"""),1.0)</f>
        <v>1</v>
      </c>
      <c r="DL19" s="10">
        <f>IFERROR(__xludf.DUMMYFUNCTION("""COMPUTED_VALUE"""),1.0)</f>
        <v>1</v>
      </c>
      <c r="DM19" s="10">
        <f>IFERROR(__xludf.DUMMYFUNCTION("""COMPUTED_VALUE"""),1.0)</f>
        <v>1</v>
      </c>
      <c r="DN19" s="10">
        <f>IFERROR(__xludf.DUMMYFUNCTION("""COMPUTED_VALUE"""),1.0)</f>
        <v>1</v>
      </c>
      <c r="DO19" s="10">
        <f>IFERROR(__xludf.DUMMYFUNCTION("""COMPUTED_VALUE"""),1.0)</f>
        <v>1</v>
      </c>
      <c r="DP19" s="10">
        <f>IFERROR(__xludf.DUMMYFUNCTION("""COMPUTED_VALUE"""),1.0)</f>
        <v>1</v>
      </c>
      <c r="DQ19" s="10">
        <f>IFERROR(__xludf.DUMMYFUNCTION("""COMPUTED_VALUE"""),1.0)</f>
        <v>1</v>
      </c>
      <c r="DR19" s="10">
        <f>IFERROR(__xludf.DUMMYFUNCTION("""COMPUTED_VALUE"""),1.0)</f>
        <v>1</v>
      </c>
      <c r="DS19" s="10">
        <f>IFERROR(__xludf.DUMMYFUNCTION("""COMPUTED_VALUE"""),1.0)</f>
        <v>1</v>
      </c>
      <c r="DT19" s="10">
        <f>IFERROR(__xludf.DUMMYFUNCTION("""COMPUTED_VALUE"""),1.0)</f>
        <v>1</v>
      </c>
      <c r="DU19" s="10">
        <f>IFERROR(__xludf.DUMMYFUNCTION("""COMPUTED_VALUE"""),1.0)</f>
        <v>1</v>
      </c>
      <c r="DV19" s="10">
        <f>IFERROR(__xludf.DUMMYFUNCTION("""COMPUTED_VALUE"""),1.0)</f>
        <v>1</v>
      </c>
      <c r="DW19" s="10">
        <f>IFERROR(__xludf.DUMMYFUNCTION("""COMPUTED_VALUE"""),1.0)</f>
        <v>1</v>
      </c>
      <c r="DX19" s="10">
        <f>IFERROR(__xludf.DUMMYFUNCTION("""COMPUTED_VALUE"""),1.0)</f>
        <v>1</v>
      </c>
      <c r="DY19" s="10">
        <f>IFERROR(__xludf.DUMMYFUNCTION("""COMPUTED_VALUE"""),1.0)</f>
        <v>1</v>
      </c>
      <c r="DZ19" s="10">
        <f>IFERROR(__xludf.DUMMYFUNCTION("""COMPUTED_VALUE"""),1.0)</f>
        <v>1</v>
      </c>
      <c r="EA19" s="10">
        <f>IFERROR(__xludf.DUMMYFUNCTION("""COMPUTED_VALUE"""),1.0)</f>
        <v>1</v>
      </c>
      <c r="EB19" s="10">
        <f>IFERROR(__xludf.DUMMYFUNCTION("""COMPUTED_VALUE"""),1.0)</f>
        <v>1</v>
      </c>
      <c r="EC19" s="10">
        <f>IFERROR(__xludf.DUMMYFUNCTION("""COMPUTED_VALUE"""),1.0)</f>
        <v>1</v>
      </c>
      <c r="ED19" s="10">
        <f>IFERROR(__xludf.DUMMYFUNCTION("""COMPUTED_VALUE"""),1.0)</f>
        <v>1</v>
      </c>
      <c r="EE19" s="10">
        <f>IFERROR(__xludf.DUMMYFUNCTION("""COMPUTED_VALUE"""),1.0)</f>
        <v>1</v>
      </c>
      <c r="EF19" s="10">
        <f>IFERROR(__xludf.DUMMYFUNCTION("""COMPUTED_VALUE"""),1.0)</f>
        <v>1</v>
      </c>
      <c r="EG19" s="10">
        <f>IFERROR(__xludf.DUMMYFUNCTION("""COMPUTED_VALUE"""),1.0)</f>
        <v>1</v>
      </c>
      <c r="EH19" s="10">
        <f>IFERROR(__xludf.DUMMYFUNCTION("""COMPUTED_VALUE"""),1.0)</f>
        <v>1</v>
      </c>
      <c r="EI19" s="10">
        <f>IFERROR(__xludf.DUMMYFUNCTION("""COMPUTED_VALUE"""),1.0)</f>
        <v>1</v>
      </c>
      <c r="EJ19" s="10">
        <f>IFERROR(__xludf.DUMMYFUNCTION("""COMPUTED_VALUE"""),1.0)</f>
        <v>1</v>
      </c>
      <c r="EK19" s="10">
        <f>IFERROR(__xludf.DUMMYFUNCTION("""COMPUTED_VALUE"""),1.0)</f>
        <v>1</v>
      </c>
      <c r="EL19" s="10">
        <f>IFERROR(__xludf.DUMMYFUNCTION("""COMPUTED_VALUE"""),1.0)</f>
        <v>1</v>
      </c>
      <c r="EM19" s="10">
        <f>IFERROR(__xludf.DUMMYFUNCTION("""COMPUTED_VALUE"""),1.0)</f>
        <v>1</v>
      </c>
      <c r="EN19" s="10">
        <f>IFERROR(__xludf.DUMMYFUNCTION("""COMPUTED_VALUE"""),1.0)</f>
        <v>1</v>
      </c>
      <c r="EO19" s="10">
        <f>IFERROR(__xludf.DUMMYFUNCTION("""COMPUTED_VALUE"""),1.0)</f>
        <v>1</v>
      </c>
      <c r="EP19" s="10">
        <f>IFERROR(__xludf.DUMMYFUNCTION("""COMPUTED_VALUE"""),1.0)</f>
        <v>1</v>
      </c>
      <c r="EQ19" s="10">
        <f>IFERROR(__xludf.DUMMYFUNCTION("""COMPUTED_VALUE"""),1.0)</f>
        <v>1</v>
      </c>
      <c r="ER19" s="10">
        <f>IFERROR(__xludf.DUMMYFUNCTION("""COMPUTED_VALUE"""),1.0)</f>
        <v>1</v>
      </c>
      <c r="ES19" s="10">
        <f>IFERROR(__xludf.DUMMYFUNCTION("""COMPUTED_VALUE"""),1.0)</f>
        <v>1</v>
      </c>
      <c r="ET19" s="10">
        <f>IFERROR(__xludf.DUMMYFUNCTION("""COMPUTED_VALUE"""),1.0)</f>
        <v>1</v>
      </c>
      <c r="EU19" s="10">
        <f>IFERROR(__xludf.DUMMYFUNCTION("""COMPUTED_VALUE"""),1.0)</f>
        <v>1</v>
      </c>
      <c r="EV19" s="10">
        <f>IFERROR(__xludf.DUMMYFUNCTION("""COMPUTED_VALUE"""),1.0)</f>
        <v>1</v>
      </c>
      <c r="EW19" s="10">
        <f>IFERROR(__xludf.DUMMYFUNCTION("""COMPUTED_VALUE"""),1.0)</f>
        <v>1</v>
      </c>
      <c r="EX19" s="10">
        <f>IFERROR(__xludf.DUMMYFUNCTION("""COMPUTED_VALUE"""),1.0)</f>
        <v>1</v>
      </c>
      <c r="EY19" s="10">
        <f>IFERROR(__xludf.DUMMYFUNCTION("""COMPUTED_VALUE"""),1.0)</f>
        <v>1</v>
      </c>
      <c r="EZ19" s="10">
        <f>IFERROR(__xludf.DUMMYFUNCTION("""COMPUTED_VALUE"""),1.0)</f>
        <v>1</v>
      </c>
      <c r="FA19" s="10">
        <f>IFERROR(__xludf.DUMMYFUNCTION("""COMPUTED_VALUE"""),1.0)</f>
        <v>1</v>
      </c>
      <c r="FB19" s="10">
        <f>IFERROR(__xludf.DUMMYFUNCTION("""COMPUTED_VALUE"""),1.0)</f>
        <v>1</v>
      </c>
      <c r="FC19" s="10">
        <f>IFERROR(__xludf.DUMMYFUNCTION("""COMPUTED_VALUE"""),1.0)</f>
        <v>1</v>
      </c>
      <c r="FD19" s="11">
        <f>IFERROR(__xludf.DUMMYFUNCTION("""COMPUTED_VALUE"""),1.0)</f>
        <v>1</v>
      </c>
      <c r="FE19" s="10">
        <f>IFERROR(__xludf.DUMMYFUNCTION("""COMPUTED_VALUE"""),1.0)</f>
        <v>1</v>
      </c>
      <c r="FF19" s="10">
        <f>IFERROR(__xludf.DUMMYFUNCTION("""COMPUTED_VALUE"""),1.0)</f>
        <v>1</v>
      </c>
      <c r="FG19" s="10">
        <f>IFERROR(__xludf.DUMMYFUNCTION("""COMPUTED_VALUE"""),1.0)</f>
        <v>1</v>
      </c>
      <c r="FH19" s="10" t="str">
        <f>IFERROR(__xludf.DUMMYFUNCTION("""COMPUTED_VALUE"""),"WA")</f>
        <v>WA</v>
      </c>
      <c r="FI19" s="10" t="str">
        <f>IFERROR(__xludf.DUMMYFUNCTION("""COMPUTED_VALUE"""),"WA")</f>
        <v>WA</v>
      </c>
      <c r="FJ19" s="10">
        <f>IFERROR(__xludf.DUMMYFUNCTION("""COMPUTED_VALUE"""),1.0)</f>
        <v>1</v>
      </c>
      <c r="FK19" s="10">
        <f>IFERROR(__xludf.DUMMYFUNCTION("""COMPUTED_VALUE"""),1.0)</f>
        <v>1</v>
      </c>
      <c r="FL19" s="10">
        <f>IFERROR(__xludf.DUMMYFUNCTION("""COMPUTED_VALUE"""),1.0)</f>
        <v>1</v>
      </c>
      <c r="FM19" s="10">
        <f>IFERROR(__xludf.DUMMYFUNCTION("""COMPUTED_VALUE"""),1.0)</f>
        <v>1</v>
      </c>
      <c r="FN19" s="10">
        <f>IFERROR(__xludf.DUMMYFUNCTION("""COMPUTED_VALUE"""),1.0)</f>
        <v>1</v>
      </c>
      <c r="FO19" s="10">
        <f>IFERROR(__xludf.DUMMYFUNCTION("""COMPUTED_VALUE"""),1.0)</f>
        <v>1</v>
      </c>
      <c r="FP19" s="10">
        <f>IFERROR(__xludf.DUMMYFUNCTION("""COMPUTED_VALUE"""),1.0)</f>
        <v>1</v>
      </c>
      <c r="FQ19" s="10" t="str">
        <f>IFERROR(__xludf.DUMMYFUNCTION("""COMPUTED_VALUE"""),"WA")</f>
        <v>WA</v>
      </c>
      <c r="FR19" s="10" t="str">
        <f>IFERROR(__xludf.DUMMYFUNCTION("""COMPUTED_VALUE"""),"WA")</f>
        <v>WA</v>
      </c>
      <c r="FS19" s="10">
        <f>IFERROR(__xludf.DUMMYFUNCTION("""COMPUTED_VALUE"""),1.0)</f>
        <v>1</v>
      </c>
      <c r="FT19" s="10">
        <f>IFERROR(__xludf.DUMMYFUNCTION("""COMPUTED_VALUE"""),1.0)</f>
        <v>1</v>
      </c>
      <c r="FU19" s="10" t="str">
        <f>IFERROR(__xludf.DUMMYFUNCTION("""COMPUTED_VALUE"""),"WA")</f>
        <v>WA</v>
      </c>
      <c r="FV19" s="10" t="str">
        <f>IFERROR(__xludf.DUMMYFUNCTION("""COMPUTED_VALUE"""),"WA")</f>
        <v>WA</v>
      </c>
      <c r="FW19" s="10">
        <f>IFERROR(__xludf.DUMMYFUNCTION("""COMPUTED_VALUE"""),1.0)</f>
        <v>1</v>
      </c>
      <c r="FX19" s="10">
        <f>IFERROR(__xludf.DUMMYFUNCTION("""COMPUTED_VALUE"""),1.0)</f>
        <v>1</v>
      </c>
      <c r="FY19" s="10">
        <f>IFERROR(__xludf.DUMMYFUNCTION("""COMPUTED_VALUE"""),1.0)</f>
        <v>1</v>
      </c>
      <c r="FZ19" s="10">
        <f>IFERROR(__xludf.DUMMYFUNCTION("""COMPUTED_VALUE"""),1.0)</f>
        <v>1</v>
      </c>
      <c r="GA19" s="10">
        <f>IFERROR(__xludf.DUMMYFUNCTION("""COMPUTED_VALUE"""),1.0)</f>
        <v>1</v>
      </c>
      <c r="GB19" s="10">
        <f>IFERROR(__xludf.DUMMYFUNCTION("""COMPUTED_VALUE"""),1.0)</f>
        <v>1</v>
      </c>
      <c r="GC19" s="10">
        <f>IFERROR(__xludf.DUMMYFUNCTION("""COMPUTED_VALUE"""),1.0)</f>
        <v>1</v>
      </c>
      <c r="GD19" s="10">
        <f>IFERROR(__xludf.DUMMYFUNCTION("""COMPUTED_VALUE"""),1.0)</f>
        <v>1</v>
      </c>
      <c r="GE19" s="11">
        <f>IFERROR(__xludf.DUMMYFUNCTION("""COMPUTED_VALUE"""),1.0)</f>
        <v>1</v>
      </c>
      <c r="GF19" s="10">
        <f>IFERROR(__xludf.DUMMYFUNCTION("""COMPUTED_VALUE"""),1.0)</f>
        <v>1</v>
      </c>
      <c r="GG19" s="10">
        <f>IFERROR(__xludf.DUMMYFUNCTION("""COMPUTED_VALUE"""),1.0)</f>
        <v>1</v>
      </c>
      <c r="GH19" s="10">
        <f>IFERROR(__xludf.DUMMYFUNCTION("""COMPUTED_VALUE"""),1.0)</f>
        <v>1</v>
      </c>
      <c r="GI19" s="10">
        <f>IFERROR(__xludf.DUMMYFUNCTION("""COMPUTED_VALUE"""),1.0)</f>
        <v>1</v>
      </c>
      <c r="GJ19" s="10">
        <f>IFERROR(__xludf.DUMMYFUNCTION("""COMPUTED_VALUE"""),1.0)</f>
        <v>1</v>
      </c>
      <c r="GK19" s="10">
        <f>IFERROR(__xludf.DUMMYFUNCTION("""COMPUTED_VALUE"""),1.0)</f>
        <v>1</v>
      </c>
      <c r="GL19" s="10" t="str">
        <f>IFERROR(__xludf.DUMMYFUNCTION("""COMPUTED_VALUE"""),"WA")</f>
        <v>WA</v>
      </c>
      <c r="GM19" s="10">
        <f>IFERROR(__xludf.DUMMYFUNCTION("""COMPUTED_VALUE"""),1.0)</f>
        <v>1</v>
      </c>
      <c r="GN19" s="10" t="str">
        <f>IFERROR(__xludf.DUMMYFUNCTION("""COMPUTED_VALUE"""),"WA")</f>
        <v>WA</v>
      </c>
      <c r="GO19" s="10" t="str">
        <f>IFERROR(__xludf.DUMMYFUNCTION("""COMPUTED_VALUE"""),"WA")</f>
        <v>WA</v>
      </c>
      <c r="GP19" s="10" t="str">
        <f>IFERROR(__xludf.DUMMYFUNCTION("""COMPUTED_VALUE"""),"WA")</f>
        <v>WA</v>
      </c>
      <c r="GQ19" s="10" t="str">
        <f>IFERROR(__xludf.DUMMYFUNCTION("""COMPUTED_VALUE"""),"WA")</f>
        <v>WA</v>
      </c>
      <c r="GR19" s="10" t="str">
        <f>IFERROR(__xludf.DUMMYFUNCTION("""COMPUTED_VALUE"""),"WA")</f>
        <v>WA</v>
      </c>
      <c r="GS19" s="10" t="str">
        <f>IFERROR(__xludf.DUMMYFUNCTION("""COMPUTED_VALUE"""),"WA")</f>
        <v>WA</v>
      </c>
      <c r="GT19" s="10" t="str">
        <f>IFERROR(__xludf.DUMMYFUNCTION("""COMPUTED_VALUE"""),"WA")</f>
        <v>WA</v>
      </c>
      <c r="GU19" s="10" t="str">
        <f>IFERROR(__xludf.DUMMYFUNCTION("""COMPUTED_VALUE"""),"WA")</f>
        <v>WA</v>
      </c>
      <c r="GV19" s="10" t="str">
        <f>IFERROR(__xludf.DUMMYFUNCTION("""COMPUTED_VALUE"""),"WA")</f>
        <v>WA</v>
      </c>
      <c r="GW19" s="10">
        <f>IFERROR(__xludf.DUMMYFUNCTION("""COMPUTED_VALUE"""),1.0)</f>
        <v>1</v>
      </c>
      <c r="GX19" s="10">
        <f>IFERROR(__xludf.DUMMYFUNCTION("""COMPUTED_VALUE"""),1.0)</f>
        <v>1</v>
      </c>
      <c r="GY19" s="10">
        <f>IFERROR(__xludf.DUMMYFUNCTION("""COMPUTED_VALUE"""),1.0)</f>
        <v>1</v>
      </c>
      <c r="GZ19" s="10">
        <f>IFERROR(__xludf.DUMMYFUNCTION("""COMPUTED_VALUE"""),1.0)</f>
        <v>1</v>
      </c>
      <c r="HA19" s="10">
        <f>IFERROR(__xludf.DUMMYFUNCTION("""COMPUTED_VALUE"""),1.0)</f>
        <v>1</v>
      </c>
      <c r="HB19" s="10" t="str">
        <f>IFERROR(__xludf.DUMMYFUNCTION("""COMPUTED_VALUE"""),"WA")</f>
        <v>WA</v>
      </c>
      <c r="HC19" s="10" t="str">
        <f>IFERROR(__xludf.DUMMYFUNCTION("""COMPUTED_VALUE"""),"WA")</f>
        <v>WA</v>
      </c>
      <c r="HD19" s="10" t="str">
        <f>IFERROR(__xludf.DUMMYFUNCTION("""COMPUTED_VALUE"""),"WA")</f>
        <v>WA</v>
      </c>
      <c r="HE19" s="10" t="str">
        <f>IFERROR(__xludf.DUMMYFUNCTION("""COMPUTED_VALUE"""),"WA")</f>
        <v>WA</v>
      </c>
      <c r="HF19" s="10">
        <f>IFERROR(__xludf.DUMMYFUNCTION("""COMPUTED_VALUE"""),1.0)</f>
        <v>1</v>
      </c>
      <c r="HG19" s="10" t="str">
        <f>IFERROR(__xludf.DUMMYFUNCTION("""COMPUTED_VALUE"""),"WA")</f>
        <v>WA</v>
      </c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</row>
    <row r="20">
      <c r="A20" s="7"/>
      <c r="B20" s="8">
        <v>3.0</v>
      </c>
      <c r="C20" s="8" t="str">
        <f t="shared" si="1"/>
        <v>17 - 18</v>
      </c>
      <c r="D20" s="7" t="str">
        <f>IFERROR(__xludf.DUMMYFUNCTION("""COMPUTED_VALUE"""),"kreksi")</f>
        <v>kreksi</v>
      </c>
      <c r="E20" s="7" t="str">
        <f>IFERROR(__xludf.DUMMYFUNCTION("""COMPUTED_VALUE"""),"Katarina")</f>
        <v>Katarina</v>
      </c>
      <c r="F20" s="7" t="str">
        <f>IFERROR(__xludf.DUMMYFUNCTION("""COMPUTED_VALUE"""),"Krivokuca")</f>
        <v>Krivokuca</v>
      </c>
      <c r="G20" s="9">
        <f>IFERROR(__xludf.DUMMYFUNCTION("""COMPUTED_VALUE"""),165.0)</f>
        <v>165</v>
      </c>
      <c r="H20" s="7" t="str">
        <f>IFERROR(__xludf.DUMMYFUNCTION("""COMPUTED_VALUE"""),"ODOBREN")</f>
        <v>ODOBREN</v>
      </c>
      <c r="I20" s="7" t="str">
        <f>IFERROR(__xludf.DUMMYFUNCTION("""COMPUTED_VALUE"""),"Stari grad")</f>
        <v>Stari grad</v>
      </c>
      <c r="J20" s="7" t="str">
        <f>IFERROR(__xludf.DUMMYFUNCTION("""COMPUTED_VALUE"""),"Matematička gimnazija")</f>
        <v>Matematička gimnazija</v>
      </c>
      <c r="K20" s="7" t="str">
        <f>IFERROR(__xludf.DUMMYFUNCTION("""COMPUTED_VALUE"""),"IV")</f>
        <v>IV</v>
      </c>
      <c r="L20" s="7" t="str">
        <f>IFERROR(__xludf.DUMMYFUNCTION("""COMPUTED_VALUE"""),"A")</f>
        <v>A</v>
      </c>
      <c r="M20" s="7"/>
      <c r="N20" s="10" t="str">
        <f>IFERROR(__xludf.DUMMYFUNCTION("""COMPUTED_VALUE"""),"-")</f>
        <v>-</v>
      </c>
      <c r="O20" s="10" t="str">
        <f>IFERROR(__xludf.DUMMYFUNCTION("""COMPUTED_VALUE"""),"-")</f>
        <v>-</v>
      </c>
      <c r="P20" s="10" t="str">
        <f>IFERROR(__xludf.DUMMYFUNCTION("""COMPUTED_VALUE"""),"-")</f>
        <v>-</v>
      </c>
      <c r="Q20" s="11">
        <f>IFERROR(__xludf.DUMMYFUNCTION("""COMPUTED_VALUE"""),100.0)</f>
        <v>100</v>
      </c>
      <c r="R20" s="10">
        <f>IFERROR(__xludf.DUMMYFUNCTION("""COMPUTED_VALUE"""),43.0)</f>
        <v>43</v>
      </c>
      <c r="S20" s="10">
        <f>IFERROR(__xludf.DUMMYFUNCTION("""COMPUTED_VALUE"""),22.0)</f>
        <v>22</v>
      </c>
      <c r="T20" s="11" t="str">
        <f>IFERROR(__xludf.DUMMYFUNCTION("""COMPUTED_VALUE"""),"-")</f>
        <v>-</v>
      </c>
      <c r="U20" s="10" t="str">
        <f>IFERROR(__xludf.DUMMYFUNCTION("""COMPUTED_VALUE"""),"-")</f>
        <v>-</v>
      </c>
      <c r="V20" s="10" t="str">
        <f>IFERROR(__xludf.DUMMYFUNCTION("""COMPUTED_VALUE"""),"-")</f>
        <v>-</v>
      </c>
      <c r="W20" s="10" t="str">
        <f>IFERROR(__xludf.DUMMYFUNCTION("""COMPUTED_VALUE"""),"-")</f>
        <v>-</v>
      </c>
      <c r="X20" s="10" t="str">
        <f>IFERROR(__xludf.DUMMYFUNCTION("""COMPUTED_VALUE"""),"-")</f>
        <v>-</v>
      </c>
      <c r="Y20" s="10" t="str">
        <f>IFERROR(__xludf.DUMMYFUNCTION("""COMPUTED_VALUE"""),"-")</f>
        <v>-</v>
      </c>
      <c r="Z20" s="10" t="str">
        <f>IFERROR(__xludf.DUMMYFUNCTION("""COMPUTED_VALUE"""),"-")</f>
        <v>-</v>
      </c>
      <c r="AA20" s="10" t="str">
        <f>IFERROR(__xludf.DUMMYFUNCTION("""COMPUTED_VALUE"""),"-")</f>
        <v>-</v>
      </c>
      <c r="AB20" s="10" t="str">
        <f>IFERROR(__xludf.DUMMYFUNCTION("""COMPUTED_VALUE"""),"-")</f>
        <v>-</v>
      </c>
      <c r="AC20" s="10" t="str">
        <f>IFERROR(__xludf.DUMMYFUNCTION("""COMPUTED_VALUE"""),"-")</f>
        <v>-</v>
      </c>
      <c r="AD20" s="10" t="str">
        <f>IFERROR(__xludf.DUMMYFUNCTION("""COMPUTED_VALUE"""),"-")</f>
        <v>-</v>
      </c>
      <c r="AE20" s="10" t="str">
        <f>IFERROR(__xludf.DUMMYFUNCTION("""COMPUTED_VALUE"""),"-")</f>
        <v>-</v>
      </c>
      <c r="AF20" s="10" t="str">
        <f>IFERROR(__xludf.DUMMYFUNCTION("""COMPUTED_VALUE"""),"-")</f>
        <v>-</v>
      </c>
      <c r="AG20" s="10" t="str">
        <f>IFERROR(__xludf.DUMMYFUNCTION("""COMPUTED_VALUE"""),"-")</f>
        <v>-</v>
      </c>
      <c r="AH20" s="10" t="str">
        <f>IFERROR(__xludf.DUMMYFUNCTION("""COMPUTED_VALUE"""),"-")</f>
        <v>-</v>
      </c>
      <c r="AI20" s="10" t="str">
        <f>IFERROR(__xludf.DUMMYFUNCTION("""COMPUTED_VALUE"""),"-")</f>
        <v>-</v>
      </c>
      <c r="AJ20" s="10" t="str">
        <f>IFERROR(__xludf.DUMMYFUNCTION("""COMPUTED_VALUE"""),"-")</f>
        <v>-</v>
      </c>
      <c r="AK20" s="10" t="str">
        <f>IFERROR(__xludf.DUMMYFUNCTION("""COMPUTED_VALUE"""),"-")</f>
        <v>-</v>
      </c>
      <c r="AL20" s="10" t="str">
        <f>IFERROR(__xludf.DUMMYFUNCTION("""COMPUTED_VALUE"""),"-")</f>
        <v>-</v>
      </c>
      <c r="AM20" s="10" t="str">
        <f>IFERROR(__xludf.DUMMYFUNCTION("""COMPUTED_VALUE"""),"-")</f>
        <v>-</v>
      </c>
      <c r="AN20" s="11" t="str">
        <f>IFERROR(__xludf.DUMMYFUNCTION("""COMPUTED_VALUE"""),"-")</f>
        <v>-</v>
      </c>
      <c r="AO20" s="10" t="str">
        <f>IFERROR(__xludf.DUMMYFUNCTION("""COMPUTED_VALUE"""),"-")</f>
        <v>-</v>
      </c>
      <c r="AP20" s="10" t="str">
        <f>IFERROR(__xludf.DUMMYFUNCTION("""COMPUTED_VALUE"""),"-")</f>
        <v>-</v>
      </c>
      <c r="AQ20" s="10" t="str">
        <f>IFERROR(__xludf.DUMMYFUNCTION("""COMPUTED_VALUE"""),"-")</f>
        <v>-</v>
      </c>
      <c r="AR20" s="10" t="str">
        <f>IFERROR(__xludf.DUMMYFUNCTION("""COMPUTED_VALUE"""),"-")</f>
        <v>-</v>
      </c>
      <c r="AS20" s="10" t="str">
        <f>IFERROR(__xludf.DUMMYFUNCTION("""COMPUTED_VALUE"""),"-")</f>
        <v>-</v>
      </c>
      <c r="AT20" s="10" t="str">
        <f>IFERROR(__xludf.DUMMYFUNCTION("""COMPUTED_VALUE"""),"-")</f>
        <v>-</v>
      </c>
      <c r="AU20" s="10" t="str">
        <f>IFERROR(__xludf.DUMMYFUNCTION("""COMPUTED_VALUE"""),"-")</f>
        <v>-</v>
      </c>
      <c r="AV20" s="10" t="str">
        <f>IFERROR(__xludf.DUMMYFUNCTION("""COMPUTED_VALUE"""),"-")</f>
        <v>-</v>
      </c>
      <c r="AW20" s="10" t="str">
        <f>IFERROR(__xludf.DUMMYFUNCTION("""COMPUTED_VALUE"""),"-")</f>
        <v>-</v>
      </c>
      <c r="AX20" s="10" t="str">
        <f>IFERROR(__xludf.DUMMYFUNCTION("""COMPUTED_VALUE"""),"-")</f>
        <v>-</v>
      </c>
      <c r="AY20" s="10" t="str">
        <f>IFERROR(__xludf.DUMMYFUNCTION("""COMPUTED_VALUE"""),"-")</f>
        <v>-</v>
      </c>
      <c r="AZ20" s="10" t="str">
        <f>IFERROR(__xludf.DUMMYFUNCTION("""COMPUTED_VALUE"""),"-")</f>
        <v>-</v>
      </c>
      <c r="BA20" s="10" t="str">
        <f>IFERROR(__xludf.DUMMYFUNCTION("""COMPUTED_VALUE"""),"-")</f>
        <v>-</v>
      </c>
      <c r="BB20" s="10" t="str">
        <f>IFERROR(__xludf.DUMMYFUNCTION("""COMPUTED_VALUE"""),"-")</f>
        <v>-</v>
      </c>
      <c r="BC20" s="10" t="str">
        <f>IFERROR(__xludf.DUMMYFUNCTION("""COMPUTED_VALUE"""),"-")</f>
        <v>-</v>
      </c>
      <c r="BD20" s="10" t="str">
        <f>IFERROR(__xludf.DUMMYFUNCTION("""COMPUTED_VALUE"""),"-")</f>
        <v>-</v>
      </c>
      <c r="BE20" s="10" t="str">
        <f>IFERROR(__xludf.DUMMYFUNCTION("""COMPUTED_VALUE"""),"-")</f>
        <v>-</v>
      </c>
      <c r="BF20" s="10" t="str">
        <f>IFERROR(__xludf.DUMMYFUNCTION("""COMPUTED_VALUE"""),"-")</f>
        <v>-</v>
      </c>
      <c r="BG20" s="10" t="str">
        <f>IFERROR(__xludf.DUMMYFUNCTION("""COMPUTED_VALUE"""),"-")</f>
        <v>-</v>
      </c>
      <c r="BH20" s="10" t="str">
        <f>IFERROR(__xludf.DUMMYFUNCTION("""COMPUTED_VALUE"""),"-")</f>
        <v>-</v>
      </c>
      <c r="BI20" s="10" t="str">
        <f>IFERROR(__xludf.DUMMYFUNCTION("""COMPUTED_VALUE"""),"-")</f>
        <v>-</v>
      </c>
      <c r="BJ20" s="10" t="str">
        <f>IFERROR(__xludf.DUMMYFUNCTION("""COMPUTED_VALUE"""),"-")</f>
        <v>-</v>
      </c>
      <c r="BK20" s="10" t="str">
        <f>IFERROR(__xludf.DUMMYFUNCTION("""COMPUTED_VALUE"""),"-")</f>
        <v>-</v>
      </c>
      <c r="BL20" s="11" t="str">
        <f>IFERROR(__xludf.DUMMYFUNCTION("""COMPUTED_VALUE"""),"-")</f>
        <v>-</v>
      </c>
      <c r="BM20" s="10" t="str">
        <f>IFERROR(__xludf.DUMMYFUNCTION("""COMPUTED_VALUE"""),"-")</f>
        <v>-</v>
      </c>
      <c r="BN20" s="10" t="str">
        <f>IFERROR(__xludf.DUMMYFUNCTION("""COMPUTED_VALUE"""),"-")</f>
        <v>-</v>
      </c>
      <c r="BO20" s="10" t="str">
        <f>IFERROR(__xludf.DUMMYFUNCTION("""COMPUTED_VALUE"""),"-")</f>
        <v>-</v>
      </c>
      <c r="BP20" s="10" t="str">
        <f>IFERROR(__xludf.DUMMYFUNCTION("""COMPUTED_VALUE"""),"-")</f>
        <v>-</v>
      </c>
      <c r="BQ20" s="10" t="str">
        <f>IFERROR(__xludf.DUMMYFUNCTION("""COMPUTED_VALUE"""),"-")</f>
        <v>-</v>
      </c>
      <c r="BR20" s="10" t="str">
        <f>IFERROR(__xludf.DUMMYFUNCTION("""COMPUTED_VALUE"""),"-")</f>
        <v>-</v>
      </c>
      <c r="BS20" s="10" t="str">
        <f>IFERROR(__xludf.DUMMYFUNCTION("""COMPUTED_VALUE"""),"-")</f>
        <v>-</v>
      </c>
      <c r="BT20" s="10" t="str">
        <f>IFERROR(__xludf.DUMMYFUNCTION("""COMPUTED_VALUE"""),"-")</f>
        <v>-</v>
      </c>
      <c r="BU20" s="10" t="str">
        <f>IFERROR(__xludf.DUMMYFUNCTION("""COMPUTED_VALUE"""),"-")</f>
        <v>-</v>
      </c>
      <c r="BV20" s="10" t="str">
        <f>IFERROR(__xludf.DUMMYFUNCTION("""COMPUTED_VALUE"""),"-")</f>
        <v>-</v>
      </c>
      <c r="BW20" s="10" t="str">
        <f>IFERROR(__xludf.DUMMYFUNCTION("""COMPUTED_VALUE"""),"-")</f>
        <v>-</v>
      </c>
      <c r="BX20" s="10" t="str">
        <f>IFERROR(__xludf.DUMMYFUNCTION("""COMPUTED_VALUE"""),"-")</f>
        <v>-</v>
      </c>
      <c r="BY20" s="10" t="str">
        <f>IFERROR(__xludf.DUMMYFUNCTION("""COMPUTED_VALUE"""),"-")</f>
        <v>-</v>
      </c>
      <c r="BZ20" s="10" t="str">
        <f>IFERROR(__xludf.DUMMYFUNCTION("""COMPUTED_VALUE"""),"-")</f>
        <v>-</v>
      </c>
      <c r="CA20" s="10" t="str">
        <f>IFERROR(__xludf.DUMMYFUNCTION("""COMPUTED_VALUE"""),"-")</f>
        <v>-</v>
      </c>
      <c r="CB20" s="10" t="str">
        <f>IFERROR(__xludf.DUMMYFUNCTION("""COMPUTED_VALUE"""),"-")</f>
        <v>-</v>
      </c>
      <c r="CC20" s="10" t="str">
        <f>IFERROR(__xludf.DUMMYFUNCTION("""COMPUTED_VALUE"""),"-")</f>
        <v>-</v>
      </c>
      <c r="CD20" s="10" t="str">
        <f>IFERROR(__xludf.DUMMYFUNCTION("""COMPUTED_VALUE"""),"-")</f>
        <v>-</v>
      </c>
      <c r="CE20" s="10" t="str">
        <f>IFERROR(__xludf.DUMMYFUNCTION("""COMPUTED_VALUE"""),"-")</f>
        <v>-</v>
      </c>
      <c r="CF20" s="10" t="str">
        <f>IFERROR(__xludf.DUMMYFUNCTION("""COMPUTED_VALUE"""),"-")</f>
        <v>-</v>
      </c>
      <c r="CG20" s="10" t="str">
        <f>IFERROR(__xludf.DUMMYFUNCTION("""COMPUTED_VALUE"""),"-")</f>
        <v>-</v>
      </c>
      <c r="CH20" s="10" t="str">
        <f>IFERROR(__xludf.DUMMYFUNCTION("""COMPUTED_VALUE"""),"-")</f>
        <v>-</v>
      </c>
      <c r="CI20" s="10" t="str">
        <f>IFERROR(__xludf.DUMMYFUNCTION("""COMPUTED_VALUE"""),"-")</f>
        <v>-</v>
      </c>
      <c r="CJ20" s="10" t="str">
        <f>IFERROR(__xludf.DUMMYFUNCTION("""COMPUTED_VALUE"""),"-")</f>
        <v>-</v>
      </c>
      <c r="CK20" s="10" t="str">
        <f>IFERROR(__xludf.DUMMYFUNCTION("""COMPUTED_VALUE"""),"-")</f>
        <v>-</v>
      </c>
      <c r="CL20" s="10" t="str">
        <f>IFERROR(__xludf.DUMMYFUNCTION("""COMPUTED_VALUE"""),"-")</f>
        <v>-</v>
      </c>
      <c r="CM20" s="10" t="str">
        <f>IFERROR(__xludf.DUMMYFUNCTION("""COMPUTED_VALUE"""),"-")</f>
        <v>-</v>
      </c>
      <c r="CN20" s="10" t="str">
        <f>IFERROR(__xludf.DUMMYFUNCTION("""COMPUTED_VALUE"""),"-")</f>
        <v>-</v>
      </c>
      <c r="CO20" s="11">
        <f>IFERROR(__xludf.DUMMYFUNCTION("""COMPUTED_VALUE"""),1.0)</f>
        <v>1</v>
      </c>
      <c r="CP20" s="10">
        <f>IFERROR(__xludf.DUMMYFUNCTION("""COMPUTED_VALUE"""),1.0)</f>
        <v>1</v>
      </c>
      <c r="CQ20" s="10">
        <f>IFERROR(__xludf.DUMMYFUNCTION("""COMPUTED_VALUE"""),1.0)</f>
        <v>1</v>
      </c>
      <c r="CR20" s="10">
        <f>IFERROR(__xludf.DUMMYFUNCTION("""COMPUTED_VALUE"""),1.0)</f>
        <v>1</v>
      </c>
      <c r="CS20" s="10">
        <f>IFERROR(__xludf.DUMMYFUNCTION("""COMPUTED_VALUE"""),1.0)</f>
        <v>1</v>
      </c>
      <c r="CT20" s="10">
        <f>IFERROR(__xludf.DUMMYFUNCTION("""COMPUTED_VALUE"""),1.0)</f>
        <v>1</v>
      </c>
      <c r="CU20" s="10">
        <f>IFERROR(__xludf.DUMMYFUNCTION("""COMPUTED_VALUE"""),1.0)</f>
        <v>1</v>
      </c>
      <c r="CV20" s="10">
        <f>IFERROR(__xludf.DUMMYFUNCTION("""COMPUTED_VALUE"""),1.0)</f>
        <v>1</v>
      </c>
      <c r="CW20" s="10">
        <f>IFERROR(__xludf.DUMMYFUNCTION("""COMPUTED_VALUE"""),1.0)</f>
        <v>1</v>
      </c>
      <c r="CX20" s="10">
        <f>IFERROR(__xludf.DUMMYFUNCTION("""COMPUTED_VALUE"""),1.0)</f>
        <v>1</v>
      </c>
      <c r="CY20" s="10">
        <f>IFERROR(__xludf.DUMMYFUNCTION("""COMPUTED_VALUE"""),1.0)</f>
        <v>1</v>
      </c>
      <c r="CZ20" s="10">
        <f>IFERROR(__xludf.DUMMYFUNCTION("""COMPUTED_VALUE"""),1.0)</f>
        <v>1</v>
      </c>
      <c r="DA20" s="10">
        <f>IFERROR(__xludf.DUMMYFUNCTION("""COMPUTED_VALUE"""),1.0)</f>
        <v>1</v>
      </c>
      <c r="DB20" s="10">
        <f>IFERROR(__xludf.DUMMYFUNCTION("""COMPUTED_VALUE"""),1.0)</f>
        <v>1</v>
      </c>
      <c r="DC20" s="10">
        <f>IFERROR(__xludf.DUMMYFUNCTION("""COMPUTED_VALUE"""),1.0)</f>
        <v>1</v>
      </c>
      <c r="DD20" s="10">
        <f>IFERROR(__xludf.DUMMYFUNCTION("""COMPUTED_VALUE"""),1.0)</f>
        <v>1</v>
      </c>
      <c r="DE20" s="10">
        <f>IFERROR(__xludf.DUMMYFUNCTION("""COMPUTED_VALUE"""),1.0)</f>
        <v>1</v>
      </c>
      <c r="DF20" s="10">
        <f>IFERROR(__xludf.DUMMYFUNCTION("""COMPUTED_VALUE"""),1.0)</f>
        <v>1</v>
      </c>
      <c r="DG20" s="10">
        <f>IFERROR(__xludf.DUMMYFUNCTION("""COMPUTED_VALUE"""),1.0)</f>
        <v>1</v>
      </c>
      <c r="DH20" s="10">
        <f>IFERROR(__xludf.DUMMYFUNCTION("""COMPUTED_VALUE"""),1.0)</f>
        <v>1</v>
      </c>
      <c r="DI20" s="10">
        <f>IFERROR(__xludf.DUMMYFUNCTION("""COMPUTED_VALUE"""),1.0)</f>
        <v>1</v>
      </c>
      <c r="DJ20" s="10">
        <f>IFERROR(__xludf.DUMMYFUNCTION("""COMPUTED_VALUE"""),1.0)</f>
        <v>1</v>
      </c>
      <c r="DK20" s="10">
        <f>IFERROR(__xludf.DUMMYFUNCTION("""COMPUTED_VALUE"""),1.0)</f>
        <v>1</v>
      </c>
      <c r="DL20" s="10">
        <f>IFERROR(__xludf.DUMMYFUNCTION("""COMPUTED_VALUE"""),1.0)</f>
        <v>1</v>
      </c>
      <c r="DM20" s="10">
        <f>IFERROR(__xludf.DUMMYFUNCTION("""COMPUTED_VALUE"""),1.0)</f>
        <v>1</v>
      </c>
      <c r="DN20" s="10">
        <f>IFERROR(__xludf.DUMMYFUNCTION("""COMPUTED_VALUE"""),1.0)</f>
        <v>1</v>
      </c>
      <c r="DO20" s="10">
        <f>IFERROR(__xludf.DUMMYFUNCTION("""COMPUTED_VALUE"""),1.0)</f>
        <v>1</v>
      </c>
      <c r="DP20" s="10">
        <f>IFERROR(__xludf.DUMMYFUNCTION("""COMPUTED_VALUE"""),1.0)</f>
        <v>1</v>
      </c>
      <c r="DQ20" s="10">
        <f>IFERROR(__xludf.DUMMYFUNCTION("""COMPUTED_VALUE"""),1.0)</f>
        <v>1</v>
      </c>
      <c r="DR20" s="10">
        <f>IFERROR(__xludf.DUMMYFUNCTION("""COMPUTED_VALUE"""),1.0)</f>
        <v>1</v>
      </c>
      <c r="DS20" s="10">
        <f>IFERROR(__xludf.DUMMYFUNCTION("""COMPUTED_VALUE"""),1.0)</f>
        <v>1</v>
      </c>
      <c r="DT20" s="10">
        <f>IFERROR(__xludf.DUMMYFUNCTION("""COMPUTED_VALUE"""),1.0)</f>
        <v>1</v>
      </c>
      <c r="DU20" s="10">
        <f>IFERROR(__xludf.DUMMYFUNCTION("""COMPUTED_VALUE"""),1.0)</f>
        <v>1</v>
      </c>
      <c r="DV20" s="10">
        <f>IFERROR(__xludf.DUMMYFUNCTION("""COMPUTED_VALUE"""),1.0)</f>
        <v>1</v>
      </c>
      <c r="DW20" s="10">
        <f>IFERROR(__xludf.DUMMYFUNCTION("""COMPUTED_VALUE"""),1.0)</f>
        <v>1</v>
      </c>
      <c r="DX20" s="10">
        <f>IFERROR(__xludf.DUMMYFUNCTION("""COMPUTED_VALUE"""),1.0)</f>
        <v>1</v>
      </c>
      <c r="DY20" s="10">
        <f>IFERROR(__xludf.DUMMYFUNCTION("""COMPUTED_VALUE"""),1.0)</f>
        <v>1</v>
      </c>
      <c r="DZ20" s="10">
        <f>IFERROR(__xludf.DUMMYFUNCTION("""COMPUTED_VALUE"""),1.0)</f>
        <v>1</v>
      </c>
      <c r="EA20" s="10">
        <f>IFERROR(__xludf.DUMMYFUNCTION("""COMPUTED_VALUE"""),1.0)</f>
        <v>1</v>
      </c>
      <c r="EB20" s="10">
        <f>IFERROR(__xludf.DUMMYFUNCTION("""COMPUTED_VALUE"""),1.0)</f>
        <v>1</v>
      </c>
      <c r="EC20" s="10">
        <f>IFERROR(__xludf.DUMMYFUNCTION("""COMPUTED_VALUE"""),1.0)</f>
        <v>1</v>
      </c>
      <c r="ED20" s="10">
        <f>IFERROR(__xludf.DUMMYFUNCTION("""COMPUTED_VALUE"""),1.0)</f>
        <v>1</v>
      </c>
      <c r="EE20" s="10">
        <f>IFERROR(__xludf.DUMMYFUNCTION("""COMPUTED_VALUE"""),1.0)</f>
        <v>1</v>
      </c>
      <c r="EF20" s="10">
        <f>IFERROR(__xludf.DUMMYFUNCTION("""COMPUTED_VALUE"""),1.0)</f>
        <v>1</v>
      </c>
      <c r="EG20" s="10">
        <f>IFERROR(__xludf.DUMMYFUNCTION("""COMPUTED_VALUE"""),1.0)</f>
        <v>1</v>
      </c>
      <c r="EH20" s="10">
        <f>IFERROR(__xludf.DUMMYFUNCTION("""COMPUTED_VALUE"""),1.0)</f>
        <v>1</v>
      </c>
      <c r="EI20" s="10">
        <f>IFERROR(__xludf.DUMMYFUNCTION("""COMPUTED_VALUE"""),1.0)</f>
        <v>1</v>
      </c>
      <c r="EJ20" s="10">
        <f>IFERROR(__xludf.DUMMYFUNCTION("""COMPUTED_VALUE"""),1.0)</f>
        <v>1</v>
      </c>
      <c r="EK20" s="10">
        <f>IFERROR(__xludf.DUMMYFUNCTION("""COMPUTED_VALUE"""),1.0)</f>
        <v>1</v>
      </c>
      <c r="EL20" s="10">
        <f>IFERROR(__xludf.DUMMYFUNCTION("""COMPUTED_VALUE"""),1.0)</f>
        <v>1</v>
      </c>
      <c r="EM20" s="10">
        <f>IFERROR(__xludf.DUMMYFUNCTION("""COMPUTED_VALUE"""),1.0)</f>
        <v>1</v>
      </c>
      <c r="EN20" s="10">
        <f>IFERROR(__xludf.DUMMYFUNCTION("""COMPUTED_VALUE"""),1.0)</f>
        <v>1</v>
      </c>
      <c r="EO20" s="10">
        <f>IFERROR(__xludf.DUMMYFUNCTION("""COMPUTED_VALUE"""),1.0)</f>
        <v>1</v>
      </c>
      <c r="EP20" s="10">
        <f>IFERROR(__xludf.DUMMYFUNCTION("""COMPUTED_VALUE"""),1.0)</f>
        <v>1</v>
      </c>
      <c r="EQ20" s="10">
        <f>IFERROR(__xludf.DUMMYFUNCTION("""COMPUTED_VALUE"""),1.0)</f>
        <v>1</v>
      </c>
      <c r="ER20" s="10">
        <f>IFERROR(__xludf.DUMMYFUNCTION("""COMPUTED_VALUE"""),1.0)</f>
        <v>1</v>
      </c>
      <c r="ES20" s="10">
        <f>IFERROR(__xludf.DUMMYFUNCTION("""COMPUTED_VALUE"""),1.0)</f>
        <v>1</v>
      </c>
      <c r="ET20" s="10">
        <f>IFERROR(__xludf.DUMMYFUNCTION("""COMPUTED_VALUE"""),1.0)</f>
        <v>1</v>
      </c>
      <c r="EU20" s="10">
        <f>IFERROR(__xludf.DUMMYFUNCTION("""COMPUTED_VALUE"""),1.0)</f>
        <v>1</v>
      </c>
      <c r="EV20" s="10">
        <f>IFERROR(__xludf.DUMMYFUNCTION("""COMPUTED_VALUE"""),1.0)</f>
        <v>1</v>
      </c>
      <c r="EW20" s="10">
        <f>IFERROR(__xludf.DUMMYFUNCTION("""COMPUTED_VALUE"""),1.0)</f>
        <v>1</v>
      </c>
      <c r="EX20" s="10">
        <f>IFERROR(__xludf.DUMMYFUNCTION("""COMPUTED_VALUE"""),1.0)</f>
        <v>1</v>
      </c>
      <c r="EY20" s="10">
        <f>IFERROR(__xludf.DUMMYFUNCTION("""COMPUTED_VALUE"""),1.0)</f>
        <v>1</v>
      </c>
      <c r="EZ20" s="10">
        <f>IFERROR(__xludf.DUMMYFUNCTION("""COMPUTED_VALUE"""),1.0)</f>
        <v>1</v>
      </c>
      <c r="FA20" s="10">
        <f>IFERROR(__xludf.DUMMYFUNCTION("""COMPUTED_VALUE"""),1.0)</f>
        <v>1</v>
      </c>
      <c r="FB20" s="10">
        <f>IFERROR(__xludf.DUMMYFUNCTION("""COMPUTED_VALUE"""),1.0)</f>
        <v>1</v>
      </c>
      <c r="FC20" s="10">
        <f>IFERROR(__xludf.DUMMYFUNCTION("""COMPUTED_VALUE"""),1.0)</f>
        <v>1</v>
      </c>
      <c r="FD20" s="11">
        <f>IFERROR(__xludf.DUMMYFUNCTION("""COMPUTED_VALUE"""),1.0)</f>
        <v>1</v>
      </c>
      <c r="FE20" s="10">
        <f>IFERROR(__xludf.DUMMYFUNCTION("""COMPUTED_VALUE"""),1.0)</f>
        <v>1</v>
      </c>
      <c r="FF20" s="10">
        <f>IFERROR(__xludf.DUMMYFUNCTION("""COMPUTED_VALUE"""),1.0)</f>
        <v>1</v>
      </c>
      <c r="FG20" s="10">
        <f>IFERROR(__xludf.DUMMYFUNCTION("""COMPUTED_VALUE"""),1.0)</f>
        <v>1</v>
      </c>
      <c r="FH20" s="10">
        <f>IFERROR(__xludf.DUMMYFUNCTION("""COMPUTED_VALUE"""),1.0)</f>
        <v>1</v>
      </c>
      <c r="FI20" s="10">
        <f>IFERROR(__xludf.DUMMYFUNCTION("""COMPUTED_VALUE"""),1.0)</f>
        <v>1</v>
      </c>
      <c r="FJ20" s="10">
        <f>IFERROR(__xludf.DUMMYFUNCTION("""COMPUTED_VALUE"""),1.0)</f>
        <v>1</v>
      </c>
      <c r="FK20" s="10">
        <f>IFERROR(__xludf.DUMMYFUNCTION("""COMPUTED_VALUE"""),1.0)</f>
        <v>1</v>
      </c>
      <c r="FL20" s="10">
        <f>IFERROR(__xludf.DUMMYFUNCTION("""COMPUTED_VALUE"""),1.0)</f>
        <v>1</v>
      </c>
      <c r="FM20" s="10" t="str">
        <f>IFERROR(__xludf.DUMMYFUNCTION("""COMPUTED_VALUE"""),"WA")</f>
        <v>WA</v>
      </c>
      <c r="FN20" s="10">
        <f>IFERROR(__xludf.DUMMYFUNCTION("""COMPUTED_VALUE"""),1.0)</f>
        <v>1</v>
      </c>
      <c r="FO20" s="10">
        <f>IFERROR(__xludf.DUMMYFUNCTION("""COMPUTED_VALUE"""),1.0)</f>
        <v>1</v>
      </c>
      <c r="FP20" s="10">
        <f>IFERROR(__xludf.DUMMYFUNCTION("""COMPUTED_VALUE"""),1.0)</f>
        <v>1</v>
      </c>
      <c r="FQ20" s="10">
        <f>IFERROR(__xludf.DUMMYFUNCTION("""COMPUTED_VALUE"""),1.0)</f>
        <v>1</v>
      </c>
      <c r="FR20" s="10">
        <f>IFERROR(__xludf.DUMMYFUNCTION("""COMPUTED_VALUE"""),1.0)</f>
        <v>1</v>
      </c>
      <c r="FS20" s="10">
        <f>IFERROR(__xludf.DUMMYFUNCTION("""COMPUTED_VALUE"""),1.0)</f>
        <v>1</v>
      </c>
      <c r="FT20" s="10">
        <f>IFERROR(__xludf.DUMMYFUNCTION("""COMPUTED_VALUE"""),1.0)</f>
        <v>1</v>
      </c>
      <c r="FU20" s="10" t="str">
        <f>IFERROR(__xludf.DUMMYFUNCTION("""COMPUTED_VALUE"""),"WA")</f>
        <v>WA</v>
      </c>
      <c r="FV20" s="10" t="str">
        <f>IFERROR(__xludf.DUMMYFUNCTION("""COMPUTED_VALUE"""),"WA")</f>
        <v>WA</v>
      </c>
      <c r="FW20" s="10">
        <f>IFERROR(__xludf.DUMMYFUNCTION("""COMPUTED_VALUE"""),1.0)</f>
        <v>1</v>
      </c>
      <c r="FX20" s="10">
        <f>IFERROR(__xludf.DUMMYFUNCTION("""COMPUTED_VALUE"""),1.0)</f>
        <v>1</v>
      </c>
      <c r="FY20" s="10">
        <f>IFERROR(__xludf.DUMMYFUNCTION("""COMPUTED_VALUE"""),1.0)</f>
        <v>1</v>
      </c>
      <c r="FZ20" s="10">
        <f>IFERROR(__xludf.DUMMYFUNCTION("""COMPUTED_VALUE"""),1.0)</f>
        <v>1</v>
      </c>
      <c r="GA20" s="10">
        <f>IFERROR(__xludf.DUMMYFUNCTION("""COMPUTED_VALUE"""),1.0)</f>
        <v>1</v>
      </c>
      <c r="GB20" s="10">
        <f>IFERROR(__xludf.DUMMYFUNCTION("""COMPUTED_VALUE"""),1.0)</f>
        <v>1</v>
      </c>
      <c r="GC20" s="10" t="str">
        <f>IFERROR(__xludf.DUMMYFUNCTION("""COMPUTED_VALUE"""),"WA")</f>
        <v>WA</v>
      </c>
      <c r="GD20" s="10">
        <f>IFERROR(__xludf.DUMMYFUNCTION("""COMPUTED_VALUE"""),1.0)</f>
        <v>1</v>
      </c>
      <c r="GE20" s="11">
        <f>IFERROR(__xludf.DUMMYFUNCTION("""COMPUTED_VALUE"""),1.0)</f>
        <v>1</v>
      </c>
      <c r="GF20" s="10">
        <f>IFERROR(__xludf.DUMMYFUNCTION("""COMPUTED_VALUE"""),1.0)</f>
        <v>1</v>
      </c>
      <c r="GG20" s="10">
        <f>IFERROR(__xludf.DUMMYFUNCTION("""COMPUTED_VALUE"""),1.0)</f>
        <v>1</v>
      </c>
      <c r="GH20" s="10">
        <f>IFERROR(__xludf.DUMMYFUNCTION("""COMPUTED_VALUE"""),1.0)</f>
        <v>1</v>
      </c>
      <c r="GI20" s="10">
        <f>IFERROR(__xludf.DUMMYFUNCTION("""COMPUTED_VALUE"""),1.0)</f>
        <v>1</v>
      </c>
      <c r="GJ20" s="10">
        <f>IFERROR(__xludf.DUMMYFUNCTION("""COMPUTED_VALUE"""),1.0)</f>
        <v>1</v>
      </c>
      <c r="GK20" s="10">
        <f>IFERROR(__xludf.DUMMYFUNCTION("""COMPUTED_VALUE"""),1.0)</f>
        <v>1</v>
      </c>
      <c r="GL20" s="10" t="str">
        <f>IFERROR(__xludf.DUMMYFUNCTION("""COMPUTED_VALUE"""),"TLE")</f>
        <v>TLE</v>
      </c>
      <c r="GM20" s="10">
        <f>IFERROR(__xludf.DUMMYFUNCTION("""COMPUTED_VALUE"""),1.0)</f>
        <v>1</v>
      </c>
      <c r="GN20" s="10">
        <f>IFERROR(__xludf.DUMMYFUNCTION("""COMPUTED_VALUE"""),1.0)</f>
        <v>1</v>
      </c>
      <c r="GO20" s="10">
        <f>IFERROR(__xludf.DUMMYFUNCTION("""COMPUTED_VALUE"""),1.0)</f>
        <v>1</v>
      </c>
      <c r="GP20" s="10">
        <f>IFERROR(__xludf.DUMMYFUNCTION("""COMPUTED_VALUE"""),1.0)</f>
        <v>1</v>
      </c>
      <c r="GQ20" s="10" t="str">
        <f>IFERROR(__xludf.DUMMYFUNCTION("""COMPUTED_VALUE"""),"TLE")</f>
        <v>TLE</v>
      </c>
      <c r="GR20" s="10" t="str">
        <f>IFERROR(__xludf.DUMMYFUNCTION("""COMPUTED_VALUE"""),"TLE")</f>
        <v>TLE</v>
      </c>
      <c r="GS20" s="10" t="str">
        <f>IFERROR(__xludf.DUMMYFUNCTION("""COMPUTED_VALUE"""),"TLE")</f>
        <v>TLE</v>
      </c>
      <c r="GT20" s="10" t="str">
        <f>IFERROR(__xludf.DUMMYFUNCTION("""COMPUTED_VALUE"""),"TLE")</f>
        <v>TLE</v>
      </c>
      <c r="GU20" s="10" t="str">
        <f>IFERROR(__xludf.DUMMYFUNCTION("""COMPUTED_VALUE"""),"TLE")</f>
        <v>TLE</v>
      </c>
      <c r="GV20" s="10" t="str">
        <f>IFERROR(__xludf.DUMMYFUNCTION("""COMPUTED_VALUE"""),"TLE")</f>
        <v>TLE</v>
      </c>
      <c r="GW20" s="10" t="str">
        <f>IFERROR(__xludf.DUMMYFUNCTION("""COMPUTED_VALUE"""),"TLE")</f>
        <v>TLE</v>
      </c>
      <c r="GX20" s="10" t="str">
        <f>IFERROR(__xludf.DUMMYFUNCTION("""COMPUTED_VALUE"""),"TLE")</f>
        <v>TLE</v>
      </c>
      <c r="GY20" s="10" t="str">
        <f>IFERROR(__xludf.DUMMYFUNCTION("""COMPUTED_VALUE"""),"TLE")</f>
        <v>TLE</v>
      </c>
      <c r="GZ20" s="10" t="str">
        <f>IFERROR(__xludf.DUMMYFUNCTION("""COMPUTED_VALUE"""),"TLE")</f>
        <v>TLE</v>
      </c>
      <c r="HA20" s="10" t="str">
        <f>IFERROR(__xludf.DUMMYFUNCTION("""COMPUTED_VALUE"""),"TLE")</f>
        <v>TLE</v>
      </c>
      <c r="HB20" s="10" t="str">
        <f>IFERROR(__xludf.DUMMYFUNCTION("""COMPUTED_VALUE"""),"TLE")</f>
        <v>TLE</v>
      </c>
      <c r="HC20" s="10" t="str">
        <f>IFERROR(__xludf.DUMMYFUNCTION("""COMPUTED_VALUE"""),"TLE")</f>
        <v>TLE</v>
      </c>
      <c r="HD20" s="10" t="str">
        <f>IFERROR(__xludf.DUMMYFUNCTION("""COMPUTED_VALUE"""),"TLE")</f>
        <v>TLE</v>
      </c>
      <c r="HE20" s="10" t="str">
        <f>IFERROR(__xludf.DUMMYFUNCTION("""COMPUTED_VALUE"""),"TLE")</f>
        <v>TLE</v>
      </c>
      <c r="HF20" s="10" t="str">
        <f>IFERROR(__xludf.DUMMYFUNCTION("""COMPUTED_VALUE"""),"TLE")</f>
        <v>TLE</v>
      </c>
      <c r="HG20" s="10" t="str">
        <f>IFERROR(__xludf.DUMMYFUNCTION("""COMPUTED_VALUE"""),"TLE")</f>
        <v>TLE</v>
      </c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</row>
    <row r="21">
      <c r="A21" s="7"/>
      <c r="B21" s="8">
        <v>3.0</v>
      </c>
      <c r="C21" s="8">
        <f t="shared" si="1"/>
        <v>19</v>
      </c>
      <c r="D21" s="7" t="str">
        <f>IFERROR(__xludf.DUMMYFUNCTION("""COMPUTED_VALUE"""),"RG161MihailoTrajkovic")</f>
        <v>RG161MihailoTrajkovic</v>
      </c>
      <c r="E21" s="7" t="str">
        <f>IFERROR(__xludf.DUMMYFUNCTION("""COMPUTED_VALUE"""),"Mihailo")</f>
        <v>Mihailo</v>
      </c>
      <c r="F21" s="7" t="str">
        <f>IFERROR(__xludf.DUMMYFUNCTION("""COMPUTED_VALUE"""),"Trajković")</f>
        <v>Trajković</v>
      </c>
      <c r="G21" s="9">
        <f>IFERROR(__xludf.DUMMYFUNCTION("""COMPUTED_VALUE"""),164.0)</f>
        <v>164</v>
      </c>
      <c r="H21" s="7" t="str">
        <f>IFERROR(__xludf.DUMMYFUNCTION("""COMPUTED_VALUE"""),"ODOBREN")</f>
        <v>ODOBREN</v>
      </c>
      <c r="I21" s="7" t="str">
        <f>IFERROR(__xludf.DUMMYFUNCTION("""COMPUTED_VALUE"""),"Stari grad")</f>
        <v>Stari grad</v>
      </c>
      <c r="J21" s="7" t="str">
        <f>IFERROR(__xludf.DUMMYFUNCTION("""COMPUTED_VALUE"""),"Računarska gimnazija")</f>
        <v>Računarska gimnazija</v>
      </c>
      <c r="K21" s="7" t="str">
        <f>IFERROR(__xludf.DUMMYFUNCTION("""COMPUTED_VALUE"""),"III")</f>
        <v>III</v>
      </c>
      <c r="L21" s="7" t="str">
        <f>IFERROR(__xludf.DUMMYFUNCTION("""COMPUTED_VALUE"""),"A")</f>
        <v>A</v>
      </c>
      <c r="M21" s="7"/>
      <c r="N21" s="10" t="str">
        <f>IFERROR(__xludf.DUMMYFUNCTION("""COMPUTED_VALUE"""),"-")</f>
        <v>-</v>
      </c>
      <c r="O21" s="10" t="str">
        <f>IFERROR(__xludf.DUMMYFUNCTION("""COMPUTED_VALUE"""),"-")</f>
        <v>-</v>
      </c>
      <c r="P21" s="10" t="str">
        <f>IFERROR(__xludf.DUMMYFUNCTION("""COMPUTED_VALUE"""),"-")</f>
        <v>-</v>
      </c>
      <c r="Q21" s="11">
        <f>IFERROR(__xludf.DUMMYFUNCTION("""COMPUTED_VALUE"""),79.0)</f>
        <v>79</v>
      </c>
      <c r="R21" s="10">
        <f>IFERROR(__xludf.DUMMYFUNCTION("""COMPUTED_VALUE"""),63.0)</f>
        <v>63</v>
      </c>
      <c r="S21" s="10">
        <f>IFERROR(__xludf.DUMMYFUNCTION("""COMPUTED_VALUE"""),22.0)</f>
        <v>22</v>
      </c>
      <c r="T21" s="11" t="str">
        <f>IFERROR(__xludf.DUMMYFUNCTION("""COMPUTED_VALUE"""),"-")</f>
        <v>-</v>
      </c>
      <c r="U21" s="10" t="str">
        <f>IFERROR(__xludf.DUMMYFUNCTION("""COMPUTED_VALUE"""),"-")</f>
        <v>-</v>
      </c>
      <c r="V21" s="10" t="str">
        <f>IFERROR(__xludf.DUMMYFUNCTION("""COMPUTED_VALUE"""),"-")</f>
        <v>-</v>
      </c>
      <c r="W21" s="10" t="str">
        <f>IFERROR(__xludf.DUMMYFUNCTION("""COMPUTED_VALUE"""),"-")</f>
        <v>-</v>
      </c>
      <c r="X21" s="10" t="str">
        <f>IFERROR(__xludf.DUMMYFUNCTION("""COMPUTED_VALUE"""),"-")</f>
        <v>-</v>
      </c>
      <c r="Y21" s="10" t="str">
        <f>IFERROR(__xludf.DUMMYFUNCTION("""COMPUTED_VALUE"""),"-")</f>
        <v>-</v>
      </c>
      <c r="Z21" s="10" t="str">
        <f>IFERROR(__xludf.DUMMYFUNCTION("""COMPUTED_VALUE"""),"-")</f>
        <v>-</v>
      </c>
      <c r="AA21" s="10" t="str">
        <f>IFERROR(__xludf.DUMMYFUNCTION("""COMPUTED_VALUE"""),"-")</f>
        <v>-</v>
      </c>
      <c r="AB21" s="10" t="str">
        <f>IFERROR(__xludf.DUMMYFUNCTION("""COMPUTED_VALUE"""),"-")</f>
        <v>-</v>
      </c>
      <c r="AC21" s="10" t="str">
        <f>IFERROR(__xludf.DUMMYFUNCTION("""COMPUTED_VALUE"""),"-")</f>
        <v>-</v>
      </c>
      <c r="AD21" s="10" t="str">
        <f>IFERROR(__xludf.DUMMYFUNCTION("""COMPUTED_VALUE"""),"-")</f>
        <v>-</v>
      </c>
      <c r="AE21" s="10" t="str">
        <f>IFERROR(__xludf.DUMMYFUNCTION("""COMPUTED_VALUE"""),"-")</f>
        <v>-</v>
      </c>
      <c r="AF21" s="10" t="str">
        <f>IFERROR(__xludf.DUMMYFUNCTION("""COMPUTED_VALUE"""),"-")</f>
        <v>-</v>
      </c>
      <c r="AG21" s="10" t="str">
        <f>IFERROR(__xludf.DUMMYFUNCTION("""COMPUTED_VALUE"""),"-")</f>
        <v>-</v>
      </c>
      <c r="AH21" s="10" t="str">
        <f>IFERROR(__xludf.DUMMYFUNCTION("""COMPUTED_VALUE"""),"-")</f>
        <v>-</v>
      </c>
      <c r="AI21" s="10" t="str">
        <f>IFERROR(__xludf.DUMMYFUNCTION("""COMPUTED_VALUE"""),"-")</f>
        <v>-</v>
      </c>
      <c r="AJ21" s="10" t="str">
        <f>IFERROR(__xludf.DUMMYFUNCTION("""COMPUTED_VALUE"""),"-")</f>
        <v>-</v>
      </c>
      <c r="AK21" s="10" t="str">
        <f>IFERROR(__xludf.DUMMYFUNCTION("""COMPUTED_VALUE"""),"-")</f>
        <v>-</v>
      </c>
      <c r="AL21" s="10" t="str">
        <f>IFERROR(__xludf.DUMMYFUNCTION("""COMPUTED_VALUE"""),"-")</f>
        <v>-</v>
      </c>
      <c r="AM21" s="10" t="str">
        <f>IFERROR(__xludf.DUMMYFUNCTION("""COMPUTED_VALUE"""),"-")</f>
        <v>-</v>
      </c>
      <c r="AN21" s="11" t="str">
        <f>IFERROR(__xludf.DUMMYFUNCTION("""COMPUTED_VALUE"""),"-")</f>
        <v>-</v>
      </c>
      <c r="AO21" s="10" t="str">
        <f>IFERROR(__xludf.DUMMYFUNCTION("""COMPUTED_VALUE"""),"-")</f>
        <v>-</v>
      </c>
      <c r="AP21" s="10" t="str">
        <f>IFERROR(__xludf.DUMMYFUNCTION("""COMPUTED_VALUE"""),"-")</f>
        <v>-</v>
      </c>
      <c r="AQ21" s="10" t="str">
        <f>IFERROR(__xludf.DUMMYFUNCTION("""COMPUTED_VALUE"""),"-")</f>
        <v>-</v>
      </c>
      <c r="AR21" s="10" t="str">
        <f>IFERROR(__xludf.DUMMYFUNCTION("""COMPUTED_VALUE"""),"-")</f>
        <v>-</v>
      </c>
      <c r="AS21" s="10" t="str">
        <f>IFERROR(__xludf.DUMMYFUNCTION("""COMPUTED_VALUE"""),"-")</f>
        <v>-</v>
      </c>
      <c r="AT21" s="10" t="str">
        <f>IFERROR(__xludf.DUMMYFUNCTION("""COMPUTED_VALUE"""),"-")</f>
        <v>-</v>
      </c>
      <c r="AU21" s="10" t="str">
        <f>IFERROR(__xludf.DUMMYFUNCTION("""COMPUTED_VALUE"""),"-")</f>
        <v>-</v>
      </c>
      <c r="AV21" s="10" t="str">
        <f>IFERROR(__xludf.DUMMYFUNCTION("""COMPUTED_VALUE"""),"-")</f>
        <v>-</v>
      </c>
      <c r="AW21" s="10" t="str">
        <f>IFERROR(__xludf.DUMMYFUNCTION("""COMPUTED_VALUE"""),"-")</f>
        <v>-</v>
      </c>
      <c r="AX21" s="10" t="str">
        <f>IFERROR(__xludf.DUMMYFUNCTION("""COMPUTED_VALUE"""),"-")</f>
        <v>-</v>
      </c>
      <c r="AY21" s="10" t="str">
        <f>IFERROR(__xludf.DUMMYFUNCTION("""COMPUTED_VALUE"""),"-")</f>
        <v>-</v>
      </c>
      <c r="AZ21" s="10" t="str">
        <f>IFERROR(__xludf.DUMMYFUNCTION("""COMPUTED_VALUE"""),"-")</f>
        <v>-</v>
      </c>
      <c r="BA21" s="10" t="str">
        <f>IFERROR(__xludf.DUMMYFUNCTION("""COMPUTED_VALUE"""),"-")</f>
        <v>-</v>
      </c>
      <c r="BB21" s="10" t="str">
        <f>IFERROR(__xludf.DUMMYFUNCTION("""COMPUTED_VALUE"""),"-")</f>
        <v>-</v>
      </c>
      <c r="BC21" s="10" t="str">
        <f>IFERROR(__xludf.DUMMYFUNCTION("""COMPUTED_VALUE"""),"-")</f>
        <v>-</v>
      </c>
      <c r="BD21" s="10" t="str">
        <f>IFERROR(__xludf.DUMMYFUNCTION("""COMPUTED_VALUE"""),"-")</f>
        <v>-</v>
      </c>
      <c r="BE21" s="10" t="str">
        <f>IFERROR(__xludf.DUMMYFUNCTION("""COMPUTED_VALUE"""),"-")</f>
        <v>-</v>
      </c>
      <c r="BF21" s="10" t="str">
        <f>IFERROR(__xludf.DUMMYFUNCTION("""COMPUTED_VALUE"""),"-")</f>
        <v>-</v>
      </c>
      <c r="BG21" s="10" t="str">
        <f>IFERROR(__xludf.DUMMYFUNCTION("""COMPUTED_VALUE"""),"-")</f>
        <v>-</v>
      </c>
      <c r="BH21" s="10" t="str">
        <f>IFERROR(__xludf.DUMMYFUNCTION("""COMPUTED_VALUE"""),"-")</f>
        <v>-</v>
      </c>
      <c r="BI21" s="10" t="str">
        <f>IFERROR(__xludf.DUMMYFUNCTION("""COMPUTED_VALUE"""),"-")</f>
        <v>-</v>
      </c>
      <c r="BJ21" s="10" t="str">
        <f>IFERROR(__xludf.DUMMYFUNCTION("""COMPUTED_VALUE"""),"-")</f>
        <v>-</v>
      </c>
      <c r="BK21" s="10" t="str">
        <f>IFERROR(__xludf.DUMMYFUNCTION("""COMPUTED_VALUE"""),"-")</f>
        <v>-</v>
      </c>
      <c r="BL21" s="11" t="str">
        <f>IFERROR(__xludf.DUMMYFUNCTION("""COMPUTED_VALUE"""),"-")</f>
        <v>-</v>
      </c>
      <c r="BM21" s="10" t="str">
        <f>IFERROR(__xludf.DUMMYFUNCTION("""COMPUTED_VALUE"""),"-")</f>
        <v>-</v>
      </c>
      <c r="BN21" s="10" t="str">
        <f>IFERROR(__xludf.DUMMYFUNCTION("""COMPUTED_VALUE"""),"-")</f>
        <v>-</v>
      </c>
      <c r="BO21" s="10" t="str">
        <f>IFERROR(__xludf.DUMMYFUNCTION("""COMPUTED_VALUE"""),"-")</f>
        <v>-</v>
      </c>
      <c r="BP21" s="10" t="str">
        <f>IFERROR(__xludf.DUMMYFUNCTION("""COMPUTED_VALUE"""),"-")</f>
        <v>-</v>
      </c>
      <c r="BQ21" s="10" t="str">
        <f>IFERROR(__xludf.DUMMYFUNCTION("""COMPUTED_VALUE"""),"-")</f>
        <v>-</v>
      </c>
      <c r="BR21" s="10" t="str">
        <f>IFERROR(__xludf.DUMMYFUNCTION("""COMPUTED_VALUE"""),"-")</f>
        <v>-</v>
      </c>
      <c r="BS21" s="10" t="str">
        <f>IFERROR(__xludf.DUMMYFUNCTION("""COMPUTED_VALUE"""),"-")</f>
        <v>-</v>
      </c>
      <c r="BT21" s="10" t="str">
        <f>IFERROR(__xludf.DUMMYFUNCTION("""COMPUTED_VALUE"""),"-")</f>
        <v>-</v>
      </c>
      <c r="BU21" s="10" t="str">
        <f>IFERROR(__xludf.DUMMYFUNCTION("""COMPUTED_VALUE"""),"-")</f>
        <v>-</v>
      </c>
      <c r="BV21" s="10" t="str">
        <f>IFERROR(__xludf.DUMMYFUNCTION("""COMPUTED_VALUE"""),"-")</f>
        <v>-</v>
      </c>
      <c r="BW21" s="10" t="str">
        <f>IFERROR(__xludf.DUMMYFUNCTION("""COMPUTED_VALUE"""),"-")</f>
        <v>-</v>
      </c>
      <c r="BX21" s="10" t="str">
        <f>IFERROR(__xludf.DUMMYFUNCTION("""COMPUTED_VALUE"""),"-")</f>
        <v>-</v>
      </c>
      <c r="BY21" s="10" t="str">
        <f>IFERROR(__xludf.DUMMYFUNCTION("""COMPUTED_VALUE"""),"-")</f>
        <v>-</v>
      </c>
      <c r="BZ21" s="10" t="str">
        <f>IFERROR(__xludf.DUMMYFUNCTION("""COMPUTED_VALUE"""),"-")</f>
        <v>-</v>
      </c>
      <c r="CA21" s="10" t="str">
        <f>IFERROR(__xludf.DUMMYFUNCTION("""COMPUTED_VALUE"""),"-")</f>
        <v>-</v>
      </c>
      <c r="CB21" s="10" t="str">
        <f>IFERROR(__xludf.DUMMYFUNCTION("""COMPUTED_VALUE"""),"-")</f>
        <v>-</v>
      </c>
      <c r="CC21" s="10" t="str">
        <f>IFERROR(__xludf.DUMMYFUNCTION("""COMPUTED_VALUE"""),"-")</f>
        <v>-</v>
      </c>
      <c r="CD21" s="10" t="str">
        <f>IFERROR(__xludf.DUMMYFUNCTION("""COMPUTED_VALUE"""),"-")</f>
        <v>-</v>
      </c>
      <c r="CE21" s="10" t="str">
        <f>IFERROR(__xludf.DUMMYFUNCTION("""COMPUTED_VALUE"""),"-")</f>
        <v>-</v>
      </c>
      <c r="CF21" s="10" t="str">
        <f>IFERROR(__xludf.DUMMYFUNCTION("""COMPUTED_VALUE"""),"-")</f>
        <v>-</v>
      </c>
      <c r="CG21" s="10" t="str">
        <f>IFERROR(__xludf.DUMMYFUNCTION("""COMPUTED_VALUE"""),"-")</f>
        <v>-</v>
      </c>
      <c r="CH21" s="10" t="str">
        <f>IFERROR(__xludf.DUMMYFUNCTION("""COMPUTED_VALUE"""),"-")</f>
        <v>-</v>
      </c>
      <c r="CI21" s="10" t="str">
        <f>IFERROR(__xludf.DUMMYFUNCTION("""COMPUTED_VALUE"""),"-")</f>
        <v>-</v>
      </c>
      <c r="CJ21" s="10" t="str">
        <f>IFERROR(__xludf.DUMMYFUNCTION("""COMPUTED_VALUE"""),"-")</f>
        <v>-</v>
      </c>
      <c r="CK21" s="10" t="str">
        <f>IFERROR(__xludf.DUMMYFUNCTION("""COMPUTED_VALUE"""),"-")</f>
        <v>-</v>
      </c>
      <c r="CL21" s="10" t="str">
        <f>IFERROR(__xludf.DUMMYFUNCTION("""COMPUTED_VALUE"""),"-")</f>
        <v>-</v>
      </c>
      <c r="CM21" s="10" t="str">
        <f>IFERROR(__xludf.DUMMYFUNCTION("""COMPUTED_VALUE"""),"-")</f>
        <v>-</v>
      </c>
      <c r="CN21" s="10" t="str">
        <f>IFERROR(__xludf.DUMMYFUNCTION("""COMPUTED_VALUE"""),"-")</f>
        <v>-</v>
      </c>
      <c r="CO21" s="11">
        <f>IFERROR(__xludf.DUMMYFUNCTION("""COMPUTED_VALUE"""),1.0)</f>
        <v>1</v>
      </c>
      <c r="CP21" s="10">
        <f>IFERROR(__xludf.DUMMYFUNCTION("""COMPUTED_VALUE"""),1.0)</f>
        <v>1</v>
      </c>
      <c r="CQ21" s="10">
        <f>IFERROR(__xludf.DUMMYFUNCTION("""COMPUTED_VALUE"""),1.0)</f>
        <v>1</v>
      </c>
      <c r="CR21" s="10">
        <f>IFERROR(__xludf.DUMMYFUNCTION("""COMPUTED_VALUE"""),1.0)</f>
        <v>1</v>
      </c>
      <c r="CS21" s="10">
        <f>IFERROR(__xludf.DUMMYFUNCTION("""COMPUTED_VALUE"""),1.0)</f>
        <v>1</v>
      </c>
      <c r="CT21" s="10">
        <f>IFERROR(__xludf.DUMMYFUNCTION("""COMPUTED_VALUE"""),1.0)</f>
        <v>1</v>
      </c>
      <c r="CU21" s="10">
        <f>IFERROR(__xludf.DUMMYFUNCTION("""COMPUTED_VALUE"""),1.0)</f>
        <v>1</v>
      </c>
      <c r="CV21" s="10">
        <f>IFERROR(__xludf.DUMMYFUNCTION("""COMPUTED_VALUE"""),1.0)</f>
        <v>1</v>
      </c>
      <c r="CW21" s="10">
        <f>IFERROR(__xludf.DUMMYFUNCTION("""COMPUTED_VALUE"""),1.0)</f>
        <v>1</v>
      </c>
      <c r="CX21" s="10">
        <f>IFERROR(__xludf.DUMMYFUNCTION("""COMPUTED_VALUE"""),1.0)</f>
        <v>1</v>
      </c>
      <c r="CY21" s="10">
        <f>IFERROR(__xludf.DUMMYFUNCTION("""COMPUTED_VALUE"""),1.0)</f>
        <v>1</v>
      </c>
      <c r="CZ21" s="10">
        <f>IFERROR(__xludf.DUMMYFUNCTION("""COMPUTED_VALUE"""),1.0)</f>
        <v>1</v>
      </c>
      <c r="DA21" s="10">
        <f>IFERROR(__xludf.DUMMYFUNCTION("""COMPUTED_VALUE"""),1.0)</f>
        <v>1</v>
      </c>
      <c r="DB21" s="10">
        <f>IFERROR(__xludf.DUMMYFUNCTION("""COMPUTED_VALUE"""),1.0)</f>
        <v>1</v>
      </c>
      <c r="DC21" s="10">
        <f>IFERROR(__xludf.DUMMYFUNCTION("""COMPUTED_VALUE"""),1.0)</f>
        <v>1</v>
      </c>
      <c r="DD21" s="10">
        <f>IFERROR(__xludf.DUMMYFUNCTION("""COMPUTED_VALUE"""),1.0)</f>
        <v>1</v>
      </c>
      <c r="DE21" s="10">
        <f>IFERROR(__xludf.DUMMYFUNCTION("""COMPUTED_VALUE"""),1.0)</f>
        <v>1</v>
      </c>
      <c r="DF21" s="10">
        <f>IFERROR(__xludf.DUMMYFUNCTION("""COMPUTED_VALUE"""),1.0)</f>
        <v>1</v>
      </c>
      <c r="DG21" s="10">
        <f>IFERROR(__xludf.DUMMYFUNCTION("""COMPUTED_VALUE"""),1.0)</f>
        <v>1</v>
      </c>
      <c r="DH21" s="10">
        <f>IFERROR(__xludf.DUMMYFUNCTION("""COMPUTED_VALUE"""),1.0)</f>
        <v>1</v>
      </c>
      <c r="DI21" s="10">
        <f>IFERROR(__xludf.DUMMYFUNCTION("""COMPUTED_VALUE"""),1.0)</f>
        <v>1</v>
      </c>
      <c r="DJ21" s="10">
        <f>IFERROR(__xludf.DUMMYFUNCTION("""COMPUTED_VALUE"""),1.0)</f>
        <v>1</v>
      </c>
      <c r="DK21" s="10">
        <f>IFERROR(__xludf.DUMMYFUNCTION("""COMPUTED_VALUE"""),1.0)</f>
        <v>1</v>
      </c>
      <c r="DL21" s="10">
        <f>IFERROR(__xludf.DUMMYFUNCTION("""COMPUTED_VALUE"""),1.0)</f>
        <v>1</v>
      </c>
      <c r="DM21" s="10">
        <f>IFERROR(__xludf.DUMMYFUNCTION("""COMPUTED_VALUE"""),1.0)</f>
        <v>1</v>
      </c>
      <c r="DN21" s="10">
        <f>IFERROR(__xludf.DUMMYFUNCTION("""COMPUTED_VALUE"""),1.0)</f>
        <v>1</v>
      </c>
      <c r="DO21" s="10">
        <f>IFERROR(__xludf.DUMMYFUNCTION("""COMPUTED_VALUE"""),1.0)</f>
        <v>1</v>
      </c>
      <c r="DP21" s="10">
        <f>IFERROR(__xludf.DUMMYFUNCTION("""COMPUTED_VALUE"""),1.0)</f>
        <v>1</v>
      </c>
      <c r="DQ21" s="10">
        <f>IFERROR(__xludf.DUMMYFUNCTION("""COMPUTED_VALUE"""),1.0)</f>
        <v>1</v>
      </c>
      <c r="DR21" s="10">
        <f>IFERROR(__xludf.DUMMYFUNCTION("""COMPUTED_VALUE"""),1.0)</f>
        <v>1</v>
      </c>
      <c r="DS21" s="10">
        <f>IFERROR(__xludf.DUMMYFUNCTION("""COMPUTED_VALUE"""),1.0)</f>
        <v>1</v>
      </c>
      <c r="DT21" s="10">
        <f>IFERROR(__xludf.DUMMYFUNCTION("""COMPUTED_VALUE"""),1.0)</f>
        <v>1</v>
      </c>
      <c r="DU21" s="10">
        <f>IFERROR(__xludf.DUMMYFUNCTION("""COMPUTED_VALUE"""),1.0)</f>
        <v>1</v>
      </c>
      <c r="DV21" s="10">
        <f>IFERROR(__xludf.DUMMYFUNCTION("""COMPUTED_VALUE"""),1.0)</f>
        <v>1</v>
      </c>
      <c r="DW21" s="10">
        <f>IFERROR(__xludf.DUMMYFUNCTION("""COMPUTED_VALUE"""),1.0)</f>
        <v>1</v>
      </c>
      <c r="DX21" s="10">
        <f>IFERROR(__xludf.DUMMYFUNCTION("""COMPUTED_VALUE"""),1.0)</f>
        <v>1</v>
      </c>
      <c r="DY21" s="10">
        <f>IFERROR(__xludf.DUMMYFUNCTION("""COMPUTED_VALUE"""),1.0)</f>
        <v>1</v>
      </c>
      <c r="DZ21" s="10">
        <f>IFERROR(__xludf.DUMMYFUNCTION("""COMPUTED_VALUE"""),1.0)</f>
        <v>1</v>
      </c>
      <c r="EA21" s="10">
        <f>IFERROR(__xludf.DUMMYFUNCTION("""COMPUTED_VALUE"""),1.0)</f>
        <v>1</v>
      </c>
      <c r="EB21" s="10">
        <f>IFERROR(__xludf.DUMMYFUNCTION("""COMPUTED_VALUE"""),1.0)</f>
        <v>1</v>
      </c>
      <c r="EC21" s="10">
        <f>IFERROR(__xludf.DUMMYFUNCTION("""COMPUTED_VALUE"""),1.0)</f>
        <v>1</v>
      </c>
      <c r="ED21" s="10">
        <f>IFERROR(__xludf.DUMMYFUNCTION("""COMPUTED_VALUE"""),1.0)</f>
        <v>1</v>
      </c>
      <c r="EE21" s="10">
        <f>IFERROR(__xludf.DUMMYFUNCTION("""COMPUTED_VALUE"""),1.0)</f>
        <v>1</v>
      </c>
      <c r="EF21" s="10">
        <f>IFERROR(__xludf.DUMMYFUNCTION("""COMPUTED_VALUE"""),1.0)</f>
        <v>1</v>
      </c>
      <c r="EG21" s="10">
        <f>IFERROR(__xludf.DUMMYFUNCTION("""COMPUTED_VALUE"""),1.0)</f>
        <v>1</v>
      </c>
      <c r="EH21" s="10">
        <f>IFERROR(__xludf.DUMMYFUNCTION("""COMPUTED_VALUE"""),1.0)</f>
        <v>1</v>
      </c>
      <c r="EI21" s="10">
        <f>IFERROR(__xludf.DUMMYFUNCTION("""COMPUTED_VALUE"""),1.0)</f>
        <v>1</v>
      </c>
      <c r="EJ21" s="10">
        <f>IFERROR(__xludf.DUMMYFUNCTION("""COMPUTED_VALUE"""),1.0)</f>
        <v>1</v>
      </c>
      <c r="EK21" s="10">
        <f>IFERROR(__xludf.DUMMYFUNCTION("""COMPUTED_VALUE"""),1.0)</f>
        <v>1</v>
      </c>
      <c r="EL21" s="10">
        <f>IFERROR(__xludf.DUMMYFUNCTION("""COMPUTED_VALUE"""),1.0)</f>
        <v>1</v>
      </c>
      <c r="EM21" s="10">
        <f>IFERROR(__xludf.DUMMYFUNCTION("""COMPUTED_VALUE"""),1.0)</f>
        <v>1</v>
      </c>
      <c r="EN21" s="10">
        <f>IFERROR(__xludf.DUMMYFUNCTION("""COMPUTED_VALUE"""),1.0)</f>
        <v>1</v>
      </c>
      <c r="EO21" s="10">
        <f>IFERROR(__xludf.DUMMYFUNCTION("""COMPUTED_VALUE"""),1.0)</f>
        <v>1</v>
      </c>
      <c r="EP21" s="10">
        <f>IFERROR(__xludf.DUMMYFUNCTION("""COMPUTED_VALUE"""),1.0)</f>
        <v>1</v>
      </c>
      <c r="EQ21" s="10">
        <f>IFERROR(__xludf.DUMMYFUNCTION("""COMPUTED_VALUE"""),1.0)</f>
        <v>1</v>
      </c>
      <c r="ER21" s="10">
        <f>IFERROR(__xludf.DUMMYFUNCTION("""COMPUTED_VALUE"""),1.0)</f>
        <v>1</v>
      </c>
      <c r="ES21" s="10">
        <f>IFERROR(__xludf.DUMMYFUNCTION("""COMPUTED_VALUE"""),1.0)</f>
        <v>1</v>
      </c>
      <c r="ET21" s="10">
        <f>IFERROR(__xludf.DUMMYFUNCTION("""COMPUTED_VALUE"""),1.0)</f>
        <v>1</v>
      </c>
      <c r="EU21" s="10">
        <f>IFERROR(__xludf.DUMMYFUNCTION("""COMPUTED_VALUE"""),1.0)</f>
        <v>1</v>
      </c>
      <c r="EV21" s="10">
        <f>IFERROR(__xludf.DUMMYFUNCTION("""COMPUTED_VALUE"""),1.0)</f>
        <v>1</v>
      </c>
      <c r="EW21" s="10">
        <f>IFERROR(__xludf.DUMMYFUNCTION("""COMPUTED_VALUE"""),1.0)</f>
        <v>1</v>
      </c>
      <c r="EX21" s="10">
        <f>IFERROR(__xludf.DUMMYFUNCTION("""COMPUTED_VALUE"""),1.0)</f>
        <v>1</v>
      </c>
      <c r="EY21" s="10">
        <f>IFERROR(__xludf.DUMMYFUNCTION("""COMPUTED_VALUE"""),1.0)</f>
        <v>1</v>
      </c>
      <c r="EZ21" s="10">
        <f>IFERROR(__xludf.DUMMYFUNCTION("""COMPUTED_VALUE"""),1.0)</f>
        <v>1</v>
      </c>
      <c r="FA21" s="10">
        <f>IFERROR(__xludf.DUMMYFUNCTION("""COMPUTED_VALUE"""),1.0)</f>
        <v>1</v>
      </c>
      <c r="FB21" s="10" t="str">
        <f>IFERROR(__xludf.DUMMYFUNCTION("""COMPUTED_VALUE"""),"TLE")</f>
        <v>TLE</v>
      </c>
      <c r="FC21" s="10">
        <f>IFERROR(__xludf.DUMMYFUNCTION("""COMPUTED_VALUE"""),1.0)</f>
        <v>1</v>
      </c>
      <c r="FD21" s="11">
        <f>IFERROR(__xludf.DUMMYFUNCTION("""COMPUTED_VALUE"""),1.0)</f>
        <v>1</v>
      </c>
      <c r="FE21" s="10">
        <f>IFERROR(__xludf.DUMMYFUNCTION("""COMPUTED_VALUE"""),1.0)</f>
        <v>1</v>
      </c>
      <c r="FF21" s="10">
        <f>IFERROR(__xludf.DUMMYFUNCTION("""COMPUTED_VALUE"""),1.0)</f>
        <v>1</v>
      </c>
      <c r="FG21" s="10">
        <f>IFERROR(__xludf.DUMMYFUNCTION("""COMPUTED_VALUE"""),1.0)</f>
        <v>1</v>
      </c>
      <c r="FH21" s="10">
        <f>IFERROR(__xludf.DUMMYFUNCTION("""COMPUTED_VALUE"""),1.0)</f>
        <v>1</v>
      </c>
      <c r="FI21" s="10">
        <f>IFERROR(__xludf.DUMMYFUNCTION("""COMPUTED_VALUE"""),1.0)</f>
        <v>1</v>
      </c>
      <c r="FJ21" s="10">
        <f>IFERROR(__xludf.DUMMYFUNCTION("""COMPUTED_VALUE"""),1.0)</f>
        <v>1</v>
      </c>
      <c r="FK21" s="10">
        <f>IFERROR(__xludf.DUMMYFUNCTION("""COMPUTED_VALUE"""),1.0)</f>
        <v>1</v>
      </c>
      <c r="FL21" s="10">
        <f>IFERROR(__xludf.DUMMYFUNCTION("""COMPUTED_VALUE"""),1.0)</f>
        <v>1</v>
      </c>
      <c r="FM21" s="10">
        <f>IFERROR(__xludf.DUMMYFUNCTION("""COMPUTED_VALUE"""),1.0)</f>
        <v>1</v>
      </c>
      <c r="FN21" s="10">
        <f>IFERROR(__xludf.DUMMYFUNCTION("""COMPUTED_VALUE"""),1.0)</f>
        <v>1</v>
      </c>
      <c r="FO21" s="10">
        <f>IFERROR(__xludf.DUMMYFUNCTION("""COMPUTED_VALUE"""),1.0)</f>
        <v>1</v>
      </c>
      <c r="FP21" s="10">
        <f>IFERROR(__xludf.DUMMYFUNCTION("""COMPUTED_VALUE"""),1.0)</f>
        <v>1</v>
      </c>
      <c r="FQ21" s="10">
        <f>IFERROR(__xludf.DUMMYFUNCTION("""COMPUTED_VALUE"""),1.0)</f>
        <v>1</v>
      </c>
      <c r="FR21" s="10">
        <f>IFERROR(__xludf.DUMMYFUNCTION("""COMPUTED_VALUE"""),1.0)</f>
        <v>1</v>
      </c>
      <c r="FS21" s="10">
        <f>IFERROR(__xludf.DUMMYFUNCTION("""COMPUTED_VALUE"""),1.0)</f>
        <v>1</v>
      </c>
      <c r="FT21" s="10" t="str">
        <f>IFERROR(__xludf.DUMMYFUNCTION("""COMPUTED_VALUE"""),"TLE")</f>
        <v>TLE</v>
      </c>
      <c r="FU21" s="10" t="str">
        <f>IFERROR(__xludf.DUMMYFUNCTION("""COMPUTED_VALUE"""),"TLE")</f>
        <v>TLE</v>
      </c>
      <c r="FV21" s="10" t="str">
        <f>IFERROR(__xludf.DUMMYFUNCTION("""COMPUTED_VALUE"""),"TLE")</f>
        <v>TLE</v>
      </c>
      <c r="FW21" s="10">
        <f>IFERROR(__xludf.DUMMYFUNCTION("""COMPUTED_VALUE"""),1.0)</f>
        <v>1</v>
      </c>
      <c r="FX21" s="10" t="str">
        <f>IFERROR(__xludf.DUMMYFUNCTION("""COMPUTED_VALUE"""),"TLE")</f>
        <v>TLE</v>
      </c>
      <c r="FY21" s="10" t="str">
        <f>IFERROR(__xludf.DUMMYFUNCTION("""COMPUTED_VALUE"""),"TLE")</f>
        <v>TLE</v>
      </c>
      <c r="FZ21" s="10" t="str">
        <f>IFERROR(__xludf.DUMMYFUNCTION("""COMPUTED_VALUE"""),"TLE")</f>
        <v>TLE</v>
      </c>
      <c r="GA21" s="10" t="str">
        <f>IFERROR(__xludf.DUMMYFUNCTION("""COMPUTED_VALUE"""),"TLE")</f>
        <v>TLE</v>
      </c>
      <c r="GB21" s="10" t="str">
        <f>IFERROR(__xludf.DUMMYFUNCTION("""COMPUTED_VALUE"""),"TLE")</f>
        <v>TLE</v>
      </c>
      <c r="GC21" s="10">
        <f>IFERROR(__xludf.DUMMYFUNCTION("""COMPUTED_VALUE"""),1.0)</f>
        <v>1</v>
      </c>
      <c r="GD21" s="10">
        <f>IFERROR(__xludf.DUMMYFUNCTION("""COMPUTED_VALUE"""),1.0)</f>
        <v>1</v>
      </c>
      <c r="GE21" s="11">
        <f>IFERROR(__xludf.DUMMYFUNCTION("""COMPUTED_VALUE"""),1.0)</f>
        <v>1</v>
      </c>
      <c r="GF21" s="10">
        <f>IFERROR(__xludf.DUMMYFUNCTION("""COMPUTED_VALUE"""),1.0)</f>
        <v>1</v>
      </c>
      <c r="GG21" s="10">
        <f>IFERROR(__xludf.DUMMYFUNCTION("""COMPUTED_VALUE"""),1.0)</f>
        <v>1</v>
      </c>
      <c r="GH21" s="10">
        <f>IFERROR(__xludf.DUMMYFUNCTION("""COMPUTED_VALUE"""),1.0)</f>
        <v>1</v>
      </c>
      <c r="GI21" s="10">
        <f>IFERROR(__xludf.DUMMYFUNCTION("""COMPUTED_VALUE"""),1.0)</f>
        <v>1</v>
      </c>
      <c r="GJ21" s="10">
        <f>IFERROR(__xludf.DUMMYFUNCTION("""COMPUTED_VALUE"""),1.0)</f>
        <v>1</v>
      </c>
      <c r="GK21" s="10">
        <f>IFERROR(__xludf.DUMMYFUNCTION("""COMPUTED_VALUE"""),1.0)</f>
        <v>1</v>
      </c>
      <c r="GL21" s="10" t="str">
        <f>IFERROR(__xludf.DUMMYFUNCTION("""COMPUTED_VALUE"""),"RTE")</f>
        <v>RTE</v>
      </c>
      <c r="GM21" s="10" t="str">
        <f>IFERROR(__xludf.DUMMYFUNCTION("""COMPUTED_VALUE"""),"RTE")</f>
        <v>RTE</v>
      </c>
      <c r="GN21" s="10" t="str">
        <f>IFERROR(__xludf.DUMMYFUNCTION("""COMPUTED_VALUE"""),"RTE")</f>
        <v>RTE</v>
      </c>
      <c r="GO21" s="10" t="str">
        <f>IFERROR(__xludf.DUMMYFUNCTION("""COMPUTED_VALUE"""),"RTE")</f>
        <v>RTE</v>
      </c>
      <c r="GP21" s="10" t="str">
        <f>IFERROR(__xludf.DUMMYFUNCTION("""COMPUTED_VALUE"""),"RTE")</f>
        <v>RTE</v>
      </c>
      <c r="GQ21" s="10" t="str">
        <f>IFERROR(__xludf.DUMMYFUNCTION("""COMPUTED_VALUE"""),"RTE")</f>
        <v>RTE</v>
      </c>
      <c r="GR21" s="10" t="str">
        <f>IFERROR(__xludf.DUMMYFUNCTION("""COMPUTED_VALUE"""),"RTE")</f>
        <v>RTE</v>
      </c>
      <c r="GS21" s="10" t="str">
        <f>IFERROR(__xludf.DUMMYFUNCTION("""COMPUTED_VALUE"""),"RTE")</f>
        <v>RTE</v>
      </c>
      <c r="GT21" s="10" t="str">
        <f>IFERROR(__xludf.DUMMYFUNCTION("""COMPUTED_VALUE"""),"RTE")</f>
        <v>RTE</v>
      </c>
      <c r="GU21" s="10" t="str">
        <f>IFERROR(__xludf.DUMMYFUNCTION("""COMPUTED_VALUE"""),"RTE")</f>
        <v>RTE</v>
      </c>
      <c r="GV21" s="10" t="str">
        <f>IFERROR(__xludf.DUMMYFUNCTION("""COMPUTED_VALUE"""),"RTE")</f>
        <v>RTE</v>
      </c>
      <c r="GW21" s="10" t="str">
        <f>IFERROR(__xludf.DUMMYFUNCTION("""COMPUTED_VALUE"""),"RTE")</f>
        <v>RTE</v>
      </c>
      <c r="GX21" s="10" t="str">
        <f>IFERROR(__xludf.DUMMYFUNCTION("""COMPUTED_VALUE"""),"RTE")</f>
        <v>RTE</v>
      </c>
      <c r="GY21" s="10" t="str">
        <f>IFERROR(__xludf.DUMMYFUNCTION("""COMPUTED_VALUE"""),"RTE")</f>
        <v>RTE</v>
      </c>
      <c r="GZ21" s="10" t="str">
        <f>IFERROR(__xludf.DUMMYFUNCTION("""COMPUTED_VALUE"""),"RTE")</f>
        <v>RTE</v>
      </c>
      <c r="HA21" s="10" t="str">
        <f>IFERROR(__xludf.DUMMYFUNCTION("""COMPUTED_VALUE"""),"RTE")</f>
        <v>RTE</v>
      </c>
      <c r="HB21" s="10" t="str">
        <f>IFERROR(__xludf.DUMMYFUNCTION("""COMPUTED_VALUE"""),"RTE")</f>
        <v>RTE</v>
      </c>
      <c r="HC21" s="10" t="str">
        <f>IFERROR(__xludf.DUMMYFUNCTION("""COMPUTED_VALUE"""),"RTE")</f>
        <v>RTE</v>
      </c>
      <c r="HD21" s="10" t="str">
        <f>IFERROR(__xludf.DUMMYFUNCTION("""COMPUTED_VALUE"""),"RTE")</f>
        <v>RTE</v>
      </c>
      <c r="HE21" s="10" t="str">
        <f>IFERROR(__xludf.DUMMYFUNCTION("""COMPUTED_VALUE"""),"RTE")</f>
        <v>RTE</v>
      </c>
      <c r="HF21" s="10" t="str">
        <f>IFERROR(__xludf.DUMMYFUNCTION("""COMPUTED_VALUE"""),"RTE")</f>
        <v>RTE</v>
      </c>
      <c r="HG21" s="10" t="str">
        <f>IFERROR(__xludf.DUMMYFUNCTION("""COMPUTED_VALUE"""),"RTE")</f>
        <v>RTE</v>
      </c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</row>
    <row r="22">
      <c r="A22" s="7"/>
      <c r="B22" s="8">
        <v>3.0</v>
      </c>
      <c r="C22" s="8">
        <f t="shared" si="1"/>
        <v>20</v>
      </c>
      <c r="D22" s="7" t="str">
        <f>IFERROR(__xludf.DUMMYFUNCTION("""COMPUTED_VALUE"""),"AndrijaSt")</f>
        <v>AndrijaSt</v>
      </c>
      <c r="E22" s="7" t="str">
        <f>IFERROR(__xludf.DUMMYFUNCTION("""COMPUTED_VALUE"""),"Andrija")</f>
        <v>Andrija</v>
      </c>
      <c r="F22" s="7" t="str">
        <f>IFERROR(__xludf.DUMMYFUNCTION("""COMPUTED_VALUE"""),"Stevanović")</f>
        <v>Stevanović</v>
      </c>
      <c r="G22" s="9">
        <f>IFERROR(__xludf.DUMMYFUNCTION("""COMPUTED_VALUE"""),159.0)</f>
        <v>159</v>
      </c>
      <c r="H22" s="7" t="str">
        <f>IFERROR(__xludf.DUMMYFUNCTION("""COMPUTED_VALUE"""),"ODOBREN")</f>
        <v>ODOBREN</v>
      </c>
      <c r="I22" s="7" t="str">
        <f>IFERROR(__xludf.DUMMYFUNCTION("""COMPUTED_VALUE"""),"Niš")</f>
        <v>Niš</v>
      </c>
      <c r="J22" s="7" t="str">
        <f>IFERROR(__xludf.DUMMYFUNCTION("""COMPUTED_VALUE"""),"Gimnazija Svetozar Marković")</f>
        <v>Gimnazija Svetozar Marković</v>
      </c>
      <c r="K22" s="7" t="str">
        <f>IFERROR(__xludf.DUMMYFUNCTION("""COMPUTED_VALUE"""),"III")</f>
        <v>III</v>
      </c>
      <c r="L22" s="7" t="str">
        <f>IFERROR(__xludf.DUMMYFUNCTION("""COMPUTED_VALUE"""),"A")</f>
        <v>A</v>
      </c>
      <c r="M22" s="7" t="str">
        <f>IFERROR(__xludf.DUMMYFUNCTION("""COMPUTED_VALUE"""),"Ivan Stošić, Nikola Milosavljević")</f>
        <v>Ivan Stošić, Nikola Milosavljević</v>
      </c>
      <c r="N22" s="10" t="str">
        <f>IFERROR(__xludf.DUMMYFUNCTION("""COMPUTED_VALUE"""),"-")</f>
        <v>-</v>
      </c>
      <c r="O22" s="10" t="str">
        <f>IFERROR(__xludf.DUMMYFUNCTION("""COMPUTED_VALUE"""),"-")</f>
        <v>-</v>
      </c>
      <c r="P22" s="10" t="str">
        <f>IFERROR(__xludf.DUMMYFUNCTION("""COMPUTED_VALUE"""),"-")</f>
        <v>-</v>
      </c>
      <c r="Q22" s="11">
        <f>IFERROR(__xludf.DUMMYFUNCTION("""COMPUTED_VALUE"""),100.0)</f>
        <v>100</v>
      </c>
      <c r="R22" s="10">
        <f>IFERROR(__xludf.DUMMYFUNCTION("""COMPUTED_VALUE"""),20.0)</f>
        <v>20</v>
      </c>
      <c r="S22" s="10">
        <f>IFERROR(__xludf.DUMMYFUNCTION("""COMPUTED_VALUE"""),39.0)</f>
        <v>39</v>
      </c>
      <c r="T22" s="11" t="str">
        <f>IFERROR(__xludf.DUMMYFUNCTION("""COMPUTED_VALUE"""),"-")</f>
        <v>-</v>
      </c>
      <c r="U22" s="10" t="str">
        <f>IFERROR(__xludf.DUMMYFUNCTION("""COMPUTED_VALUE"""),"-")</f>
        <v>-</v>
      </c>
      <c r="V22" s="10" t="str">
        <f>IFERROR(__xludf.DUMMYFUNCTION("""COMPUTED_VALUE"""),"-")</f>
        <v>-</v>
      </c>
      <c r="W22" s="10" t="str">
        <f>IFERROR(__xludf.DUMMYFUNCTION("""COMPUTED_VALUE"""),"-")</f>
        <v>-</v>
      </c>
      <c r="X22" s="10" t="str">
        <f>IFERROR(__xludf.DUMMYFUNCTION("""COMPUTED_VALUE"""),"-")</f>
        <v>-</v>
      </c>
      <c r="Y22" s="10" t="str">
        <f>IFERROR(__xludf.DUMMYFUNCTION("""COMPUTED_VALUE"""),"-")</f>
        <v>-</v>
      </c>
      <c r="Z22" s="10" t="str">
        <f>IFERROR(__xludf.DUMMYFUNCTION("""COMPUTED_VALUE"""),"-")</f>
        <v>-</v>
      </c>
      <c r="AA22" s="10" t="str">
        <f>IFERROR(__xludf.DUMMYFUNCTION("""COMPUTED_VALUE"""),"-")</f>
        <v>-</v>
      </c>
      <c r="AB22" s="10" t="str">
        <f>IFERROR(__xludf.DUMMYFUNCTION("""COMPUTED_VALUE"""),"-")</f>
        <v>-</v>
      </c>
      <c r="AC22" s="10" t="str">
        <f>IFERROR(__xludf.DUMMYFUNCTION("""COMPUTED_VALUE"""),"-")</f>
        <v>-</v>
      </c>
      <c r="AD22" s="10" t="str">
        <f>IFERROR(__xludf.DUMMYFUNCTION("""COMPUTED_VALUE"""),"-")</f>
        <v>-</v>
      </c>
      <c r="AE22" s="10" t="str">
        <f>IFERROR(__xludf.DUMMYFUNCTION("""COMPUTED_VALUE"""),"-")</f>
        <v>-</v>
      </c>
      <c r="AF22" s="10" t="str">
        <f>IFERROR(__xludf.DUMMYFUNCTION("""COMPUTED_VALUE"""),"-")</f>
        <v>-</v>
      </c>
      <c r="AG22" s="10" t="str">
        <f>IFERROR(__xludf.DUMMYFUNCTION("""COMPUTED_VALUE"""),"-")</f>
        <v>-</v>
      </c>
      <c r="AH22" s="10" t="str">
        <f>IFERROR(__xludf.DUMMYFUNCTION("""COMPUTED_VALUE"""),"-")</f>
        <v>-</v>
      </c>
      <c r="AI22" s="10" t="str">
        <f>IFERROR(__xludf.DUMMYFUNCTION("""COMPUTED_VALUE"""),"-")</f>
        <v>-</v>
      </c>
      <c r="AJ22" s="10" t="str">
        <f>IFERROR(__xludf.DUMMYFUNCTION("""COMPUTED_VALUE"""),"-")</f>
        <v>-</v>
      </c>
      <c r="AK22" s="10" t="str">
        <f>IFERROR(__xludf.DUMMYFUNCTION("""COMPUTED_VALUE"""),"-")</f>
        <v>-</v>
      </c>
      <c r="AL22" s="10" t="str">
        <f>IFERROR(__xludf.DUMMYFUNCTION("""COMPUTED_VALUE"""),"-")</f>
        <v>-</v>
      </c>
      <c r="AM22" s="10" t="str">
        <f>IFERROR(__xludf.DUMMYFUNCTION("""COMPUTED_VALUE"""),"-")</f>
        <v>-</v>
      </c>
      <c r="AN22" s="11" t="str">
        <f>IFERROR(__xludf.DUMMYFUNCTION("""COMPUTED_VALUE"""),"-")</f>
        <v>-</v>
      </c>
      <c r="AO22" s="10" t="str">
        <f>IFERROR(__xludf.DUMMYFUNCTION("""COMPUTED_VALUE"""),"-")</f>
        <v>-</v>
      </c>
      <c r="AP22" s="10" t="str">
        <f>IFERROR(__xludf.DUMMYFUNCTION("""COMPUTED_VALUE"""),"-")</f>
        <v>-</v>
      </c>
      <c r="AQ22" s="10" t="str">
        <f>IFERROR(__xludf.DUMMYFUNCTION("""COMPUTED_VALUE"""),"-")</f>
        <v>-</v>
      </c>
      <c r="AR22" s="10" t="str">
        <f>IFERROR(__xludf.DUMMYFUNCTION("""COMPUTED_VALUE"""),"-")</f>
        <v>-</v>
      </c>
      <c r="AS22" s="10" t="str">
        <f>IFERROR(__xludf.DUMMYFUNCTION("""COMPUTED_VALUE"""),"-")</f>
        <v>-</v>
      </c>
      <c r="AT22" s="10" t="str">
        <f>IFERROR(__xludf.DUMMYFUNCTION("""COMPUTED_VALUE"""),"-")</f>
        <v>-</v>
      </c>
      <c r="AU22" s="10" t="str">
        <f>IFERROR(__xludf.DUMMYFUNCTION("""COMPUTED_VALUE"""),"-")</f>
        <v>-</v>
      </c>
      <c r="AV22" s="10" t="str">
        <f>IFERROR(__xludf.DUMMYFUNCTION("""COMPUTED_VALUE"""),"-")</f>
        <v>-</v>
      </c>
      <c r="AW22" s="10" t="str">
        <f>IFERROR(__xludf.DUMMYFUNCTION("""COMPUTED_VALUE"""),"-")</f>
        <v>-</v>
      </c>
      <c r="AX22" s="10" t="str">
        <f>IFERROR(__xludf.DUMMYFUNCTION("""COMPUTED_VALUE"""),"-")</f>
        <v>-</v>
      </c>
      <c r="AY22" s="10" t="str">
        <f>IFERROR(__xludf.DUMMYFUNCTION("""COMPUTED_VALUE"""),"-")</f>
        <v>-</v>
      </c>
      <c r="AZ22" s="10" t="str">
        <f>IFERROR(__xludf.DUMMYFUNCTION("""COMPUTED_VALUE"""),"-")</f>
        <v>-</v>
      </c>
      <c r="BA22" s="10" t="str">
        <f>IFERROR(__xludf.DUMMYFUNCTION("""COMPUTED_VALUE"""),"-")</f>
        <v>-</v>
      </c>
      <c r="BB22" s="10" t="str">
        <f>IFERROR(__xludf.DUMMYFUNCTION("""COMPUTED_VALUE"""),"-")</f>
        <v>-</v>
      </c>
      <c r="BC22" s="10" t="str">
        <f>IFERROR(__xludf.DUMMYFUNCTION("""COMPUTED_VALUE"""),"-")</f>
        <v>-</v>
      </c>
      <c r="BD22" s="10" t="str">
        <f>IFERROR(__xludf.DUMMYFUNCTION("""COMPUTED_VALUE"""),"-")</f>
        <v>-</v>
      </c>
      <c r="BE22" s="10" t="str">
        <f>IFERROR(__xludf.DUMMYFUNCTION("""COMPUTED_VALUE"""),"-")</f>
        <v>-</v>
      </c>
      <c r="BF22" s="10" t="str">
        <f>IFERROR(__xludf.DUMMYFUNCTION("""COMPUTED_VALUE"""),"-")</f>
        <v>-</v>
      </c>
      <c r="BG22" s="10" t="str">
        <f>IFERROR(__xludf.DUMMYFUNCTION("""COMPUTED_VALUE"""),"-")</f>
        <v>-</v>
      </c>
      <c r="BH22" s="10" t="str">
        <f>IFERROR(__xludf.DUMMYFUNCTION("""COMPUTED_VALUE"""),"-")</f>
        <v>-</v>
      </c>
      <c r="BI22" s="10" t="str">
        <f>IFERROR(__xludf.DUMMYFUNCTION("""COMPUTED_VALUE"""),"-")</f>
        <v>-</v>
      </c>
      <c r="BJ22" s="10" t="str">
        <f>IFERROR(__xludf.DUMMYFUNCTION("""COMPUTED_VALUE"""),"-")</f>
        <v>-</v>
      </c>
      <c r="BK22" s="10" t="str">
        <f>IFERROR(__xludf.DUMMYFUNCTION("""COMPUTED_VALUE"""),"-")</f>
        <v>-</v>
      </c>
      <c r="BL22" s="11" t="str">
        <f>IFERROR(__xludf.DUMMYFUNCTION("""COMPUTED_VALUE"""),"-")</f>
        <v>-</v>
      </c>
      <c r="BM22" s="10" t="str">
        <f>IFERROR(__xludf.DUMMYFUNCTION("""COMPUTED_VALUE"""),"-")</f>
        <v>-</v>
      </c>
      <c r="BN22" s="10" t="str">
        <f>IFERROR(__xludf.DUMMYFUNCTION("""COMPUTED_VALUE"""),"-")</f>
        <v>-</v>
      </c>
      <c r="BO22" s="10" t="str">
        <f>IFERROR(__xludf.DUMMYFUNCTION("""COMPUTED_VALUE"""),"-")</f>
        <v>-</v>
      </c>
      <c r="BP22" s="10" t="str">
        <f>IFERROR(__xludf.DUMMYFUNCTION("""COMPUTED_VALUE"""),"-")</f>
        <v>-</v>
      </c>
      <c r="BQ22" s="10" t="str">
        <f>IFERROR(__xludf.DUMMYFUNCTION("""COMPUTED_VALUE"""),"-")</f>
        <v>-</v>
      </c>
      <c r="BR22" s="10" t="str">
        <f>IFERROR(__xludf.DUMMYFUNCTION("""COMPUTED_VALUE"""),"-")</f>
        <v>-</v>
      </c>
      <c r="BS22" s="10" t="str">
        <f>IFERROR(__xludf.DUMMYFUNCTION("""COMPUTED_VALUE"""),"-")</f>
        <v>-</v>
      </c>
      <c r="BT22" s="10" t="str">
        <f>IFERROR(__xludf.DUMMYFUNCTION("""COMPUTED_VALUE"""),"-")</f>
        <v>-</v>
      </c>
      <c r="BU22" s="10" t="str">
        <f>IFERROR(__xludf.DUMMYFUNCTION("""COMPUTED_VALUE"""),"-")</f>
        <v>-</v>
      </c>
      <c r="BV22" s="10" t="str">
        <f>IFERROR(__xludf.DUMMYFUNCTION("""COMPUTED_VALUE"""),"-")</f>
        <v>-</v>
      </c>
      <c r="BW22" s="10" t="str">
        <f>IFERROR(__xludf.DUMMYFUNCTION("""COMPUTED_VALUE"""),"-")</f>
        <v>-</v>
      </c>
      <c r="BX22" s="10" t="str">
        <f>IFERROR(__xludf.DUMMYFUNCTION("""COMPUTED_VALUE"""),"-")</f>
        <v>-</v>
      </c>
      <c r="BY22" s="10" t="str">
        <f>IFERROR(__xludf.DUMMYFUNCTION("""COMPUTED_VALUE"""),"-")</f>
        <v>-</v>
      </c>
      <c r="BZ22" s="10" t="str">
        <f>IFERROR(__xludf.DUMMYFUNCTION("""COMPUTED_VALUE"""),"-")</f>
        <v>-</v>
      </c>
      <c r="CA22" s="10" t="str">
        <f>IFERROR(__xludf.DUMMYFUNCTION("""COMPUTED_VALUE"""),"-")</f>
        <v>-</v>
      </c>
      <c r="CB22" s="10" t="str">
        <f>IFERROR(__xludf.DUMMYFUNCTION("""COMPUTED_VALUE"""),"-")</f>
        <v>-</v>
      </c>
      <c r="CC22" s="10" t="str">
        <f>IFERROR(__xludf.DUMMYFUNCTION("""COMPUTED_VALUE"""),"-")</f>
        <v>-</v>
      </c>
      <c r="CD22" s="10" t="str">
        <f>IFERROR(__xludf.DUMMYFUNCTION("""COMPUTED_VALUE"""),"-")</f>
        <v>-</v>
      </c>
      <c r="CE22" s="10" t="str">
        <f>IFERROR(__xludf.DUMMYFUNCTION("""COMPUTED_VALUE"""),"-")</f>
        <v>-</v>
      </c>
      <c r="CF22" s="10" t="str">
        <f>IFERROR(__xludf.DUMMYFUNCTION("""COMPUTED_VALUE"""),"-")</f>
        <v>-</v>
      </c>
      <c r="CG22" s="10" t="str">
        <f>IFERROR(__xludf.DUMMYFUNCTION("""COMPUTED_VALUE"""),"-")</f>
        <v>-</v>
      </c>
      <c r="CH22" s="10" t="str">
        <f>IFERROR(__xludf.DUMMYFUNCTION("""COMPUTED_VALUE"""),"-")</f>
        <v>-</v>
      </c>
      <c r="CI22" s="10" t="str">
        <f>IFERROR(__xludf.DUMMYFUNCTION("""COMPUTED_VALUE"""),"-")</f>
        <v>-</v>
      </c>
      <c r="CJ22" s="10" t="str">
        <f>IFERROR(__xludf.DUMMYFUNCTION("""COMPUTED_VALUE"""),"-")</f>
        <v>-</v>
      </c>
      <c r="CK22" s="10" t="str">
        <f>IFERROR(__xludf.DUMMYFUNCTION("""COMPUTED_VALUE"""),"-")</f>
        <v>-</v>
      </c>
      <c r="CL22" s="10" t="str">
        <f>IFERROR(__xludf.DUMMYFUNCTION("""COMPUTED_VALUE"""),"-")</f>
        <v>-</v>
      </c>
      <c r="CM22" s="10" t="str">
        <f>IFERROR(__xludf.DUMMYFUNCTION("""COMPUTED_VALUE"""),"-")</f>
        <v>-</v>
      </c>
      <c r="CN22" s="10" t="str">
        <f>IFERROR(__xludf.DUMMYFUNCTION("""COMPUTED_VALUE"""),"-")</f>
        <v>-</v>
      </c>
      <c r="CO22" s="11">
        <f>IFERROR(__xludf.DUMMYFUNCTION("""COMPUTED_VALUE"""),1.0)</f>
        <v>1</v>
      </c>
      <c r="CP22" s="10">
        <f>IFERROR(__xludf.DUMMYFUNCTION("""COMPUTED_VALUE"""),1.0)</f>
        <v>1</v>
      </c>
      <c r="CQ22" s="10">
        <f>IFERROR(__xludf.DUMMYFUNCTION("""COMPUTED_VALUE"""),1.0)</f>
        <v>1</v>
      </c>
      <c r="CR22" s="10">
        <f>IFERROR(__xludf.DUMMYFUNCTION("""COMPUTED_VALUE"""),1.0)</f>
        <v>1</v>
      </c>
      <c r="CS22" s="10">
        <f>IFERROR(__xludf.DUMMYFUNCTION("""COMPUTED_VALUE"""),1.0)</f>
        <v>1</v>
      </c>
      <c r="CT22" s="10">
        <f>IFERROR(__xludf.DUMMYFUNCTION("""COMPUTED_VALUE"""),1.0)</f>
        <v>1</v>
      </c>
      <c r="CU22" s="10">
        <f>IFERROR(__xludf.DUMMYFUNCTION("""COMPUTED_VALUE"""),1.0)</f>
        <v>1</v>
      </c>
      <c r="CV22" s="10">
        <f>IFERROR(__xludf.DUMMYFUNCTION("""COMPUTED_VALUE"""),1.0)</f>
        <v>1</v>
      </c>
      <c r="CW22" s="10">
        <f>IFERROR(__xludf.DUMMYFUNCTION("""COMPUTED_VALUE"""),1.0)</f>
        <v>1</v>
      </c>
      <c r="CX22" s="10">
        <f>IFERROR(__xludf.DUMMYFUNCTION("""COMPUTED_VALUE"""),1.0)</f>
        <v>1</v>
      </c>
      <c r="CY22" s="10">
        <f>IFERROR(__xludf.DUMMYFUNCTION("""COMPUTED_VALUE"""),1.0)</f>
        <v>1</v>
      </c>
      <c r="CZ22" s="10">
        <f>IFERROR(__xludf.DUMMYFUNCTION("""COMPUTED_VALUE"""),1.0)</f>
        <v>1</v>
      </c>
      <c r="DA22" s="10">
        <f>IFERROR(__xludf.DUMMYFUNCTION("""COMPUTED_VALUE"""),1.0)</f>
        <v>1</v>
      </c>
      <c r="DB22" s="10">
        <f>IFERROR(__xludf.DUMMYFUNCTION("""COMPUTED_VALUE"""),1.0)</f>
        <v>1</v>
      </c>
      <c r="DC22" s="10">
        <f>IFERROR(__xludf.DUMMYFUNCTION("""COMPUTED_VALUE"""),1.0)</f>
        <v>1</v>
      </c>
      <c r="DD22" s="10">
        <f>IFERROR(__xludf.DUMMYFUNCTION("""COMPUTED_VALUE"""),1.0)</f>
        <v>1</v>
      </c>
      <c r="DE22" s="10">
        <f>IFERROR(__xludf.DUMMYFUNCTION("""COMPUTED_VALUE"""),1.0)</f>
        <v>1</v>
      </c>
      <c r="DF22" s="10">
        <f>IFERROR(__xludf.DUMMYFUNCTION("""COMPUTED_VALUE"""),1.0)</f>
        <v>1</v>
      </c>
      <c r="DG22" s="10">
        <f>IFERROR(__xludf.DUMMYFUNCTION("""COMPUTED_VALUE"""),1.0)</f>
        <v>1</v>
      </c>
      <c r="DH22" s="10">
        <f>IFERROR(__xludf.DUMMYFUNCTION("""COMPUTED_VALUE"""),1.0)</f>
        <v>1</v>
      </c>
      <c r="DI22" s="10">
        <f>IFERROR(__xludf.DUMMYFUNCTION("""COMPUTED_VALUE"""),1.0)</f>
        <v>1</v>
      </c>
      <c r="DJ22" s="10">
        <f>IFERROR(__xludf.DUMMYFUNCTION("""COMPUTED_VALUE"""),1.0)</f>
        <v>1</v>
      </c>
      <c r="DK22" s="10">
        <f>IFERROR(__xludf.DUMMYFUNCTION("""COMPUTED_VALUE"""),1.0)</f>
        <v>1</v>
      </c>
      <c r="DL22" s="10">
        <f>IFERROR(__xludf.DUMMYFUNCTION("""COMPUTED_VALUE"""),1.0)</f>
        <v>1</v>
      </c>
      <c r="DM22" s="10">
        <f>IFERROR(__xludf.DUMMYFUNCTION("""COMPUTED_VALUE"""),1.0)</f>
        <v>1</v>
      </c>
      <c r="DN22" s="10">
        <f>IFERROR(__xludf.DUMMYFUNCTION("""COMPUTED_VALUE"""),1.0)</f>
        <v>1</v>
      </c>
      <c r="DO22" s="10">
        <f>IFERROR(__xludf.DUMMYFUNCTION("""COMPUTED_VALUE"""),1.0)</f>
        <v>1</v>
      </c>
      <c r="DP22" s="10">
        <f>IFERROR(__xludf.DUMMYFUNCTION("""COMPUTED_VALUE"""),1.0)</f>
        <v>1</v>
      </c>
      <c r="DQ22" s="10">
        <f>IFERROR(__xludf.DUMMYFUNCTION("""COMPUTED_VALUE"""),1.0)</f>
        <v>1</v>
      </c>
      <c r="DR22" s="10">
        <f>IFERROR(__xludf.DUMMYFUNCTION("""COMPUTED_VALUE"""),1.0)</f>
        <v>1</v>
      </c>
      <c r="DS22" s="10">
        <f>IFERROR(__xludf.DUMMYFUNCTION("""COMPUTED_VALUE"""),1.0)</f>
        <v>1</v>
      </c>
      <c r="DT22" s="10">
        <f>IFERROR(__xludf.DUMMYFUNCTION("""COMPUTED_VALUE"""),1.0)</f>
        <v>1</v>
      </c>
      <c r="DU22" s="10">
        <f>IFERROR(__xludf.DUMMYFUNCTION("""COMPUTED_VALUE"""),1.0)</f>
        <v>1</v>
      </c>
      <c r="DV22" s="10">
        <f>IFERROR(__xludf.DUMMYFUNCTION("""COMPUTED_VALUE"""),1.0)</f>
        <v>1</v>
      </c>
      <c r="DW22" s="10">
        <f>IFERROR(__xludf.DUMMYFUNCTION("""COMPUTED_VALUE"""),1.0)</f>
        <v>1</v>
      </c>
      <c r="DX22" s="10">
        <f>IFERROR(__xludf.DUMMYFUNCTION("""COMPUTED_VALUE"""),1.0)</f>
        <v>1</v>
      </c>
      <c r="DY22" s="10">
        <f>IFERROR(__xludf.DUMMYFUNCTION("""COMPUTED_VALUE"""),1.0)</f>
        <v>1</v>
      </c>
      <c r="DZ22" s="10">
        <f>IFERROR(__xludf.DUMMYFUNCTION("""COMPUTED_VALUE"""),1.0)</f>
        <v>1</v>
      </c>
      <c r="EA22" s="10">
        <f>IFERROR(__xludf.DUMMYFUNCTION("""COMPUTED_VALUE"""),1.0)</f>
        <v>1</v>
      </c>
      <c r="EB22" s="10">
        <f>IFERROR(__xludf.DUMMYFUNCTION("""COMPUTED_VALUE"""),1.0)</f>
        <v>1</v>
      </c>
      <c r="EC22" s="10">
        <f>IFERROR(__xludf.DUMMYFUNCTION("""COMPUTED_VALUE"""),1.0)</f>
        <v>1</v>
      </c>
      <c r="ED22" s="10">
        <f>IFERROR(__xludf.DUMMYFUNCTION("""COMPUTED_VALUE"""),1.0)</f>
        <v>1</v>
      </c>
      <c r="EE22" s="10">
        <f>IFERROR(__xludf.DUMMYFUNCTION("""COMPUTED_VALUE"""),1.0)</f>
        <v>1</v>
      </c>
      <c r="EF22" s="10">
        <f>IFERROR(__xludf.DUMMYFUNCTION("""COMPUTED_VALUE"""),1.0)</f>
        <v>1</v>
      </c>
      <c r="EG22" s="10">
        <f>IFERROR(__xludf.DUMMYFUNCTION("""COMPUTED_VALUE"""),1.0)</f>
        <v>1</v>
      </c>
      <c r="EH22" s="10">
        <f>IFERROR(__xludf.DUMMYFUNCTION("""COMPUTED_VALUE"""),1.0)</f>
        <v>1</v>
      </c>
      <c r="EI22" s="10">
        <f>IFERROR(__xludf.DUMMYFUNCTION("""COMPUTED_VALUE"""),1.0)</f>
        <v>1</v>
      </c>
      <c r="EJ22" s="10">
        <f>IFERROR(__xludf.DUMMYFUNCTION("""COMPUTED_VALUE"""),1.0)</f>
        <v>1</v>
      </c>
      <c r="EK22" s="10">
        <f>IFERROR(__xludf.DUMMYFUNCTION("""COMPUTED_VALUE"""),1.0)</f>
        <v>1</v>
      </c>
      <c r="EL22" s="10">
        <f>IFERROR(__xludf.DUMMYFUNCTION("""COMPUTED_VALUE"""),1.0)</f>
        <v>1</v>
      </c>
      <c r="EM22" s="10">
        <f>IFERROR(__xludf.DUMMYFUNCTION("""COMPUTED_VALUE"""),1.0)</f>
        <v>1</v>
      </c>
      <c r="EN22" s="10">
        <f>IFERROR(__xludf.DUMMYFUNCTION("""COMPUTED_VALUE"""),1.0)</f>
        <v>1</v>
      </c>
      <c r="EO22" s="10">
        <f>IFERROR(__xludf.DUMMYFUNCTION("""COMPUTED_VALUE"""),1.0)</f>
        <v>1</v>
      </c>
      <c r="EP22" s="10">
        <f>IFERROR(__xludf.DUMMYFUNCTION("""COMPUTED_VALUE"""),1.0)</f>
        <v>1</v>
      </c>
      <c r="EQ22" s="10">
        <f>IFERROR(__xludf.DUMMYFUNCTION("""COMPUTED_VALUE"""),1.0)</f>
        <v>1</v>
      </c>
      <c r="ER22" s="10">
        <f>IFERROR(__xludf.DUMMYFUNCTION("""COMPUTED_VALUE"""),1.0)</f>
        <v>1</v>
      </c>
      <c r="ES22" s="10">
        <f>IFERROR(__xludf.DUMMYFUNCTION("""COMPUTED_VALUE"""),1.0)</f>
        <v>1</v>
      </c>
      <c r="ET22" s="10">
        <f>IFERROR(__xludf.DUMMYFUNCTION("""COMPUTED_VALUE"""),1.0)</f>
        <v>1</v>
      </c>
      <c r="EU22" s="10">
        <f>IFERROR(__xludf.DUMMYFUNCTION("""COMPUTED_VALUE"""),1.0)</f>
        <v>1</v>
      </c>
      <c r="EV22" s="10">
        <f>IFERROR(__xludf.DUMMYFUNCTION("""COMPUTED_VALUE"""),1.0)</f>
        <v>1</v>
      </c>
      <c r="EW22" s="10">
        <f>IFERROR(__xludf.DUMMYFUNCTION("""COMPUTED_VALUE"""),1.0)</f>
        <v>1</v>
      </c>
      <c r="EX22" s="10">
        <f>IFERROR(__xludf.DUMMYFUNCTION("""COMPUTED_VALUE"""),1.0)</f>
        <v>1</v>
      </c>
      <c r="EY22" s="10">
        <f>IFERROR(__xludf.DUMMYFUNCTION("""COMPUTED_VALUE"""),1.0)</f>
        <v>1</v>
      </c>
      <c r="EZ22" s="10">
        <f>IFERROR(__xludf.DUMMYFUNCTION("""COMPUTED_VALUE"""),1.0)</f>
        <v>1</v>
      </c>
      <c r="FA22" s="10">
        <f>IFERROR(__xludf.DUMMYFUNCTION("""COMPUTED_VALUE"""),1.0)</f>
        <v>1</v>
      </c>
      <c r="FB22" s="10">
        <f>IFERROR(__xludf.DUMMYFUNCTION("""COMPUTED_VALUE"""),1.0)</f>
        <v>1</v>
      </c>
      <c r="FC22" s="10">
        <f>IFERROR(__xludf.DUMMYFUNCTION("""COMPUTED_VALUE"""),1.0)</f>
        <v>1</v>
      </c>
      <c r="FD22" s="11">
        <f>IFERROR(__xludf.DUMMYFUNCTION("""COMPUTED_VALUE"""),1.0)</f>
        <v>1</v>
      </c>
      <c r="FE22" s="10" t="str">
        <f>IFERROR(__xludf.DUMMYFUNCTION("""COMPUTED_VALUE"""),"TLE")</f>
        <v>TLE</v>
      </c>
      <c r="FF22" s="10" t="str">
        <f>IFERROR(__xludf.DUMMYFUNCTION("""COMPUTED_VALUE"""),"TLE")</f>
        <v>TLE</v>
      </c>
      <c r="FG22" s="10" t="str">
        <f>IFERROR(__xludf.DUMMYFUNCTION("""COMPUTED_VALUE"""),"WA")</f>
        <v>WA</v>
      </c>
      <c r="FH22" s="10" t="str">
        <f>IFERROR(__xludf.DUMMYFUNCTION("""COMPUTED_VALUE"""),"TLE")</f>
        <v>TLE</v>
      </c>
      <c r="FI22" s="10" t="str">
        <f>IFERROR(__xludf.DUMMYFUNCTION("""COMPUTED_VALUE"""),"TLE")</f>
        <v>TLE</v>
      </c>
      <c r="FJ22" s="10">
        <f>IFERROR(__xludf.DUMMYFUNCTION("""COMPUTED_VALUE"""),1.0)</f>
        <v>1</v>
      </c>
      <c r="FK22" s="10">
        <f>IFERROR(__xludf.DUMMYFUNCTION("""COMPUTED_VALUE"""),1.0)</f>
        <v>1</v>
      </c>
      <c r="FL22" s="10">
        <f>IFERROR(__xludf.DUMMYFUNCTION("""COMPUTED_VALUE"""),1.0)</f>
        <v>1</v>
      </c>
      <c r="FM22" s="10">
        <f>IFERROR(__xludf.DUMMYFUNCTION("""COMPUTED_VALUE"""),1.0)</f>
        <v>1</v>
      </c>
      <c r="FN22" s="10" t="str">
        <f>IFERROR(__xludf.DUMMYFUNCTION("""COMPUTED_VALUE"""),"TLE")</f>
        <v>TLE</v>
      </c>
      <c r="FO22" s="10" t="str">
        <f>IFERROR(__xludf.DUMMYFUNCTION("""COMPUTED_VALUE"""),"WA")</f>
        <v>WA</v>
      </c>
      <c r="FP22" s="10" t="str">
        <f>IFERROR(__xludf.DUMMYFUNCTION("""COMPUTED_VALUE"""),"TLE")</f>
        <v>TLE</v>
      </c>
      <c r="FQ22" s="10" t="str">
        <f>IFERROR(__xludf.DUMMYFUNCTION("""COMPUTED_VALUE"""),"WA")</f>
        <v>WA</v>
      </c>
      <c r="FR22" s="10">
        <f>IFERROR(__xludf.DUMMYFUNCTION("""COMPUTED_VALUE"""),1.0)</f>
        <v>1</v>
      </c>
      <c r="FS22" s="10">
        <f>IFERROR(__xludf.DUMMYFUNCTION("""COMPUTED_VALUE"""),1.0)</f>
        <v>1</v>
      </c>
      <c r="FT22" s="10" t="str">
        <f>IFERROR(__xludf.DUMMYFUNCTION("""COMPUTED_VALUE"""),"MLE")</f>
        <v>MLE</v>
      </c>
      <c r="FU22" s="10" t="str">
        <f>IFERROR(__xludf.DUMMYFUNCTION("""COMPUTED_VALUE"""),"MLE")</f>
        <v>MLE</v>
      </c>
      <c r="FV22" s="10" t="str">
        <f>IFERROR(__xludf.DUMMYFUNCTION("""COMPUTED_VALUE"""),"MLE")</f>
        <v>MLE</v>
      </c>
      <c r="FW22" s="10" t="str">
        <f>IFERROR(__xludf.DUMMYFUNCTION("""COMPUTED_VALUE"""),"MLE")</f>
        <v>MLE</v>
      </c>
      <c r="FX22" s="10" t="str">
        <f>IFERROR(__xludf.DUMMYFUNCTION("""COMPUTED_VALUE"""),"MLE")</f>
        <v>MLE</v>
      </c>
      <c r="FY22" s="10" t="str">
        <f>IFERROR(__xludf.DUMMYFUNCTION("""COMPUTED_VALUE"""),"MLE")</f>
        <v>MLE</v>
      </c>
      <c r="FZ22" s="10" t="str">
        <f>IFERROR(__xludf.DUMMYFUNCTION("""COMPUTED_VALUE"""),"MLE")</f>
        <v>MLE</v>
      </c>
      <c r="GA22" s="10" t="str">
        <f>IFERROR(__xludf.DUMMYFUNCTION("""COMPUTED_VALUE"""),"MLE")</f>
        <v>MLE</v>
      </c>
      <c r="GB22" s="10" t="str">
        <f>IFERROR(__xludf.DUMMYFUNCTION("""COMPUTED_VALUE"""),"MLE")</f>
        <v>MLE</v>
      </c>
      <c r="GC22" s="10">
        <f>IFERROR(__xludf.DUMMYFUNCTION("""COMPUTED_VALUE"""),1.0)</f>
        <v>1</v>
      </c>
      <c r="GD22" s="10" t="str">
        <f>IFERROR(__xludf.DUMMYFUNCTION("""COMPUTED_VALUE"""),"TLE")</f>
        <v>TLE</v>
      </c>
      <c r="GE22" s="11">
        <f>IFERROR(__xludf.DUMMYFUNCTION("""COMPUTED_VALUE"""),1.0)</f>
        <v>1</v>
      </c>
      <c r="GF22" s="10">
        <f>IFERROR(__xludf.DUMMYFUNCTION("""COMPUTED_VALUE"""),1.0)</f>
        <v>1</v>
      </c>
      <c r="GG22" s="10">
        <f>IFERROR(__xludf.DUMMYFUNCTION("""COMPUTED_VALUE"""),1.0)</f>
        <v>1</v>
      </c>
      <c r="GH22" s="10">
        <f>IFERROR(__xludf.DUMMYFUNCTION("""COMPUTED_VALUE"""),1.0)</f>
        <v>1</v>
      </c>
      <c r="GI22" s="10">
        <f>IFERROR(__xludf.DUMMYFUNCTION("""COMPUTED_VALUE"""),1.0)</f>
        <v>1</v>
      </c>
      <c r="GJ22" s="10">
        <f>IFERROR(__xludf.DUMMYFUNCTION("""COMPUTED_VALUE"""),1.0)</f>
        <v>1</v>
      </c>
      <c r="GK22" s="10">
        <f>IFERROR(__xludf.DUMMYFUNCTION("""COMPUTED_VALUE"""),1.0)</f>
        <v>1</v>
      </c>
      <c r="GL22" s="10">
        <f>IFERROR(__xludf.DUMMYFUNCTION("""COMPUTED_VALUE"""),1.0)</f>
        <v>1</v>
      </c>
      <c r="GM22" s="10">
        <f>IFERROR(__xludf.DUMMYFUNCTION("""COMPUTED_VALUE"""),1.0)</f>
        <v>1</v>
      </c>
      <c r="GN22" s="10">
        <f>IFERROR(__xludf.DUMMYFUNCTION("""COMPUTED_VALUE"""),1.0)</f>
        <v>1</v>
      </c>
      <c r="GO22" s="10">
        <f>IFERROR(__xludf.DUMMYFUNCTION("""COMPUTED_VALUE"""),1.0)</f>
        <v>1</v>
      </c>
      <c r="GP22" s="10">
        <f>IFERROR(__xludf.DUMMYFUNCTION("""COMPUTED_VALUE"""),1.0)</f>
        <v>1</v>
      </c>
      <c r="GQ22" s="10">
        <f>IFERROR(__xludf.DUMMYFUNCTION("""COMPUTED_VALUE"""),1.0)</f>
        <v>1</v>
      </c>
      <c r="GR22" s="10">
        <f>IFERROR(__xludf.DUMMYFUNCTION("""COMPUTED_VALUE"""),1.0)</f>
        <v>1</v>
      </c>
      <c r="GS22" s="10">
        <f>IFERROR(__xludf.DUMMYFUNCTION("""COMPUTED_VALUE"""),1.0)</f>
        <v>1</v>
      </c>
      <c r="GT22" s="10">
        <f>IFERROR(__xludf.DUMMYFUNCTION("""COMPUTED_VALUE"""),1.0)</f>
        <v>1</v>
      </c>
      <c r="GU22" s="10">
        <f>IFERROR(__xludf.DUMMYFUNCTION("""COMPUTED_VALUE"""),1.0)</f>
        <v>1</v>
      </c>
      <c r="GV22" s="10" t="str">
        <f>IFERROR(__xludf.DUMMYFUNCTION("""COMPUTED_VALUE"""),"WA")</f>
        <v>WA</v>
      </c>
      <c r="GW22" s="10" t="str">
        <f>IFERROR(__xludf.DUMMYFUNCTION("""COMPUTED_VALUE"""),"TLE")</f>
        <v>TLE</v>
      </c>
      <c r="GX22" s="10" t="str">
        <f>IFERROR(__xludf.DUMMYFUNCTION("""COMPUTED_VALUE"""),"TLE")</f>
        <v>TLE</v>
      </c>
      <c r="GY22" s="10" t="str">
        <f>IFERROR(__xludf.DUMMYFUNCTION("""COMPUTED_VALUE"""),"TLE")</f>
        <v>TLE</v>
      </c>
      <c r="GZ22" s="10" t="str">
        <f>IFERROR(__xludf.DUMMYFUNCTION("""COMPUTED_VALUE"""),"TLE")</f>
        <v>TLE</v>
      </c>
      <c r="HA22" s="10" t="str">
        <f>IFERROR(__xludf.DUMMYFUNCTION("""COMPUTED_VALUE"""),"TLE")</f>
        <v>TLE</v>
      </c>
      <c r="HB22" s="10">
        <f>IFERROR(__xludf.DUMMYFUNCTION("""COMPUTED_VALUE"""),1.0)</f>
        <v>1</v>
      </c>
      <c r="HC22" s="10">
        <f>IFERROR(__xludf.DUMMYFUNCTION("""COMPUTED_VALUE"""),1.0)</f>
        <v>1</v>
      </c>
      <c r="HD22" s="10">
        <f>IFERROR(__xludf.DUMMYFUNCTION("""COMPUTED_VALUE"""),1.0)</f>
        <v>1</v>
      </c>
      <c r="HE22" s="10">
        <f>IFERROR(__xludf.DUMMYFUNCTION("""COMPUTED_VALUE"""),1.0)</f>
        <v>1</v>
      </c>
      <c r="HF22" s="10" t="str">
        <f>IFERROR(__xludf.DUMMYFUNCTION("""COMPUTED_VALUE"""),"TLE")</f>
        <v>TLE</v>
      </c>
      <c r="HG22" s="10">
        <f>IFERROR(__xludf.DUMMYFUNCTION("""COMPUTED_VALUE"""),1.0)</f>
        <v>1</v>
      </c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</row>
    <row r="23">
      <c r="A23" s="7"/>
      <c r="B23" s="8">
        <v>3.0</v>
      </c>
      <c r="C23" s="8">
        <f t="shared" si="1"/>
        <v>21</v>
      </c>
      <c r="D23" s="7" t="str">
        <f>IFERROR(__xludf.DUMMYFUNCTION("""COMPUTED_VALUE"""),"Strihanje")</f>
        <v>Strihanje</v>
      </c>
      <c r="E23" s="7" t="str">
        <f>IFERROR(__xludf.DUMMYFUNCTION("""COMPUTED_VALUE"""),"Strahinja")</f>
        <v>Strahinja</v>
      </c>
      <c r="F23" s="7" t="str">
        <f>IFERROR(__xludf.DUMMYFUNCTION("""COMPUTED_VALUE"""),"Gvozdić")</f>
        <v>Gvozdić</v>
      </c>
      <c r="G23" s="9">
        <f>IFERROR(__xludf.DUMMYFUNCTION("""COMPUTED_VALUE"""),156.0)</f>
        <v>156</v>
      </c>
      <c r="H23" s="7" t="str">
        <f>IFERROR(__xludf.DUMMYFUNCTION("""COMPUTED_VALUE"""),"ODOBREN")</f>
        <v>ODOBREN</v>
      </c>
      <c r="I23" s="7" t="str">
        <f>IFERROR(__xludf.DUMMYFUNCTION("""COMPUTED_VALUE"""),"Stari grad")</f>
        <v>Stari grad</v>
      </c>
      <c r="J23" s="7" t="str">
        <f>IFERROR(__xludf.DUMMYFUNCTION("""COMPUTED_VALUE"""),"Matematička gimnazija")</f>
        <v>Matematička gimnazija</v>
      </c>
      <c r="K23" s="7" t="str">
        <f>IFERROR(__xludf.DUMMYFUNCTION("""COMPUTED_VALUE"""),"II")</f>
        <v>II</v>
      </c>
      <c r="L23" s="7" t="str">
        <f>IFERROR(__xludf.DUMMYFUNCTION("""COMPUTED_VALUE"""),"A")</f>
        <v>A</v>
      </c>
      <c r="M23" s="7" t="str">
        <f>IFERROR(__xludf.DUMMYFUNCTION("""COMPUTED_VALUE"""),"Mijodrag Đurišić")</f>
        <v>Mijodrag Đurišić</v>
      </c>
      <c r="N23" s="10" t="str">
        <f>IFERROR(__xludf.DUMMYFUNCTION("""COMPUTED_VALUE"""),"-")</f>
        <v>-</v>
      </c>
      <c r="O23" s="10" t="str">
        <f>IFERROR(__xludf.DUMMYFUNCTION("""COMPUTED_VALUE"""),"-")</f>
        <v>-</v>
      </c>
      <c r="P23" s="10" t="str">
        <f>IFERROR(__xludf.DUMMYFUNCTION("""COMPUTED_VALUE"""),"-")</f>
        <v>-</v>
      </c>
      <c r="Q23" s="11">
        <f>IFERROR(__xludf.DUMMYFUNCTION("""COMPUTED_VALUE"""),100.0)</f>
        <v>100</v>
      </c>
      <c r="R23" s="10">
        <f>IFERROR(__xludf.DUMMYFUNCTION("""COMPUTED_VALUE"""),34.0)</f>
        <v>34</v>
      </c>
      <c r="S23" s="10">
        <f>IFERROR(__xludf.DUMMYFUNCTION("""COMPUTED_VALUE"""),22.0)</f>
        <v>22</v>
      </c>
      <c r="T23" s="11" t="str">
        <f>IFERROR(__xludf.DUMMYFUNCTION("""COMPUTED_VALUE"""),"-")</f>
        <v>-</v>
      </c>
      <c r="U23" s="10" t="str">
        <f>IFERROR(__xludf.DUMMYFUNCTION("""COMPUTED_VALUE"""),"-")</f>
        <v>-</v>
      </c>
      <c r="V23" s="10" t="str">
        <f>IFERROR(__xludf.DUMMYFUNCTION("""COMPUTED_VALUE"""),"-")</f>
        <v>-</v>
      </c>
      <c r="W23" s="10" t="str">
        <f>IFERROR(__xludf.DUMMYFUNCTION("""COMPUTED_VALUE"""),"-")</f>
        <v>-</v>
      </c>
      <c r="X23" s="10" t="str">
        <f>IFERROR(__xludf.DUMMYFUNCTION("""COMPUTED_VALUE"""),"-")</f>
        <v>-</v>
      </c>
      <c r="Y23" s="10" t="str">
        <f>IFERROR(__xludf.DUMMYFUNCTION("""COMPUTED_VALUE"""),"-")</f>
        <v>-</v>
      </c>
      <c r="Z23" s="10" t="str">
        <f>IFERROR(__xludf.DUMMYFUNCTION("""COMPUTED_VALUE"""),"-")</f>
        <v>-</v>
      </c>
      <c r="AA23" s="10" t="str">
        <f>IFERROR(__xludf.DUMMYFUNCTION("""COMPUTED_VALUE"""),"-")</f>
        <v>-</v>
      </c>
      <c r="AB23" s="10" t="str">
        <f>IFERROR(__xludf.DUMMYFUNCTION("""COMPUTED_VALUE"""),"-")</f>
        <v>-</v>
      </c>
      <c r="AC23" s="10" t="str">
        <f>IFERROR(__xludf.DUMMYFUNCTION("""COMPUTED_VALUE"""),"-")</f>
        <v>-</v>
      </c>
      <c r="AD23" s="10" t="str">
        <f>IFERROR(__xludf.DUMMYFUNCTION("""COMPUTED_VALUE"""),"-")</f>
        <v>-</v>
      </c>
      <c r="AE23" s="10" t="str">
        <f>IFERROR(__xludf.DUMMYFUNCTION("""COMPUTED_VALUE"""),"-")</f>
        <v>-</v>
      </c>
      <c r="AF23" s="10" t="str">
        <f>IFERROR(__xludf.DUMMYFUNCTION("""COMPUTED_VALUE"""),"-")</f>
        <v>-</v>
      </c>
      <c r="AG23" s="10" t="str">
        <f>IFERROR(__xludf.DUMMYFUNCTION("""COMPUTED_VALUE"""),"-")</f>
        <v>-</v>
      </c>
      <c r="AH23" s="10" t="str">
        <f>IFERROR(__xludf.DUMMYFUNCTION("""COMPUTED_VALUE"""),"-")</f>
        <v>-</v>
      </c>
      <c r="AI23" s="10" t="str">
        <f>IFERROR(__xludf.DUMMYFUNCTION("""COMPUTED_VALUE"""),"-")</f>
        <v>-</v>
      </c>
      <c r="AJ23" s="10" t="str">
        <f>IFERROR(__xludf.DUMMYFUNCTION("""COMPUTED_VALUE"""),"-")</f>
        <v>-</v>
      </c>
      <c r="AK23" s="10" t="str">
        <f>IFERROR(__xludf.DUMMYFUNCTION("""COMPUTED_VALUE"""),"-")</f>
        <v>-</v>
      </c>
      <c r="AL23" s="10" t="str">
        <f>IFERROR(__xludf.DUMMYFUNCTION("""COMPUTED_VALUE"""),"-")</f>
        <v>-</v>
      </c>
      <c r="AM23" s="10" t="str">
        <f>IFERROR(__xludf.DUMMYFUNCTION("""COMPUTED_VALUE"""),"-")</f>
        <v>-</v>
      </c>
      <c r="AN23" s="11" t="str">
        <f>IFERROR(__xludf.DUMMYFUNCTION("""COMPUTED_VALUE"""),"-")</f>
        <v>-</v>
      </c>
      <c r="AO23" s="10" t="str">
        <f>IFERROR(__xludf.DUMMYFUNCTION("""COMPUTED_VALUE"""),"-")</f>
        <v>-</v>
      </c>
      <c r="AP23" s="10" t="str">
        <f>IFERROR(__xludf.DUMMYFUNCTION("""COMPUTED_VALUE"""),"-")</f>
        <v>-</v>
      </c>
      <c r="AQ23" s="10" t="str">
        <f>IFERROR(__xludf.DUMMYFUNCTION("""COMPUTED_VALUE"""),"-")</f>
        <v>-</v>
      </c>
      <c r="AR23" s="10" t="str">
        <f>IFERROR(__xludf.DUMMYFUNCTION("""COMPUTED_VALUE"""),"-")</f>
        <v>-</v>
      </c>
      <c r="AS23" s="10" t="str">
        <f>IFERROR(__xludf.DUMMYFUNCTION("""COMPUTED_VALUE"""),"-")</f>
        <v>-</v>
      </c>
      <c r="AT23" s="10" t="str">
        <f>IFERROR(__xludf.DUMMYFUNCTION("""COMPUTED_VALUE"""),"-")</f>
        <v>-</v>
      </c>
      <c r="AU23" s="10" t="str">
        <f>IFERROR(__xludf.DUMMYFUNCTION("""COMPUTED_VALUE"""),"-")</f>
        <v>-</v>
      </c>
      <c r="AV23" s="10" t="str">
        <f>IFERROR(__xludf.DUMMYFUNCTION("""COMPUTED_VALUE"""),"-")</f>
        <v>-</v>
      </c>
      <c r="AW23" s="10" t="str">
        <f>IFERROR(__xludf.DUMMYFUNCTION("""COMPUTED_VALUE"""),"-")</f>
        <v>-</v>
      </c>
      <c r="AX23" s="10" t="str">
        <f>IFERROR(__xludf.DUMMYFUNCTION("""COMPUTED_VALUE"""),"-")</f>
        <v>-</v>
      </c>
      <c r="AY23" s="10" t="str">
        <f>IFERROR(__xludf.DUMMYFUNCTION("""COMPUTED_VALUE"""),"-")</f>
        <v>-</v>
      </c>
      <c r="AZ23" s="10" t="str">
        <f>IFERROR(__xludf.DUMMYFUNCTION("""COMPUTED_VALUE"""),"-")</f>
        <v>-</v>
      </c>
      <c r="BA23" s="10" t="str">
        <f>IFERROR(__xludf.DUMMYFUNCTION("""COMPUTED_VALUE"""),"-")</f>
        <v>-</v>
      </c>
      <c r="BB23" s="10" t="str">
        <f>IFERROR(__xludf.DUMMYFUNCTION("""COMPUTED_VALUE"""),"-")</f>
        <v>-</v>
      </c>
      <c r="BC23" s="10" t="str">
        <f>IFERROR(__xludf.DUMMYFUNCTION("""COMPUTED_VALUE"""),"-")</f>
        <v>-</v>
      </c>
      <c r="BD23" s="10" t="str">
        <f>IFERROR(__xludf.DUMMYFUNCTION("""COMPUTED_VALUE"""),"-")</f>
        <v>-</v>
      </c>
      <c r="BE23" s="10" t="str">
        <f>IFERROR(__xludf.DUMMYFUNCTION("""COMPUTED_VALUE"""),"-")</f>
        <v>-</v>
      </c>
      <c r="BF23" s="10" t="str">
        <f>IFERROR(__xludf.DUMMYFUNCTION("""COMPUTED_VALUE"""),"-")</f>
        <v>-</v>
      </c>
      <c r="BG23" s="10" t="str">
        <f>IFERROR(__xludf.DUMMYFUNCTION("""COMPUTED_VALUE"""),"-")</f>
        <v>-</v>
      </c>
      <c r="BH23" s="10" t="str">
        <f>IFERROR(__xludf.DUMMYFUNCTION("""COMPUTED_VALUE"""),"-")</f>
        <v>-</v>
      </c>
      <c r="BI23" s="10" t="str">
        <f>IFERROR(__xludf.DUMMYFUNCTION("""COMPUTED_VALUE"""),"-")</f>
        <v>-</v>
      </c>
      <c r="BJ23" s="10" t="str">
        <f>IFERROR(__xludf.DUMMYFUNCTION("""COMPUTED_VALUE"""),"-")</f>
        <v>-</v>
      </c>
      <c r="BK23" s="10" t="str">
        <f>IFERROR(__xludf.DUMMYFUNCTION("""COMPUTED_VALUE"""),"-")</f>
        <v>-</v>
      </c>
      <c r="BL23" s="11" t="str">
        <f>IFERROR(__xludf.DUMMYFUNCTION("""COMPUTED_VALUE"""),"-")</f>
        <v>-</v>
      </c>
      <c r="BM23" s="10" t="str">
        <f>IFERROR(__xludf.DUMMYFUNCTION("""COMPUTED_VALUE"""),"-")</f>
        <v>-</v>
      </c>
      <c r="BN23" s="10" t="str">
        <f>IFERROR(__xludf.DUMMYFUNCTION("""COMPUTED_VALUE"""),"-")</f>
        <v>-</v>
      </c>
      <c r="BO23" s="10" t="str">
        <f>IFERROR(__xludf.DUMMYFUNCTION("""COMPUTED_VALUE"""),"-")</f>
        <v>-</v>
      </c>
      <c r="BP23" s="10" t="str">
        <f>IFERROR(__xludf.DUMMYFUNCTION("""COMPUTED_VALUE"""),"-")</f>
        <v>-</v>
      </c>
      <c r="BQ23" s="10" t="str">
        <f>IFERROR(__xludf.DUMMYFUNCTION("""COMPUTED_VALUE"""),"-")</f>
        <v>-</v>
      </c>
      <c r="BR23" s="10" t="str">
        <f>IFERROR(__xludf.DUMMYFUNCTION("""COMPUTED_VALUE"""),"-")</f>
        <v>-</v>
      </c>
      <c r="BS23" s="10" t="str">
        <f>IFERROR(__xludf.DUMMYFUNCTION("""COMPUTED_VALUE"""),"-")</f>
        <v>-</v>
      </c>
      <c r="BT23" s="10" t="str">
        <f>IFERROR(__xludf.DUMMYFUNCTION("""COMPUTED_VALUE"""),"-")</f>
        <v>-</v>
      </c>
      <c r="BU23" s="10" t="str">
        <f>IFERROR(__xludf.DUMMYFUNCTION("""COMPUTED_VALUE"""),"-")</f>
        <v>-</v>
      </c>
      <c r="BV23" s="10" t="str">
        <f>IFERROR(__xludf.DUMMYFUNCTION("""COMPUTED_VALUE"""),"-")</f>
        <v>-</v>
      </c>
      <c r="BW23" s="10" t="str">
        <f>IFERROR(__xludf.DUMMYFUNCTION("""COMPUTED_VALUE"""),"-")</f>
        <v>-</v>
      </c>
      <c r="BX23" s="10" t="str">
        <f>IFERROR(__xludf.DUMMYFUNCTION("""COMPUTED_VALUE"""),"-")</f>
        <v>-</v>
      </c>
      <c r="BY23" s="10" t="str">
        <f>IFERROR(__xludf.DUMMYFUNCTION("""COMPUTED_VALUE"""),"-")</f>
        <v>-</v>
      </c>
      <c r="BZ23" s="10" t="str">
        <f>IFERROR(__xludf.DUMMYFUNCTION("""COMPUTED_VALUE"""),"-")</f>
        <v>-</v>
      </c>
      <c r="CA23" s="10" t="str">
        <f>IFERROR(__xludf.DUMMYFUNCTION("""COMPUTED_VALUE"""),"-")</f>
        <v>-</v>
      </c>
      <c r="CB23" s="10" t="str">
        <f>IFERROR(__xludf.DUMMYFUNCTION("""COMPUTED_VALUE"""),"-")</f>
        <v>-</v>
      </c>
      <c r="CC23" s="10" t="str">
        <f>IFERROR(__xludf.DUMMYFUNCTION("""COMPUTED_VALUE"""),"-")</f>
        <v>-</v>
      </c>
      <c r="CD23" s="10" t="str">
        <f>IFERROR(__xludf.DUMMYFUNCTION("""COMPUTED_VALUE"""),"-")</f>
        <v>-</v>
      </c>
      <c r="CE23" s="10" t="str">
        <f>IFERROR(__xludf.DUMMYFUNCTION("""COMPUTED_VALUE"""),"-")</f>
        <v>-</v>
      </c>
      <c r="CF23" s="10" t="str">
        <f>IFERROR(__xludf.DUMMYFUNCTION("""COMPUTED_VALUE"""),"-")</f>
        <v>-</v>
      </c>
      <c r="CG23" s="10" t="str">
        <f>IFERROR(__xludf.DUMMYFUNCTION("""COMPUTED_VALUE"""),"-")</f>
        <v>-</v>
      </c>
      <c r="CH23" s="10" t="str">
        <f>IFERROR(__xludf.DUMMYFUNCTION("""COMPUTED_VALUE"""),"-")</f>
        <v>-</v>
      </c>
      <c r="CI23" s="10" t="str">
        <f>IFERROR(__xludf.DUMMYFUNCTION("""COMPUTED_VALUE"""),"-")</f>
        <v>-</v>
      </c>
      <c r="CJ23" s="10" t="str">
        <f>IFERROR(__xludf.DUMMYFUNCTION("""COMPUTED_VALUE"""),"-")</f>
        <v>-</v>
      </c>
      <c r="CK23" s="10" t="str">
        <f>IFERROR(__xludf.DUMMYFUNCTION("""COMPUTED_VALUE"""),"-")</f>
        <v>-</v>
      </c>
      <c r="CL23" s="10" t="str">
        <f>IFERROR(__xludf.DUMMYFUNCTION("""COMPUTED_VALUE"""),"-")</f>
        <v>-</v>
      </c>
      <c r="CM23" s="10" t="str">
        <f>IFERROR(__xludf.DUMMYFUNCTION("""COMPUTED_VALUE"""),"-")</f>
        <v>-</v>
      </c>
      <c r="CN23" s="10" t="str">
        <f>IFERROR(__xludf.DUMMYFUNCTION("""COMPUTED_VALUE"""),"-")</f>
        <v>-</v>
      </c>
      <c r="CO23" s="11">
        <f>IFERROR(__xludf.DUMMYFUNCTION("""COMPUTED_VALUE"""),1.0)</f>
        <v>1</v>
      </c>
      <c r="CP23" s="10">
        <f>IFERROR(__xludf.DUMMYFUNCTION("""COMPUTED_VALUE"""),1.0)</f>
        <v>1</v>
      </c>
      <c r="CQ23" s="10">
        <f>IFERROR(__xludf.DUMMYFUNCTION("""COMPUTED_VALUE"""),1.0)</f>
        <v>1</v>
      </c>
      <c r="CR23" s="10">
        <f>IFERROR(__xludf.DUMMYFUNCTION("""COMPUTED_VALUE"""),1.0)</f>
        <v>1</v>
      </c>
      <c r="CS23" s="10">
        <f>IFERROR(__xludf.DUMMYFUNCTION("""COMPUTED_VALUE"""),1.0)</f>
        <v>1</v>
      </c>
      <c r="CT23" s="10">
        <f>IFERROR(__xludf.DUMMYFUNCTION("""COMPUTED_VALUE"""),1.0)</f>
        <v>1</v>
      </c>
      <c r="CU23" s="10">
        <f>IFERROR(__xludf.DUMMYFUNCTION("""COMPUTED_VALUE"""),1.0)</f>
        <v>1</v>
      </c>
      <c r="CV23" s="10">
        <f>IFERROR(__xludf.DUMMYFUNCTION("""COMPUTED_VALUE"""),1.0)</f>
        <v>1</v>
      </c>
      <c r="CW23" s="10">
        <f>IFERROR(__xludf.DUMMYFUNCTION("""COMPUTED_VALUE"""),1.0)</f>
        <v>1</v>
      </c>
      <c r="CX23" s="10">
        <f>IFERROR(__xludf.DUMMYFUNCTION("""COMPUTED_VALUE"""),1.0)</f>
        <v>1</v>
      </c>
      <c r="CY23" s="10">
        <f>IFERROR(__xludf.DUMMYFUNCTION("""COMPUTED_VALUE"""),1.0)</f>
        <v>1</v>
      </c>
      <c r="CZ23" s="10">
        <f>IFERROR(__xludf.DUMMYFUNCTION("""COMPUTED_VALUE"""),1.0)</f>
        <v>1</v>
      </c>
      <c r="DA23" s="10">
        <f>IFERROR(__xludf.DUMMYFUNCTION("""COMPUTED_VALUE"""),1.0)</f>
        <v>1</v>
      </c>
      <c r="DB23" s="10">
        <f>IFERROR(__xludf.DUMMYFUNCTION("""COMPUTED_VALUE"""),1.0)</f>
        <v>1</v>
      </c>
      <c r="DC23" s="10">
        <f>IFERROR(__xludf.DUMMYFUNCTION("""COMPUTED_VALUE"""),1.0)</f>
        <v>1</v>
      </c>
      <c r="DD23" s="10">
        <f>IFERROR(__xludf.DUMMYFUNCTION("""COMPUTED_VALUE"""),1.0)</f>
        <v>1</v>
      </c>
      <c r="DE23" s="10">
        <f>IFERROR(__xludf.DUMMYFUNCTION("""COMPUTED_VALUE"""),1.0)</f>
        <v>1</v>
      </c>
      <c r="DF23" s="10">
        <f>IFERROR(__xludf.DUMMYFUNCTION("""COMPUTED_VALUE"""),1.0)</f>
        <v>1</v>
      </c>
      <c r="DG23" s="10">
        <f>IFERROR(__xludf.DUMMYFUNCTION("""COMPUTED_VALUE"""),1.0)</f>
        <v>1</v>
      </c>
      <c r="DH23" s="10">
        <f>IFERROR(__xludf.DUMMYFUNCTION("""COMPUTED_VALUE"""),1.0)</f>
        <v>1</v>
      </c>
      <c r="DI23" s="10">
        <f>IFERROR(__xludf.DUMMYFUNCTION("""COMPUTED_VALUE"""),1.0)</f>
        <v>1</v>
      </c>
      <c r="DJ23" s="10">
        <f>IFERROR(__xludf.DUMMYFUNCTION("""COMPUTED_VALUE"""),1.0)</f>
        <v>1</v>
      </c>
      <c r="DK23" s="10">
        <f>IFERROR(__xludf.DUMMYFUNCTION("""COMPUTED_VALUE"""),1.0)</f>
        <v>1</v>
      </c>
      <c r="DL23" s="10">
        <f>IFERROR(__xludf.DUMMYFUNCTION("""COMPUTED_VALUE"""),1.0)</f>
        <v>1</v>
      </c>
      <c r="DM23" s="10">
        <f>IFERROR(__xludf.DUMMYFUNCTION("""COMPUTED_VALUE"""),1.0)</f>
        <v>1</v>
      </c>
      <c r="DN23" s="10">
        <f>IFERROR(__xludf.DUMMYFUNCTION("""COMPUTED_VALUE"""),1.0)</f>
        <v>1</v>
      </c>
      <c r="DO23" s="10">
        <f>IFERROR(__xludf.DUMMYFUNCTION("""COMPUTED_VALUE"""),1.0)</f>
        <v>1</v>
      </c>
      <c r="DP23" s="10">
        <f>IFERROR(__xludf.DUMMYFUNCTION("""COMPUTED_VALUE"""),1.0)</f>
        <v>1</v>
      </c>
      <c r="DQ23" s="10">
        <f>IFERROR(__xludf.DUMMYFUNCTION("""COMPUTED_VALUE"""),1.0)</f>
        <v>1</v>
      </c>
      <c r="DR23" s="10">
        <f>IFERROR(__xludf.DUMMYFUNCTION("""COMPUTED_VALUE"""),1.0)</f>
        <v>1</v>
      </c>
      <c r="DS23" s="10">
        <f>IFERROR(__xludf.DUMMYFUNCTION("""COMPUTED_VALUE"""),1.0)</f>
        <v>1</v>
      </c>
      <c r="DT23" s="10">
        <f>IFERROR(__xludf.DUMMYFUNCTION("""COMPUTED_VALUE"""),1.0)</f>
        <v>1</v>
      </c>
      <c r="DU23" s="10">
        <f>IFERROR(__xludf.DUMMYFUNCTION("""COMPUTED_VALUE"""),1.0)</f>
        <v>1</v>
      </c>
      <c r="DV23" s="10">
        <f>IFERROR(__xludf.DUMMYFUNCTION("""COMPUTED_VALUE"""),1.0)</f>
        <v>1</v>
      </c>
      <c r="DW23" s="10">
        <f>IFERROR(__xludf.DUMMYFUNCTION("""COMPUTED_VALUE"""),1.0)</f>
        <v>1</v>
      </c>
      <c r="DX23" s="10">
        <f>IFERROR(__xludf.DUMMYFUNCTION("""COMPUTED_VALUE"""),1.0)</f>
        <v>1</v>
      </c>
      <c r="DY23" s="10">
        <f>IFERROR(__xludf.DUMMYFUNCTION("""COMPUTED_VALUE"""),1.0)</f>
        <v>1</v>
      </c>
      <c r="DZ23" s="10">
        <f>IFERROR(__xludf.DUMMYFUNCTION("""COMPUTED_VALUE"""),1.0)</f>
        <v>1</v>
      </c>
      <c r="EA23" s="10">
        <f>IFERROR(__xludf.DUMMYFUNCTION("""COMPUTED_VALUE"""),1.0)</f>
        <v>1</v>
      </c>
      <c r="EB23" s="10">
        <f>IFERROR(__xludf.DUMMYFUNCTION("""COMPUTED_VALUE"""),1.0)</f>
        <v>1</v>
      </c>
      <c r="EC23" s="10">
        <f>IFERROR(__xludf.DUMMYFUNCTION("""COMPUTED_VALUE"""),1.0)</f>
        <v>1</v>
      </c>
      <c r="ED23" s="10">
        <f>IFERROR(__xludf.DUMMYFUNCTION("""COMPUTED_VALUE"""),1.0)</f>
        <v>1</v>
      </c>
      <c r="EE23" s="10">
        <f>IFERROR(__xludf.DUMMYFUNCTION("""COMPUTED_VALUE"""),1.0)</f>
        <v>1</v>
      </c>
      <c r="EF23" s="10">
        <f>IFERROR(__xludf.DUMMYFUNCTION("""COMPUTED_VALUE"""),1.0)</f>
        <v>1</v>
      </c>
      <c r="EG23" s="10">
        <f>IFERROR(__xludf.DUMMYFUNCTION("""COMPUTED_VALUE"""),1.0)</f>
        <v>1</v>
      </c>
      <c r="EH23" s="10">
        <f>IFERROR(__xludf.DUMMYFUNCTION("""COMPUTED_VALUE"""),1.0)</f>
        <v>1</v>
      </c>
      <c r="EI23" s="10">
        <f>IFERROR(__xludf.DUMMYFUNCTION("""COMPUTED_VALUE"""),1.0)</f>
        <v>1</v>
      </c>
      <c r="EJ23" s="10">
        <f>IFERROR(__xludf.DUMMYFUNCTION("""COMPUTED_VALUE"""),1.0)</f>
        <v>1</v>
      </c>
      <c r="EK23" s="10">
        <f>IFERROR(__xludf.DUMMYFUNCTION("""COMPUTED_VALUE"""),1.0)</f>
        <v>1</v>
      </c>
      <c r="EL23" s="10">
        <f>IFERROR(__xludf.DUMMYFUNCTION("""COMPUTED_VALUE"""),1.0)</f>
        <v>1</v>
      </c>
      <c r="EM23" s="10">
        <f>IFERROR(__xludf.DUMMYFUNCTION("""COMPUTED_VALUE"""),1.0)</f>
        <v>1</v>
      </c>
      <c r="EN23" s="10">
        <f>IFERROR(__xludf.DUMMYFUNCTION("""COMPUTED_VALUE"""),1.0)</f>
        <v>1</v>
      </c>
      <c r="EO23" s="10">
        <f>IFERROR(__xludf.DUMMYFUNCTION("""COMPUTED_VALUE"""),1.0)</f>
        <v>1</v>
      </c>
      <c r="EP23" s="10">
        <f>IFERROR(__xludf.DUMMYFUNCTION("""COMPUTED_VALUE"""),1.0)</f>
        <v>1</v>
      </c>
      <c r="EQ23" s="10">
        <f>IFERROR(__xludf.DUMMYFUNCTION("""COMPUTED_VALUE"""),1.0)</f>
        <v>1</v>
      </c>
      <c r="ER23" s="10">
        <f>IFERROR(__xludf.DUMMYFUNCTION("""COMPUTED_VALUE"""),1.0)</f>
        <v>1</v>
      </c>
      <c r="ES23" s="10">
        <f>IFERROR(__xludf.DUMMYFUNCTION("""COMPUTED_VALUE"""),1.0)</f>
        <v>1</v>
      </c>
      <c r="ET23" s="10">
        <f>IFERROR(__xludf.DUMMYFUNCTION("""COMPUTED_VALUE"""),1.0)</f>
        <v>1</v>
      </c>
      <c r="EU23" s="10">
        <f>IFERROR(__xludf.DUMMYFUNCTION("""COMPUTED_VALUE"""),1.0)</f>
        <v>1</v>
      </c>
      <c r="EV23" s="10">
        <f>IFERROR(__xludf.DUMMYFUNCTION("""COMPUTED_VALUE"""),1.0)</f>
        <v>1</v>
      </c>
      <c r="EW23" s="10">
        <f>IFERROR(__xludf.DUMMYFUNCTION("""COMPUTED_VALUE"""),1.0)</f>
        <v>1</v>
      </c>
      <c r="EX23" s="10">
        <f>IFERROR(__xludf.DUMMYFUNCTION("""COMPUTED_VALUE"""),1.0)</f>
        <v>1</v>
      </c>
      <c r="EY23" s="10">
        <f>IFERROR(__xludf.DUMMYFUNCTION("""COMPUTED_VALUE"""),1.0)</f>
        <v>1</v>
      </c>
      <c r="EZ23" s="10">
        <f>IFERROR(__xludf.DUMMYFUNCTION("""COMPUTED_VALUE"""),1.0)</f>
        <v>1</v>
      </c>
      <c r="FA23" s="10">
        <f>IFERROR(__xludf.DUMMYFUNCTION("""COMPUTED_VALUE"""),1.0)</f>
        <v>1</v>
      </c>
      <c r="FB23" s="10">
        <f>IFERROR(__xludf.DUMMYFUNCTION("""COMPUTED_VALUE"""),1.0)</f>
        <v>1</v>
      </c>
      <c r="FC23" s="10">
        <f>IFERROR(__xludf.DUMMYFUNCTION("""COMPUTED_VALUE"""),1.0)</f>
        <v>1</v>
      </c>
      <c r="FD23" s="11">
        <f>IFERROR(__xludf.DUMMYFUNCTION("""COMPUTED_VALUE"""),1.0)</f>
        <v>1</v>
      </c>
      <c r="FE23" s="10">
        <f>IFERROR(__xludf.DUMMYFUNCTION("""COMPUTED_VALUE"""),1.0)</f>
        <v>1</v>
      </c>
      <c r="FF23" s="10">
        <f>IFERROR(__xludf.DUMMYFUNCTION("""COMPUTED_VALUE"""),1.0)</f>
        <v>1</v>
      </c>
      <c r="FG23" s="10">
        <f>IFERROR(__xludf.DUMMYFUNCTION("""COMPUTED_VALUE"""),1.0)</f>
        <v>1</v>
      </c>
      <c r="FH23" s="10">
        <f>IFERROR(__xludf.DUMMYFUNCTION("""COMPUTED_VALUE"""),1.0)</f>
        <v>1</v>
      </c>
      <c r="FI23" s="10">
        <f>IFERROR(__xludf.DUMMYFUNCTION("""COMPUTED_VALUE"""),1.0)</f>
        <v>1</v>
      </c>
      <c r="FJ23" s="10">
        <f>IFERROR(__xludf.DUMMYFUNCTION("""COMPUTED_VALUE"""),1.0)</f>
        <v>1</v>
      </c>
      <c r="FK23" s="10">
        <f>IFERROR(__xludf.DUMMYFUNCTION("""COMPUTED_VALUE"""),1.0)</f>
        <v>1</v>
      </c>
      <c r="FL23" s="10">
        <f>IFERROR(__xludf.DUMMYFUNCTION("""COMPUTED_VALUE"""),1.0)</f>
        <v>1</v>
      </c>
      <c r="FM23" s="10">
        <f>IFERROR(__xludf.DUMMYFUNCTION("""COMPUTED_VALUE"""),1.0)</f>
        <v>1</v>
      </c>
      <c r="FN23" s="10">
        <f>IFERROR(__xludf.DUMMYFUNCTION("""COMPUTED_VALUE"""),1.0)</f>
        <v>1</v>
      </c>
      <c r="FO23" s="10">
        <f>IFERROR(__xludf.DUMMYFUNCTION("""COMPUTED_VALUE"""),1.0)</f>
        <v>1</v>
      </c>
      <c r="FP23" s="10">
        <f>IFERROR(__xludf.DUMMYFUNCTION("""COMPUTED_VALUE"""),1.0)</f>
        <v>1</v>
      </c>
      <c r="FQ23" s="10" t="str">
        <f>IFERROR(__xludf.DUMMYFUNCTION("""COMPUTED_VALUE"""),"WA")</f>
        <v>WA</v>
      </c>
      <c r="FR23" s="10" t="str">
        <f>IFERROR(__xludf.DUMMYFUNCTION("""COMPUTED_VALUE"""),"WA")</f>
        <v>WA</v>
      </c>
      <c r="FS23" s="10">
        <f>IFERROR(__xludf.DUMMYFUNCTION("""COMPUTED_VALUE"""),1.0)</f>
        <v>1</v>
      </c>
      <c r="FT23" s="10">
        <f>IFERROR(__xludf.DUMMYFUNCTION("""COMPUTED_VALUE"""),1.0)</f>
        <v>1</v>
      </c>
      <c r="FU23" s="10" t="str">
        <f>IFERROR(__xludf.DUMMYFUNCTION("""COMPUTED_VALUE"""),"WA")</f>
        <v>WA</v>
      </c>
      <c r="FV23" s="10" t="str">
        <f>IFERROR(__xludf.DUMMYFUNCTION("""COMPUTED_VALUE"""),"WA")</f>
        <v>WA</v>
      </c>
      <c r="FW23" s="10">
        <f>IFERROR(__xludf.DUMMYFUNCTION("""COMPUTED_VALUE"""),1.0)</f>
        <v>1</v>
      </c>
      <c r="FX23" s="10">
        <f>IFERROR(__xludf.DUMMYFUNCTION("""COMPUTED_VALUE"""),1.0)</f>
        <v>1</v>
      </c>
      <c r="FY23" s="10">
        <f>IFERROR(__xludf.DUMMYFUNCTION("""COMPUTED_VALUE"""),1.0)</f>
        <v>1</v>
      </c>
      <c r="FZ23" s="10">
        <f>IFERROR(__xludf.DUMMYFUNCTION("""COMPUTED_VALUE"""),1.0)</f>
        <v>1</v>
      </c>
      <c r="GA23" s="10">
        <f>IFERROR(__xludf.DUMMYFUNCTION("""COMPUTED_VALUE"""),1.0)</f>
        <v>1</v>
      </c>
      <c r="GB23" s="10" t="str">
        <f>IFERROR(__xludf.DUMMYFUNCTION("""COMPUTED_VALUE"""),"WA")</f>
        <v>WA</v>
      </c>
      <c r="GC23" s="10">
        <f>IFERROR(__xludf.DUMMYFUNCTION("""COMPUTED_VALUE"""),1.0)</f>
        <v>1</v>
      </c>
      <c r="GD23" s="10">
        <f>IFERROR(__xludf.DUMMYFUNCTION("""COMPUTED_VALUE"""),1.0)</f>
        <v>1</v>
      </c>
      <c r="GE23" s="11">
        <f>IFERROR(__xludf.DUMMYFUNCTION("""COMPUTED_VALUE"""),1.0)</f>
        <v>1</v>
      </c>
      <c r="GF23" s="10">
        <f>IFERROR(__xludf.DUMMYFUNCTION("""COMPUTED_VALUE"""),1.0)</f>
        <v>1</v>
      </c>
      <c r="GG23" s="10">
        <f>IFERROR(__xludf.DUMMYFUNCTION("""COMPUTED_VALUE"""),1.0)</f>
        <v>1</v>
      </c>
      <c r="GH23" s="10">
        <f>IFERROR(__xludf.DUMMYFUNCTION("""COMPUTED_VALUE"""),1.0)</f>
        <v>1</v>
      </c>
      <c r="GI23" s="10">
        <f>IFERROR(__xludf.DUMMYFUNCTION("""COMPUTED_VALUE"""),1.0)</f>
        <v>1</v>
      </c>
      <c r="GJ23" s="10">
        <f>IFERROR(__xludf.DUMMYFUNCTION("""COMPUTED_VALUE"""),1.0)</f>
        <v>1</v>
      </c>
      <c r="GK23" s="10">
        <f>IFERROR(__xludf.DUMMYFUNCTION("""COMPUTED_VALUE"""),1.0)</f>
        <v>1</v>
      </c>
      <c r="GL23" s="10" t="str">
        <f>IFERROR(__xludf.DUMMYFUNCTION("""COMPUTED_VALUE"""),"TLE")</f>
        <v>TLE</v>
      </c>
      <c r="GM23" s="10">
        <f>IFERROR(__xludf.DUMMYFUNCTION("""COMPUTED_VALUE"""),1.0)</f>
        <v>1</v>
      </c>
      <c r="GN23" s="10">
        <f>IFERROR(__xludf.DUMMYFUNCTION("""COMPUTED_VALUE"""),1.0)</f>
        <v>1</v>
      </c>
      <c r="GO23" s="10">
        <f>IFERROR(__xludf.DUMMYFUNCTION("""COMPUTED_VALUE"""),1.0)</f>
        <v>1</v>
      </c>
      <c r="GP23" s="10">
        <f>IFERROR(__xludf.DUMMYFUNCTION("""COMPUTED_VALUE"""),1.0)</f>
        <v>1</v>
      </c>
      <c r="GQ23" s="10" t="str">
        <f>IFERROR(__xludf.DUMMYFUNCTION("""COMPUTED_VALUE"""),"TLE")</f>
        <v>TLE</v>
      </c>
      <c r="GR23" s="10" t="str">
        <f>IFERROR(__xludf.DUMMYFUNCTION("""COMPUTED_VALUE"""),"TLE")</f>
        <v>TLE</v>
      </c>
      <c r="GS23" s="10" t="str">
        <f>IFERROR(__xludf.DUMMYFUNCTION("""COMPUTED_VALUE"""),"TLE")</f>
        <v>TLE</v>
      </c>
      <c r="GT23" s="10" t="str">
        <f>IFERROR(__xludf.DUMMYFUNCTION("""COMPUTED_VALUE"""),"TLE")</f>
        <v>TLE</v>
      </c>
      <c r="GU23" s="10" t="str">
        <f>IFERROR(__xludf.DUMMYFUNCTION("""COMPUTED_VALUE"""),"TLE")</f>
        <v>TLE</v>
      </c>
      <c r="GV23" s="10" t="str">
        <f>IFERROR(__xludf.DUMMYFUNCTION("""COMPUTED_VALUE"""),"TLE")</f>
        <v>TLE</v>
      </c>
      <c r="GW23" s="10" t="str">
        <f>IFERROR(__xludf.DUMMYFUNCTION("""COMPUTED_VALUE"""),"TLE")</f>
        <v>TLE</v>
      </c>
      <c r="GX23" s="10" t="str">
        <f>IFERROR(__xludf.DUMMYFUNCTION("""COMPUTED_VALUE"""),"TLE")</f>
        <v>TLE</v>
      </c>
      <c r="GY23" s="10" t="str">
        <f>IFERROR(__xludf.DUMMYFUNCTION("""COMPUTED_VALUE"""),"TLE")</f>
        <v>TLE</v>
      </c>
      <c r="GZ23" s="10" t="str">
        <f>IFERROR(__xludf.DUMMYFUNCTION("""COMPUTED_VALUE"""),"TLE")</f>
        <v>TLE</v>
      </c>
      <c r="HA23" s="10" t="str">
        <f>IFERROR(__xludf.DUMMYFUNCTION("""COMPUTED_VALUE"""),"TLE")</f>
        <v>TLE</v>
      </c>
      <c r="HB23" s="10" t="str">
        <f>IFERROR(__xludf.DUMMYFUNCTION("""COMPUTED_VALUE"""),"TLE")</f>
        <v>TLE</v>
      </c>
      <c r="HC23" s="10" t="str">
        <f>IFERROR(__xludf.DUMMYFUNCTION("""COMPUTED_VALUE"""),"TLE")</f>
        <v>TLE</v>
      </c>
      <c r="HD23" s="10" t="str">
        <f>IFERROR(__xludf.DUMMYFUNCTION("""COMPUTED_VALUE"""),"TLE")</f>
        <v>TLE</v>
      </c>
      <c r="HE23" s="10" t="str">
        <f>IFERROR(__xludf.DUMMYFUNCTION("""COMPUTED_VALUE"""),"TLE")</f>
        <v>TLE</v>
      </c>
      <c r="HF23" s="10" t="str">
        <f>IFERROR(__xludf.DUMMYFUNCTION("""COMPUTED_VALUE"""),"TLE")</f>
        <v>TLE</v>
      </c>
      <c r="HG23" s="10" t="str">
        <f>IFERROR(__xludf.DUMMYFUNCTION("""COMPUTED_VALUE"""),"TLE")</f>
        <v>TLE</v>
      </c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</row>
    <row r="24">
      <c r="A24" s="7"/>
      <c r="B24" s="8">
        <v>3.0</v>
      </c>
      <c r="C24" s="8">
        <f t="shared" si="1"/>
        <v>22</v>
      </c>
      <c r="D24" s="7" t="str">
        <f>IFERROR(__xludf.DUMMYFUNCTION("""COMPUTED_VALUE"""),"lzlatic")</f>
        <v>lzlatic</v>
      </c>
      <c r="E24" s="7" t="str">
        <f>IFERROR(__xludf.DUMMYFUNCTION("""COMPUTED_VALUE"""),"Lazar")</f>
        <v>Lazar</v>
      </c>
      <c r="F24" s="7" t="str">
        <f>IFERROR(__xludf.DUMMYFUNCTION("""COMPUTED_VALUE"""),"Zlatić")</f>
        <v>Zlatić</v>
      </c>
      <c r="G24" s="9">
        <f>IFERROR(__xludf.DUMMYFUNCTION("""COMPUTED_VALUE"""),145.0)</f>
        <v>145</v>
      </c>
      <c r="H24" s="7" t="str">
        <f>IFERROR(__xludf.DUMMYFUNCTION("""COMPUTED_VALUE"""),"ODOBREN")</f>
        <v>ODOBREN</v>
      </c>
      <c r="I24" s="7" t="str">
        <f>IFERROR(__xludf.DUMMYFUNCTION("""COMPUTED_VALUE"""),"Stari grad")</f>
        <v>Stari grad</v>
      </c>
      <c r="J24" s="7" t="str">
        <f>IFERROR(__xludf.DUMMYFUNCTION("""COMPUTED_VALUE"""),"Matematička gimnazija")</f>
        <v>Matematička gimnazija</v>
      </c>
      <c r="K24" s="7" t="str">
        <f>IFERROR(__xludf.DUMMYFUNCTION("""COMPUTED_VALUE"""),"IV")</f>
        <v>IV</v>
      </c>
      <c r="L24" s="7" t="str">
        <f>IFERROR(__xludf.DUMMYFUNCTION("""COMPUTED_VALUE"""),"A")</f>
        <v>A</v>
      </c>
      <c r="M24" s="7"/>
      <c r="N24" s="10" t="str">
        <f>IFERROR(__xludf.DUMMYFUNCTION("""COMPUTED_VALUE"""),"-")</f>
        <v>-</v>
      </c>
      <c r="O24" s="10" t="str">
        <f>IFERROR(__xludf.DUMMYFUNCTION("""COMPUTED_VALUE"""),"-")</f>
        <v>-</v>
      </c>
      <c r="P24" s="10" t="str">
        <f>IFERROR(__xludf.DUMMYFUNCTION("""COMPUTED_VALUE"""),"-")</f>
        <v>-</v>
      </c>
      <c r="Q24" s="11">
        <f>IFERROR(__xludf.DUMMYFUNCTION("""COMPUTED_VALUE"""),100.0)</f>
        <v>100</v>
      </c>
      <c r="R24" s="10">
        <f>IFERROR(__xludf.DUMMYFUNCTION("""COMPUTED_VALUE"""),0.0)</f>
        <v>0</v>
      </c>
      <c r="S24" s="10">
        <f>IFERROR(__xludf.DUMMYFUNCTION("""COMPUTED_VALUE"""),45.0)</f>
        <v>45</v>
      </c>
      <c r="T24" s="11" t="str">
        <f>IFERROR(__xludf.DUMMYFUNCTION("""COMPUTED_VALUE"""),"-")</f>
        <v>-</v>
      </c>
      <c r="U24" s="10" t="str">
        <f>IFERROR(__xludf.DUMMYFUNCTION("""COMPUTED_VALUE"""),"-")</f>
        <v>-</v>
      </c>
      <c r="V24" s="10" t="str">
        <f>IFERROR(__xludf.DUMMYFUNCTION("""COMPUTED_VALUE"""),"-")</f>
        <v>-</v>
      </c>
      <c r="W24" s="10" t="str">
        <f>IFERROR(__xludf.DUMMYFUNCTION("""COMPUTED_VALUE"""),"-")</f>
        <v>-</v>
      </c>
      <c r="X24" s="10" t="str">
        <f>IFERROR(__xludf.DUMMYFUNCTION("""COMPUTED_VALUE"""),"-")</f>
        <v>-</v>
      </c>
      <c r="Y24" s="10" t="str">
        <f>IFERROR(__xludf.DUMMYFUNCTION("""COMPUTED_VALUE"""),"-")</f>
        <v>-</v>
      </c>
      <c r="Z24" s="10" t="str">
        <f>IFERROR(__xludf.DUMMYFUNCTION("""COMPUTED_VALUE"""),"-")</f>
        <v>-</v>
      </c>
      <c r="AA24" s="10" t="str">
        <f>IFERROR(__xludf.DUMMYFUNCTION("""COMPUTED_VALUE"""),"-")</f>
        <v>-</v>
      </c>
      <c r="AB24" s="10" t="str">
        <f>IFERROR(__xludf.DUMMYFUNCTION("""COMPUTED_VALUE"""),"-")</f>
        <v>-</v>
      </c>
      <c r="AC24" s="10" t="str">
        <f>IFERROR(__xludf.DUMMYFUNCTION("""COMPUTED_VALUE"""),"-")</f>
        <v>-</v>
      </c>
      <c r="AD24" s="10" t="str">
        <f>IFERROR(__xludf.DUMMYFUNCTION("""COMPUTED_VALUE"""),"-")</f>
        <v>-</v>
      </c>
      <c r="AE24" s="10" t="str">
        <f>IFERROR(__xludf.DUMMYFUNCTION("""COMPUTED_VALUE"""),"-")</f>
        <v>-</v>
      </c>
      <c r="AF24" s="10" t="str">
        <f>IFERROR(__xludf.DUMMYFUNCTION("""COMPUTED_VALUE"""),"-")</f>
        <v>-</v>
      </c>
      <c r="AG24" s="10" t="str">
        <f>IFERROR(__xludf.DUMMYFUNCTION("""COMPUTED_VALUE"""),"-")</f>
        <v>-</v>
      </c>
      <c r="AH24" s="10" t="str">
        <f>IFERROR(__xludf.DUMMYFUNCTION("""COMPUTED_VALUE"""),"-")</f>
        <v>-</v>
      </c>
      <c r="AI24" s="10" t="str">
        <f>IFERROR(__xludf.DUMMYFUNCTION("""COMPUTED_VALUE"""),"-")</f>
        <v>-</v>
      </c>
      <c r="AJ24" s="10" t="str">
        <f>IFERROR(__xludf.DUMMYFUNCTION("""COMPUTED_VALUE"""),"-")</f>
        <v>-</v>
      </c>
      <c r="AK24" s="10" t="str">
        <f>IFERROR(__xludf.DUMMYFUNCTION("""COMPUTED_VALUE"""),"-")</f>
        <v>-</v>
      </c>
      <c r="AL24" s="10" t="str">
        <f>IFERROR(__xludf.DUMMYFUNCTION("""COMPUTED_VALUE"""),"-")</f>
        <v>-</v>
      </c>
      <c r="AM24" s="10" t="str">
        <f>IFERROR(__xludf.DUMMYFUNCTION("""COMPUTED_VALUE"""),"-")</f>
        <v>-</v>
      </c>
      <c r="AN24" s="11" t="str">
        <f>IFERROR(__xludf.DUMMYFUNCTION("""COMPUTED_VALUE"""),"-")</f>
        <v>-</v>
      </c>
      <c r="AO24" s="10" t="str">
        <f>IFERROR(__xludf.DUMMYFUNCTION("""COMPUTED_VALUE"""),"-")</f>
        <v>-</v>
      </c>
      <c r="AP24" s="10" t="str">
        <f>IFERROR(__xludf.DUMMYFUNCTION("""COMPUTED_VALUE"""),"-")</f>
        <v>-</v>
      </c>
      <c r="AQ24" s="10" t="str">
        <f>IFERROR(__xludf.DUMMYFUNCTION("""COMPUTED_VALUE"""),"-")</f>
        <v>-</v>
      </c>
      <c r="AR24" s="10" t="str">
        <f>IFERROR(__xludf.DUMMYFUNCTION("""COMPUTED_VALUE"""),"-")</f>
        <v>-</v>
      </c>
      <c r="AS24" s="10" t="str">
        <f>IFERROR(__xludf.DUMMYFUNCTION("""COMPUTED_VALUE"""),"-")</f>
        <v>-</v>
      </c>
      <c r="AT24" s="10" t="str">
        <f>IFERROR(__xludf.DUMMYFUNCTION("""COMPUTED_VALUE"""),"-")</f>
        <v>-</v>
      </c>
      <c r="AU24" s="10" t="str">
        <f>IFERROR(__xludf.DUMMYFUNCTION("""COMPUTED_VALUE"""),"-")</f>
        <v>-</v>
      </c>
      <c r="AV24" s="10" t="str">
        <f>IFERROR(__xludf.DUMMYFUNCTION("""COMPUTED_VALUE"""),"-")</f>
        <v>-</v>
      </c>
      <c r="AW24" s="10" t="str">
        <f>IFERROR(__xludf.DUMMYFUNCTION("""COMPUTED_VALUE"""),"-")</f>
        <v>-</v>
      </c>
      <c r="AX24" s="10" t="str">
        <f>IFERROR(__xludf.DUMMYFUNCTION("""COMPUTED_VALUE"""),"-")</f>
        <v>-</v>
      </c>
      <c r="AY24" s="10" t="str">
        <f>IFERROR(__xludf.DUMMYFUNCTION("""COMPUTED_VALUE"""),"-")</f>
        <v>-</v>
      </c>
      <c r="AZ24" s="10" t="str">
        <f>IFERROR(__xludf.DUMMYFUNCTION("""COMPUTED_VALUE"""),"-")</f>
        <v>-</v>
      </c>
      <c r="BA24" s="10" t="str">
        <f>IFERROR(__xludf.DUMMYFUNCTION("""COMPUTED_VALUE"""),"-")</f>
        <v>-</v>
      </c>
      <c r="BB24" s="10" t="str">
        <f>IFERROR(__xludf.DUMMYFUNCTION("""COMPUTED_VALUE"""),"-")</f>
        <v>-</v>
      </c>
      <c r="BC24" s="10" t="str">
        <f>IFERROR(__xludf.DUMMYFUNCTION("""COMPUTED_VALUE"""),"-")</f>
        <v>-</v>
      </c>
      <c r="BD24" s="10" t="str">
        <f>IFERROR(__xludf.DUMMYFUNCTION("""COMPUTED_VALUE"""),"-")</f>
        <v>-</v>
      </c>
      <c r="BE24" s="10" t="str">
        <f>IFERROR(__xludf.DUMMYFUNCTION("""COMPUTED_VALUE"""),"-")</f>
        <v>-</v>
      </c>
      <c r="BF24" s="10" t="str">
        <f>IFERROR(__xludf.DUMMYFUNCTION("""COMPUTED_VALUE"""),"-")</f>
        <v>-</v>
      </c>
      <c r="BG24" s="10" t="str">
        <f>IFERROR(__xludf.DUMMYFUNCTION("""COMPUTED_VALUE"""),"-")</f>
        <v>-</v>
      </c>
      <c r="BH24" s="10" t="str">
        <f>IFERROR(__xludf.DUMMYFUNCTION("""COMPUTED_VALUE"""),"-")</f>
        <v>-</v>
      </c>
      <c r="BI24" s="10" t="str">
        <f>IFERROR(__xludf.DUMMYFUNCTION("""COMPUTED_VALUE"""),"-")</f>
        <v>-</v>
      </c>
      <c r="BJ24" s="10" t="str">
        <f>IFERROR(__xludf.DUMMYFUNCTION("""COMPUTED_VALUE"""),"-")</f>
        <v>-</v>
      </c>
      <c r="BK24" s="10" t="str">
        <f>IFERROR(__xludf.DUMMYFUNCTION("""COMPUTED_VALUE"""),"-")</f>
        <v>-</v>
      </c>
      <c r="BL24" s="11" t="str">
        <f>IFERROR(__xludf.DUMMYFUNCTION("""COMPUTED_VALUE"""),"-")</f>
        <v>-</v>
      </c>
      <c r="BM24" s="10" t="str">
        <f>IFERROR(__xludf.DUMMYFUNCTION("""COMPUTED_VALUE"""),"-")</f>
        <v>-</v>
      </c>
      <c r="BN24" s="10" t="str">
        <f>IFERROR(__xludf.DUMMYFUNCTION("""COMPUTED_VALUE"""),"-")</f>
        <v>-</v>
      </c>
      <c r="BO24" s="10" t="str">
        <f>IFERROR(__xludf.DUMMYFUNCTION("""COMPUTED_VALUE"""),"-")</f>
        <v>-</v>
      </c>
      <c r="BP24" s="10" t="str">
        <f>IFERROR(__xludf.DUMMYFUNCTION("""COMPUTED_VALUE"""),"-")</f>
        <v>-</v>
      </c>
      <c r="BQ24" s="10" t="str">
        <f>IFERROR(__xludf.DUMMYFUNCTION("""COMPUTED_VALUE"""),"-")</f>
        <v>-</v>
      </c>
      <c r="BR24" s="10" t="str">
        <f>IFERROR(__xludf.DUMMYFUNCTION("""COMPUTED_VALUE"""),"-")</f>
        <v>-</v>
      </c>
      <c r="BS24" s="10" t="str">
        <f>IFERROR(__xludf.DUMMYFUNCTION("""COMPUTED_VALUE"""),"-")</f>
        <v>-</v>
      </c>
      <c r="BT24" s="10" t="str">
        <f>IFERROR(__xludf.DUMMYFUNCTION("""COMPUTED_VALUE"""),"-")</f>
        <v>-</v>
      </c>
      <c r="BU24" s="10" t="str">
        <f>IFERROR(__xludf.DUMMYFUNCTION("""COMPUTED_VALUE"""),"-")</f>
        <v>-</v>
      </c>
      <c r="BV24" s="10" t="str">
        <f>IFERROR(__xludf.DUMMYFUNCTION("""COMPUTED_VALUE"""),"-")</f>
        <v>-</v>
      </c>
      <c r="BW24" s="10" t="str">
        <f>IFERROR(__xludf.DUMMYFUNCTION("""COMPUTED_VALUE"""),"-")</f>
        <v>-</v>
      </c>
      <c r="BX24" s="10" t="str">
        <f>IFERROR(__xludf.DUMMYFUNCTION("""COMPUTED_VALUE"""),"-")</f>
        <v>-</v>
      </c>
      <c r="BY24" s="10" t="str">
        <f>IFERROR(__xludf.DUMMYFUNCTION("""COMPUTED_VALUE"""),"-")</f>
        <v>-</v>
      </c>
      <c r="BZ24" s="10" t="str">
        <f>IFERROR(__xludf.DUMMYFUNCTION("""COMPUTED_VALUE"""),"-")</f>
        <v>-</v>
      </c>
      <c r="CA24" s="10" t="str">
        <f>IFERROR(__xludf.DUMMYFUNCTION("""COMPUTED_VALUE"""),"-")</f>
        <v>-</v>
      </c>
      <c r="CB24" s="10" t="str">
        <f>IFERROR(__xludf.DUMMYFUNCTION("""COMPUTED_VALUE"""),"-")</f>
        <v>-</v>
      </c>
      <c r="CC24" s="10" t="str">
        <f>IFERROR(__xludf.DUMMYFUNCTION("""COMPUTED_VALUE"""),"-")</f>
        <v>-</v>
      </c>
      <c r="CD24" s="10" t="str">
        <f>IFERROR(__xludf.DUMMYFUNCTION("""COMPUTED_VALUE"""),"-")</f>
        <v>-</v>
      </c>
      <c r="CE24" s="10" t="str">
        <f>IFERROR(__xludf.DUMMYFUNCTION("""COMPUTED_VALUE"""),"-")</f>
        <v>-</v>
      </c>
      <c r="CF24" s="10" t="str">
        <f>IFERROR(__xludf.DUMMYFUNCTION("""COMPUTED_VALUE"""),"-")</f>
        <v>-</v>
      </c>
      <c r="CG24" s="10" t="str">
        <f>IFERROR(__xludf.DUMMYFUNCTION("""COMPUTED_VALUE"""),"-")</f>
        <v>-</v>
      </c>
      <c r="CH24" s="10" t="str">
        <f>IFERROR(__xludf.DUMMYFUNCTION("""COMPUTED_VALUE"""),"-")</f>
        <v>-</v>
      </c>
      <c r="CI24" s="10" t="str">
        <f>IFERROR(__xludf.DUMMYFUNCTION("""COMPUTED_VALUE"""),"-")</f>
        <v>-</v>
      </c>
      <c r="CJ24" s="10" t="str">
        <f>IFERROR(__xludf.DUMMYFUNCTION("""COMPUTED_VALUE"""),"-")</f>
        <v>-</v>
      </c>
      <c r="CK24" s="10" t="str">
        <f>IFERROR(__xludf.DUMMYFUNCTION("""COMPUTED_VALUE"""),"-")</f>
        <v>-</v>
      </c>
      <c r="CL24" s="10" t="str">
        <f>IFERROR(__xludf.DUMMYFUNCTION("""COMPUTED_VALUE"""),"-")</f>
        <v>-</v>
      </c>
      <c r="CM24" s="10" t="str">
        <f>IFERROR(__xludf.DUMMYFUNCTION("""COMPUTED_VALUE"""),"-")</f>
        <v>-</v>
      </c>
      <c r="CN24" s="10" t="str">
        <f>IFERROR(__xludf.DUMMYFUNCTION("""COMPUTED_VALUE"""),"-")</f>
        <v>-</v>
      </c>
      <c r="CO24" s="11">
        <f>IFERROR(__xludf.DUMMYFUNCTION("""COMPUTED_VALUE"""),1.0)</f>
        <v>1</v>
      </c>
      <c r="CP24" s="10">
        <f>IFERROR(__xludf.DUMMYFUNCTION("""COMPUTED_VALUE"""),1.0)</f>
        <v>1</v>
      </c>
      <c r="CQ24" s="10">
        <f>IFERROR(__xludf.DUMMYFUNCTION("""COMPUTED_VALUE"""),1.0)</f>
        <v>1</v>
      </c>
      <c r="CR24" s="10">
        <f>IFERROR(__xludf.DUMMYFUNCTION("""COMPUTED_VALUE"""),1.0)</f>
        <v>1</v>
      </c>
      <c r="CS24" s="10">
        <f>IFERROR(__xludf.DUMMYFUNCTION("""COMPUTED_VALUE"""),1.0)</f>
        <v>1</v>
      </c>
      <c r="CT24" s="10">
        <f>IFERROR(__xludf.DUMMYFUNCTION("""COMPUTED_VALUE"""),1.0)</f>
        <v>1</v>
      </c>
      <c r="CU24" s="10">
        <f>IFERROR(__xludf.DUMMYFUNCTION("""COMPUTED_VALUE"""),1.0)</f>
        <v>1</v>
      </c>
      <c r="CV24" s="10">
        <f>IFERROR(__xludf.DUMMYFUNCTION("""COMPUTED_VALUE"""),1.0)</f>
        <v>1</v>
      </c>
      <c r="CW24" s="10">
        <f>IFERROR(__xludf.DUMMYFUNCTION("""COMPUTED_VALUE"""),1.0)</f>
        <v>1</v>
      </c>
      <c r="CX24" s="10">
        <f>IFERROR(__xludf.DUMMYFUNCTION("""COMPUTED_VALUE"""),1.0)</f>
        <v>1</v>
      </c>
      <c r="CY24" s="10">
        <f>IFERROR(__xludf.DUMMYFUNCTION("""COMPUTED_VALUE"""),1.0)</f>
        <v>1</v>
      </c>
      <c r="CZ24" s="10">
        <f>IFERROR(__xludf.DUMMYFUNCTION("""COMPUTED_VALUE"""),1.0)</f>
        <v>1</v>
      </c>
      <c r="DA24" s="10">
        <f>IFERROR(__xludf.DUMMYFUNCTION("""COMPUTED_VALUE"""),1.0)</f>
        <v>1</v>
      </c>
      <c r="DB24" s="10">
        <f>IFERROR(__xludf.DUMMYFUNCTION("""COMPUTED_VALUE"""),1.0)</f>
        <v>1</v>
      </c>
      <c r="DC24" s="10">
        <f>IFERROR(__xludf.DUMMYFUNCTION("""COMPUTED_VALUE"""),1.0)</f>
        <v>1</v>
      </c>
      <c r="DD24" s="10">
        <f>IFERROR(__xludf.DUMMYFUNCTION("""COMPUTED_VALUE"""),1.0)</f>
        <v>1</v>
      </c>
      <c r="DE24" s="10">
        <f>IFERROR(__xludf.DUMMYFUNCTION("""COMPUTED_VALUE"""),1.0)</f>
        <v>1</v>
      </c>
      <c r="DF24" s="10">
        <f>IFERROR(__xludf.DUMMYFUNCTION("""COMPUTED_VALUE"""),1.0)</f>
        <v>1</v>
      </c>
      <c r="DG24" s="10">
        <f>IFERROR(__xludf.DUMMYFUNCTION("""COMPUTED_VALUE"""),1.0)</f>
        <v>1</v>
      </c>
      <c r="DH24" s="10">
        <f>IFERROR(__xludf.DUMMYFUNCTION("""COMPUTED_VALUE"""),1.0)</f>
        <v>1</v>
      </c>
      <c r="DI24" s="10">
        <f>IFERROR(__xludf.DUMMYFUNCTION("""COMPUTED_VALUE"""),1.0)</f>
        <v>1</v>
      </c>
      <c r="DJ24" s="10">
        <f>IFERROR(__xludf.DUMMYFUNCTION("""COMPUTED_VALUE"""),1.0)</f>
        <v>1</v>
      </c>
      <c r="DK24" s="10">
        <f>IFERROR(__xludf.DUMMYFUNCTION("""COMPUTED_VALUE"""),1.0)</f>
        <v>1</v>
      </c>
      <c r="DL24" s="10">
        <f>IFERROR(__xludf.DUMMYFUNCTION("""COMPUTED_VALUE"""),1.0)</f>
        <v>1</v>
      </c>
      <c r="DM24" s="10">
        <f>IFERROR(__xludf.DUMMYFUNCTION("""COMPUTED_VALUE"""),1.0)</f>
        <v>1</v>
      </c>
      <c r="DN24" s="10">
        <f>IFERROR(__xludf.DUMMYFUNCTION("""COMPUTED_VALUE"""),1.0)</f>
        <v>1</v>
      </c>
      <c r="DO24" s="10">
        <f>IFERROR(__xludf.DUMMYFUNCTION("""COMPUTED_VALUE"""),1.0)</f>
        <v>1</v>
      </c>
      <c r="DP24" s="10">
        <f>IFERROR(__xludf.DUMMYFUNCTION("""COMPUTED_VALUE"""),1.0)</f>
        <v>1</v>
      </c>
      <c r="DQ24" s="10">
        <f>IFERROR(__xludf.DUMMYFUNCTION("""COMPUTED_VALUE"""),1.0)</f>
        <v>1</v>
      </c>
      <c r="DR24" s="10">
        <f>IFERROR(__xludf.DUMMYFUNCTION("""COMPUTED_VALUE"""),1.0)</f>
        <v>1</v>
      </c>
      <c r="DS24" s="10">
        <f>IFERROR(__xludf.DUMMYFUNCTION("""COMPUTED_VALUE"""),1.0)</f>
        <v>1</v>
      </c>
      <c r="DT24" s="10">
        <f>IFERROR(__xludf.DUMMYFUNCTION("""COMPUTED_VALUE"""),1.0)</f>
        <v>1</v>
      </c>
      <c r="DU24" s="10">
        <f>IFERROR(__xludf.DUMMYFUNCTION("""COMPUTED_VALUE"""),1.0)</f>
        <v>1</v>
      </c>
      <c r="DV24" s="10">
        <f>IFERROR(__xludf.DUMMYFUNCTION("""COMPUTED_VALUE"""),1.0)</f>
        <v>1</v>
      </c>
      <c r="DW24" s="10">
        <f>IFERROR(__xludf.DUMMYFUNCTION("""COMPUTED_VALUE"""),1.0)</f>
        <v>1</v>
      </c>
      <c r="DX24" s="10">
        <f>IFERROR(__xludf.DUMMYFUNCTION("""COMPUTED_VALUE"""),1.0)</f>
        <v>1</v>
      </c>
      <c r="DY24" s="10">
        <f>IFERROR(__xludf.DUMMYFUNCTION("""COMPUTED_VALUE"""),1.0)</f>
        <v>1</v>
      </c>
      <c r="DZ24" s="10">
        <f>IFERROR(__xludf.DUMMYFUNCTION("""COMPUTED_VALUE"""),1.0)</f>
        <v>1</v>
      </c>
      <c r="EA24" s="10">
        <f>IFERROR(__xludf.DUMMYFUNCTION("""COMPUTED_VALUE"""),1.0)</f>
        <v>1</v>
      </c>
      <c r="EB24" s="10">
        <f>IFERROR(__xludf.DUMMYFUNCTION("""COMPUTED_VALUE"""),1.0)</f>
        <v>1</v>
      </c>
      <c r="EC24" s="10">
        <f>IFERROR(__xludf.DUMMYFUNCTION("""COMPUTED_VALUE"""),1.0)</f>
        <v>1</v>
      </c>
      <c r="ED24" s="10">
        <f>IFERROR(__xludf.DUMMYFUNCTION("""COMPUTED_VALUE"""),1.0)</f>
        <v>1</v>
      </c>
      <c r="EE24" s="10">
        <f>IFERROR(__xludf.DUMMYFUNCTION("""COMPUTED_VALUE"""),1.0)</f>
        <v>1</v>
      </c>
      <c r="EF24" s="10">
        <f>IFERROR(__xludf.DUMMYFUNCTION("""COMPUTED_VALUE"""),1.0)</f>
        <v>1</v>
      </c>
      <c r="EG24" s="10">
        <f>IFERROR(__xludf.DUMMYFUNCTION("""COMPUTED_VALUE"""),1.0)</f>
        <v>1</v>
      </c>
      <c r="EH24" s="10">
        <f>IFERROR(__xludf.DUMMYFUNCTION("""COMPUTED_VALUE"""),1.0)</f>
        <v>1</v>
      </c>
      <c r="EI24" s="10">
        <f>IFERROR(__xludf.DUMMYFUNCTION("""COMPUTED_VALUE"""),1.0)</f>
        <v>1</v>
      </c>
      <c r="EJ24" s="10">
        <f>IFERROR(__xludf.DUMMYFUNCTION("""COMPUTED_VALUE"""),1.0)</f>
        <v>1</v>
      </c>
      <c r="EK24" s="10">
        <f>IFERROR(__xludf.DUMMYFUNCTION("""COMPUTED_VALUE"""),1.0)</f>
        <v>1</v>
      </c>
      <c r="EL24" s="10">
        <f>IFERROR(__xludf.DUMMYFUNCTION("""COMPUTED_VALUE"""),1.0)</f>
        <v>1</v>
      </c>
      <c r="EM24" s="10">
        <f>IFERROR(__xludf.DUMMYFUNCTION("""COMPUTED_VALUE"""),1.0)</f>
        <v>1</v>
      </c>
      <c r="EN24" s="10">
        <f>IFERROR(__xludf.DUMMYFUNCTION("""COMPUTED_VALUE"""),1.0)</f>
        <v>1</v>
      </c>
      <c r="EO24" s="10">
        <f>IFERROR(__xludf.DUMMYFUNCTION("""COMPUTED_VALUE"""),1.0)</f>
        <v>1</v>
      </c>
      <c r="EP24" s="10">
        <f>IFERROR(__xludf.DUMMYFUNCTION("""COMPUTED_VALUE"""),1.0)</f>
        <v>1</v>
      </c>
      <c r="EQ24" s="10">
        <f>IFERROR(__xludf.DUMMYFUNCTION("""COMPUTED_VALUE"""),1.0)</f>
        <v>1</v>
      </c>
      <c r="ER24" s="10">
        <f>IFERROR(__xludf.DUMMYFUNCTION("""COMPUTED_VALUE"""),1.0)</f>
        <v>1</v>
      </c>
      <c r="ES24" s="10">
        <f>IFERROR(__xludf.DUMMYFUNCTION("""COMPUTED_VALUE"""),1.0)</f>
        <v>1</v>
      </c>
      <c r="ET24" s="10">
        <f>IFERROR(__xludf.DUMMYFUNCTION("""COMPUTED_VALUE"""),1.0)</f>
        <v>1</v>
      </c>
      <c r="EU24" s="10">
        <f>IFERROR(__xludf.DUMMYFUNCTION("""COMPUTED_VALUE"""),1.0)</f>
        <v>1</v>
      </c>
      <c r="EV24" s="10">
        <f>IFERROR(__xludf.DUMMYFUNCTION("""COMPUTED_VALUE"""),1.0)</f>
        <v>1</v>
      </c>
      <c r="EW24" s="10">
        <f>IFERROR(__xludf.DUMMYFUNCTION("""COMPUTED_VALUE"""),1.0)</f>
        <v>1</v>
      </c>
      <c r="EX24" s="10">
        <f>IFERROR(__xludf.DUMMYFUNCTION("""COMPUTED_VALUE"""),1.0)</f>
        <v>1</v>
      </c>
      <c r="EY24" s="10">
        <f>IFERROR(__xludf.DUMMYFUNCTION("""COMPUTED_VALUE"""),1.0)</f>
        <v>1</v>
      </c>
      <c r="EZ24" s="10">
        <f>IFERROR(__xludf.DUMMYFUNCTION("""COMPUTED_VALUE"""),1.0)</f>
        <v>1</v>
      </c>
      <c r="FA24" s="10">
        <f>IFERROR(__xludf.DUMMYFUNCTION("""COMPUTED_VALUE"""),1.0)</f>
        <v>1</v>
      </c>
      <c r="FB24" s="10">
        <f>IFERROR(__xludf.DUMMYFUNCTION("""COMPUTED_VALUE"""),1.0)</f>
        <v>1</v>
      </c>
      <c r="FC24" s="10">
        <f>IFERROR(__xludf.DUMMYFUNCTION("""COMPUTED_VALUE"""),1.0)</f>
        <v>1</v>
      </c>
      <c r="FD24" s="11" t="str">
        <f>IFERROR(__xludf.DUMMYFUNCTION("""COMPUTED_VALUE"""),"RTE")</f>
        <v>RTE</v>
      </c>
      <c r="FE24" s="10" t="str">
        <f>IFERROR(__xludf.DUMMYFUNCTION("""COMPUTED_VALUE"""),"RTE")</f>
        <v>RTE</v>
      </c>
      <c r="FF24" s="10" t="str">
        <f>IFERROR(__xludf.DUMMYFUNCTION("""COMPUTED_VALUE"""),"RTE")</f>
        <v>RTE</v>
      </c>
      <c r="FG24" s="10" t="str">
        <f>IFERROR(__xludf.DUMMYFUNCTION("""COMPUTED_VALUE"""),"RTE")</f>
        <v>RTE</v>
      </c>
      <c r="FH24" s="10" t="str">
        <f>IFERROR(__xludf.DUMMYFUNCTION("""COMPUTED_VALUE"""),"RTE")</f>
        <v>RTE</v>
      </c>
      <c r="FI24" s="10" t="str">
        <f>IFERROR(__xludf.DUMMYFUNCTION("""COMPUTED_VALUE"""),"RTE")</f>
        <v>RTE</v>
      </c>
      <c r="FJ24" s="10" t="str">
        <f>IFERROR(__xludf.DUMMYFUNCTION("""COMPUTED_VALUE"""),"RTE")</f>
        <v>RTE</v>
      </c>
      <c r="FK24" s="10" t="str">
        <f>IFERROR(__xludf.DUMMYFUNCTION("""COMPUTED_VALUE"""),"RTE")</f>
        <v>RTE</v>
      </c>
      <c r="FL24" s="10" t="str">
        <f>IFERROR(__xludf.DUMMYFUNCTION("""COMPUTED_VALUE"""),"RTE")</f>
        <v>RTE</v>
      </c>
      <c r="FM24" s="10" t="str">
        <f>IFERROR(__xludf.DUMMYFUNCTION("""COMPUTED_VALUE"""),"RTE")</f>
        <v>RTE</v>
      </c>
      <c r="FN24" s="10" t="str">
        <f>IFERROR(__xludf.DUMMYFUNCTION("""COMPUTED_VALUE"""),"RTE")</f>
        <v>RTE</v>
      </c>
      <c r="FO24" s="10" t="str">
        <f>IFERROR(__xludf.DUMMYFUNCTION("""COMPUTED_VALUE"""),"RTE")</f>
        <v>RTE</v>
      </c>
      <c r="FP24" s="10" t="str">
        <f>IFERROR(__xludf.DUMMYFUNCTION("""COMPUTED_VALUE"""),"RTE")</f>
        <v>RTE</v>
      </c>
      <c r="FQ24" s="10" t="str">
        <f>IFERROR(__xludf.DUMMYFUNCTION("""COMPUTED_VALUE"""),"RTE")</f>
        <v>RTE</v>
      </c>
      <c r="FR24" s="10" t="str">
        <f>IFERROR(__xludf.DUMMYFUNCTION("""COMPUTED_VALUE"""),"RTE")</f>
        <v>RTE</v>
      </c>
      <c r="FS24" s="10" t="str">
        <f>IFERROR(__xludf.DUMMYFUNCTION("""COMPUTED_VALUE"""),"RTE")</f>
        <v>RTE</v>
      </c>
      <c r="FT24" s="10" t="str">
        <f>IFERROR(__xludf.DUMMYFUNCTION("""COMPUTED_VALUE"""),"RTE")</f>
        <v>RTE</v>
      </c>
      <c r="FU24" s="10" t="str">
        <f>IFERROR(__xludf.DUMMYFUNCTION("""COMPUTED_VALUE"""),"RTE")</f>
        <v>RTE</v>
      </c>
      <c r="FV24" s="10" t="str">
        <f>IFERROR(__xludf.DUMMYFUNCTION("""COMPUTED_VALUE"""),"RTE")</f>
        <v>RTE</v>
      </c>
      <c r="FW24" s="10" t="str">
        <f>IFERROR(__xludf.DUMMYFUNCTION("""COMPUTED_VALUE"""),"RTE")</f>
        <v>RTE</v>
      </c>
      <c r="FX24" s="10" t="str">
        <f>IFERROR(__xludf.DUMMYFUNCTION("""COMPUTED_VALUE"""),"RTE")</f>
        <v>RTE</v>
      </c>
      <c r="FY24" s="10" t="str">
        <f>IFERROR(__xludf.DUMMYFUNCTION("""COMPUTED_VALUE"""),"RTE")</f>
        <v>RTE</v>
      </c>
      <c r="FZ24" s="10" t="str">
        <f>IFERROR(__xludf.DUMMYFUNCTION("""COMPUTED_VALUE"""),"RTE")</f>
        <v>RTE</v>
      </c>
      <c r="GA24" s="10" t="str">
        <f>IFERROR(__xludf.DUMMYFUNCTION("""COMPUTED_VALUE"""),"RTE")</f>
        <v>RTE</v>
      </c>
      <c r="GB24" s="10" t="str">
        <f>IFERROR(__xludf.DUMMYFUNCTION("""COMPUTED_VALUE"""),"RTE")</f>
        <v>RTE</v>
      </c>
      <c r="GC24" s="10" t="str">
        <f>IFERROR(__xludf.DUMMYFUNCTION("""COMPUTED_VALUE"""),"RTE")</f>
        <v>RTE</v>
      </c>
      <c r="GD24" s="10" t="str">
        <f>IFERROR(__xludf.DUMMYFUNCTION("""COMPUTED_VALUE"""),"RTE")</f>
        <v>RTE</v>
      </c>
      <c r="GE24" s="11">
        <f>IFERROR(__xludf.DUMMYFUNCTION("""COMPUTED_VALUE"""),1.0)</f>
        <v>1</v>
      </c>
      <c r="GF24" s="10">
        <f>IFERROR(__xludf.DUMMYFUNCTION("""COMPUTED_VALUE"""),1.0)</f>
        <v>1</v>
      </c>
      <c r="GG24" s="10">
        <f>IFERROR(__xludf.DUMMYFUNCTION("""COMPUTED_VALUE"""),1.0)</f>
        <v>1</v>
      </c>
      <c r="GH24" s="10">
        <f>IFERROR(__xludf.DUMMYFUNCTION("""COMPUTED_VALUE"""),1.0)</f>
        <v>1</v>
      </c>
      <c r="GI24" s="10">
        <f>IFERROR(__xludf.DUMMYFUNCTION("""COMPUTED_VALUE"""),1.0)</f>
        <v>1</v>
      </c>
      <c r="GJ24" s="10">
        <f>IFERROR(__xludf.DUMMYFUNCTION("""COMPUTED_VALUE"""),1.0)</f>
        <v>1</v>
      </c>
      <c r="GK24" s="10">
        <f>IFERROR(__xludf.DUMMYFUNCTION("""COMPUTED_VALUE"""),1.0)</f>
        <v>1</v>
      </c>
      <c r="GL24" s="10" t="str">
        <f>IFERROR(__xludf.DUMMYFUNCTION("""COMPUTED_VALUE"""),"RTE")</f>
        <v>RTE</v>
      </c>
      <c r="GM24" s="10">
        <f>IFERROR(__xludf.DUMMYFUNCTION("""COMPUTED_VALUE"""),1.0)</f>
        <v>1</v>
      </c>
      <c r="GN24" s="10" t="str">
        <f>IFERROR(__xludf.DUMMYFUNCTION("""COMPUTED_VALUE"""),"RTE")</f>
        <v>RTE</v>
      </c>
      <c r="GO24" s="10" t="str">
        <f>IFERROR(__xludf.DUMMYFUNCTION("""COMPUTED_VALUE"""),"RTE")</f>
        <v>RTE</v>
      </c>
      <c r="GP24" s="10" t="str">
        <f>IFERROR(__xludf.DUMMYFUNCTION("""COMPUTED_VALUE"""),"RTE")</f>
        <v>RTE</v>
      </c>
      <c r="GQ24" s="10" t="str">
        <f>IFERROR(__xludf.DUMMYFUNCTION("""COMPUTED_VALUE"""),"RTE")</f>
        <v>RTE</v>
      </c>
      <c r="GR24" s="10" t="str">
        <f>IFERROR(__xludf.DUMMYFUNCTION("""COMPUTED_VALUE"""),"RTE")</f>
        <v>RTE</v>
      </c>
      <c r="GS24" s="10" t="str">
        <f>IFERROR(__xludf.DUMMYFUNCTION("""COMPUTED_VALUE"""),"RTE")</f>
        <v>RTE</v>
      </c>
      <c r="GT24" s="10" t="str">
        <f>IFERROR(__xludf.DUMMYFUNCTION("""COMPUTED_VALUE"""),"RTE")</f>
        <v>RTE</v>
      </c>
      <c r="GU24" s="10" t="str">
        <f>IFERROR(__xludf.DUMMYFUNCTION("""COMPUTED_VALUE"""),"RTE")</f>
        <v>RTE</v>
      </c>
      <c r="GV24" s="10" t="str">
        <f>IFERROR(__xludf.DUMMYFUNCTION("""COMPUTED_VALUE"""),"RTE")</f>
        <v>RTE</v>
      </c>
      <c r="GW24" s="10">
        <f>IFERROR(__xludf.DUMMYFUNCTION("""COMPUTED_VALUE"""),1.0)</f>
        <v>1</v>
      </c>
      <c r="GX24" s="10">
        <f>IFERROR(__xludf.DUMMYFUNCTION("""COMPUTED_VALUE"""),1.0)</f>
        <v>1</v>
      </c>
      <c r="GY24" s="10">
        <f>IFERROR(__xludf.DUMMYFUNCTION("""COMPUTED_VALUE"""),1.0)</f>
        <v>1</v>
      </c>
      <c r="GZ24" s="10">
        <f>IFERROR(__xludf.DUMMYFUNCTION("""COMPUTED_VALUE"""),1.0)</f>
        <v>1</v>
      </c>
      <c r="HA24" s="10">
        <f>IFERROR(__xludf.DUMMYFUNCTION("""COMPUTED_VALUE"""),1.0)</f>
        <v>1</v>
      </c>
      <c r="HB24" s="10" t="str">
        <f>IFERROR(__xludf.DUMMYFUNCTION("""COMPUTED_VALUE"""),"RTE")</f>
        <v>RTE</v>
      </c>
      <c r="HC24" s="10" t="str">
        <f>IFERROR(__xludf.DUMMYFUNCTION("""COMPUTED_VALUE"""),"RTE")</f>
        <v>RTE</v>
      </c>
      <c r="HD24" s="10" t="str">
        <f>IFERROR(__xludf.DUMMYFUNCTION("""COMPUTED_VALUE"""),"RTE")</f>
        <v>RTE</v>
      </c>
      <c r="HE24" s="10" t="str">
        <f>IFERROR(__xludf.DUMMYFUNCTION("""COMPUTED_VALUE"""),"RTE")</f>
        <v>RTE</v>
      </c>
      <c r="HF24" s="10">
        <f>IFERROR(__xludf.DUMMYFUNCTION("""COMPUTED_VALUE"""),1.0)</f>
        <v>1</v>
      </c>
      <c r="HG24" s="10" t="str">
        <f>IFERROR(__xludf.DUMMYFUNCTION("""COMPUTED_VALUE"""),"RTE")</f>
        <v>RTE</v>
      </c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</row>
    <row r="25">
      <c r="A25" s="7"/>
      <c r="B25" s="8"/>
      <c r="C25" s="8" t="str">
        <f t="shared" si="1"/>
        <v>23 - 25</v>
      </c>
      <c r="D25" s="7" t="str">
        <f>IFERROR(__xludf.DUMMYFUNCTION("""COMPUTED_VALUE"""),"pcelica_maja")</f>
        <v>pcelica_maja</v>
      </c>
      <c r="E25" s="7" t="str">
        <f>IFERROR(__xludf.DUMMYFUNCTION("""COMPUTED_VALUE"""),"Marina")</f>
        <v>Marina</v>
      </c>
      <c r="F25" s="7" t="str">
        <f>IFERROR(__xludf.DUMMYFUNCTION("""COMPUTED_VALUE"""),"Vasiljević")</f>
        <v>Vasiljević</v>
      </c>
      <c r="G25" s="9">
        <f>IFERROR(__xludf.DUMMYFUNCTION("""COMPUTED_VALUE"""),142.0)</f>
        <v>142</v>
      </c>
      <c r="H25" s="7" t="str">
        <f>IFERROR(__xludf.DUMMYFUNCTION("""COMPUTED_VALUE"""),"ODOBREN")</f>
        <v>ODOBREN</v>
      </c>
      <c r="I25" s="7" t="str">
        <f>IFERROR(__xludf.DUMMYFUNCTION("""COMPUTED_VALUE"""),"Stari grad")</f>
        <v>Stari grad</v>
      </c>
      <c r="J25" s="7" t="str">
        <f>IFERROR(__xludf.DUMMYFUNCTION("""COMPUTED_VALUE"""),"Matematička gimnazija")</f>
        <v>Matematička gimnazija</v>
      </c>
      <c r="K25" s="7" t="str">
        <f>IFERROR(__xludf.DUMMYFUNCTION("""COMPUTED_VALUE"""),"IV")</f>
        <v>IV</v>
      </c>
      <c r="L25" s="7" t="str">
        <f>IFERROR(__xludf.DUMMYFUNCTION("""COMPUTED_VALUE"""),"A")</f>
        <v>A</v>
      </c>
      <c r="M25" s="7" t="str">
        <f>IFERROR(__xludf.DUMMYFUNCTION("""COMPUTED_VALUE"""),"Stanka Matković")</f>
        <v>Stanka Matković</v>
      </c>
      <c r="N25" s="10" t="str">
        <f>IFERROR(__xludf.DUMMYFUNCTION("""COMPUTED_VALUE"""),"-")</f>
        <v>-</v>
      </c>
      <c r="O25" s="10" t="str">
        <f>IFERROR(__xludf.DUMMYFUNCTION("""COMPUTED_VALUE"""),"-")</f>
        <v>-</v>
      </c>
      <c r="P25" s="10" t="str">
        <f>IFERROR(__xludf.DUMMYFUNCTION("""COMPUTED_VALUE"""),"-")</f>
        <v>-</v>
      </c>
      <c r="Q25" s="11">
        <f>IFERROR(__xludf.DUMMYFUNCTION("""COMPUTED_VALUE"""),100.0)</f>
        <v>100</v>
      </c>
      <c r="R25" s="10">
        <f>IFERROR(__xludf.DUMMYFUNCTION("""COMPUTED_VALUE"""),20.0)</f>
        <v>20</v>
      </c>
      <c r="S25" s="10">
        <f>IFERROR(__xludf.DUMMYFUNCTION("""COMPUTED_VALUE"""),22.0)</f>
        <v>22</v>
      </c>
      <c r="T25" s="11" t="str">
        <f>IFERROR(__xludf.DUMMYFUNCTION("""COMPUTED_VALUE"""),"-")</f>
        <v>-</v>
      </c>
      <c r="U25" s="10" t="str">
        <f>IFERROR(__xludf.DUMMYFUNCTION("""COMPUTED_VALUE"""),"-")</f>
        <v>-</v>
      </c>
      <c r="V25" s="10" t="str">
        <f>IFERROR(__xludf.DUMMYFUNCTION("""COMPUTED_VALUE"""),"-")</f>
        <v>-</v>
      </c>
      <c r="W25" s="10" t="str">
        <f>IFERROR(__xludf.DUMMYFUNCTION("""COMPUTED_VALUE"""),"-")</f>
        <v>-</v>
      </c>
      <c r="X25" s="10" t="str">
        <f>IFERROR(__xludf.DUMMYFUNCTION("""COMPUTED_VALUE"""),"-")</f>
        <v>-</v>
      </c>
      <c r="Y25" s="10" t="str">
        <f>IFERROR(__xludf.DUMMYFUNCTION("""COMPUTED_VALUE"""),"-")</f>
        <v>-</v>
      </c>
      <c r="Z25" s="10" t="str">
        <f>IFERROR(__xludf.DUMMYFUNCTION("""COMPUTED_VALUE"""),"-")</f>
        <v>-</v>
      </c>
      <c r="AA25" s="10" t="str">
        <f>IFERROR(__xludf.DUMMYFUNCTION("""COMPUTED_VALUE"""),"-")</f>
        <v>-</v>
      </c>
      <c r="AB25" s="10" t="str">
        <f>IFERROR(__xludf.DUMMYFUNCTION("""COMPUTED_VALUE"""),"-")</f>
        <v>-</v>
      </c>
      <c r="AC25" s="10" t="str">
        <f>IFERROR(__xludf.DUMMYFUNCTION("""COMPUTED_VALUE"""),"-")</f>
        <v>-</v>
      </c>
      <c r="AD25" s="10" t="str">
        <f>IFERROR(__xludf.DUMMYFUNCTION("""COMPUTED_VALUE"""),"-")</f>
        <v>-</v>
      </c>
      <c r="AE25" s="10" t="str">
        <f>IFERROR(__xludf.DUMMYFUNCTION("""COMPUTED_VALUE"""),"-")</f>
        <v>-</v>
      </c>
      <c r="AF25" s="10" t="str">
        <f>IFERROR(__xludf.DUMMYFUNCTION("""COMPUTED_VALUE"""),"-")</f>
        <v>-</v>
      </c>
      <c r="AG25" s="10" t="str">
        <f>IFERROR(__xludf.DUMMYFUNCTION("""COMPUTED_VALUE"""),"-")</f>
        <v>-</v>
      </c>
      <c r="AH25" s="10" t="str">
        <f>IFERROR(__xludf.DUMMYFUNCTION("""COMPUTED_VALUE"""),"-")</f>
        <v>-</v>
      </c>
      <c r="AI25" s="10" t="str">
        <f>IFERROR(__xludf.DUMMYFUNCTION("""COMPUTED_VALUE"""),"-")</f>
        <v>-</v>
      </c>
      <c r="AJ25" s="10" t="str">
        <f>IFERROR(__xludf.DUMMYFUNCTION("""COMPUTED_VALUE"""),"-")</f>
        <v>-</v>
      </c>
      <c r="AK25" s="10" t="str">
        <f>IFERROR(__xludf.DUMMYFUNCTION("""COMPUTED_VALUE"""),"-")</f>
        <v>-</v>
      </c>
      <c r="AL25" s="10" t="str">
        <f>IFERROR(__xludf.DUMMYFUNCTION("""COMPUTED_VALUE"""),"-")</f>
        <v>-</v>
      </c>
      <c r="AM25" s="10" t="str">
        <f>IFERROR(__xludf.DUMMYFUNCTION("""COMPUTED_VALUE"""),"-")</f>
        <v>-</v>
      </c>
      <c r="AN25" s="11" t="str">
        <f>IFERROR(__xludf.DUMMYFUNCTION("""COMPUTED_VALUE"""),"-")</f>
        <v>-</v>
      </c>
      <c r="AO25" s="10" t="str">
        <f>IFERROR(__xludf.DUMMYFUNCTION("""COMPUTED_VALUE"""),"-")</f>
        <v>-</v>
      </c>
      <c r="AP25" s="10" t="str">
        <f>IFERROR(__xludf.DUMMYFUNCTION("""COMPUTED_VALUE"""),"-")</f>
        <v>-</v>
      </c>
      <c r="AQ25" s="10" t="str">
        <f>IFERROR(__xludf.DUMMYFUNCTION("""COMPUTED_VALUE"""),"-")</f>
        <v>-</v>
      </c>
      <c r="AR25" s="10" t="str">
        <f>IFERROR(__xludf.DUMMYFUNCTION("""COMPUTED_VALUE"""),"-")</f>
        <v>-</v>
      </c>
      <c r="AS25" s="10" t="str">
        <f>IFERROR(__xludf.DUMMYFUNCTION("""COMPUTED_VALUE"""),"-")</f>
        <v>-</v>
      </c>
      <c r="AT25" s="10" t="str">
        <f>IFERROR(__xludf.DUMMYFUNCTION("""COMPUTED_VALUE"""),"-")</f>
        <v>-</v>
      </c>
      <c r="AU25" s="10" t="str">
        <f>IFERROR(__xludf.DUMMYFUNCTION("""COMPUTED_VALUE"""),"-")</f>
        <v>-</v>
      </c>
      <c r="AV25" s="10" t="str">
        <f>IFERROR(__xludf.DUMMYFUNCTION("""COMPUTED_VALUE"""),"-")</f>
        <v>-</v>
      </c>
      <c r="AW25" s="10" t="str">
        <f>IFERROR(__xludf.DUMMYFUNCTION("""COMPUTED_VALUE"""),"-")</f>
        <v>-</v>
      </c>
      <c r="AX25" s="10" t="str">
        <f>IFERROR(__xludf.DUMMYFUNCTION("""COMPUTED_VALUE"""),"-")</f>
        <v>-</v>
      </c>
      <c r="AY25" s="10" t="str">
        <f>IFERROR(__xludf.DUMMYFUNCTION("""COMPUTED_VALUE"""),"-")</f>
        <v>-</v>
      </c>
      <c r="AZ25" s="10" t="str">
        <f>IFERROR(__xludf.DUMMYFUNCTION("""COMPUTED_VALUE"""),"-")</f>
        <v>-</v>
      </c>
      <c r="BA25" s="10" t="str">
        <f>IFERROR(__xludf.DUMMYFUNCTION("""COMPUTED_VALUE"""),"-")</f>
        <v>-</v>
      </c>
      <c r="BB25" s="10" t="str">
        <f>IFERROR(__xludf.DUMMYFUNCTION("""COMPUTED_VALUE"""),"-")</f>
        <v>-</v>
      </c>
      <c r="BC25" s="10" t="str">
        <f>IFERROR(__xludf.DUMMYFUNCTION("""COMPUTED_VALUE"""),"-")</f>
        <v>-</v>
      </c>
      <c r="BD25" s="10" t="str">
        <f>IFERROR(__xludf.DUMMYFUNCTION("""COMPUTED_VALUE"""),"-")</f>
        <v>-</v>
      </c>
      <c r="BE25" s="10" t="str">
        <f>IFERROR(__xludf.DUMMYFUNCTION("""COMPUTED_VALUE"""),"-")</f>
        <v>-</v>
      </c>
      <c r="BF25" s="10" t="str">
        <f>IFERROR(__xludf.DUMMYFUNCTION("""COMPUTED_VALUE"""),"-")</f>
        <v>-</v>
      </c>
      <c r="BG25" s="10" t="str">
        <f>IFERROR(__xludf.DUMMYFUNCTION("""COMPUTED_VALUE"""),"-")</f>
        <v>-</v>
      </c>
      <c r="BH25" s="10" t="str">
        <f>IFERROR(__xludf.DUMMYFUNCTION("""COMPUTED_VALUE"""),"-")</f>
        <v>-</v>
      </c>
      <c r="BI25" s="10" t="str">
        <f>IFERROR(__xludf.DUMMYFUNCTION("""COMPUTED_VALUE"""),"-")</f>
        <v>-</v>
      </c>
      <c r="BJ25" s="10" t="str">
        <f>IFERROR(__xludf.DUMMYFUNCTION("""COMPUTED_VALUE"""),"-")</f>
        <v>-</v>
      </c>
      <c r="BK25" s="10" t="str">
        <f>IFERROR(__xludf.DUMMYFUNCTION("""COMPUTED_VALUE"""),"-")</f>
        <v>-</v>
      </c>
      <c r="BL25" s="11" t="str">
        <f>IFERROR(__xludf.DUMMYFUNCTION("""COMPUTED_VALUE"""),"-")</f>
        <v>-</v>
      </c>
      <c r="BM25" s="10" t="str">
        <f>IFERROR(__xludf.DUMMYFUNCTION("""COMPUTED_VALUE"""),"-")</f>
        <v>-</v>
      </c>
      <c r="BN25" s="10" t="str">
        <f>IFERROR(__xludf.DUMMYFUNCTION("""COMPUTED_VALUE"""),"-")</f>
        <v>-</v>
      </c>
      <c r="BO25" s="10" t="str">
        <f>IFERROR(__xludf.DUMMYFUNCTION("""COMPUTED_VALUE"""),"-")</f>
        <v>-</v>
      </c>
      <c r="BP25" s="10" t="str">
        <f>IFERROR(__xludf.DUMMYFUNCTION("""COMPUTED_VALUE"""),"-")</f>
        <v>-</v>
      </c>
      <c r="BQ25" s="10" t="str">
        <f>IFERROR(__xludf.DUMMYFUNCTION("""COMPUTED_VALUE"""),"-")</f>
        <v>-</v>
      </c>
      <c r="BR25" s="10" t="str">
        <f>IFERROR(__xludf.DUMMYFUNCTION("""COMPUTED_VALUE"""),"-")</f>
        <v>-</v>
      </c>
      <c r="BS25" s="10" t="str">
        <f>IFERROR(__xludf.DUMMYFUNCTION("""COMPUTED_VALUE"""),"-")</f>
        <v>-</v>
      </c>
      <c r="BT25" s="10" t="str">
        <f>IFERROR(__xludf.DUMMYFUNCTION("""COMPUTED_VALUE"""),"-")</f>
        <v>-</v>
      </c>
      <c r="BU25" s="10" t="str">
        <f>IFERROR(__xludf.DUMMYFUNCTION("""COMPUTED_VALUE"""),"-")</f>
        <v>-</v>
      </c>
      <c r="BV25" s="10" t="str">
        <f>IFERROR(__xludf.DUMMYFUNCTION("""COMPUTED_VALUE"""),"-")</f>
        <v>-</v>
      </c>
      <c r="BW25" s="10" t="str">
        <f>IFERROR(__xludf.DUMMYFUNCTION("""COMPUTED_VALUE"""),"-")</f>
        <v>-</v>
      </c>
      <c r="BX25" s="10" t="str">
        <f>IFERROR(__xludf.DUMMYFUNCTION("""COMPUTED_VALUE"""),"-")</f>
        <v>-</v>
      </c>
      <c r="BY25" s="10" t="str">
        <f>IFERROR(__xludf.DUMMYFUNCTION("""COMPUTED_VALUE"""),"-")</f>
        <v>-</v>
      </c>
      <c r="BZ25" s="10" t="str">
        <f>IFERROR(__xludf.DUMMYFUNCTION("""COMPUTED_VALUE"""),"-")</f>
        <v>-</v>
      </c>
      <c r="CA25" s="10" t="str">
        <f>IFERROR(__xludf.DUMMYFUNCTION("""COMPUTED_VALUE"""),"-")</f>
        <v>-</v>
      </c>
      <c r="CB25" s="10" t="str">
        <f>IFERROR(__xludf.DUMMYFUNCTION("""COMPUTED_VALUE"""),"-")</f>
        <v>-</v>
      </c>
      <c r="CC25" s="10" t="str">
        <f>IFERROR(__xludf.DUMMYFUNCTION("""COMPUTED_VALUE"""),"-")</f>
        <v>-</v>
      </c>
      <c r="CD25" s="10" t="str">
        <f>IFERROR(__xludf.DUMMYFUNCTION("""COMPUTED_VALUE"""),"-")</f>
        <v>-</v>
      </c>
      <c r="CE25" s="10" t="str">
        <f>IFERROR(__xludf.DUMMYFUNCTION("""COMPUTED_VALUE"""),"-")</f>
        <v>-</v>
      </c>
      <c r="CF25" s="10" t="str">
        <f>IFERROR(__xludf.DUMMYFUNCTION("""COMPUTED_VALUE"""),"-")</f>
        <v>-</v>
      </c>
      <c r="CG25" s="10" t="str">
        <f>IFERROR(__xludf.DUMMYFUNCTION("""COMPUTED_VALUE"""),"-")</f>
        <v>-</v>
      </c>
      <c r="CH25" s="10" t="str">
        <f>IFERROR(__xludf.DUMMYFUNCTION("""COMPUTED_VALUE"""),"-")</f>
        <v>-</v>
      </c>
      <c r="CI25" s="10" t="str">
        <f>IFERROR(__xludf.DUMMYFUNCTION("""COMPUTED_VALUE"""),"-")</f>
        <v>-</v>
      </c>
      <c r="CJ25" s="10" t="str">
        <f>IFERROR(__xludf.DUMMYFUNCTION("""COMPUTED_VALUE"""),"-")</f>
        <v>-</v>
      </c>
      <c r="CK25" s="10" t="str">
        <f>IFERROR(__xludf.DUMMYFUNCTION("""COMPUTED_VALUE"""),"-")</f>
        <v>-</v>
      </c>
      <c r="CL25" s="10" t="str">
        <f>IFERROR(__xludf.DUMMYFUNCTION("""COMPUTED_VALUE"""),"-")</f>
        <v>-</v>
      </c>
      <c r="CM25" s="10" t="str">
        <f>IFERROR(__xludf.DUMMYFUNCTION("""COMPUTED_VALUE"""),"-")</f>
        <v>-</v>
      </c>
      <c r="CN25" s="10" t="str">
        <f>IFERROR(__xludf.DUMMYFUNCTION("""COMPUTED_VALUE"""),"-")</f>
        <v>-</v>
      </c>
      <c r="CO25" s="11">
        <f>IFERROR(__xludf.DUMMYFUNCTION("""COMPUTED_VALUE"""),1.0)</f>
        <v>1</v>
      </c>
      <c r="CP25" s="10">
        <f>IFERROR(__xludf.DUMMYFUNCTION("""COMPUTED_VALUE"""),1.0)</f>
        <v>1</v>
      </c>
      <c r="CQ25" s="10">
        <f>IFERROR(__xludf.DUMMYFUNCTION("""COMPUTED_VALUE"""),1.0)</f>
        <v>1</v>
      </c>
      <c r="CR25" s="10">
        <f>IFERROR(__xludf.DUMMYFUNCTION("""COMPUTED_VALUE"""),1.0)</f>
        <v>1</v>
      </c>
      <c r="CS25" s="10">
        <f>IFERROR(__xludf.DUMMYFUNCTION("""COMPUTED_VALUE"""),1.0)</f>
        <v>1</v>
      </c>
      <c r="CT25" s="10">
        <f>IFERROR(__xludf.DUMMYFUNCTION("""COMPUTED_VALUE"""),1.0)</f>
        <v>1</v>
      </c>
      <c r="CU25" s="10">
        <f>IFERROR(__xludf.DUMMYFUNCTION("""COMPUTED_VALUE"""),1.0)</f>
        <v>1</v>
      </c>
      <c r="CV25" s="10">
        <f>IFERROR(__xludf.DUMMYFUNCTION("""COMPUTED_VALUE"""),1.0)</f>
        <v>1</v>
      </c>
      <c r="CW25" s="10">
        <f>IFERROR(__xludf.DUMMYFUNCTION("""COMPUTED_VALUE"""),1.0)</f>
        <v>1</v>
      </c>
      <c r="CX25" s="10">
        <f>IFERROR(__xludf.DUMMYFUNCTION("""COMPUTED_VALUE"""),1.0)</f>
        <v>1</v>
      </c>
      <c r="CY25" s="10">
        <f>IFERROR(__xludf.DUMMYFUNCTION("""COMPUTED_VALUE"""),1.0)</f>
        <v>1</v>
      </c>
      <c r="CZ25" s="10">
        <f>IFERROR(__xludf.DUMMYFUNCTION("""COMPUTED_VALUE"""),1.0)</f>
        <v>1</v>
      </c>
      <c r="DA25" s="10">
        <f>IFERROR(__xludf.DUMMYFUNCTION("""COMPUTED_VALUE"""),1.0)</f>
        <v>1</v>
      </c>
      <c r="DB25" s="10">
        <f>IFERROR(__xludf.DUMMYFUNCTION("""COMPUTED_VALUE"""),1.0)</f>
        <v>1</v>
      </c>
      <c r="DC25" s="10">
        <f>IFERROR(__xludf.DUMMYFUNCTION("""COMPUTED_VALUE"""),1.0)</f>
        <v>1</v>
      </c>
      <c r="DD25" s="10">
        <f>IFERROR(__xludf.DUMMYFUNCTION("""COMPUTED_VALUE"""),1.0)</f>
        <v>1</v>
      </c>
      <c r="DE25" s="10">
        <f>IFERROR(__xludf.DUMMYFUNCTION("""COMPUTED_VALUE"""),1.0)</f>
        <v>1</v>
      </c>
      <c r="DF25" s="10">
        <f>IFERROR(__xludf.DUMMYFUNCTION("""COMPUTED_VALUE"""),1.0)</f>
        <v>1</v>
      </c>
      <c r="DG25" s="10">
        <f>IFERROR(__xludf.DUMMYFUNCTION("""COMPUTED_VALUE"""),1.0)</f>
        <v>1</v>
      </c>
      <c r="DH25" s="10">
        <f>IFERROR(__xludf.DUMMYFUNCTION("""COMPUTED_VALUE"""),1.0)</f>
        <v>1</v>
      </c>
      <c r="DI25" s="10">
        <f>IFERROR(__xludf.DUMMYFUNCTION("""COMPUTED_VALUE"""),1.0)</f>
        <v>1</v>
      </c>
      <c r="DJ25" s="10">
        <f>IFERROR(__xludf.DUMMYFUNCTION("""COMPUTED_VALUE"""),1.0)</f>
        <v>1</v>
      </c>
      <c r="DK25" s="10">
        <f>IFERROR(__xludf.DUMMYFUNCTION("""COMPUTED_VALUE"""),1.0)</f>
        <v>1</v>
      </c>
      <c r="DL25" s="10">
        <f>IFERROR(__xludf.DUMMYFUNCTION("""COMPUTED_VALUE"""),1.0)</f>
        <v>1</v>
      </c>
      <c r="DM25" s="10">
        <f>IFERROR(__xludf.DUMMYFUNCTION("""COMPUTED_VALUE"""),1.0)</f>
        <v>1</v>
      </c>
      <c r="DN25" s="10">
        <f>IFERROR(__xludf.DUMMYFUNCTION("""COMPUTED_VALUE"""),1.0)</f>
        <v>1</v>
      </c>
      <c r="DO25" s="10">
        <f>IFERROR(__xludf.DUMMYFUNCTION("""COMPUTED_VALUE"""),1.0)</f>
        <v>1</v>
      </c>
      <c r="DP25" s="10">
        <f>IFERROR(__xludf.DUMMYFUNCTION("""COMPUTED_VALUE"""),1.0)</f>
        <v>1</v>
      </c>
      <c r="DQ25" s="10">
        <f>IFERROR(__xludf.DUMMYFUNCTION("""COMPUTED_VALUE"""),1.0)</f>
        <v>1</v>
      </c>
      <c r="DR25" s="10">
        <f>IFERROR(__xludf.DUMMYFUNCTION("""COMPUTED_VALUE"""),1.0)</f>
        <v>1</v>
      </c>
      <c r="DS25" s="10">
        <f>IFERROR(__xludf.DUMMYFUNCTION("""COMPUTED_VALUE"""),1.0)</f>
        <v>1</v>
      </c>
      <c r="DT25" s="10">
        <f>IFERROR(__xludf.DUMMYFUNCTION("""COMPUTED_VALUE"""),1.0)</f>
        <v>1</v>
      </c>
      <c r="DU25" s="10">
        <f>IFERROR(__xludf.DUMMYFUNCTION("""COMPUTED_VALUE"""),1.0)</f>
        <v>1</v>
      </c>
      <c r="DV25" s="10">
        <f>IFERROR(__xludf.DUMMYFUNCTION("""COMPUTED_VALUE"""),1.0)</f>
        <v>1</v>
      </c>
      <c r="DW25" s="10">
        <f>IFERROR(__xludf.DUMMYFUNCTION("""COMPUTED_VALUE"""),1.0)</f>
        <v>1</v>
      </c>
      <c r="DX25" s="10">
        <f>IFERROR(__xludf.DUMMYFUNCTION("""COMPUTED_VALUE"""),1.0)</f>
        <v>1</v>
      </c>
      <c r="DY25" s="10">
        <f>IFERROR(__xludf.DUMMYFUNCTION("""COMPUTED_VALUE"""),1.0)</f>
        <v>1</v>
      </c>
      <c r="DZ25" s="10">
        <f>IFERROR(__xludf.DUMMYFUNCTION("""COMPUTED_VALUE"""),1.0)</f>
        <v>1</v>
      </c>
      <c r="EA25" s="10">
        <f>IFERROR(__xludf.DUMMYFUNCTION("""COMPUTED_VALUE"""),1.0)</f>
        <v>1</v>
      </c>
      <c r="EB25" s="10">
        <f>IFERROR(__xludf.DUMMYFUNCTION("""COMPUTED_VALUE"""),1.0)</f>
        <v>1</v>
      </c>
      <c r="EC25" s="10">
        <f>IFERROR(__xludf.DUMMYFUNCTION("""COMPUTED_VALUE"""),1.0)</f>
        <v>1</v>
      </c>
      <c r="ED25" s="10">
        <f>IFERROR(__xludf.DUMMYFUNCTION("""COMPUTED_VALUE"""),1.0)</f>
        <v>1</v>
      </c>
      <c r="EE25" s="10">
        <f>IFERROR(__xludf.DUMMYFUNCTION("""COMPUTED_VALUE"""),1.0)</f>
        <v>1</v>
      </c>
      <c r="EF25" s="10">
        <f>IFERROR(__xludf.DUMMYFUNCTION("""COMPUTED_VALUE"""),1.0)</f>
        <v>1</v>
      </c>
      <c r="EG25" s="10">
        <f>IFERROR(__xludf.DUMMYFUNCTION("""COMPUTED_VALUE"""),1.0)</f>
        <v>1</v>
      </c>
      <c r="EH25" s="10">
        <f>IFERROR(__xludf.DUMMYFUNCTION("""COMPUTED_VALUE"""),1.0)</f>
        <v>1</v>
      </c>
      <c r="EI25" s="10">
        <f>IFERROR(__xludf.DUMMYFUNCTION("""COMPUTED_VALUE"""),1.0)</f>
        <v>1</v>
      </c>
      <c r="EJ25" s="10">
        <f>IFERROR(__xludf.DUMMYFUNCTION("""COMPUTED_VALUE"""),1.0)</f>
        <v>1</v>
      </c>
      <c r="EK25" s="10">
        <f>IFERROR(__xludf.DUMMYFUNCTION("""COMPUTED_VALUE"""),1.0)</f>
        <v>1</v>
      </c>
      <c r="EL25" s="10">
        <f>IFERROR(__xludf.DUMMYFUNCTION("""COMPUTED_VALUE"""),1.0)</f>
        <v>1</v>
      </c>
      <c r="EM25" s="10">
        <f>IFERROR(__xludf.DUMMYFUNCTION("""COMPUTED_VALUE"""),1.0)</f>
        <v>1</v>
      </c>
      <c r="EN25" s="10">
        <f>IFERROR(__xludf.DUMMYFUNCTION("""COMPUTED_VALUE"""),1.0)</f>
        <v>1</v>
      </c>
      <c r="EO25" s="10">
        <f>IFERROR(__xludf.DUMMYFUNCTION("""COMPUTED_VALUE"""),1.0)</f>
        <v>1</v>
      </c>
      <c r="EP25" s="10">
        <f>IFERROR(__xludf.DUMMYFUNCTION("""COMPUTED_VALUE"""),1.0)</f>
        <v>1</v>
      </c>
      <c r="EQ25" s="10">
        <f>IFERROR(__xludf.DUMMYFUNCTION("""COMPUTED_VALUE"""),1.0)</f>
        <v>1</v>
      </c>
      <c r="ER25" s="10">
        <f>IFERROR(__xludf.DUMMYFUNCTION("""COMPUTED_VALUE"""),1.0)</f>
        <v>1</v>
      </c>
      <c r="ES25" s="10">
        <f>IFERROR(__xludf.DUMMYFUNCTION("""COMPUTED_VALUE"""),1.0)</f>
        <v>1</v>
      </c>
      <c r="ET25" s="10">
        <f>IFERROR(__xludf.DUMMYFUNCTION("""COMPUTED_VALUE"""),1.0)</f>
        <v>1</v>
      </c>
      <c r="EU25" s="10">
        <f>IFERROR(__xludf.DUMMYFUNCTION("""COMPUTED_VALUE"""),1.0)</f>
        <v>1</v>
      </c>
      <c r="EV25" s="10">
        <f>IFERROR(__xludf.DUMMYFUNCTION("""COMPUTED_VALUE"""),1.0)</f>
        <v>1</v>
      </c>
      <c r="EW25" s="10">
        <f>IFERROR(__xludf.DUMMYFUNCTION("""COMPUTED_VALUE"""),1.0)</f>
        <v>1</v>
      </c>
      <c r="EX25" s="10">
        <f>IFERROR(__xludf.DUMMYFUNCTION("""COMPUTED_VALUE"""),1.0)</f>
        <v>1</v>
      </c>
      <c r="EY25" s="10">
        <f>IFERROR(__xludf.DUMMYFUNCTION("""COMPUTED_VALUE"""),1.0)</f>
        <v>1</v>
      </c>
      <c r="EZ25" s="10">
        <f>IFERROR(__xludf.DUMMYFUNCTION("""COMPUTED_VALUE"""),1.0)</f>
        <v>1</v>
      </c>
      <c r="FA25" s="10">
        <f>IFERROR(__xludf.DUMMYFUNCTION("""COMPUTED_VALUE"""),1.0)</f>
        <v>1</v>
      </c>
      <c r="FB25" s="10">
        <f>IFERROR(__xludf.DUMMYFUNCTION("""COMPUTED_VALUE"""),1.0)</f>
        <v>1</v>
      </c>
      <c r="FC25" s="10">
        <f>IFERROR(__xludf.DUMMYFUNCTION("""COMPUTED_VALUE"""),1.0)</f>
        <v>1</v>
      </c>
      <c r="FD25" s="11">
        <f>IFERROR(__xludf.DUMMYFUNCTION("""COMPUTED_VALUE"""),1.0)</f>
        <v>1</v>
      </c>
      <c r="FE25" s="10">
        <f>IFERROR(__xludf.DUMMYFUNCTION("""COMPUTED_VALUE"""),1.0)</f>
        <v>1</v>
      </c>
      <c r="FF25" s="10">
        <f>IFERROR(__xludf.DUMMYFUNCTION("""COMPUTED_VALUE"""),1.0)</f>
        <v>1</v>
      </c>
      <c r="FG25" s="10">
        <f>IFERROR(__xludf.DUMMYFUNCTION("""COMPUTED_VALUE"""),1.0)</f>
        <v>1</v>
      </c>
      <c r="FH25" s="10" t="str">
        <f>IFERROR(__xludf.DUMMYFUNCTION("""COMPUTED_VALUE"""),"WA")</f>
        <v>WA</v>
      </c>
      <c r="FI25" s="10">
        <f>IFERROR(__xludf.DUMMYFUNCTION("""COMPUTED_VALUE"""),1.0)</f>
        <v>1</v>
      </c>
      <c r="FJ25" s="10">
        <f>IFERROR(__xludf.DUMMYFUNCTION("""COMPUTED_VALUE"""),1.0)</f>
        <v>1</v>
      </c>
      <c r="FK25" s="10">
        <f>IFERROR(__xludf.DUMMYFUNCTION("""COMPUTED_VALUE"""),1.0)</f>
        <v>1</v>
      </c>
      <c r="FL25" s="10">
        <f>IFERROR(__xludf.DUMMYFUNCTION("""COMPUTED_VALUE"""),1.0)</f>
        <v>1</v>
      </c>
      <c r="FM25" s="10">
        <f>IFERROR(__xludf.DUMMYFUNCTION("""COMPUTED_VALUE"""),1.0)</f>
        <v>1</v>
      </c>
      <c r="FN25" s="10">
        <f>IFERROR(__xludf.DUMMYFUNCTION("""COMPUTED_VALUE"""),1.0)</f>
        <v>1</v>
      </c>
      <c r="FO25" s="10">
        <f>IFERROR(__xludf.DUMMYFUNCTION("""COMPUTED_VALUE"""),1.0)</f>
        <v>1</v>
      </c>
      <c r="FP25" s="10">
        <f>IFERROR(__xludf.DUMMYFUNCTION("""COMPUTED_VALUE"""),1.0)</f>
        <v>1</v>
      </c>
      <c r="FQ25" s="10" t="str">
        <f>IFERROR(__xludf.DUMMYFUNCTION("""COMPUTED_VALUE"""),"WA")</f>
        <v>WA</v>
      </c>
      <c r="FR25" s="10">
        <f>IFERROR(__xludf.DUMMYFUNCTION("""COMPUTED_VALUE"""),1.0)</f>
        <v>1</v>
      </c>
      <c r="FS25" s="10">
        <f>IFERROR(__xludf.DUMMYFUNCTION("""COMPUTED_VALUE"""),1.0)</f>
        <v>1</v>
      </c>
      <c r="FT25" s="10">
        <f>IFERROR(__xludf.DUMMYFUNCTION("""COMPUTED_VALUE"""),1.0)</f>
        <v>1</v>
      </c>
      <c r="FU25" s="10" t="str">
        <f>IFERROR(__xludf.DUMMYFUNCTION("""COMPUTED_VALUE"""),"WA")</f>
        <v>WA</v>
      </c>
      <c r="FV25" s="10">
        <f>IFERROR(__xludf.DUMMYFUNCTION("""COMPUTED_VALUE"""),1.0)</f>
        <v>1</v>
      </c>
      <c r="FW25" s="10">
        <f>IFERROR(__xludf.DUMMYFUNCTION("""COMPUTED_VALUE"""),1.0)</f>
        <v>1</v>
      </c>
      <c r="FX25" s="10">
        <f>IFERROR(__xludf.DUMMYFUNCTION("""COMPUTED_VALUE"""),1.0)</f>
        <v>1</v>
      </c>
      <c r="FY25" s="10">
        <f>IFERROR(__xludf.DUMMYFUNCTION("""COMPUTED_VALUE"""),1.0)</f>
        <v>1</v>
      </c>
      <c r="FZ25" s="10">
        <f>IFERROR(__xludf.DUMMYFUNCTION("""COMPUTED_VALUE"""),1.0)</f>
        <v>1</v>
      </c>
      <c r="GA25" s="10">
        <f>IFERROR(__xludf.DUMMYFUNCTION("""COMPUTED_VALUE"""),1.0)</f>
        <v>1</v>
      </c>
      <c r="GB25" s="10">
        <f>IFERROR(__xludf.DUMMYFUNCTION("""COMPUTED_VALUE"""),1.0)</f>
        <v>1</v>
      </c>
      <c r="GC25" s="10">
        <f>IFERROR(__xludf.DUMMYFUNCTION("""COMPUTED_VALUE"""),1.0)</f>
        <v>1</v>
      </c>
      <c r="GD25" s="10">
        <f>IFERROR(__xludf.DUMMYFUNCTION("""COMPUTED_VALUE"""),1.0)</f>
        <v>1</v>
      </c>
      <c r="GE25" s="11">
        <f>IFERROR(__xludf.DUMMYFUNCTION("""COMPUTED_VALUE"""),1.0)</f>
        <v>1</v>
      </c>
      <c r="GF25" s="10">
        <f>IFERROR(__xludf.DUMMYFUNCTION("""COMPUTED_VALUE"""),1.0)</f>
        <v>1</v>
      </c>
      <c r="GG25" s="10">
        <f>IFERROR(__xludf.DUMMYFUNCTION("""COMPUTED_VALUE"""),1.0)</f>
        <v>1</v>
      </c>
      <c r="GH25" s="10">
        <f>IFERROR(__xludf.DUMMYFUNCTION("""COMPUTED_VALUE"""),1.0)</f>
        <v>1</v>
      </c>
      <c r="GI25" s="10">
        <f>IFERROR(__xludf.DUMMYFUNCTION("""COMPUTED_VALUE"""),1.0)</f>
        <v>1</v>
      </c>
      <c r="GJ25" s="10">
        <f>IFERROR(__xludf.DUMMYFUNCTION("""COMPUTED_VALUE"""),1.0)</f>
        <v>1</v>
      </c>
      <c r="GK25" s="10">
        <f>IFERROR(__xludf.DUMMYFUNCTION("""COMPUTED_VALUE"""),1.0)</f>
        <v>1</v>
      </c>
      <c r="GL25" s="10" t="str">
        <f>IFERROR(__xludf.DUMMYFUNCTION("""COMPUTED_VALUE"""),"MLE")</f>
        <v>MLE</v>
      </c>
      <c r="GM25" s="10" t="str">
        <f>IFERROR(__xludf.DUMMYFUNCTION("""COMPUTED_VALUE"""),"MLE")</f>
        <v>MLE</v>
      </c>
      <c r="GN25" s="10">
        <f>IFERROR(__xludf.DUMMYFUNCTION("""COMPUTED_VALUE"""),1.0)</f>
        <v>1</v>
      </c>
      <c r="GO25" s="10">
        <f>IFERROR(__xludf.DUMMYFUNCTION("""COMPUTED_VALUE"""),1.0)</f>
        <v>1</v>
      </c>
      <c r="GP25" s="10">
        <f>IFERROR(__xludf.DUMMYFUNCTION("""COMPUTED_VALUE"""),1.0)</f>
        <v>1</v>
      </c>
      <c r="GQ25" s="10" t="str">
        <f>IFERROR(__xludf.DUMMYFUNCTION("""COMPUTED_VALUE"""),"TLE")</f>
        <v>TLE</v>
      </c>
      <c r="GR25" s="10" t="str">
        <f>IFERROR(__xludf.DUMMYFUNCTION("""COMPUTED_VALUE"""),"TLE")</f>
        <v>TLE</v>
      </c>
      <c r="GS25" s="10" t="str">
        <f>IFERROR(__xludf.DUMMYFUNCTION("""COMPUTED_VALUE"""),"TLE")</f>
        <v>TLE</v>
      </c>
      <c r="GT25" s="10" t="str">
        <f>IFERROR(__xludf.DUMMYFUNCTION("""COMPUTED_VALUE"""),"TLE")</f>
        <v>TLE</v>
      </c>
      <c r="GU25" s="10" t="str">
        <f>IFERROR(__xludf.DUMMYFUNCTION("""COMPUTED_VALUE"""),"TLE")</f>
        <v>TLE</v>
      </c>
      <c r="GV25" s="10" t="str">
        <f>IFERROR(__xludf.DUMMYFUNCTION("""COMPUTED_VALUE"""),"TLE")</f>
        <v>TLE</v>
      </c>
      <c r="GW25" s="10" t="str">
        <f>IFERROR(__xludf.DUMMYFUNCTION("""COMPUTED_VALUE"""),"TLE")</f>
        <v>TLE</v>
      </c>
      <c r="GX25" s="10" t="str">
        <f>IFERROR(__xludf.DUMMYFUNCTION("""COMPUTED_VALUE"""),"MLE")</f>
        <v>MLE</v>
      </c>
      <c r="GY25" s="10" t="str">
        <f>IFERROR(__xludf.DUMMYFUNCTION("""COMPUTED_VALUE"""),"MLE")</f>
        <v>MLE</v>
      </c>
      <c r="GZ25" s="10" t="str">
        <f>IFERROR(__xludf.DUMMYFUNCTION("""COMPUTED_VALUE"""),"TLE")</f>
        <v>TLE</v>
      </c>
      <c r="HA25" s="10" t="str">
        <f>IFERROR(__xludf.DUMMYFUNCTION("""COMPUTED_VALUE"""),"TLE")</f>
        <v>TLE</v>
      </c>
      <c r="HB25" s="10" t="str">
        <f>IFERROR(__xludf.DUMMYFUNCTION("""COMPUTED_VALUE"""),"TLE")</f>
        <v>TLE</v>
      </c>
      <c r="HC25" s="10" t="str">
        <f>IFERROR(__xludf.DUMMYFUNCTION("""COMPUTED_VALUE"""),"TLE")</f>
        <v>TLE</v>
      </c>
      <c r="HD25" s="10" t="str">
        <f>IFERROR(__xludf.DUMMYFUNCTION("""COMPUTED_VALUE"""),"TLE")</f>
        <v>TLE</v>
      </c>
      <c r="HE25" s="10" t="str">
        <f>IFERROR(__xludf.DUMMYFUNCTION("""COMPUTED_VALUE"""),"TLE")</f>
        <v>TLE</v>
      </c>
      <c r="HF25" s="10" t="str">
        <f>IFERROR(__xludf.DUMMYFUNCTION("""COMPUTED_VALUE"""),"TLE")</f>
        <v>TLE</v>
      </c>
      <c r="HG25" s="10" t="str">
        <f>IFERROR(__xludf.DUMMYFUNCTION("""COMPUTED_VALUE"""),"TLE")</f>
        <v>TLE</v>
      </c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</row>
    <row r="26">
      <c r="A26" s="7"/>
      <c r="B26" s="8"/>
      <c r="C26" s="8" t="str">
        <f t="shared" si="1"/>
        <v>23 - 25</v>
      </c>
      <c r="D26" s="7" t="str">
        <f>IFERROR(__xludf.DUMMYFUNCTION("""COMPUTED_VALUE"""),"Uros_Males")</f>
        <v>Uros_Males</v>
      </c>
      <c r="E26" s="7" t="str">
        <f>IFERROR(__xludf.DUMMYFUNCTION("""COMPUTED_VALUE"""),"Uros")</f>
        <v>Uros</v>
      </c>
      <c r="F26" s="7" t="str">
        <f>IFERROR(__xludf.DUMMYFUNCTION("""COMPUTED_VALUE"""),"Males")</f>
        <v>Males</v>
      </c>
      <c r="G26" s="9">
        <f>IFERROR(__xludf.DUMMYFUNCTION("""COMPUTED_VALUE"""),142.0)</f>
        <v>142</v>
      </c>
      <c r="H26" s="7" t="str">
        <f>IFERROR(__xludf.DUMMYFUNCTION("""COMPUTED_VALUE"""),"ODOBREN")</f>
        <v>ODOBREN</v>
      </c>
      <c r="I26" s="7" t="str">
        <f>IFERROR(__xludf.DUMMYFUNCTION("""COMPUTED_VALUE"""),"Stari grad")</f>
        <v>Stari grad</v>
      </c>
      <c r="J26" s="7" t="str">
        <f>IFERROR(__xludf.DUMMYFUNCTION("""COMPUTED_VALUE"""),"Matematička gimnazija")</f>
        <v>Matematička gimnazija</v>
      </c>
      <c r="K26" s="7" t="str">
        <f>IFERROR(__xludf.DUMMYFUNCTION("""COMPUTED_VALUE"""),"III")</f>
        <v>III</v>
      </c>
      <c r="L26" s="7" t="str">
        <f>IFERROR(__xludf.DUMMYFUNCTION("""COMPUTED_VALUE"""),"A")</f>
        <v>A</v>
      </c>
      <c r="M26" s="7" t="str">
        <f>IFERROR(__xludf.DUMMYFUNCTION("""COMPUTED_VALUE"""),"Jelena Hadzi Puric")</f>
        <v>Jelena Hadzi Puric</v>
      </c>
      <c r="N26" s="10" t="str">
        <f>IFERROR(__xludf.DUMMYFUNCTION("""COMPUTED_VALUE"""),"-")</f>
        <v>-</v>
      </c>
      <c r="O26" s="10" t="str">
        <f>IFERROR(__xludf.DUMMYFUNCTION("""COMPUTED_VALUE"""),"-")</f>
        <v>-</v>
      </c>
      <c r="P26" s="10" t="str">
        <f>IFERROR(__xludf.DUMMYFUNCTION("""COMPUTED_VALUE"""),"-")</f>
        <v>-</v>
      </c>
      <c r="Q26" s="11">
        <f>IFERROR(__xludf.DUMMYFUNCTION("""COMPUTED_VALUE"""),100.0)</f>
        <v>100</v>
      </c>
      <c r="R26" s="10">
        <f>IFERROR(__xludf.DUMMYFUNCTION("""COMPUTED_VALUE"""),20.0)</f>
        <v>20</v>
      </c>
      <c r="S26" s="10">
        <f>IFERROR(__xludf.DUMMYFUNCTION("""COMPUTED_VALUE"""),22.0)</f>
        <v>22</v>
      </c>
      <c r="T26" s="11" t="str">
        <f>IFERROR(__xludf.DUMMYFUNCTION("""COMPUTED_VALUE"""),"-")</f>
        <v>-</v>
      </c>
      <c r="U26" s="10" t="str">
        <f>IFERROR(__xludf.DUMMYFUNCTION("""COMPUTED_VALUE"""),"-")</f>
        <v>-</v>
      </c>
      <c r="V26" s="10" t="str">
        <f>IFERROR(__xludf.DUMMYFUNCTION("""COMPUTED_VALUE"""),"-")</f>
        <v>-</v>
      </c>
      <c r="W26" s="10" t="str">
        <f>IFERROR(__xludf.DUMMYFUNCTION("""COMPUTED_VALUE"""),"-")</f>
        <v>-</v>
      </c>
      <c r="X26" s="10" t="str">
        <f>IFERROR(__xludf.DUMMYFUNCTION("""COMPUTED_VALUE"""),"-")</f>
        <v>-</v>
      </c>
      <c r="Y26" s="10" t="str">
        <f>IFERROR(__xludf.DUMMYFUNCTION("""COMPUTED_VALUE"""),"-")</f>
        <v>-</v>
      </c>
      <c r="Z26" s="10" t="str">
        <f>IFERROR(__xludf.DUMMYFUNCTION("""COMPUTED_VALUE"""),"-")</f>
        <v>-</v>
      </c>
      <c r="AA26" s="10" t="str">
        <f>IFERROR(__xludf.DUMMYFUNCTION("""COMPUTED_VALUE"""),"-")</f>
        <v>-</v>
      </c>
      <c r="AB26" s="10" t="str">
        <f>IFERROR(__xludf.DUMMYFUNCTION("""COMPUTED_VALUE"""),"-")</f>
        <v>-</v>
      </c>
      <c r="AC26" s="10" t="str">
        <f>IFERROR(__xludf.DUMMYFUNCTION("""COMPUTED_VALUE"""),"-")</f>
        <v>-</v>
      </c>
      <c r="AD26" s="10" t="str">
        <f>IFERROR(__xludf.DUMMYFUNCTION("""COMPUTED_VALUE"""),"-")</f>
        <v>-</v>
      </c>
      <c r="AE26" s="10" t="str">
        <f>IFERROR(__xludf.DUMMYFUNCTION("""COMPUTED_VALUE"""),"-")</f>
        <v>-</v>
      </c>
      <c r="AF26" s="10" t="str">
        <f>IFERROR(__xludf.DUMMYFUNCTION("""COMPUTED_VALUE"""),"-")</f>
        <v>-</v>
      </c>
      <c r="AG26" s="10" t="str">
        <f>IFERROR(__xludf.DUMMYFUNCTION("""COMPUTED_VALUE"""),"-")</f>
        <v>-</v>
      </c>
      <c r="AH26" s="10" t="str">
        <f>IFERROR(__xludf.DUMMYFUNCTION("""COMPUTED_VALUE"""),"-")</f>
        <v>-</v>
      </c>
      <c r="AI26" s="10" t="str">
        <f>IFERROR(__xludf.DUMMYFUNCTION("""COMPUTED_VALUE"""),"-")</f>
        <v>-</v>
      </c>
      <c r="AJ26" s="10" t="str">
        <f>IFERROR(__xludf.DUMMYFUNCTION("""COMPUTED_VALUE"""),"-")</f>
        <v>-</v>
      </c>
      <c r="AK26" s="10" t="str">
        <f>IFERROR(__xludf.DUMMYFUNCTION("""COMPUTED_VALUE"""),"-")</f>
        <v>-</v>
      </c>
      <c r="AL26" s="10" t="str">
        <f>IFERROR(__xludf.DUMMYFUNCTION("""COMPUTED_VALUE"""),"-")</f>
        <v>-</v>
      </c>
      <c r="AM26" s="10" t="str">
        <f>IFERROR(__xludf.DUMMYFUNCTION("""COMPUTED_VALUE"""),"-")</f>
        <v>-</v>
      </c>
      <c r="AN26" s="11" t="str">
        <f>IFERROR(__xludf.DUMMYFUNCTION("""COMPUTED_VALUE"""),"-")</f>
        <v>-</v>
      </c>
      <c r="AO26" s="10" t="str">
        <f>IFERROR(__xludf.DUMMYFUNCTION("""COMPUTED_VALUE"""),"-")</f>
        <v>-</v>
      </c>
      <c r="AP26" s="10" t="str">
        <f>IFERROR(__xludf.DUMMYFUNCTION("""COMPUTED_VALUE"""),"-")</f>
        <v>-</v>
      </c>
      <c r="AQ26" s="10" t="str">
        <f>IFERROR(__xludf.DUMMYFUNCTION("""COMPUTED_VALUE"""),"-")</f>
        <v>-</v>
      </c>
      <c r="AR26" s="10" t="str">
        <f>IFERROR(__xludf.DUMMYFUNCTION("""COMPUTED_VALUE"""),"-")</f>
        <v>-</v>
      </c>
      <c r="AS26" s="10" t="str">
        <f>IFERROR(__xludf.DUMMYFUNCTION("""COMPUTED_VALUE"""),"-")</f>
        <v>-</v>
      </c>
      <c r="AT26" s="10" t="str">
        <f>IFERROR(__xludf.DUMMYFUNCTION("""COMPUTED_VALUE"""),"-")</f>
        <v>-</v>
      </c>
      <c r="AU26" s="10" t="str">
        <f>IFERROR(__xludf.DUMMYFUNCTION("""COMPUTED_VALUE"""),"-")</f>
        <v>-</v>
      </c>
      <c r="AV26" s="10" t="str">
        <f>IFERROR(__xludf.DUMMYFUNCTION("""COMPUTED_VALUE"""),"-")</f>
        <v>-</v>
      </c>
      <c r="AW26" s="10" t="str">
        <f>IFERROR(__xludf.DUMMYFUNCTION("""COMPUTED_VALUE"""),"-")</f>
        <v>-</v>
      </c>
      <c r="AX26" s="10" t="str">
        <f>IFERROR(__xludf.DUMMYFUNCTION("""COMPUTED_VALUE"""),"-")</f>
        <v>-</v>
      </c>
      <c r="AY26" s="10" t="str">
        <f>IFERROR(__xludf.DUMMYFUNCTION("""COMPUTED_VALUE"""),"-")</f>
        <v>-</v>
      </c>
      <c r="AZ26" s="10" t="str">
        <f>IFERROR(__xludf.DUMMYFUNCTION("""COMPUTED_VALUE"""),"-")</f>
        <v>-</v>
      </c>
      <c r="BA26" s="10" t="str">
        <f>IFERROR(__xludf.DUMMYFUNCTION("""COMPUTED_VALUE"""),"-")</f>
        <v>-</v>
      </c>
      <c r="BB26" s="10" t="str">
        <f>IFERROR(__xludf.DUMMYFUNCTION("""COMPUTED_VALUE"""),"-")</f>
        <v>-</v>
      </c>
      <c r="BC26" s="10" t="str">
        <f>IFERROR(__xludf.DUMMYFUNCTION("""COMPUTED_VALUE"""),"-")</f>
        <v>-</v>
      </c>
      <c r="BD26" s="10" t="str">
        <f>IFERROR(__xludf.DUMMYFUNCTION("""COMPUTED_VALUE"""),"-")</f>
        <v>-</v>
      </c>
      <c r="BE26" s="10" t="str">
        <f>IFERROR(__xludf.DUMMYFUNCTION("""COMPUTED_VALUE"""),"-")</f>
        <v>-</v>
      </c>
      <c r="BF26" s="10" t="str">
        <f>IFERROR(__xludf.DUMMYFUNCTION("""COMPUTED_VALUE"""),"-")</f>
        <v>-</v>
      </c>
      <c r="BG26" s="10" t="str">
        <f>IFERROR(__xludf.DUMMYFUNCTION("""COMPUTED_VALUE"""),"-")</f>
        <v>-</v>
      </c>
      <c r="BH26" s="10" t="str">
        <f>IFERROR(__xludf.DUMMYFUNCTION("""COMPUTED_VALUE"""),"-")</f>
        <v>-</v>
      </c>
      <c r="BI26" s="10" t="str">
        <f>IFERROR(__xludf.DUMMYFUNCTION("""COMPUTED_VALUE"""),"-")</f>
        <v>-</v>
      </c>
      <c r="BJ26" s="10" t="str">
        <f>IFERROR(__xludf.DUMMYFUNCTION("""COMPUTED_VALUE"""),"-")</f>
        <v>-</v>
      </c>
      <c r="BK26" s="10" t="str">
        <f>IFERROR(__xludf.DUMMYFUNCTION("""COMPUTED_VALUE"""),"-")</f>
        <v>-</v>
      </c>
      <c r="BL26" s="11" t="str">
        <f>IFERROR(__xludf.DUMMYFUNCTION("""COMPUTED_VALUE"""),"-")</f>
        <v>-</v>
      </c>
      <c r="BM26" s="10" t="str">
        <f>IFERROR(__xludf.DUMMYFUNCTION("""COMPUTED_VALUE"""),"-")</f>
        <v>-</v>
      </c>
      <c r="BN26" s="10" t="str">
        <f>IFERROR(__xludf.DUMMYFUNCTION("""COMPUTED_VALUE"""),"-")</f>
        <v>-</v>
      </c>
      <c r="BO26" s="10" t="str">
        <f>IFERROR(__xludf.DUMMYFUNCTION("""COMPUTED_VALUE"""),"-")</f>
        <v>-</v>
      </c>
      <c r="BP26" s="10" t="str">
        <f>IFERROR(__xludf.DUMMYFUNCTION("""COMPUTED_VALUE"""),"-")</f>
        <v>-</v>
      </c>
      <c r="BQ26" s="10" t="str">
        <f>IFERROR(__xludf.DUMMYFUNCTION("""COMPUTED_VALUE"""),"-")</f>
        <v>-</v>
      </c>
      <c r="BR26" s="10" t="str">
        <f>IFERROR(__xludf.DUMMYFUNCTION("""COMPUTED_VALUE"""),"-")</f>
        <v>-</v>
      </c>
      <c r="BS26" s="10" t="str">
        <f>IFERROR(__xludf.DUMMYFUNCTION("""COMPUTED_VALUE"""),"-")</f>
        <v>-</v>
      </c>
      <c r="BT26" s="10" t="str">
        <f>IFERROR(__xludf.DUMMYFUNCTION("""COMPUTED_VALUE"""),"-")</f>
        <v>-</v>
      </c>
      <c r="BU26" s="10" t="str">
        <f>IFERROR(__xludf.DUMMYFUNCTION("""COMPUTED_VALUE"""),"-")</f>
        <v>-</v>
      </c>
      <c r="BV26" s="10" t="str">
        <f>IFERROR(__xludf.DUMMYFUNCTION("""COMPUTED_VALUE"""),"-")</f>
        <v>-</v>
      </c>
      <c r="BW26" s="10" t="str">
        <f>IFERROR(__xludf.DUMMYFUNCTION("""COMPUTED_VALUE"""),"-")</f>
        <v>-</v>
      </c>
      <c r="BX26" s="10" t="str">
        <f>IFERROR(__xludf.DUMMYFUNCTION("""COMPUTED_VALUE"""),"-")</f>
        <v>-</v>
      </c>
      <c r="BY26" s="10" t="str">
        <f>IFERROR(__xludf.DUMMYFUNCTION("""COMPUTED_VALUE"""),"-")</f>
        <v>-</v>
      </c>
      <c r="BZ26" s="10" t="str">
        <f>IFERROR(__xludf.DUMMYFUNCTION("""COMPUTED_VALUE"""),"-")</f>
        <v>-</v>
      </c>
      <c r="CA26" s="10" t="str">
        <f>IFERROR(__xludf.DUMMYFUNCTION("""COMPUTED_VALUE"""),"-")</f>
        <v>-</v>
      </c>
      <c r="CB26" s="10" t="str">
        <f>IFERROR(__xludf.DUMMYFUNCTION("""COMPUTED_VALUE"""),"-")</f>
        <v>-</v>
      </c>
      <c r="CC26" s="10" t="str">
        <f>IFERROR(__xludf.DUMMYFUNCTION("""COMPUTED_VALUE"""),"-")</f>
        <v>-</v>
      </c>
      <c r="CD26" s="10" t="str">
        <f>IFERROR(__xludf.DUMMYFUNCTION("""COMPUTED_VALUE"""),"-")</f>
        <v>-</v>
      </c>
      <c r="CE26" s="10" t="str">
        <f>IFERROR(__xludf.DUMMYFUNCTION("""COMPUTED_VALUE"""),"-")</f>
        <v>-</v>
      </c>
      <c r="CF26" s="10" t="str">
        <f>IFERROR(__xludf.DUMMYFUNCTION("""COMPUTED_VALUE"""),"-")</f>
        <v>-</v>
      </c>
      <c r="CG26" s="10" t="str">
        <f>IFERROR(__xludf.DUMMYFUNCTION("""COMPUTED_VALUE"""),"-")</f>
        <v>-</v>
      </c>
      <c r="CH26" s="10" t="str">
        <f>IFERROR(__xludf.DUMMYFUNCTION("""COMPUTED_VALUE"""),"-")</f>
        <v>-</v>
      </c>
      <c r="CI26" s="10" t="str">
        <f>IFERROR(__xludf.DUMMYFUNCTION("""COMPUTED_VALUE"""),"-")</f>
        <v>-</v>
      </c>
      <c r="CJ26" s="10" t="str">
        <f>IFERROR(__xludf.DUMMYFUNCTION("""COMPUTED_VALUE"""),"-")</f>
        <v>-</v>
      </c>
      <c r="CK26" s="10" t="str">
        <f>IFERROR(__xludf.DUMMYFUNCTION("""COMPUTED_VALUE"""),"-")</f>
        <v>-</v>
      </c>
      <c r="CL26" s="10" t="str">
        <f>IFERROR(__xludf.DUMMYFUNCTION("""COMPUTED_VALUE"""),"-")</f>
        <v>-</v>
      </c>
      <c r="CM26" s="10" t="str">
        <f>IFERROR(__xludf.DUMMYFUNCTION("""COMPUTED_VALUE"""),"-")</f>
        <v>-</v>
      </c>
      <c r="CN26" s="10" t="str">
        <f>IFERROR(__xludf.DUMMYFUNCTION("""COMPUTED_VALUE"""),"-")</f>
        <v>-</v>
      </c>
      <c r="CO26" s="11">
        <f>IFERROR(__xludf.DUMMYFUNCTION("""COMPUTED_VALUE"""),1.0)</f>
        <v>1</v>
      </c>
      <c r="CP26" s="10">
        <f>IFERROR(__xludf.DUMMYFUNCTION("""COMPUTED_VALUE"""),1.0)</f>
        <v>1</v>
      </c>
      <c r="CQ26" s="10">
        <f>IFERROR(__xludf.DUMMYFUNCTION("""COMPUTED_VALUE"""),1.0)</f>
        <v>1</v>
      </c>
      <c r="CR26" s="10">
        <f>IFERROR(__xludf.DUMMYFUNCTION("""COMPUTED_VALUE"""),1.0)</f>
        <v>1</v>
      </c>
      <c r="CS26" s="10">
        <f>IFERROR(__xludf.DUMMYFUNCTION("""COMPUTED_VALUE"""),1.0)</f>
        <v>1</v>
      </c>
      <c r="CT26" s="10">
        <f>IFERROR(__xludf.DUMMYFUNCTION("""COMPUTED_VALUE"""),1.0)</f>
        <v>1</v>
      </c>
      <c r="CU26" s="10">
        <f>IFERROR(__xludf.DUMMYFUNCTION("""COMPUTED_VALUE"""),1.0)</f>
        <v>1</v>
      </c>
      <c r="CV26" s="10">
        <f>IFERROR(__xludf.DUMMYFUNCTION("""COMPUTED_VALUE"""),1.0)</f>
        <v>1</v>
      </c>
      <c r="CW26" s="10">
        <f>IFERROR(__xludf.DUMMYFUNCTION("""COMPUTED_VALUE"""),1.0)</f>
        <v>1</v>
      </c>
      <c r="CX26" s="10">
        <f>IFERROR(__xludf.DUMMYFUNCTION("""COMPUTED_VALUE"""),1.0)</f>
        <v>1</v>
      </c>
      <c r="CY26" s="10">
        <f>IFERROR(__xludf.DUMMYFUNCTION("""COMPUTED_VALUE"""),1.0)</f>
        <v>1</v>
      </c>
      <c r="CZ26" s="10">
        <f>IFERROR(__xludf.DUMMYFUNCTION("""COMPUTED_VALUE"""),1.0)</f>
        <v>1</v>
      </c>
      <c r="DA26" s="10">
        <f>IFERROR(__xludf.DUMMYFUNCTION("""COMPUTED_VALUE"""),1.0)</f>
        <v>1</v>
      </c>
      <c r="DB26" s="10">
        <f>IFERROR(__xludf.DUMMYFUNCTION("""COMPUTED_VALUE"""),1.0)</f>
        <v>1</v>
      </c>
      <c r="DC26" s="10">
        <f>IFERROR(__xludf.DUMMYFUNCTION("""COMPUTED_VALUE"""),1.0)</f>
        <v>1</v>
      </c>
      <c r="DD26" s="10">
        <f>IFERROR(__xludf.DUMMYFUNCTION("""COMPUTED_VALUE"""),1.0)</f>
        <v>1</v>
      </c>
      <c r="DE26" s="10">
        <f>IFERROR(__xludf.DUMMYFUNCTION("""COMPUTED_VALUE"""),1.0)</f>
        <v>1</v>
      </c>
      <c r="DF26" s="10">
        <f>IFERROR(__xludf.DUMMYFUNCTION("""COMPUTED_VALUE"""),1.0)</f>
        <v>1</v>
      </c>
      <c r="DG26" s="10">
        <f>IFERROR(__xludf.DUMMYFUNCTION("""COMPUTED_VALUE"""),1.0)</f>
        <v>1</v>
      </c>
      <c r="DH26" s="10">
        <f>IFERROR(__xludf.DUMMYFUNCTION("""COMPUTED_VALUE"""),1.0)</f>
        <v>1</v>
      </c>
      <c r="DI26" s="10">
        <f>IFERROR(__xludf.DUMMYFUNCTION("""COMPUTED_VALUE"""),1.0)</f>
        <v>1</v>
      </c>
      <c r="DJ26" s="10">
        <f>IFERROR(__xludf.DUMMYFUNCTION("""COMPUTED_VALUE"""),1.0)</f>
        <v>1</v>
      </c>
      <c r="DK26" s="10">
        <f>IFERROR(__xludf.DUMMYFUNCTION("""COMPUTED_VALUE"""),1.0)</f>
        <v>1</v>
      </c>
      <c r="DL26" s="10">
        <f>IFERROR(__xludf.DUMMYFUNCTION("""COMPUTED_VALUE"""),1.0)</f>
        <v>1</v>
      </c>
      <c r="DM26" s="10">
        <f>IFERROR(__xludf.DUMMYFUNCTION("""COMPUTED_VALUE"""),1.0)</f>
        <v>1</v>
      </c>
      <c r="DN26" s="10">
        <f>IFERROR(__xludf.DUMMYFUNCTION("""COMPUTED_VALUE"""),1.0)</f>
        <v>1</v>
      </c>
      <c r="DO26" s="10">
        <f>IFERROR(__xludf.DUMMYFUNCTION("""COMPUTED_VALUE"""),1.0)</f>
        <v>1</v>
      </c>
      <c r="DP26" s="10">
        <f>IFERROR(__xludf.DUMMYFUNCTION("""COMPUTED_VALUE"""),1.0)</f>
        <v>1</v>
      </c>
      <c r="DQ26" s="10">
        <f>IFERROR(__xludf.DUMMYFUNCTION("""COMPUTED_VALUE"""),1.0)</f>
        <v>1</v>
      </c>
      <c r="DR26" s="10">
        <f>IFERROR(__xludf.DUMMYFUNCTION("""COMPUTED_VALUE"""),1.0)</f>
        <v>1</v>
      </c>
      <c r="DS26" s="10">
        <f>IFERROR(__xludf.DUMMYFUNCTION("""COMPUTED_VALUE"""),1.0)</f>
        <v>1</v>
      </c>
      <c r="DT26" s="10">
        <f>IFERROR(__xludf.DUMMYFUNCTION("""COMPUTED_VALUE"""),1.0)</f>
        <v>1</v>
      </c>
      <c r="DU26" s="10">
        <f>IFERROR(__xludf.DUMMYFUNCTION("""COMPUTED_VALUE"""),1.0)</f>
        <v>1</v>
      </c>
      <c r="DV26" s="10">
        <f>IFERROR(__xludf.DUMMYFUNCTION("""COMPUTED_VALUE"""),1.0)</f>
        <v>1</v>
      </c>
      <c r="DW26" s="10">
        <f>IFERROR(__xludf.DUMMYFUNCTION("""COMPUTED_VALUE"""),1.0)</f>
        <v>1</v>
      </c>
      <c r="DX26" s="10">
        <f>IFERROR(__xludf.DUMMYFUNCTION("""COMPUTED_VALUE"""),1.0)</f>
        <v>1</v>
      </c>
      <c r="DY26" s="10">
        <f>IFERROR(__xludf.DUMMYFUNCTION("""COMPUTED_VALUE"""),1.0)</f>
        <v>1</v>
      </c>
      <c r="DZ26" s="10">
        <f>IFERROR(__xludf.DUMMYFUNCTION("""COMPUTED_VALUE"""),1.0)</f>
        <v>1</v>
      </c>
      <c r="EA26" s="10">
        <f>IFERROR(__xludf.DUMMYFUNCTION("""COMPUTED_VALUE"""),1.0)</f>
        <v>1</v>
      </c>
      <c r="EB26" s="10">
        <f>IFERROR(__xludf.DUMMYFUNCTION("""COMPUTED_VALUE"""),1.0)</f>
        <v>1</v>
      </c>
      <c r="EC26" s="10">
        <f>IFERROR(__xludf.DUMMYFUNCTION("""COMPUTED_VALUE"""),1.0)</f>
        <v>1</v>
      </c>
      <c r="ED26" s="10">
        <f>IFERROR(__xludf.DUMMYFUNCTION("""COMPUTED_VALUE"""),1.0)</f>
        <v>1</v>
      </c>
      <c r="EE26" s="10">
        <f>IFERROR(__xludf.DUMMYFUNCTION("""COMPUTED_VALUE"""),1.0)</f>
        <v>1</v>
      </c>
      <c r="EF26" s="10">
        <f>IFERROR(__xludf.DUMMYFUNCTION("""COMPUTED_VALUE"""),1.0)</f>
        <v>1</v>
      </c>
      <c r="EG26" s="10">
        <f>IFERROR(__xludf.DUMMYFUNCTION("""COMPUTED_VALUE"""),1.0)</f>
        <v>1</v>
      </c>
      <c r="EH26" s="10">
        <f>IFERROR(__xludf.DUMMYFUNCTION("""COMPUTED_VALUE"""),1.0)</f>
        <v>1</v>
      </c>
      <c r="EI26" s="10">
        <f>IFERROR(__xludf.DUMMYFUNCTION("""COMPUTED_VALUE"""),1.0)</f>
        <v>1</v>
      </c>
      <c r="EJ26" s="10">
        <f>IFERROR(__xludf.DUMMYFUNCTION("""COMPUTED_VALUE"""),1.0)</f>
        <v>1</v>
      </c>
      <c r="EK26" s="10">
        <f>IFERROR(__xludf.DUMMYFUNCTION("""COMPUTED_VALUE"""),1.0)</f>
        <v>1</v>
      </c>
      <c r="EL26" s="10">
        <f>IFERROR(__xludf.DUMMYFUNCTION("""COMPUTED_VALUE"""),1.0)</f>
        <v>1</v>
      </c>
      <c r="EM26" s="10">
        <f>IFERROR(__xludf.DUMMYFUNCTION("""COMPUTED_VALUE"""),1.0)</f>
        <v>1</v>
      </c>
      <c r="EN26" s="10">
        <f>IFERROR(__xludf.DUMMYFUNCTION("""COMPUTED_VALUE"""),1.0)</f>
        <v>1</v>
      </c>
      <c r="EO26" s="10">
        <f>IFERROR(__xludf.DUMMYFUNCTION("""COMPUTED_VALUE"""),1.0)</f>
        <v>1</v>
      </c>
      <c r="EP26" s="10">
        <f>IFERROR(__xludf.DUMMYFUNCTION("""COMPUTED_VALUE"""),1.0)</f>
        <v>1</v>
      </c>
      <c r="EQ26" s="10">
        <f>IFERROR(__xludf.DUMMYFUNCTION("""COMPUTED_VALUE"""),1.0)</f>
        <v>1</v>
      </c>
      <c r="ER26" s="10">
        <f>IFERROR(__xludf.DUMMYFUNCTION("""COMPUTED_VALUE"""),1.0)</f>
        <v>1</v>
      </c>
      <c r="ES26" s="10">
        <f>IFERROR(__xludf.DUMMYFUNCTION("""COMPUTED_VALUE"""),1.0)</f>
        <v>1</v>
      </c>
      <c r="ET26" s="10">
        <f>IFERROR(__xludf.DUMMYFUNCTION("""COMPUTED_VALUE"""),1.0)</f>
        <v>1</v>
      </c>
      <c r="EU26" s="10">
        <f>IFERROR(__xludf.DUMMYFUNCTION("""COMPUTED_VALUE"""),1.0)</f>
        <v>1</v>
      </c>
      <c r="EV26" s="10">
        <f>IFERROR(__xludf.DUMMYFUNCTION("""COMPUTED_VALUE"""),1.0)</f>
        <v>1</v>
      </c>
      <c r="EW26" s="10">
        <f>IFERROR(__xludf.DUMMYFUNCTION("""COMPUTED_VALUE"""),1.0)</f>
        <v>1</v>
      </c>
      <c r="EX26" s="10">
        <f>IFERROR(__xludf.DUMMYFUNCTION("""COMPUTED_VALUE"""),1.0)</f>
        <v>1</v>
      </c>
      <c r="EY26" s="10">
        <f>IFERROR(__xludf.DUMMYFUNCTION("""COMPUTED_VALUE"""),1.0)</f>
        <v>1</v>
      </c>
      <c r="EZ26" s="10">
        <f>IFERROR(__xludf.DUMMYFUNCTION("""COMPUTED_VALUE"""),1.0)</f>
        <v>1</v>
      </c>
      <c r="FA26" s="10">
        <f>IFERROR(__xludf.DUMMYFUNCTION("""COMPUTED_VALUE"""),1.0)</f>
        <v>1</v>
      </c>
      <c r="FB26" s="10">
        <f>IFERROR(__xludf.DUMMYFUNCTION("""COMPUTED_VALUE"""),1.0)</f>
        <v>1</v>
      </c>
      <c r="FC26" s="10">
        <f>IFERROR(__xludf.DUMMYFUNCTION("""COMPUTED_VALUE"""),1.0)</f>
        <v>1</v>
      </c>
      <c r="FD26" s="11">
        <f>IFERROR(__xludf.DUMMYFUNCTION("""COMPUTED_VALUE"""),1.0)</f>
        <v>1</v>
      </c>
      <c r="FE26" s="10">
        <f>IFERROR(__xludf.DUMMYFUNCTION("""COMPUTED_VALUE"""),1.0)</f>
        <v>1</v>
      </c>
      <c r="FF26" s="10">
        <f>IFERROR(__xludf.DUMMYFUNCTION("""COMPUTED_VALUE"""),1.0)</f>
        <v>1</v>
      </c>
      <c r="FG26" s="10" t="str">
        <f>IFERROR(__xludf.DUMMYFUNCTION("""COMPUTED_VALUE"""),"WA")</f>
        <v>WA</v>
      </c>
      <c r="FH26" s="10">
        <f>IFERROR(__xludf.DUMMYFUNCTION("""COMPUTED_VALUE"""),1.0)</f>
        <v>1</v>
      </c>
      <c r="FI26" s="10" t="str">
        <f>IFERROR(__xludf.DUMMYFUNCTION("""COMPUTED_VALUE"""),"WA")</f>
        <v>WA</v>
      </c>
      <c r="FJ26" s="10">
        <f>IFERROR(__xludf.DUMMYFUNCTION("""COMPUTED_VALUE"""),1.0)</f>
        <v>1</v>
      </c>
      <c r="FK26" s="10">
        <f>IFERROR(__xludf.DUMMYFUNCTION("""COMPUTED_VALUE"""),1.0)</f>
        <v>1</v>
      </c>
      <c r="FL26" s="10">
        <f>IFERROR(__xludf.DUMMYFUNCTION("""COMPUTED_VALUE"""),1.0)</f>
        <v>1</v>
      </c>
      <c r="FM26" s="10">
        <f>IFERROR(__xludf.DUMMYFUNCTION("""COMPUTED_VALUE"""),1.0)</f>
        <v>1</v>
      </c>
      <c r="FN26" s="10">
        <f>IFERROR(__xludf.DUMMYFUNCTION("""COMPUTED_VALUE"""),1.0)</f>
        <v>1</v>
      </c>
      <c r="FO26" s="10">
        <f>IFERROR(__xludf.DUMMYFUNCTION("""COMPUTED_VALUE"""),1.0)</f>
        <v>1</v>
      </c>
      <c r="FP26" s="10" t="str">
        <f>IFERROR(__xludf.DUMMYFUNCTION("""COMPUTED_VALUE"""),"WA")</f>
        <v>WA</v>
      </c>
      <c r="FQ26" s="10">
        <f>IFERROR(__xludf.DUMMYFUNCTION("""COMPUTED_VALUE"""),1.0)</f>
        <v>1</v>
      </c>
      <c r="FR26" s="10" t="str">
        <f>IFERROR(__xludf.DUMMYFUNCTION("""COMPUTED_VALUE"""),"WA")</f>
        <v>WA</v>
      </c>
      <c r="FS26" s="10">
        <f>IFERROR(__xludf.DUMMYFUNCTION("""COMPUTED_VALUE"""),1.0)</f>
        <v>1</v>
      </c>
      <c r="FT26" s="10">
        <f>IFERROR(__xludf.DUMMYFUNCTION("""COMPUTED_VALUE"""),1.0)</f>
        <v>1</v>
      </c>
      <c r="FU26" s="10" t="str">
        <f>IFERROR(__xludf.DUMMYFUNCTION("""COMPUTED_VALUE"""),"WA")</f>
        <v>WA</v>
      </c>
      <c r="FV26" s="10" t="str">
        <f>IFERROR(__xludf.DUMMYFUNCTION("""COMPUTED_VALUE"""),"WA")</f>
        <v>WA</v>
      </c>
      <c r="FW26" s="10">
        <f>IFERROR(__xludf.DUMMYFUNCTION("""COMPUTED_VALUE"""),1.0)</f>
        <v>1</v>
      </c>
      <c r="FX26" s="10" t="str">
        <f>IFERROR(__xludf.DUMMYFUNCTION("""COMPUTED_VALUE"""),"WA")</f>
        <v>WA</v>
      </c>
      <c r="FY26" s="10">
        <f>IFERROR(__xludf.DUMMYFUNCTION("""COMPUTED_VALUE"""),1.0)</f>
        <v>1</v>
      </c>
      <c r="FZ26" s="10" t="str">
        <f>IFERROR(__xludf.DUMMYFUNCTION("""COMPUTED_VALUE"""),"WA")</f>
        <v>WA</v>
      </c>
      <c r="GA26" s="10">
        <f>IFERROR(__xludf.DUMMYFUNCTION("""COMPUTED_VALUE"""),1.0)</f>
        <v>1</v>
      </c>
      <c r="GB26" s="10" t="str">
        <f>IFERROR(__xludf.DUMMYFUNCTION("""COMPUTED_VALUE"""),"WA")</f>
        <v>WA</v>
      </c>
      <c r="GC26" s="10">
        <f>IFERROR(__xludf.DUMMYFUNCTION("""COMPUTED_VALUE"""),1.0)</f>
        <v>1</v>
      </c>
      <c r="GD26" s="10">
        <f>IFERROR(__xludf.DUMMYFUNCTION("""COMPUTED_VALUE"""),1.0)</f>
        <v>1</v>
      </c>
      <c r="GE26" s="11">
        <f>IFERROR(__xludf.DUMMYFUNCTION("""COMPUTED_VALUE"""),1.0)</f>
        <v>1</v>
      </c>
      <c r="GF26" s="10">
        <f>IFERROR(__xludf.DUMMYFUNCTION("""COMPUTED_VALUE"""),1.0)</f>
        <v>1</v>
      </c>
      <c r="GG26" s="10">
        <f>IFERROR(__xludf.DUMMYFUNCTION("""COMPUTED_VALUE"""),1.0)</f>
        <v>1</v>
      </c>
      <c r="GH26" s="10">
        <f>IFERROR(__xludf.DUMMYFUNCTION("""COMPUTED_VALUE"""),1.0)</f>
        <v>1</v>
      </c>
      <c r="GI26" s="10">
        <f>IFERROR(__xludf.DUMMYFUNCTION("""COMPUTED_VALUE"""),1.0)</f>
        <v>1</v>
      </c>
      <c r="GJ26" s="10">
        <f>IFERROR(__xludf.DUMMYFUNCTION("""COMPUTED_VALUE"""),1.0)</f>
        <v>1</v>
      </c>
      <c r="GK26" s="10">
        <f>IFERROR(__xludf.DUMMYFUNCTION("""COMPUTED_VALUE"""),1.0)</f>
        <v>1</v>
      </c>
      <c r="GL26" s="10" t="str">
        <f>IFERROR(__xludf.DUMMYFUNCTION("""COMPUTED_VALUE"""),"MLE")</f>
        <v>MLE</v>
      </c>
      <c r="GM26" s="10">
        <f>IFERROR(__xludf.DUMMYFUNCTION("""COMPUTED_VALUE"""),1.0)</f>
        <v>1</v>
      </c>
      <c r="GN26" s="10">
        <f>IFERROR(__xludf.DUMMYFUNCTION("""COMPUTED_VALUE"""),1.0)</f>
        <v>1</v>
      </c>
      <c r="GO26" s="10">
        <f>IFERROR(__xludf.DUMMYFUNCTION("""COMPUTED_VALUE"""),1.0)</f>
        <v>1</v>
      </c>
      <c r="GP26" s="10">
        <f>IFERROR(__xludf.DUMMYFUNCTION("""COMPUTED_VALUE"""),1.0)</f>
        <v>1</v>
      </c>
      <c r="GQ26" s="10" t="str">
        <f>IFERROR(__xludf.DUMMYFUNCTION("""COMPUTED_VALUE"""),"TLE")</f>
        <v>TLE</v>
      </c>
      <c r="GR26" s="10" t="str">
        <f>IFERROR(__xludf.DUMMYFUNCTION("""COMPUTED_VALUE"""),"TLE")</f>
        <v>TLE</v>
      </c>
      <c r="GS26" s="10" t="str">
        <f>IFERROR(__xludf.DUMMYFUNCTION("""COMPUTED_VALUE"""),"TLE")</f>
        <v>TLE</v>
      </c>
      <c r="GT26" s="10" t="str">
        <f>IFERROR(__xludf.DUMMYFUNCTION("""COMPUTED_VALUE"""),"TLE")</f>
        <v>TLE</v>
      </c>
      <c r="GU26" s="10" t="str">
        <f>IFERROR(__xludf.DUMMYFUNCTION("""COMPUTED_VALUE"""),"TLE")</f>
        <v>TLE</v>
      </c>
      <c r="GV26" s="10" t="str">
        <f>IFERROR(__xludf.DUMMYFUNCTION("""COMPUTED_VALUE"""),"TLE")</f>
        <v>TLE</v>
      </c>
      <c r="GW26" s="10" t="str">
        <f>IFERROR(__xludf.DUMMYFUNCTION("""COMPUTED_VALUE"""),"WA")</f>
        <v>WA</v>
      </c>
      <c r="GX26" s="10" t="str">
        <f>IFERROR(__xludf.DUMMYFUNCTION("""COMPUTED_VALUE"""),"WA")</f>
        <v>WA</v>
      </c>
      <c r="GY26" s="10" t="str">
        <f>IFERROR(__xludf.DUMMYFUNCTION("""COMPUTED_VALUE"""),"WA")</f>
        <v>WA</v>
      </c>
      <c r="GZ26" s="10" t="str">
        <f>IFERROR(__xludf.DUMMYFUNCTION("""COMPUTED_VALUE"""),"WA")</f>
        <v>WA</v>
      </c>
      <c r="HA26" s="10" t="str">
        <f>IFERROR(__xludf.DUMMYFUNCTION("""COMPUTED_VALUE"""),"WA")</f>
        <v>WA</v>
      </c>
      <c r="HB26" s="10" t="str">
        <f>IFERROR(__xludf.DUMMYFUNCTION("""COMPUTED_VALUE"""),"TLE")</f>
        <v>TLE</v>
      </c>
      <c r="HC26" s="10" t="str">
        <f>IFERROR(__xludf.DUMMYFUNCTION("""COMPUTED_VALUE"""),"TLE")</f>
        <v>TLE</v>
      </c>
      <c r="HD26" s="10" t="str">
        <f>IFERROR(__xludf.DUMMYFUNCTION("""COMPUTED_VALUE"""),"TLE")</f>
        <v>TLE</v>
      </c>
      <c r="HE26" s="10" t="str">
        <f>IFERROR(__xludf.DUMMYFUNCTION("""COMPUTED_VALUE"""),"TLE")</f>
        <v>TLE</v>
      </c>
      <c r="HF26" s="10" t="str">
        <f>IFERROR(__xludf.DUMMYFUNCTION("""COMPUTED_VALUE"""),"WA")</f>
        <v>WA</v>
      </c>
      <c r="HG26" s="10" t="str">
        <f>IFERROR(__xludf.DUMMYFUNCTION("""COMPUTED_VALUE"""),"TLE")</f>
        <v>TLE</v>
      </c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</row>
    <row r="27">
      <c r="A27" s="7"/>
      <c r="B27" s="8"/>
      <c r="C27" s="8" t="str">
        <f t="shared" si="1"/>
        <v>23 - 25</v>
      </c>
      <c r="D27" s="7" t="str">
        <f>IFERROR(__xludf.DUMMYFUNCTION("""COMPUTED_VALUE"""),"Boggy")</f>
        <v>Boggy</v>
      </c>
      <c r="E27" s="7" t="str">
        <f>IFERROR(__xludf.DUMMYFUNCTION("""COMPUTED_VALUE"""),"Bogdan")</f>
        <v>Bogdan</v>
      </c>
      <c r="F27" s="7" t="str">
        <f>IFERROR(__xludf.DUMMYFUNCTION("""COMPUTED_VALUE"""),"Micić")</f>
        <v>Micić</v>
      </c>
      <c r="G27" s="9">
        <f>IFERROR(__xludf.DUMMYFUNCTION("""COMPUTED_VALUE"""),142.0)</f>
        <v>142</v>
      </c>
      <c r="H27" s="7" t="str">
        <f>IFERROR(__xludf.DUMMYFUNCTION("""COMPUTED_VALUE"""),"ODOBREN")</f>
        <v>ODOBREN</v>
      </c>
      <c r="I27" s="7" t="str">
        <f>IFERROR(__xludf.DUMMYFUNCTION("""COMPUTED_VALUE"""),"Niš")</f>
        <v>Niš</v>
      </c>
      <c r="J27" s="7" t="str">
        <f>IFERROR(__xludf.DUMMYFUNCTION("""COMPUTED_VALUE"""),"Gimnazija Bora Stanković")</f>
        <v>Gimnazija Bora Stanković</v>
      </c>
      <c r="K27" s="7" t="str">
        <f>IFERROR(__xludf.DUMMYFUNCTION("""COMPUTED_VALUE"""),"III")</f>
        <v>III</v>
      </c>
      <c r="L27" s="7" t="str">
        <f>IFERROR(__xludf.DUMMYFUNCTION("""COMPUTED_VALUE"""),"A")</f>
        <v>A</v>
      </c>
      <c r="M27" s="7" t="str">
        <f>IFERROR(__xludf.DUMMYFUNCTION("""COMPUTED_VALUE"""),"Vladan Mihajlović")</f>
        <v>Vladan Mihajlović</v>
      </c>
      <c r="N27" s="10" t="str">
        <f>IFERROR(__xludf.DUMMYFUNCTION("""COMPUTED_VALUE"""),"-")</f>
        <v>-</v>
      </c>
      <c r="O27" s="10" t="str">
        <f>IFERROR(__xludf.DUMMYFUNCTION("""COMPUTED_VALUE"""),"-")</f>
        <v>-</v>
      </c>
      <c r="P27" s="10" t="str">
        <f>IFERROR(__xludf.DUMMYFUNCTION("""COMPUTED_VALUE"""),"-")</f>
        <v>-</v>
      </c>
      <c r="Q27" s="11">
        <f>IFERROR(__xludf.DUMMYFUNCTION("""COMPUTED_VALUE"""),100.0)</f>
        <v>100</v>
      </c>
      <c r="R27" s="10">
        <f>IFERROR(__xludf.DUMMYFUNCTION("""COMPUTED_VALUE"""),20.0)</f>
        <v>20</v>
      </c>
      <c r="S27" s="10">
        <f>IFERROR(__xludf.DUMMYFUNCTION("""COMPUTED_VALUE"""),22.0)</f>
        <v>22</v>
      </c>
      <c r="T27" s="11" t="str">
        <f>IFERROR(__xludf.DUMMYFUNCTION("""COMPUTED_VALUE"""),"-")</f>
        <v>-</v>
      </c>
      <c r="U27" s="10" t="str">
        <f>IFERROR(__xludf.DUMMYFUNCTION("""COMPUTED_VALUE"""),"-")</f>
        <v>-</v>
      </c>
      <c r="V27" s="10" t="str">
        <f>IFERROR(__xludf.DUMMYFUNCTION("""COMPUTED_VALUE"""),"-")</f>
        <v>-</v>
      </c>
      <c r="W27" s="10" t="str">
        <f>IFERROR(__xludf.DUMMYFUNCTION("""COMPUTED_VALUE"""),"-")</f>
        <v>-</v>
      </c>
      <c r="X27" s="10" t="str">
        <f>IFERROR(__xludf.DUMMYFUNCTION("""COMPUTED_VALUE"""),"-")</f>
        <v>-</v>
      </c>
      <c r="Y27" s="10" t="str">
        <f>IFERROR(__xludf.DUMMYFUNCTION("""COMPUTED_VALUE"""),"-")</f>
        <v>-</v>
      </c>
      <c r="Z27" s="10" t="str">
        <f>IFERROR(__xludf.DUMMYFUNCTION("""COMPUTED_VALUE"""),"-")</f>
        <v>-</v>
      </c>
      <c r="AA27" s="10" t="str">
        <f>IFERROR(__xludf.DUMMYFUNCTION("""COMPUTED_VALUE"""),"-")</f>
        <v>-</v>
      </c>
      <c r="AB27" s="10" t="str">
        <f>IFERROR(__xludf.DUMMYFUNCTION("""COMPUTED_VALUE"""),"-")</f>
        <v>-</v>
      </c>
      <c r="AC27" s="10" t="str">
        <f>IFERROR(__xludf.DUMMYFUNCTION("""COMPUTED_VALUE"""),"-")</f>
        <v>-</v>
      </c>
      <c r="AD27" s="10" t="str">
        <f>IFERROR(__xludf.DUMMYFUNCTION("""COMPUTED_VALUE"""),"-")</f>
        <v>-</v>
      </c>
      <c r="AE27" s="10" t="str">
        <f>IFERROR(__xludf.DUMMYFUNCTION("""COMPUTED_VALUE"""),"-")</f>
        <v>-</v>
      </c>
      <c r="AF27" s="10" t="str">
        <f>IFERROR(__xludf.DUMMYFUNCTION("""COMPUTED_VALUE"""),"-")</f>
        <v>-</v>
      </c>
      <c r="AG27" s="10" t="str">
        <f>IFERROR(__xludf.DUMMYFUNCTION("""COMPUTED_VALUE"""),"-")</f>
        <v>-</v>
      </c>
      <c r="AH27" s="10" t="str">
        <f>IFERROR(__xludf.DUMMYFUNCTION("""COMPUTED_VALUE"""),"-")</f>
        <v>-</v>
      </c>
      <c r="AI27" s="10" t="str">
        <f>IFERROR(__xludf.DUMMYFUNCTION("""COMPUTED_VALUE"""),"-")</f>
        <v>-</v>
      </c>
      <c r="AJ27" s="10" t="str">
        <f>IFERROR(__xludf.DUMMYFUNCTION("""COMPUTED_VALUE"""),"-")</f>
        <v>-</v>
      </c>
      <c r="AK27" s="10" t="str">
        <f>IFERROR(__xludf.DUMMYFUNCTION("""COMPUTED_VALUE"""),"-")</f>
        <v>-</v>
      </c>
      <c r="AL27" s="10" t="str">
        <f>IFERROR(__xludf.DUMMYFUNCTION("""COMPUTED_VALUE"""),"-")</f>
        <v>-</v>
      </c>
      <c r="AM27" s="10" t="str">
        <f>IFERROR(__xludf.DUMMYFUNCTION("""COMPUTED_VALUE"""),"-")</f>
        <v>-</v>
      </c>
      <c r="AN27" s="11" t="str">
        <f>IFERROR(__xludf.DUMMYFUNCTION("""COMPUTED_VALUE"""),"-")</f>
        <v>-</v>
      </c>
      <c r="AO27" s="10" t="str">
        <f>IFERROR(__xludf.DUMMYFUNCTION("""COMPUTED_VALUE"""),"-")</f>
        <v>-</v>
      </c>
      <c r="AP27" s="10" t="str">
        <f>IFERROR(__xludf.DUMMYFUNCTION("""COMPUTED_VALUE"""),"-")</f>
        <v>-</v>
      </c>
      <c r="AQ27" s="10" t="str">
        <f>IFERROR(__xludf.DUMMYFUNCTION("""COMPUTED_VALUE"""),"-")</f>
        <v>-</v>
      </c>
      <c r="AR27" s="10" t="str">
        <f>IFERROR(__xludf.DUMMYFUNCTION("""COMPUTED_VALUE"""),"-")</f>
        <v>-</v>
      </c>
      <c r="AS27" s="10" t="str">
        <f>IFERROR(__xludf.DUMMYFUNCTION("""COMPUTED_VALUE"""),"-")</f>
        <v>-</v>
      </c>
      <c r="AT27" s="10" t="str">
        <f>IFERROR(__xludf.DUMMYFUNCTION("""COMPUTED_VALUE"""),"-")</f>
        <v>-</v>
      </c>
      <c r="AU27" s="10" t="str">
        <f>IFERROR(__xludf.DUMMYFUNCTION("""COMPUTED_VALUE"""),"-")</f>
        <v>-</v>
      </c>
      <c r="AV27" s="10" t="str">
        <f>IFERROR(__xludf.DUMMYFUNCTION("""COMPUTED_VALUE"""),"-")</f>
        <v>-</v>
      </c>
      <c r="AW27" s="10" t="str">
        <f>IFERROR(__xludf.DUMMYFUNCTION("""COMPUTED_VALUE"""),"-")</f>
        <v>-</v>
      </c>
      <c r="AX27" s="10" t="str">
        <f>IFERROR(__xludf.DUMMYFUNCTION("""COMPUTED_VALUE"""),"-")</f>
        <v>-</v>
      </c>
      <c r="AY27" s="10" t="str">
        <f>IFERROR(__xludf.DUMMYFUNCTION("""COMPUTED_VALUE"""),"-")</f>
        <v>-</v>
      </c>
      <c r="AZ27" s="10" t="str">
        <f>IFERROR(__xludf.DUMMYFUNCTION("""COMPUTED_VALUE"""),"-")</f>
        <v>-</v>
      </c>
      <c r="BA27" s="10" t="str">
        <f>IFERROR(__xludf.DUMMYFUNCTION("""COMPUTED_VALUE"""),"-")</f>
        <v>-</v>
      </c>
      <c r="BB27" s="10" t="str">
        <f>IFERROR(__xludf.DUMMYFUNCTION("""COMPUTED_VALUE"""),"-")</f>
        <v>-</v>
      </c>
      <c r="BC27" s="10" t="str">
        <f>IFERROR(__xludf.DUMMYFUNCTION("""COMPUTED_VALUE"""),"-")</f>
        <v>-</v>
      </c>
      <c r="BD27" s="10" t="str">
        <f>IFERROR(__xludf.DUMMYFUNCTION("""COMPUTED_VALUE"""),"-")</f>
        <v>-</v>
      </c>
      <c r="BE27" s="10" t="str">
        <f>IFERROR(__xludf.DUMMYFUNCTION("""COMPUTED_VALUE"""),"-")</f>
        <v>-</v>
      </c>
      <c r="BF27" s="10" t="str">
        <f>IFERROR(__xludf.DUMMYFUNCTION("""COMPUTED_VALUE"""),"-")</f>
        <v>-</v>
      </c>
      <c r="BG27" s="10" t="str">
        <f>IFERROR(__xludf.DUMMYFUNCTION("""COMPUTED_VALUE"""),"-")</f>
        <v>-</v>
      </c>
      <c r="BH27" s="10" t="str">
        <f>IFERROR(__xludf.DUMMYFUNCTION("""COMPUTED_VALUE"""),"-")</f>
        <v>-</v>
      </c>
      <c r="BI27" s="10" t="str">
        <f>IFERROR(__xludf.DUMMYFUNCTION("""COMPUTED_VALUE"""),"-")</f>
        <v>-</v>
      </c>
      <c r="BJ27" s="10" t="str">
        <f>IFERROR(__xludf.DUMMYFUNCTION("""COMPUTED_VALUE"""),"-")</f>
        <v>-</v>
      </c>
      <c r="BK27" s="10" t="str">
        <f>IFERROR(__xludf.DUMMYFUNCTION("""COMPUTED_VALUE"""),"-")</f>
        <v>-</v>
      </c>
      <c r="BL27" s="11" t="str">
        <f>IFERROR(__xludf.DUMMYFUNCTION("""COMPUTED_VALUE"""),"-")</f>
        <v>-</v>
      </c>
      <c r="BM27" s="10" t="str">
        <f>IFERROR(__xludf.DUMMYFUNCTION("""COMPUTED_VALUE"""),"-")</f>
        <v>-</v>
      </c>
      <c r="BN27" s="10" t="str">
        <f>IFERROR(__xludf.DUMMYFUNCTION("""COMPUTED_VALUE"""),"-")</f>
        <v>-</v>
      </c>
      <c r="BO27" s="10" t="str">
        <f>IFERROR(__xludf.DUMMYFUNCTION("""COMPUTED_VALUE"""),"-")</f>
        <v>-</v>
      </c>
      <c r="BP27" s="10" t="str">
        <f>IFERROR(__xludf.DUMMYFUNCTION("""COMPUTED_VALUE"""),"-")</f>
        <v>-</v>
      </c>
      <c r="BQ27" s="10" t="str">
        <f>IFERROR(__xludf.DUMMYFUNCTION("""COMPUTED_VALUE"""),"-")</f>
        <v>-</v>
      </c>
      <c r="BR27" s="10" t="str">
        <f>IFERROR(__xludf.DUMMYFUNCTION("""COMPUTED_VALUE"""),"-")</f>
        <v>-</v>
      </c>
      <c r="BS27" s="10" t="str">
        <f>IFERROR(__xludf.DUMMYFUNCTION("""COMPUTED_VALUE"""),"-")</f>
        <v>-</v>
      </c>
      <c r="BT27" s="10" t="str">
        <f>IFERROR(__xludf.DUMMYFUNCTION("""COMPUTED_VALUE"""),"-")</f>
        <v>-</v>
      </c>
      <c r="BU27" s="10" t="str">
        <f>IFERROR(__xludf.DUMMYFUNCTION("""COMPUTED_VALUE"""),"-")</f>
        <v>-</v>
      </c>
      <c r="BV27" s="10" t="str">
        <f>IFERROR(__xludf.DUMMYFUNCTION("""COMPUTED_VALUE"""),"-")</f>
        <v>-</v>
      </c>
      <c r="BW27" s="10" t="str">
        <f>IFERROR(__xludf.DUMMYFUNCTION("""COMPUTED_VALUE"""),"-")</f>
        <v>-</v>
      </c>
      <c r="BX27" s="10" t="str">
        <f>IFERROR(__xludf.DUMMYFUNCTION("""COMPUTED_VALUE"""),"-")</f>
        <v>-</v>
      </c>
      <c r="BY27" s="10" t="str">
        <f>IFERROR(__xludf.DUMMYFUNCTION("""COMPUTED_VALUE"""),"-")</f>
        <v>-</v>
      </c>
      <c r="BZ27" s="10" t="str">
        <f>IFERROR(__xludf.DUMMYFUNCTION("""COMPUTED_VALUE"""),"-")</f>
        <v>-</v>
      </c>
      <c r="CA27" s="10" t="str">
        <f>IFERROR(__xludf.DUMMYFUNCTION("""COMPUTED_VALUE"""),"-")</f>
        <v>-</v>
      </c>
      <c r="CB27" s="10" t="str">
        <f>IFERROR(__xludf.DUMMYFUNCTION("""COMPUTED_VALUE"""),"-")</f>
        <v>-</v>
      </c>
      <c r="CC27" s="10" t="str">
        <f>IFERROR(__xludf.DUMMYFUNCTION("""COMPUTED_VALUE"""),"-")</f>
        <v>-</v>
      </c>
      <c r="CD27" s="10" t="str">
        <f>IFERROR(__xludf.DUMMYFUNCTION("""COMPUTED_VALUE"""),"-")</f>
        <v>-</v>
      </c>
      <c r="CE27" s="10" t="str">
        <f>IFERROR(__xludf.DUMMYFUNCTION("""COMPUTED_VALUE"""),"-")</f>
        <v>-</v>
      </c>
      <c r="CF27" s="10" t="str">
        <f>IFERROR(__xludf.DUMMYFUNCTION("""COMPUTED_VALUE"""),"-")</f>
        <v>-</v>
      </c>
      <c r="CG27" s="10" t="str">
        <f>IFERROR(__xludf.DUMMYFUNCTION("""COMPUTED_VALUE"""),"-")</f>
        <v>-</v>
      </c>
      <c r="CH27" s="10" t="str">
        <f>IFERROR(__xludf.DUMMYFUNCTION("""COMPUTED_VALUE"""),"-")</f>
        <v>-</v>
      </c>
      <c r="CI27" s="10" t="str">
        <f>IFERROR(__xludf.DUMMYFUNCTION("""COMPUTED_VALUE"""),"-")</f>
        <v>-</v>
      </c>
      <c r="CJ27" s="10" t="str">
        <f>IFERROR(__xludf.DUMMYFUNCTION("""COMPUTED_VALUE"""),"-")</f>
        <v>-</v>
      </c>
      <c r="CK27" s="10" t="str">
        <f>IFERROR(__xludf.DUMMYFUNCTION("""COMPUTED_VALUE"""),"-")</f>
        <v>-</v>
      </c>
      <c r="CL27" s="10" t="str">
        <f>IFERROR(__xludf.DUMMYFUNCTION("""COMPUTED_VALUE"""),"-")</f>
        <v>-</v>
      </c>
      <c r="CM27" s="10" t="str">
        <f>IFERROR(__xludf.DUMMYFUNCTION("""COMPUTED_VALUE"""),"-")</f>
        <v>-</v>
      </c>
      <c r="CN27" s="10" t="str">
        <f>IFERROR(__xludf.DUMMYFUNCTION("""COMPUTED_VALUE"""),"-")</f>
        <v>-</v>
      </c>
      <c r="CO27" s="11">
        <f>IFERROR(__xludf.DUMMYFUNCTION("""COMPUTED_VALUE"""),1.0)</f>
        <v>1</v>
      </c>
      <c r="CP27" s="10">
        <f>IFERROR(__xludf.DUMMYFUNCTION("""COMPUTED_VALUE"""),1.0)</f>
        <v>1</v>
      </c>
      <c r="CQ27" s="10">
        <f>IFERROR(__xludf.DUMMYFUNCTION("""COMPUTED_VALUE"""),1.0)</f>
        <v>1</v>
      </c>
      <c r="CR27" s="10">
        <f>IFERROR(__xludf.DUMMYFUNCTION("""COMPUTED_VALUE"""),1.0)</f>
        <v>1</v>
      </c>
      <c r="CS27" s="10">
        <f>IFERROR(__xludf.DUMMYFUNCTION("""COMPUTED_VALUE"""),1.0)</f>
        <v>1</v>
      </c>
      <c r="CT27" s="10">
        <f>IFERROR(__xludf.DUMMYFUNCTION("""COMPUTED_VALUE"""),1.0)</f>
        <v>1</v>
      </c>
      <c r="CU27" s="10">
        <f>IFERROR(__xludf.DUMMYFUNCTION("""COMPUTED_VALUE"""),1.0)</f>
        <v>1</v>
      </c>
      <c r="CV27" s="10">
        <f>IFERROR(__xludf.DUMMYFUNCTION("""COMPUTED_VALUE"""),1.0)</f>
        <v>1</v>
      </c>
      <c r="CW27" s="10">
        <f>IFERROR(__xludf.DUMMYFUNCTION("""COMPUTED_VALUE"""),1.0)</f>
        <v>1</v>
      </c>
      <c r="CX27" s="10">
        <f>IFERROR(__xludf.DUMMYFUNCTION("""COMPUTED_VALUE"""),1.0)</f>
        <v>1</v>
      </c>
      <c r="CY27" s="10">
        <f>IFERROR(__xludf.DUMMYFUNCTION("""COMPUTED_VALUE"""),1.0)</f>
        <v>1</v>
      </c>
      <c r="CZ27" s="10">
        <f>IFERROR(__xludf.DUMMYFUNCTION("""COMPUTED_VALUE"""),1.0)</f>
        <v>1</v>
      </c>
      <c r="DA27" s="10">
        <f>IFERROR(__xludf.DUMMYFUNCTION("""COMPUTED_VALUE"""),1.0)</f>
        <v>1</v>
      </c>
      <c r="DB27" s="10">
        <f>IFERROR(__xludf.DUMMYFUNCTION("""COMPUTED_VALUE"""),1.0)</f>
        <v>1</v>
      </c>
      <c r="DC27" s="10">
        <f>IFERROR(__xludf.DUMMYFUNCTION("""COMPUTED_VALUE"""),1.0)</f>
        <v>1</v>
      </c>
      <c r="DD27" s="10">
        <f>IFERROR(__xludf.DUMMYFUNCTION("""COMPUTED_VALUE"""),1.0)</f>
        <v>1</v>
      </c>
      <c r="DE27" s="10">
        <f>IFERROR(__xludf.DUMMYFUNCTION("""COMPUTED_VALUE"""),1.0)</f>
        <v>1</v>
      </c>
      <c r="DF27" s="10">
        <f>IFERROR(__xludf.DUMMYFUNCTION("""COMPUTED_VALUE"""),1.0)</f>
        <v>1</v>
      </c>
      <c r="DG27" s="10">
        <f>IFERROR(__xludf.DUMMYFUNCTION("""COMPUTED_VALUE"""),1.0)</f>
        <v>1</v>
      </c>
      <c r="DH27" s="10">
        <f>IFERROR(__xludf.DUMMYFUNCTION("""COMPUTED_VALUE"""),1.0)</f>
        <v>1</v>
      </c>
      <c r="DI27" s="10">
        <f>IFERROR(__xludf.DUMMYFUNCTION("""COMPUTED_VALUE"""),1.0)</f>
        <v>1</v>
      </c>
      <c r="DJ27" s="10">
        <f>IFERROR(__xludf.DUMMYFUNCTION("""COMPUTED_VALUE"""),1.0)</f>
        <v>1</v>
      </c>
      <c r="DK27" s="10">
        <f>IFERROR(__xludf.DUMMYFUNCTION("""COMPUTED_VALUE"""),1.0)</f>
        <v>1</v>
      </c>
      <c r="DL27" s="10">
        <f>IFERROR(__xludf.DUMMYFUNCTION("""COMPUTED_VALUE"""),1.0)</f>
        <v>1</v>
      </c>
      <c r="DM27" s="10">
        <f>IFERROR(__xludf.DUMMYFUNCTION("""COMPUTED_VALUE"""),1.0)</f>
        <v>1</v>
      </c>
      <c r="DN27" s="10">
        <f>IFERROR(__xludf.DUMMYFUNCTION("""COMPUTED_VALUE"""),1.0)</f>
        <v>1</v>
      </c>
      <c r="DO27" s="10">
        <f>IFERROR(__xludf.DUMMYFUNCTION("""COMPUTED_VALUE"""),1.0)</f>
        <v>1</v>
      </c>
      <c r="DP27" s="10">
        <f>IFERROR(__xludf.DUMMYFUNCTION("""COMPUTED_VALUE"""),1.0)</f>
        <v>1</v>
      </c>
      <c r="DQ27" s="10">
        <f>IFERROR(__xludf.DUMMYFUNCTION("""COMPUTED_VALUE"""),1.0)</f>
        <v>1</v>
      </c>
      <c r="DR27" s="10">
        <f>IFERROR(__xludf.DUMMYFUNCTION("""COMPUTED_VALUE"""),1.0)</f>
        <v>1</v>
      </c>
      <c r="DS27" s="10">
        <f>IFERROR(__xludf.DUMMYFUNCTION("""COMPUTED_VALUE"""),1.0)</f>
        <v>1</v>
      </c>
      <c r="DT27" s="10">
        <f>IFERROR(__xludf.DUMMYFUNCTION("""COMPUTED_VALUE"""),1.0)</f>
        <v>1</v>
      </c>
      <c r="DU27" s="10">
        <f>IFERROR(__xludf.DUMMYFUNCTION("""COMPUTED_VALUE"""),1.0)</f>
        <v>1</v>
      </c>
      <c r="DV27" s="10">
        <f>IFERROR(__xludf.DUMMYFUNCTION("""COMPUTED_VALUE"""),1.0)</f>
        <v>1</v>
      </c>
      <c r="DW27" s="10">
        <f>IFERROR(__xludf.DUMMYFUNCTION("""COMPUTED_VALUE"""),1.0)</f>
        <v>1</v>
      </c>
      <c r="DX27" s="10">
        <f>IFERROR(__xludf.DUMMYFUNCTION("""COMPUTED_VALUE"""),1.0)</f>
        <v>1</v>
      </c>
      <c r="DY27" s="10">
        <f>IFERROR(__xludf.DUMMYFUNCTION("""COMPUTED_VALUE"""),1.0)</f>
        <v>1</v>
      </c>
      <c r="DZ27" s="10">
        <f>IFERROR(__xludf.DUMMYFUNCTION("""COMPUTED_VALUE"""),1.0)</f>
        <v>1</v>
      </c>
      <c r="EA27" s="10">
        <f>IFERROR(__xludf.DUMMYFUNCTION("""COMPUTED_VALUE"""),1.0)</f>
        <v>1</v>
      </c>
      <c r="EB27" s="10">
        <f>IFERROR(__xludf.DUMMYFUNCTION("""COMPUTED_VALUE"""),1.0)</f>
        <v>1</v>
      </c>
      <c r="EC27" s="10">
        <f>IFERROR(__xludf.DUMMYFUNCTION("""COMPUTED_VALUE"""),1.0)</f>
        <v>1</v>
      </c>
      <c r="ED27" s="10">
        <f>IFERROR(__xludf.DUMMYFUNCTION("""COMPUTED_VALUE"""),1.0)</f>
        <v>1</v>
      </c>
      <c r="EE27" s="10">
        <f>IFERROR(__xludf.DUMMYFUNCTION("""COMPUTED_VALUE"""),1.0)</f>
        <v>1</v>
      </c>
      <c r="EF27" s="10">
        <f>IFERROR(__xludf.DUMMYFUNCTION("""COMPUTED_VALUE"""),1.0)</f>
        <v>1</v>
      </c>
      <c r="EG27" s="10">
        <f>IFERROR(__xludf.DUMMYFUNCTION("""COMPUTED_VALUE"""),1.0)</f>
        <v>1</v>
      </c>
      <c r="EH27" s="10">
        <f>IFERROR(__xludf.DUMMYFUNCTION("""COMPUTED_VALUE"""),1.0)</f>
        <v>1</v>
      </c>
      <c r="EI27" s="10">
        <f>IFERROR(__xludf.DUMMYFUNCTION("""COMPUTED_VALUE"""),1.0)</f>
        <v>1</v>
      </c>
      <c r="EJ27" s="10">
        <f>IFERROR(__xludf.DUMMYFUNCTION("""COMPUTED_VALUE"""),1.0)</f>
        <v>1</v>
      </c>
      <c r="EK27" s="10">
        <f>IFERROR(__xludf.DUMMYFUNCTION("""COMPUTED_VALUE"""),1.0)</f>
        <v>1</v>
      </c>
      <c r="EL27" s="10">
        <f>IFERROR(__xludf.DUMMYFUNCTION("""COMPUTED_VALUE"""),1.0)</f>
        <v>1</v>
      </c>
      <c r="EM27" s="10">
        <f>IFERROR(__xludf.DUMMYFUNCTION("""COMPUTED_VALUE"""),1.0)</f>
        <v>1</v>
      </c>
      <c r="EN27" s="10">
        <f>IFERROR(__xludf.DUMMYFUNCTION("""COMPUTED_VALUE"""),1.0)</f>
        <v>1</v>
      </c>
      <c r="EO27" s="10">
        <f>IFERROR(__xludf.DUMMYFUNCTION("""COMPUTED_VALUE"""),1.0)</f>
        <v>1</v>
      </c>
      <c r="EP27" s="10">
        <f>IFERROR(__xludf.DUMMYFUNCTION("""COMPUTED_VALUE"""),1.0)</f>
        <v>1</v>
      </c>
      <c r="EQ27" s="10">
        <f>IFERROR(__xludf.DUMMYFUNCTION("""COMPUTED_VALUE"""),1.0)</f>
        <v>1</v>
      </c>
      <c r="ER27" s="10">
        <f>IFERROR(__xludf.DUMMYFUNCTION("""COMPUTED_VALUE"""),1.0)</f>
        <v>1</v>
      </c>
      <c r="ES27" s="10">
        <f>IFERROR(__xludf.DUMMYFUNCTION("""COMPUTED_VALUE"""),1.0)</f>
        <v>1</v>
      </c>
      <c r="ET27" s="10">
        <f>IFERROR(__xludf.DUMMYFUNCTION("""COMPUTED_VALUE"""),1.0)</f>
        <v>1</v>
      </c>
      <c r="EU27" s="10">
        <f>IFERROR(__xludf.DUMMYFUNCTION("""COMPUTED_VALUE"""),1.0)</f>
        <v>1</v>
      </c>
      <c r="EV27" s="10">
        <f>IFERROR(__xludf.DUMMYFUNCTION("""COMPUTED_VALUE"""),1.0)</f>
        <v>1</v>
      </c>
      <c r="EW27" s="10">
        <f>IFERROR(__xludf.DUMMYFUNCTION("""COMPUTED_VALUE"""),1.0)</f>
        <v>1</v>
      </c>
      <c r="EX27" s="10">
        <f>IFERROR(__xludf.DUMMYFUNCTION("""COMPUTED_VALUE"""),1.0)</f>
        <v>1</v>
      </c>
      <c r="EY27" s="10">
        <f>IFERROR(__xludf.DUMMYFUNCTION("""COMPUTED_VALUE"""),1.0)</f>
        <v>1</v>
      </c>
      <c r="EZ27" s="10">
        <f>IFERROR(__xludf.DUMMYFUNCTION("""COMPUTED_VALUE"""),1.0)</f>
        <v>1</v>
      </c>
      <c r="FA27" s="10">
        <f>IFERROR(__xludf.DUMMYFUNCTION("""COMPUTED_VALUE"""),1.0)</f>
        <v>1</v>
      </c>
      <c r="FB27" s="10">
        <f>IFERROR(__xludf.DUMMYFUNCTION("""COMPUTED_VALUE"""),1.0)</f>
        <v>1</v>
      </c>
      <c r="FC27" s="10">
        <f>IFERROR(__xludf.DUMMYFUNCTION("""COMPUTED_VALUE"""),1.0)</f>
        <v>1</v>
      </c>
      <c r="FD27" s="11">
        <f>IFERROR(__xludf.DUMMYFUNCTION("""COMPUTED_VALUE"""),1.0)</f>
        <v>1</v>
      </c>
      <c r="FE27" s="10">
        <f>IFERROR(__xludf.DUMMYFUNCTION("""COMPUTED_VALUE"""),1.0)</f>
        <v>1</v>
      </c>
      <c r="FF27" s="10">
        <f>IFERROR(__xludf.DUMMYFUNCTION("""COMPUTED_VALUE"""),1.0)</f>
        <v>1</v>
      </c>
      <c r="FG27" s="10" t="str">
        <f>IFERROR(__xludf.DUMMYFUNCTION("""COMPUTED_VALUE"""),"WA")</f>
        <v>WA</v>
      </c>
      <c r="FH27" s="10" t="str">
        <f>IFERROR(__xludf.DUMMYFUNCTION("""COMPUTED_VALUE"""),"WA")</f>
        <v>WA</v>
      </c>
      <c r="FI27" s="10" t="str">
        <f>IFERROR(__xludf.DUMMYFUNCTION("""COMPUTED_VALUE"""),"WA")</f>
        <v>WA</v>
      </c>
      <c r="FJ27" s="10">
        <f>IFERROR(__xludf.DUMMYFUNCTION("""COMPUTED_VALUE"""),1.0)</f>
        <v>1</v>
      </c>
      <c r="FK27" s="10">
        <f>IFERROR(__xludf.DUMMYFUNCTION("""COMPUTED_VALUE"""),1.0)</f>
        <v>1</v>
      </c>
      <c r="FL27" s="10">
        <f>IFERROR(__xludf.DUMMYFUNCTION("""COMPUTED_VALUE"""),1.0)</f>
        <v>1</v>
      </c>
      <c r="FM27" s="10">
        <f>IFERROR(__xludf.DUMMYFUNCTION("""COMPUTED_VALUE"""),1.0)</f>
        <v>1</v>
      </c>
      <c r="FN27" s="10">
        <f>IFERROR(__xludf.DUMMYFUNCTION("""COMPUTED_VALUE"""),1.0)</f>
        <v>1</v>
      </c>
      <c r="FO27" s="10" t="str">
        <f>IFERROR(__xludf.DUMMYFUNCTION("""COMPUTED_VALUE"""),"WA")</f>
        <v>WA</v>
      </c>
      <c r="FP27" s="10" t="str">
        <f>IFERROR(__xludf.DUMMYFUNCTION("""COMPUTED_VALUE"""),"WA")</f>
        <v>WA</v>
      </c>
      <c r="FQ27" s="10" t="str">
        <f>IFERROR(__xludf.DUMMYFUNCTION("""COMPUTED_VALUE"""),"WA")</f>
        <v>WA</v>
      </c>
      <c r="FR27" s="10" t="str">
        <f>IFERROR(__xludf.DUMMYFUNCTION("""COMPUTED_VALUE"""),"WA")</f>
        <v>WA</v>
      </c>
      <c r="FS27" s="10" t="str">
        <f>IFERROR(__xludf.DUMMYFUNCTION("""COMPUTED_VALUE"""),"WA")</f>
        <v>WA</v>
      </c>
      <c r="FT27" s="10" t="str">
        <f>IFERROR(__xludf.DUMMYFUNCTION("""COMPUTED_VALUE"""),"WA")</f>
        <v>WA</v>
      </c>
      <c r="FU27" s="10" t="str">
        <f>IFERROR(__xludf.DUMMYFUNCTION("""COMPUTED_VALUE"""),"WA")</f>
        <v>WA</v>
      </c>
      <c r="FV27" s="10" t="str">
        <f>IFERROR(__xludf.DUMMYFUNCTION("""COMPUTED_VALUE"""),"WA")</f>
        <v>WA</v>
      </c>
      <c r="FW27" s="10" t="str">
        <f>IFERROR(__xludf.DUMMYFUNCTION("""COMPUTED_VALUE"""),"WA")</f>
        <v>WA</v>
      </c>
      <c r="FX27" s="10" t="str">
        <f>IFERROR(__xludf.DUMMYFUNCTION("""COMPUTED_VALUE"""),"WA")</f>
        <v>WA</v>
      </c>
      <c r="FY27" s="10" t="str">
        <f>IFERROR(__xludf.DUMMYFUNCTION("""COMPUTED_VALUE"""),"WA")</f>
        <v>WA</v>
      </c>
      <c r="FZ27" s="10" t="str">
        <f>IFERROR(__xludf.DUMMYFUNCTION("""COMPUTED_VALUE"""),"WA")</f>
        <v>WA</v>
      </c>
      <c r="GA27" s="10" t="str">
        <f>IFERROR(__xludf.DUMMYFUNCTION("""COMPUTED_VALUE"""),"WA")</f>
        <v>WA</v>
      </c>
      <c r="GB27" s="10" t="str">
        <f>IFERROR(__xludf.DUMMYFUNCTION("""COMPUTED_VALUE"""),"WA")</f>
        <v>WA</v>
      </c>
      <c r="GC27" s="10">
        <f>IFERROR(__xludf.DUMMYFUNCTION("""COMPUTED_VALUE"""),1.0)</f>
        <v>1</v>
      </c>
      <c r="GD27" s="10">
        <f>IFERROR(__xludf.DUMMYFUNCTION("""COMPUTED_VALUE"""),1.0)</f>
        <v>1</v>
      </c>
      <c r="GE27" s="11">
        <f>IFERROR(__xludf.DUMMYFUNCTION("""COMPUTED_VALUE"""),1.0)</f>
        <v>1</v>
      </c>
      <c r="GF27" s="10">
        <f>IFERROR(__xludf.DUMMYFUNCTION("""COMPUTED_VALUE"""),1.0)</f>
        <v>1</v>
      </c>
      <c r="GG27" s="10">
        <f>IFERROR(__xludf.DUMMYFUNCTION("""COMPUTED_VALUE"""),1.0)</f>
        <v>1</v>
      </c>
      <c r="GH27" s="10">
        <f>IFERROR(__xludf.DUMMYFUNCTION("""COMPUTED_VALUE"""),1.0)</f>
        <v>1</v>
      </c>
      <c r="GI27" s="10">
        <f>IFERROR(__xludf.DUMMYFUNCTION("""COMPUTED_VALUE"""),1.0)</f>
        <v>1</v>
      </c>
      <c r="GJ27" s="10">
        <f>IFERROR(__xludf.DUMMYFUNCTION("""COMPUTED_VALUE"""),1.0)</f>
        <v>1</v>
      </c>
      <c r="GK27" s="10">
        <f>IFERROR(__xludf.DUMMYFUNCTION("""COMPUTED_VALUE"""),1.0)</f>
        <v>1</v>
      </c>
      <c r="GL27" s="10" t="str">
        <f>IFERROR(__xludf.DUMMYFUNCTION("""COMPUTED_VALUE"""),"MLE")</f>
        <v>MLE</v>
      </c>
      <c r="GM27" s="10" t="str">
        <f>IFERROR(__xludf.DUMMYFUNCTION("""COMPUTED_VALUE"""),"MLE")</f>
        <v>MLE</v>
      </c>
      <c r="GN27" s="10">
        <f>IFERROR(__xludf.DUMMYFUNCTION("""COMPUTED_VALUE"""),1.0)</f>
        <v>1</v>
      </c>
      <c r="GO27" s="10">
        <f>IFERROR(__xludf.DUMMYFUNCTION("""COMPUTED_VALUE"""),1.0)</f>
        <v>1</v>
      </c>
      <c r="GP27" s="10">
        <f>IFERROR(__xludf.DUMMYFUNCTION("""COMPUTED_VALUE"""),1.0)</f>
        <v>1</v>
      </c>
      <c r="GQ27" s="10" t="str">
        <f>IFERROR(__xludf.DUMMYFUNCTION("""COMPUTED_VALUE"""),"TLE")</f>
        <v>TLE</v>
      </c>
      <c r="GR27" s="10" t="str">
        <f>IFERROR(__xludf.DUMMYFUNCTION("""COMPUTED_VALUE"""),"TLE")</f>
        <v>TLE</v>
      </c>
      <c r="GS27" s="10" t="str">
        <f>IFERROR(__xludf.DUMMYFUNCTION("""COMPUTED_VALUE"""),"TLE")</f>
        <v>TLE</v>
      </c>
      <c r="GT27" s="10" t="str">
        <f>IFERROR(__xludf.DUMMYFUNCTION("""COMPUTED_VALUE"""),"TLE")</f>
        <v>TLE</v>
      </c>
      <c r="GU27" s="10" t="str">
        <f>IFERROR(__xludf.DUMMYFUNCTION("""COMPUTED_VALUE"""),"TLE")</f>
        <v>TLE</v>
      </c>
      <c r="GV27" s="10" t="str">
        <f>IFERROR(__xludf.DUMMYFUNCTION("""COMPUTED_VALUE"""),"TLE")</f>
        <v>TLE</v>
      </c>
      <c r="GW27" s="10" t="str">
        <f>IFERROR(__xludf.DUMMYFUNCTION("""COMPUTED_VALUE"""),"TLE")</f>
        <v>TLE</v>
      </c>
      <c r="GX27" s="10" t="str">
        <f>IFERROR(__xludf.DUMMYFUNCTION("""COMPUTED_VALUE"""),"TLE")</f>
        <v>TLE</v>
      </c>
      <c r="GY27" s="10" t="str">
        <f>IFERROR(__xludf.DUMMYFUNCTION("""COMPUTED_VALUE"""),"TLE")</f>
        <v>TLE</v>
      </c>
      <c r="GZ27" s="10" t="str">
        <f>IFERROR(__xludf.DUMMYFUNCTION("""COMPUTED_VALUE"""),"TLE")</f>
        <v>TLE</v>
      </c>
      <c r="HA27" s="10" t="str">
        <f>IFERROR(__xludf.DUMMYFUNCTION("""COMPUTED_VALUE"""),"TLE")</f>
        <v>TLE</v>
      </c>
      <c r="HB27" s="10" t="str">
        <f>IFERROR(__xludf.DUMMYFUNCTION("""COMPUTED_VALUE"""),"TLE")</f>
        <v>TLE</v>
      </c>
      <c r="HC27" s="10" t="str">
        <f>IFERROR(__xludf.DUMMYFUNCTION("""COMPUTED_VALUE"""),"TLE")</f>
        <v>TLE</v>
      </c>
      <c r="HD27" s="10" t="str">
        <f>IFERROR(__xludf.DUMMYFUNCTION("""COMPUTED_VALUE"""),"TLE")</f>
        <v>TLE</v>
      </c>
      <c r="HE27" s="10" t="str">
        <f>IFERROR(__xludf.DUMMYFUNCTION("""COMPUTED_VALUE"""),"TLE")</f>
        <v>TLE</v>
      </c>
      <c r="HF27" s="10" t="str">
        <f>IFERROR(__xludf.DUMMYFUNCTION("""COMPUTED_VALUE"""),"TLE")</f>
        <v>TLE</v>
      </c>
      <c r="HG27" s="10" t="str">
        <f>IFERROR(__xludf.DUMMYFUNCTION("""COMPUTED_VALUE"""),"TLE")</f>
        <v>TLE</v>
      </c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</row>
    <row r="28">
      <c r="A28" s="7"/>
      <c r="B28" s="8"/>
      <c r="C28" s="8">
        <f t="shared" si="1"/>
        <v>26</v>
      </c>
      <c r="D28" s="7" t="str">
        <f>IFERROR(__xludf.DUMMYFUNCTION("""COMPUTED_VALUE"""),"milana_maric")</f>
        <v>milana_maric</v>
      </c>
      <c r="E28" s="7" t="str">
        <f>IFERROR(__xludf.DUMMYFUNCTION("""COMPUTED_VALUE"""),"Milana")</f>
        <v>Milana</v>
      </c>
      <c r="F28" s="7" t="str">
        <f>IFERROR(__xludf.DUMMYFUNCTION("""COMPUTED_VALUE"""),"Marić")</f>
        <v>Marić</v>
      </c>
      <c r="G28" s="9">
        <f>IFERROR(__xludf.DUMMYFUNCTION("""COMPUTED_VALUE"""),139.0)</f>
        <v>139</v>
      </c>
      <c r="H28" s="7" t="str">
        <f>IFERROR(__xludf.DUMMYFUNCTION("""COMPUTED_VALUE"""),"ODOBREN")</f>
        <v>ODOBREN</v>
      </c>
      <c r="I28" s="7" t="str">
        <f>IFERROR(__xludf.DUMMYFUNCTION("""COMPUTED_VALUE"""),"Stari grad")</f>
        <v>Stari grad</v>
      </c>
      <c r="J28" s="7" t="str">
        <f>IFERROR(__xludf.DUMMYFUNCTION("""COMPUTED_VALUE"""),"Matematička gimnazija")</f>
        <v>Matematička gimnazija</v>
      </c>
      <c r="K28" s="7" t="str">
        <f>IFERROR(__xludf.DUMMYFUNCTION("""COMPUTED_VALUE"""),"IV")</f>
        <v>IV</v>
      </c>
      <c r="L28" s="7" t="str">
        <f>IFERROR(__xludf.DUMMYFUNCTION("""COMPUTED_VALUE"""),"A")</f>
        <v>A</v>
      </c>
      <c r="M28" s="7" t="str">
        <f>IFERROR(__xludf.DUMMYFUNCTION("""COMPUTED_VALUE"""),"Stanka Matković")</f>
        <v>Stanka Matković</v>
      </c>
      <c r="N28" s="10" t="str">
        <f>IFERROR(__xludf.DUMMYFUNCTION("""COMPUTED_VALUE"""),"-")</f>
        <v>-</v>
      </c>
      <c r="O28" s="10" t="str">
        <f>IFERROR(__xludf.DUMMYFUNCTION("""COMPUTED_VALUE"""),"-")</f>
        <v>-</v>
      </c>
      <c r="P28" s="10" t="str">
        <f>IFERROR(__xludf.DUMMYFUNCTION("""COMPUTED_VALUE"""),"-")</f>
        <v>-</v>
      </c>
      <c r="Q28" s="11">
        <f>IFERROR(__xludf.DUMMYFUNCTION("""COMPUTED_VALUE"""),100.0)</f>
        <v>100</v>
      </c>
      <c r="R28" s="10">
        <f>IFERROR(__xludf.DUMMYFUNCTION("""COMPUTED_VALUE"""),0.0)</f>
        <v>0</v>
      </c>
      <c r="S28" s="10">
        <f>IFERROR(__xludf.DUMMYFUNCTION("""COMPUTED_VALUE"""),39.0)</f>
        <v>39</v>
      </c>
      <c r="T28" s="11" t="str">
        <f>IFERROR(__xludf.DUMMYFUNCTION("""COMPUTED_VALUE"""),"-")</f>
        <v>-</v>
      </c>
      <c r="U28" s="10" t="str">
        <f>IFERROR(__xludf.DUMMYFUNCTION("""COMPUTED_VALUE"""),"-")</f>
        <v>-</v>
      </c>
      <c r="V28" s="10" t="str">
        <f>IFERROR(__xludf.DUMMYFUNCTION("""COMPUTED_VALUE"""),"-")</f>
        <v>-</v>
      </c>
      <c r="W28" s="10" t="str">
        <f>IFERROR(__xludf.DUMMYFUNCTION("""COMPUTED_VALUE"""),"-")</f>
        <v>-</v>
      </c>
      <c r="X28" s="10" t="str">
        <f>IFERROR(__xludf.DUMMYFUNCTION("""COMPUTED_VALUE"""),"-")</f>
        <v>-</v>
      </c>
      <c r="Y28" s="10" t="str">
        <f>IFERROR(__xludf.DUMMYFUNCTION("""COMPUTED_VALUE"""),"-")</f>
        <v>-</v>
      </c>
      <c r="Z28" s="10" t="str">
        <f>IFERROR(__xludf.DUMMYFUNCTION("""COMPUTED_VALUE"""),"-")</f>
        <v>-</v>
      </c>
      <c r="AA28" s="10" t="str">
        <f>IFERROR(__xludf.DUMMYFUNCTION("""COMPUTED_VALUE"""),"-")</f>
        <v>-</v>
      </c>
      <c r="AB28" s="10" t="str">
        <f>IFERROR(__xludf.DUMMYFUNCTION("""COMPUTED_VALUE"""),"-")</f>
        <v>-</v>
      </c>
      <c r="AC28" s="10" t="str">
        <f>IFERROR(__xludf.DUMMYFUNCTION("""COMPUTED_VALUE"""),"-")</f>
        <v>-</v>
      </c>
      <c r="AD28" s="10" t="str">
        <f>IFERROR(__xludf.DUMMYFUNCTION("""COMPUTED_VALUE"""),"-")</f>
        <v>-</v>
      </c>
      <c r="AE28" s="10" t="str">
        <f>IFERROR(__xludf.DUMMYFUNCTION("""COMPUTED_VALUE"""),"-")</f>
        <v>-</v>
      </c>
      <c r="AF28" s="10" t="str">
        <f>IFERROR(__xludf.DUMMYFUNCTION("""COMPUTED_VALUE"""),"-")</f>
        <v>-</v>
      </c>
      <c r="AG28" s="10" t="str">
        <f>IFERROR(__xludf.DUMMYFUNCTION("""COMPUTED_VALUE"""),"-")</f>
        <v>-</v>
      </c>
      <c r="AH28" s="10" t="str">
        <f>IFERROR(__xludf.DUMMYFUNCTION("""COMPUTED_VALUE"""),"-")</f>
        <v>-</v>
      </c>
      <c r="AI28" s="10" t="str">
        <f>IFERROR(__xludf.DUMMYFUNCTION("""COMPUTED_VALUE"""),"-")</f>
        <v>-</v>
      </c>
      <c r="AJ28" s="10" t="str">
        <f>IFERROR(__xludf.DUMMYFUNCTION("""COMPUTED_VALUE"""),"-")</f>
        <v>-</v>
      </c>
      <c r="AK28" s="10" t="str">
        <f>IFERROR(__xludf.DUMMYFUNCTION("""COMPUTED_VALUE"""),"-")</f>
        <v>-</v>
      </c>
      <c r="AL28" s="10" t="str">
        <f>IFERROR(__xludf.DUMMYFUNCTION("""COMPUTED_VALUE"""),"-")</f>
        <v>-</v>
      </c>
      <c r="AM28" s="10" t="str">
        <f>IFERROR(__xludf.DUMMYFUNCTION("""COMPUTED_VALUE"""),"-")</f>
        <v>-</v>
      </c>
      <c r="AN28" s="11" t="str">
        <f>IFERROR(__xludf.DUMMYFUNCTION("""COMPUTED_VALUE"""),"-")</f>
        <v>-</v>
      </c>
      <c r="AO28" s="10" t="str">
        <f>IFERROR(__xludf.DUMMYFUNCTION("""COMPUTED_VALUE"""),"-")</f>
        <v>-</v>
      </c>
      <c r="AP28" s="10" t="str">
        <f>IFERROR(__xludf.DUMMYFUNCTION("""COMPUTED_VALUE"""),"-")</f>
        <v>-</v>
      </c>
      <c r="AQ28" s="10" t="str">
        <f>IFERROR(__xludf.DUMMYFUNCTION("""COMPUTED_VALUE"""),"-")</f>
        <v>-</v>
      </c>
      <c r="AR28" s="10" t="str">
        <f>IFERROR(__xludf.DUMMYFUNCTION("""COMPUTED_VALUE"""),"-")</f>
        <v>-</v>
      </c>
      <c r="AS28" s="10" t="str">
        <f>IFERROR(__xludf.DUMMYFUNCTION("""COMPUTED_VALUE"""),"-")</f>
        <v>-</v>
      </c>
      <c r="AT28" s="10" t="str">
        <f>IFERROR(__xludf.DUMMYFUNCTION("""COMPUTED_VALUE"""),"-")</f>
        <v>-</v>
      </c>
      <c r="AU28" s="10" t="str">
        <f>IFERROR(__xludf.DUMMYFUNCTION("""COMPUTED_VALUE"""),"-")</f>
        <v>-</v>
      </c>
      <c r="AV28" s="10" t="str">
        <f>IFERROR(__xludf.DUMMYFUNCTION("""COMPUTED_VALUE"""),"-")</f>
        <v>-</v>
      </c>
      <c r="AW28" s="10" t="str">
        <f>IFERROR(__xludf.DUMMYFUNCTION("""COMPUTED_VALUE"""),"-")</f>
        <v>-</v>
      </c>
      <c r="AX28" s="10" t="str">
        <f>IFERROR(__xludf.DUMMYFUNCTION("""COMPUTED_VALUE"""),"-")</f>
        <v>-</v>
      </c>
      <c r="AY28" s="10" t="str">
        <f>IFERROR(__xludf.DUMMYFUNCTION("""COMPUTED_VALUE"""),"-")</f>
        <v>-</v>
      </c>
      <c r="AZ28" s="10" t="str">
        <f>IFERROR(__xludf.DUMMYFUNCTION("""COMPUTED_VALUE"""),"-")</f>
        <v>-</v>
      </c>
      <c r="BA28" s="10" t="str">
        <f>IFERROR(__xludf.DUMMYFUNCTION("""COMPUTED_VALUE"""),"-")</f>
        <v>-</v>
      </c>
      <c r="BB28" s="10" t="str">
        <f>IFERROR(__xludf.DUMMYFUNCTION("""COMPUTED_VALUE"""),"-")</f>
        <v>-</v>
      </c>
      <c r="BC28" s="10" t="str">
        <f>IFERROR(__xludf.DUMMYFUNCTION("""COMPUTED_VALUE"""),"-")</f>
        <v>-</v>
      </c>
      <c r="BD28" s="10" t="str">
        <f>IFERROR(__xludf.DUMMYFUNCTION("""COMPUTED_VALUE"""),"-")</f>
        <v>-</v>
      </c>
      <c r="BE28" s="10" t="str">
        <f>IFERROR(__xludf.DUMMYFUNCTION("""COMPUTED_VALUE"""),"-")</f>
        <v>-</v>
      </c>
      <c r="BF28" s="10" t="str">
        <f>IFERROR(__xludf.DUMMYFUNCTION("""COMPUTED_VALUE"""),"-")</f>
        <v>-</v>
      </c>
      <c r="BG28" s="10" t="str">
        <f>IFERROR(__xludf.DUMMYFUNCTION("""COMPUTED_VALUE"""),"-")</f>
        <v>-</v>
      </c>
      <c r="BH28" s="10" t="str">
        <f>IFERROR(__xludf.DUMMYFUNCTION("""COMPUTED_VALUE"""),"-")</f>
        <v>-</v>
      </c>
      <c r="BI28" s="10" t="str">
        <f>IFERROR(__xludf.DUMMYFUNCTION("""COMPUTED_VALUE"""),"-")</f>
        <v>-</v>
      </c>
      <c r="BJ28" s="10" t="str">
        <f>IFERROR(__xludf.DUMMYFUNCTION("""COMPUTED_VALUE"""),"-")</f>
        <v>-</v>
      </c>
      <c r="BK28" s="10" t="str">
        <f>IFERROR(__xludf.DUMMYFUNCTION("""COMPUTED_VALUE"""),"-")</f>
        <v>-</v>
      </c>
      <c r="BL28" s="11" t="str">
        <f>IFERROR(__xludf.DUMMYFUNCTION("""COMPUTED_VALUE"""),"-")</f>
        <v>-</v>
      </c>
      <c r="BM28" s="10" t="str">
        <f>IFERROR(__xludf.DUMMYFUNCTION("""COMPUTED_VALUE"""),"-")</f>
        <v>-</v>
      </c>
      <c r="BN28" s="10" t="str">
        <f>IFERROR(__xludf.DUMMYFUNCTION("""COMPUTED_VALUE"""),"-")</f>
        <v>-</v>
      </c>
      <c r="BO28" s="10" t="str">
        <f>IFERROR(__xludf.DUMMYFUNCTION("""COMPUTED_VALUE"""),"-")</f>
        <v>-</v>
      </c>
      <c r="BP28" s="10" t="str">
        <f>IFERROR(__xludf.DUMMYFUNCTION("""COMPUTED_VALUE"""),"-")</f>
        <v>-</v>
      </c>
      <c r="BQ28" s="10" t="str">
        <f>IFERROR(__xludf.DUMMYFUNCTION("""COMPUTED_VALUE"""),"-")</f>
        <v>-</v>
      </c>
      <c r="BR28" s="10" t="str">
        <f>IFERROR(__xludf.DUMMYFUNCTION("""COMPUTED_VALUE"""),"-")</f>
        <v>-</v>
      </c>
      <c r="BS28" s="10" t="str">
        <f>IFERROR(__xludf.DUMMYFUNCTION("""COMPUTED_VALUE"""),"-")</f>
        <v>-</v>
      </c>
      <c r="BT28" s="10" t="str">
        <f>IFERROR(__xludf.DUMMYFUNCTION("""COMPUTED_VALUE"""),"-")</f>
        <v>-</v>
      </c>
      <c r="BU28" s="10" t="str">
        <f>IFERROR(__xludf.DUMMYFUNCTION("""COMPUTED_VALUE"""),"-")</f>
        <v>-</v>
      </c>
      <c r="BV28" s="10" t="str">
        <f>IFERROR(__xludf.DUMMYFUNCTION("""COMPUTED_VALUE"""),"-")</f>
        <v>-</v>
      </c>
      <c r="BW28" s="10" t="str">
        <f>IFERROR(__xludf.DUMMYFUNCTION("""COMPUTED_VALUE"""),"-")</f>
        <v>-</v>
      </c>
      <c r="BX28" s="10" t="str">
        <f>IFERROR(__xludf.DUMMYFUNCTION("""COMPUTED_VALUE"""),"-")</f>
        <v>-</v>
      </c>
      <c r="BY28" s="10" t="str">
        <f>IFERROR(__xludf.DUMMYFUNCTION("""COMPUTED_VALUE"""),"-")</f>
        <v>-</v>
      </c>
      <c r="BZ28" s="10" t="str">
        <f>IFERROR(__xludf.DUMMYFUNCTION("""COMPUTED_VALUE"""),"-")</f>
        <v>-</v>
      </c>
      <c r="CA28" s="10" t="str">
        <f>IFERROR(__xludf.DUMMYFUNCTION("""COMPUTED_VALUE"""),"-")</f>
        <v>-</v>
      </c>
      <c r="CB28" s="10" t="str">
        <f>IFERROR(__xludf.DUMMYFUNCTION("""COMPUTED_VALUE"""),"-")</f>
        <v>-</v>
      </c>
      <c r="CC28" s="10" t="str">
        <f>IFERROR(__xludf.DUMMYFUNCTION("""COMPUTED_VALUE"""),"-")</f>
        <v>-</v>
      </c>
      <c r="CD28" s="10" t="str">
        <f>IFERROR(__xludf.DUMMYFUNCTION("""COMPUTED_VALUE"""),"-")</f>
        <v>-</v>
      </c>
      <c r="CE28" s="10" t="str">
        <f>IFERROR(__xludf.DUMMYFUNCTION("""COMPUTED_VALUE"""),"-")</f>
        <v>-</v>
      </c>
      <c r="CF28" s="10" t="str">
        <f>IFERROR(__xludf.DUMMYFUNCTION("""COMPUTED_VALUE"""),"-")</f>
        <v>-</v>
      </c>
      <c r="CG28" s="10" t="str">
        <f>IFERROR(__xludf.DUMMYFUNCTION("""COMPUTED_VALUE"""),"-")</f>
        <v>-</v>
      </c>
      <c r="CH28" s="10" t="str">
        <f>IFERROR(__xludf.DUMMYFUNCTION("""COMPUTED_VALUE"""),"-")</f>
        <v>-</v>
      </c>
      <c r="CI28" s="10" t="str">
        <f>IFERROR(__xludf.DUMMYFUNCTION("""COMPUTED_VALUE"""),"-")</f>
        <v>-</v>
      </c>
      <c r="CJ28" s="10" t="str">
        <f>IFERROR(__xludf.DUMMYFUNCTION("""COMPUTED_VALUE"""),"-")</f>
        <v>-</v>
      </c>
      <c r="CK28" s="10" t="str">
        <f>IFERROR(__xludf.DUMMYFUNCTION("""COMPUTED_VALUE"""),"-")</f>
        <v>-</v>
      </c>
      <c r="CL28" s="10" t="str">
        <f>IFERROR(__xludf.DUMMYFUNCTION("""COMPUTED_VALUE"""),"-")</f>
        <v>-</v>
      </c>
      <c r="CM28" s="10" t="str">
        <f>IFERROR(__xludf.DUMMYFUNCTION("""COMPUTED_VALUE"""),"-")</f>
        <v>-</v>
      </c>
      <c r="CN28" s="10" t="str">
        <f>IFERROR(__xludf.DUMMYFUNCTION("""COMPUTED_VALUE"""),"-")</f>
        <v>-</v>
      </c>
      <c r="CO28" s="11">
        <f>IFERROR(__xludf.DUMMYFUNCTION("""COMPUTED_VALUE"""),1.0)</f>
        <v>1</v>
      </c>
      <c r="CP28" s="10">
        <f>IFERROR(__xludf.DUMMYFUNCTION("""COMPUTED_VALUE"""),1.0)</f>
        <v>1</v>
      </c>
      <c r="CQ28" s="10">
        <f>IFERROR(__xludf.DUMMYFUNCTION("""COMPUTED_VALUE"""),1.0)</f>
        <v>1</v>
      </c>
      <c r="CR28" s="10">
        <f>IFERROR(__xludf.DUMMYFUNCTION("""COMPUTED_VALUE"""),1.0)</f>
        <v>1</v>
      </c>
      <c r="CS28" s="10">
        <f>IFERROR(__xludf.DUMMYFUNCTION("""COMPUTED_VALUE"""),1.0)</f>
        <v>1</v>
      </c>
      <c r="CT28" s="10">
        <f>IFERROR(__xludf.DUMMYFUNCTION("""COMPUTED_VALUE"""),1.0)</f>
        <v>1</v>
      </c>
      <c r="CU28" s="10">
        <f>IFERROR(__xludf.DUMMYFUNCTION("""COMPUTED_VALUE"""),1.0)</f>
        <v>1</v>
      </c>
      <c r="CV28" s="10">
        <f>IFERROR(__xludf.DUMMYFUNCTION("""COMPUTED_VALUE"""),1.0)</f>
        <v>1</v>
      </c>
      <c r="CW28" s="10">
        <f>IFERROR(__xludf.DUMMYFUNCTION("""COMPUTED_VALUE"""),1.0)</f>
        <v>1</v>
      </c>
      <c r="CX28" s="10">
        <f>IFERROR(__xludf.DUMMYFUNCTION("""COMPUTED_VALUE"""),1.0)</f>
        <v>1</v>
      </c>
      <c r="CY28" s="10">
        <f>IFERROR(__xludf.DUMMYFUNCTION("""COMPUTED_VALUE"""),1.0)</f>
        <v>1</v>
      </c>
      <c r="CZ28" s="10">
        <f>IFERROR(__xludf.DUMMYFUNCTION("""COMPUTED_VALUE"""),1.0)</f>
        <v>1</v>
      </c>
      <c r="DA28" s="10">
        <f>IFERROR(__xludf.DUMMYFUNCTION("""COMPUTED_VALUE"""),1.0)</f>
        <v>1</v>
      </c>
      <c r="DB28" s="10">
        <f>IFERROR(__xludf.DUMMYFUNCTION("""COMPUTED_VALUE"""),1.0)</f>
        <v>1</v>
      </c>
      <c r="DC28" s="10">
        <f>IFERROR(__xludf.DUMMYFUNCTION("""COMPUTED_VALUE"""),1.0)</f>
        <v>1</v>
      </c>
      <c r="DD28" s="10">
        <f>IFERROR(__xludf.DUMMYFUNCTION("""COMPUTED_VALUE"""),1.0)</f>
        <v>1</v>
      </c>
      <c r="DE28" s="10">
        <f>IFERROR(__xludf.DUMMYFUNCTION("""COMPUTED_VALUE"""),1.0)</f>
        <v>1</v>
      </c>
      <c r="DF28" s="10">
        <f>IFERROR(__xludf.DUMMYFUNCTION("""COMPUTED_VALUE"""),1.0)</f>
        <v>1</v>
      </c>
      <c r="DG28" s="10">
        <f>IFERROR(__xludf.DUMMYFUNCTION("""COMPUTED_VALUE"""),1.0)</f>
        <v>1</v>
      </c>
      <c r="DH28" s="10">
        <f>IFERROR(__xludf.DUMMYFUNCTION("""COMPUTED_VALUE"""),1.0)</f>
        <v>1</v>
      </c>
      <c r="DI28" s="10">
        <f>IFERROR(__xludf.DUMMYFUNCTION("""COMPUTED_VALUE"""),1.0)</f>
        <v>1</v>
      </c>
      <c r="DJ28" s="10">
        <f>IFERROR(__xludf.DUMMYFUNCTION("""COMPUTED_VALUE"""),1.0)</f>
        <v>1</v>
      </c>
      <c r="DK28" s="10">
        <f>IFERROR(__xludf.DUMMYFUNCTION("""COMPUTED_VALUE"""),1.0)</f>
        <v>1</v>
      </c>
      <c r="DL28" s="10">
        <f>IFERROR(__xludf.DUMMYFUNCTION("""COMPUTED_VALUE"""),1.0)</f>
        <v>1</v>
      </c>
      <c r="DM28" s="10">
        <f>IFERROR(__xludf.DUMMYFUNCTION("""COMPUTED_VALUE"""),1.0)</f>
        <v>1</v>
      </c>
      <c r="DN28" s="10">
        <f>IFERROR(__xludf.DUMMYFUNCTION("""COMPUTED_VALUE"""),1.0)</f>
        <v>1</v>
      </c>
      <c r="DO28" s="10">
        <f>IFERROR(__xludf.DUMMYFUNCTION("""COMPUTED_VALUE"""),1.0)</f>
        <v>1</v>
      </c>
      <c r="DP28" s="10">
        <f>IFERROR(__xludf.DUMMYFUNCTION("""COMPUTED_VALUE"""),1.0)</f>
        <v>1</v>
      </c>
      <c r="DQ28" s="10">
        <f>IFERROR(__xludf.DUMMYFUNCTION("""COMPUTED_VALUE"""),1.0)</f>
        <v>1</v>
      </c>
      <c r="DR28" s="10">
        <f>IFERROR(__xludf.DUMMYFUNCTION("""COMPUTED_VALUE"""),1.0)</f>
        <v>1</v>
      </c>
      <c r="DS28" s="10">
        <f>IFERROR(__xludf.DUMMYFUNCTION("""COMPUTED_VALUE"""),1.0)</f>
        <v>1</v>
      </c>
      <c r="DT28" s="10">
        <f>IFERROR(__xludf.DUMMYFUNCTION("""COMPUTED_VALUE"""),1.0)</f>
        <v>1</v>
      </c>
      <c r="DU28" s="10">
        <f>IFERROR(__xludf.DUMMYFUNCTION("""COMPUTED_VALUE"""),1.0)</f>
        <v>1</v>
      </c>
      <c r="DV28" s="10">
        <f>IFERROR(__xludf.DUMMYFUNCTION("""COMPUTED_VALUE"""),1.0)</f>
        <v>1</v>
      </c>
      <c r="DW28" s="10">
        <f>IFERROR(__xludf.DUMMYFUNCTION("""COMPUTED_VALUE"""),1.0)</f>
        <v>1</v>
      </c>
      <c r="DX28" s="10">
        <f>IFERROR(__xludf.DUMMYFUNCTION("""COMPUTED_VALUE"""),1.0)</f>
        <v>1</v>
      </c>
      <c r="DY28" s="10">
        <f>IFERROR(__xludf.DUMMYFUNCTION("""COMPUTED_VALUE"""),1.0)</f>
        <v>1</v>
      </c>
      <c r="DZ28" s="10">
        <f>IFERROR(__xludf.DUMMYFUNCTION("""COMPUTED_VALUE"""),1.0)</f>
        <v>1</v>
      </c>
      <c r="EA28" s="10">
        <f>IFERROR(__xludf.DUMMYFUNCTION("""COMPUTED_VALUE"""),1.0)</f>
        <v>1</v>
      </c>
      <c r="EB28" s="10">
        <f>IFERROR(__xludf.DUMMYFUNCTION("""COMPUTED_VALUE"""),1.0)</f>
        <v>1</v>
      </c>
      <c r="EC28" s="10">
        <f>IFERROR(__xludf.DUMMYFUNCTION("""COMPUTED_VALUE"""),1.0)</f>
        <v>1</v>
      </c>
      <c r="ED28" s="10">
        <f>IFERROR(__xludf.DUMMYFUNCTION("""COMPUTED_VALUE"""),1.0)</f>
        <v>1</v>
      </c>
      <c r="EE28" s="10">
        <f>IFERROR(__xludf.DUMMYFUNCTION("""COMPUTED_VALUE"""),1.0)</f>
        <v>1</v>
      </c>
      <c r="EF28" s="10">
        <f>IFERROR(__xludf.DUMMYFUNCTION("""COMPUTED_VALUE"""),1.0)</f>
        <v>1</v>
      </c>
      <c r="EG28" s="10">
        <f>IFERROR(__xludf.DUMMYFUNCTION("""COMPUTED_VALUE"""),1.0)</f>
        <v>1</v>
      </c>
      <c r="EH28" s="10">
        <f>IFERROR(__xludf.DUMMYFUNCTION("""COMPUTED_VALUE"""),1.0)</f>
        <v>1</v>
      </c>
      <c r="EI28" s="10">
        <f>IFERROR(__xludf.DUMMYFUNCTION("""COMPUTED_VALUE"""),1.0)</f>
        <v>1</v>
      </c>
      <c r="EJ28" s="10">
        <f>IFERROR(__xludf.DUMMYFUNCTION("""COMPUTED_VALUE"""),1.0)</f>
        <v>1</v>
      </c>
      <c r="EK28" s="10">
        <f>IFERROR(__xludf.DUMMYFUNCTION("""COMPUTED_VALUE"""),1.0)</f>
        <v>1</v>
      </c>
      <c r="EL28" s="10">
        <f>IFERROR(__xludf.DUMMYFUNCTION("""COMPUTED_VALUE"""),1.0)</f>
        <v>1</v>
      </c>
      <c r="EM28" s="10">
        <f>IFERROR(__xludf.DUMMYFUNCTION("""COMPUTED_VALUE"""),1.0)</f>
        <v>1</v>
      </c>
      <c r="EN28" s="10">
        <f>IFERROR(__xludf.DUMMYFUNCTION("""COMPUTED_VALUE"""),1.0)</f>
        <v>1</v>
      </c>
      <c r="EO28" s="10">
        <f>IFERROR(__xludf.DUMMYFUNCTION("""COMPUTED_VALUE"""),1.0)</f>
        <v>1</v>
      </c>
      <c r="EP28" s="10">
        <f>IFERROR(__xludf.DUMMYFUNCTION("""COMPUTED_VALUE"""),1.0)</f>
        <v>1</v>
      </c>
      <c r="EQ28" s="10">
        <f>IFERROR(__xludf.DUMMYFUNCTION("""COMPUTED_VALUE"""),1.0)</f>
        <v>1</v>
      </c>
      <c r="ER28" s="10">
        <f>IFERROR(__xludf.DUMMYFUNCTION("""COMPUTED_VALUE"""),1.0)</f>
        <v>1</v>
      </c>
      <c r="ES28" s="10">
        <f>IFERROR(__xludf.DUMMYFUNCTION("""COMPUTED_VALUE"""),1.0)</f>
        <v>1</v>
      </c>
      <c r="ET28" s="10">
        <f>IFERROR(__xludf.DUMMYFUNCTION("""COMPUTED_VALUE"""),1.0)</f>
        <v>1</v>
      </c>
      <c r="EU28" s="10">
        <f>IFERROR(__xludf.DUMMYFUNCTION("""COMPUTED_VALUE"""),1.0)</f>
        <v>1</v>
      </c>
      <c r="EV28" s="10">
        <f>IFERROR(__xludf.DUMMYFUNCTION("""COMPUTED_VALUE"""),1.0)</f>
        <v>1</v>
      </c>
      <c r="EW28" s="10">
        <f>IFERROR(__xludf.DUMMYFUNCTION("""COMPUTED_VALUE"""),1.0)</f>
        <v>1</v>
      </c>
      <c r="EX28" s="10">
        <f>IFERROR(__xludf.DUMMYFUNCTION("""COMPUTED_VALUE"""),1.0)</f>
        <v>1</v>
      </c>
      <c r="EY28" s="10">
        <f>IFERROR(__xludf.DUMMYFUNCTION("""COMPUTED_VALUE"""),1.0)</f>
        <v>1</v>
      </c>
      <c r="EZ28" s="10">
        <f>IFERROR(__xludf.DUMMYFUNCTION("""COMPUTED_VALUE"""),1.0)</f>
        <v>1</v>
      </c>
      <c r="FA28" s="10">
        <f>IFERROR(__xludf.DUMMYFUNCTION("""COMPUTED_VALUE"""),1.0)</f>
        <v>1</v>
      </c>
      <c r="FB28" s="10">
        <f>IFERROR(__xludf.DUMMYFUNCTION("""COMPUTED_VALUE"""),1.0)</f>
        <v>1</v>
      </c>
      <c r="FC28" s="10">
        <f>IFERROR(__xludf.DUMMYFUNCTION("""COMPUTED_VALUE"""),1.0)</f>
        <v>1</v>
      </c>
      <c r="FD28" s="11" t="str">
        <f>IFERROR(__xludf.DUMMYFUNCTION("""COMPUTED_VALUE"""),"WA")</f>
        <v>WA</v>
      </c>
      <c r="FE28" s="10">
        <f>IFERROR(__xludf.DUMMYFUNCTION("""COMPUTED_VALUE"""),1.0)</f>
        <v>1</v>
      </c>
      <c r="FF28" s="10" t="str">
        <f>IFERROR(__xludf.DUMMYFUNCTION("""COMPUTED_VALUE"""),"WA")</f>
        <v>WA</v>
      </c>
      <c r="FG28" s="10" t="str">
        <f>IFERROR(__xludf.DUMMYFUNCTION("""COMPUTED_VALUE"""),"WA")</f>
        <v>WA</v>
      </c>
      <c r="FH28" s="10" t="str">
        <f>IFERROR(__xludf.DUMMYFUNCTION("""COMPUTED_VALUE"""),"WA")</f>
        <v>WA</v>
      </c>
      <c r="FI28" s="10" t="str">
        <f>IFERROR(__xludf.DUMMYFUNCTION("""COMPUTED_VALUE"""),"WA")</f>
        <v>WA</v>
      </c>
      <c r="FJ28" s="10" t="str">
        <f>IFERROR(__xludf.DUMMYFUNCTION("""COMPUTED_VALUE"""),"WA")</f>
        <v>WA</v>
      </c>
      <c r="FK28" s="10" t="str">
        <f>IFERROR(__xludf.DUMMYFUNCTION("""COMPUTED_VALUE"""),"WA")</f>
        <v>WA</v>
      </c>
      <c r="FL28" s="10" t="str">
        <f>IFERROR(__xludf.DUMMYFUNCTION("""COMPUTED_VALUE"""),"WA")</f>
        <v>WA</v>
      </c>
      <c r="FM28" s="10" t="str">
        <f>IFERROR(__xludf.DUMMYFUNCTION("""COMPUTED_VALUE"""),"WA")</f>
        <v>WA</v>
      </c>
      <c r="FN28" s="10" t="str">
        <f>IFERROR(__xludf.DUMMYFUNCTION("""COMPUTED_VALUE"""),"WA")</f>
        <v>WA</v>
      </c>
      <c r="FO28" s="10">
        <f>IFERROR(__xludf.DUMMYFUNCTION("""COMPUTED_VALUE"""),1.0)</f>
        <v>1</v>
      </c>
      <c r="FP28" s="10" t="str">
        <f>IFERROR(__xludf.DUMMYFUNCTION("""COMPUTED_VALUE"""),"WA")</f>
        <v>WA</v>
      </c>
      <c r="FQ28" s="10" t="str">
        <f>IFERROR(__xludf.DUMMYFUNCTION("""COMPUTED_VALUE"""),"WA")</f>
        <v>WA</v>
      </c>
      <c r="FR28" s="10" t="str">
        <f>IFERROR(__xludf.DUMMYFUNCTION("""COMPUTED_VALUE"""),"WA")</f>
        <v>WA</v>
      </c>
      <c r="FS28" s="10" t="str">
        <f>IFERROR(__xludf.DUMMYFUNCTION("""COMPUTED_VALUE"""),"WA")</f>
        <v>WA</v>
      </c>
      <c r="FT28" s="10" t="str">
        <f>IFERROR(__xludf.DUMMYFUNCTION("""COMPUTED_VALUE"""),"WA")</f>
        <v>WA</v>
      </c>
      <c r="FU28" s="10" t="str">
        <f>IFERROR(__xludf.DUMMYFUNCTION("""COMPUTED_VALUE"""),"WA")</f>
        <v>WA</v>
      </c>
      <c r="FV28" s="10" t="str">
        <f>IFERROR(__xludf.DUMMYFUNCTION("""COMPUTED_VALUE"""),"WA")</f>
        <v>WA</v>
      </c>
      <c r="FW28" s="10" t="str">
        <f>IFERROR(__xludf.DUMMYFUNCTION("""COMPUTED_VALUE"""),"WA")</f>
        <v>WA</v>
      </c>
      <c r="FX28" s="10" t="str">
        <f>IFERROR(__xludf.DUMMYFUNCTION("""COMPUTED_VALUE"""),"WA")</f>
        <v>WA</v>
      </c>
      <c r="FY28" s="10">
        <f>IFERROR(__xludf.DUMMYFUNCTION("""COMPUTED_VALUE"""),1.0)</f>
        <v>1</v>
      </c>
      <c r="FZ28" s="10" t="str">
        <f>IFERROR(__xludf.DUMMYFUNCTION("""COMPUTED_VALUE"""),"WA")</f>
        <v>WA</v>
      </c>
      <c r="GA28" s="10" t="str">
        <f>IFERROR(__xludf.DUMMYFUNCTION("""COMPUTED_VALUE"""),"WA")</f>
        <v>WA</v>
      </c>
      <c r="GB28" s="10" t="str">
        <f>IFERROR(__xludf.DUMMYFUNCTION("""COMPUTED_VALUE"""),"WA")</f>
        <v>WA</v>
      </c>
      <c r="GC28" s="10" t="str">
        <f>IFERROR(__xludf.DUMMYFUNCTION("""COMPUTED_VALUE"""),"WA")</f>
        <v>WA</v>
      </c>
      <c r="GD28" s="10" t="str">
        <f>IFERROR(__xludf.DUMMYFUNCTION("""COMPUTED_VALUE"""),"WA")</f>
        <v>WA</v>
      </c>
      <c r="GE28" s="11">
        <f>IFERROR(__xludf.DUMMYFUNCTION("""COMPUTED_VALUE"""),1.0)</f>
        <v>1</v>
      </c>
      <c r="GF28" s="10">
        <f>IFERROR(__xludf.DUMMYFUNCTION("""COMPUTED_VALUE"""),1.0)</f>
        <v>1</v>
      </c>
      <c r="GG28" s="10">
        <f>IFERROR(__xludf.DUMMYFUNCTION("""COMPUTED_VALUE"""),1.0)</f>
        <v>1</v>
      </c>
      <c r="GH28" s="10">
        <f>IFERROR(__xludf.DUMMYFUNCTION("""COMPUTED_VALUE"""),1.0)</f>
        <v>1</v>
      </c>
      <c r="GI28" s="10">
        <f>IFERROR(__xludf.DUMMYFUNCTION("""COMPUTED_VALUE"""),1.0)</f>
        <v>1</v>
      </c>
      <c r="GJ28" s="10">
        <f>IFERROR(__xludf.DUMMYFUNCTION("""COMPUTED_VALUE"""),1.0)</f>
        <v>1</v>
      </c>
      <c r="GK28" s="10">
        <f>IFERROR(__xludf.DUMMYFUNCTION("""COMPUTED_VALUE"""),1.0)</f>
        <v>1</v>
      </c>
      <c r="GL28" s="10">
        <f>IFERROR(__xludf.DUMMYFUNCTION("""COMPUTED_VALUE"""),1.0)</f>
        <v>1</v>
      </c>
      <c r="GM28" s="10">
        <f>IFERROR(__xludf.DUMMYFUNCTION("""COMPUTED_VALUE"""),1.0)</f>
        <v>1</v>
      </c>
      <c r="GN28" s="10">
        <f>IFERROR(__xludf.DUMMYFUNCTION("""COMPUTED_VALUE"""),1.0)</f>
        <v>1</v>
      </c>
      <c r="GO28" s="10">
        <f>IFERROR(__xludf.DUMMYFUNCTION("""COMPUTED_VALUE"""),1.0)</f>
        <v>1</v>
      </c>
      <c r="GP28" s="10">
        <f>IFERROR(__xludf.DUMMYFUNCTION("""COMPUTED_VALUE"""),1.0)</f>
        <v>1</v>
      </c>
      <c r="GQ28" s="10" t="str">
        <f>IFERROR(__xludf.DUMMYFUNCTION("""COMPUTED_VALUE"""),"TLE")</f>
        <v>TLE</v>
      </c>
      <c r="GR28" s="10" t="str">
        <f>IFERROR(__xludf.DUMMYFUNCTION("""COMPUTED_VALUE"""),"TLE")</f>
        <v>TLE</v>
      </c>
      <c r="GS28" s="10" t="str">
        <f>IFERROR(__xludf.DUMMYFUNCTION("""COMPUTED_VALUE"""),"TLE")</f>
        <v>TLE</v>
      </c>
      <c r="GT28" s="10" t="str">
        <f>IFERROR(__xludf.DUMMYFUNCTION("""COMPUTED_VALUE"""),"TLE")</f>
        <v>TLE</v>
      </c>
      <c r="GU28" s="10" t="str">
        <f>IFERROR(__xludf.DUMMYFUNCTION("""COMPUTED_VALUE"""),"TLE")</f>
        <v>TLE</v>
      </c>
      <c r="GV28" s="10" t="str">
        <f>IFERROR(__xludf.DUMMYFUNCTION("""COMPUTED_VALUE"""),"TLE")</f>
        <v>TLE</v>
      </c>
      <c r="GW28" s="10" t="str">
        <f>IFERROR(__xludf.DUMMYFUNCTION("""COMPUTED_VALUE"""),"TLE")</f>
        <v>TLE</v>
      </c>
      <c r="GX28" s="10" t="str">
        <f>IFERROR(__xludf.DUMMYFUNCTION("""COMPUTED_VALUE"""),"TLE")</f>
        <v>TLE</v>
      </c>
      <c r="GY28" s="10" t="str">
        <f>IFERROR(__xludf.DUMMYFUNCTION("""COMPUTED_VALUE"""),"TLE")</f>
        <v>TLE</v>
      </c>
      <c r="GZ28" s="10" t="str">
        <f>IFERROR(__xludf.DUMMYFUNCTION("""COMPUTED_VALUE"""),"TLE")</f>
        <v>TLE</v>
      </c>
      <c r="HA28" s="10" t="str">
        <f>IFERROR(__xludf.DUMMYFUNCTION("""COMPUTED_VALUE"""),"TLE")</f>
        <v>TLE</v>
      </c>
      <c r="HB28" s="10" t="str">
        <f>IFERROR(__xludf.DUMMYFUNCTION("""COMPUTED_VALUE"""),"TLE")</f>
        <v>TLE</v>
      </c>
      <c r="HC28" s="10" t="str">
        <f>IFERROR(__xludf.DUMMYFUNCTION("""COMPUTED_VALUE"""),"TLE")</f>
        <v>TLE</v>
      </c>
      <c r="HD28" s="10" t="str">
        <f>IFERROR(__xludf.DUMMYFUNCTION("""COMPUTED_VALUE"""),"TLE")</f>
        <v>TLE</v>
      </c>
      <c r="HE28" s="10" t="str">
        <f>IFERROR(__xludf.DUMMYFUNCTION("""COMPUTED_VALUE"""),"TLE")</f>
        <v>TLE</v>
      </c>
      <c r="HF28" s="10" t="str">
        <f>IFERROR(__xludf.DUMMYFUNCTION("""COMPUTED_VALUE"""),"TLE")</f>
        <v>TLE</v>
      </c>
      <c r="HG28" s="10" t="str">
        <f>IFERROR(__xludf.DUMMYFUNCTION("""COMPUTED_VALUE"""),"TLE")</f>
        <v>TLE</v>
      </c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</row>
    <row r="29">
      <c r="A29" s="7"/>
      <c r="B29" s="8"/>
      <c r="C29" s="8" t="str">
        <f t="shared" si="1"/>
        <v>27 - 31</v>
      </c>
      <c r="D29" s="7" t="str">
        <f>IFERROR(__xludf.DUMMYFUNCTION("""COMPUTED_VALUE"""),"daniilgrbic")</f>
        <v>daniilgrbic</v>
      </c>
      <c r="E29" s="7" t="str">
        <f>IFERROR(__xludf.DUMMYFUNCTION("""COMPUTED_VALUE"""),"Daniil")</f>
        <v>Daniil</v>
      </c>
      <c r="F29" s="7" t="str">
        <f>IFERROR(__xludf.DUMMYFUNCTION("""COMPUTED_VALUE"""),"Grbic")</f>
        <v>Grbic</v>
      </c>
      <c r="G29" s="9">
        <f>IFERROR(__xludf.DUMMYFUNCTION("""COMPUTED_VALUE"""),122.0)</f>
        <v>122</v>
      </c>
      <c r="H29" s="7" t="str">
        <f>IFERROR(__xludf.DUMMYFUNCTION("""COMPUTED_VALUE"""),"ODOBREN")</f>
        <v>ODOBREN</v>
      </c>
      <c r="I29" s="7" t="str">
        <f>IFERROR(__xludf.DUMMYFUNCTION("""COMPUTED_VALUE"""),"Stari grad")</f>
        <v>Stari grad</v>
      </c>
      <c r="J29" s="7" t="str">
        <f>IFERROR(__xludf.DUMMYFUNCTION("""COMPUTED_VALUE"""),"Matematička gimnazija")</f>
        <v>Matematička gimnazija</v>
      </c>
      <c r="K29" s="7" t="str">
        <f>IFERROR(__xludf.DUMMYFUNCTION("""COMPUTED_VALUE"""),"III")</f>
        <v>III</v>
      </c>
      <c r="L29" s="7" t="str">
        <f>IFERROR(__xludf.DUMMYFUNCTION("""COMPUTED_VALUE"""),"A")</f>
        <v>A</v>
      </c>
      <c r="M29" s="7" t="str">
        <f>IFERROR(__xludf.DUMMYFUNCTION("""COMPUTED_VALUE"""),"Jelena Hadzi-Purić")</f>
        <v>Jelena Hadzi-Purić</v>
      </c>
      <c r="N29" s="10" t="str">
        <f>IFERROR(__xludf.DUMMYFUNCTION("""COMPUTED_VALUE"""),"-")</f>
        <v>-</v>
      </c>
      <c r="O29" s="10" t="str">
        <f>IFERROR(__xludf.DUMMYFUNCTION("""COMPUTED_VALUE"""),"-")</f>
        <v>-</v>
      </c>
      <c r="P29" s="10" t="str">
        <f>IFERROR(__xludf.DUMMYFUNCTION("""COMPUTED_VALUE"""),"-")</f>
        <v>-</v>
      </c>
      <c r="Q29" s="11">
        <f>IFERROR(__xludf.DUMMYFUNCTION("""COMPUTED_VALUE"""),100.0)</f>
        <v>100</v>
      </c>
      <c r="R29" s="10">
        <f>IFERROR(__xludf.DUMMYFUNCTION("""COMPUTED_VALUE"""),0.0)</f>
        <v>0</v>
      </c>
      <c r="S29" s="10">
        <f>IFERROR(__xludf.DUMMYFUNCTION("""COMPUTED_VALUE"""),22.0)</f>
        <v>22</v>
      </c>
      <c r="T29" s="11" t="str">
        <f>IFERROR(__xludf.DUMMYFUNCTION("""COMPUTED_VALUE"""),"-")</f>
        <v>-</v>
      </c>
      <c r="U29" s="10" t="str">
        <f>IFERROR(__xludf.DUMMYFUNCTION("""COMPUTED_VALUE"""),"-")</f>
        <v>-</v>
      </c>
      <c r="V29" s="10" t="str">
        <f>IFERROR(__xludf.DUMMYFUNCTION("""COMPUTED_VALUE"""),"-")</f>
        <v>-</v>
      </c>
      <c r="W29" s="10" t="str">
        <f>IFERROR(__xludf.DUMMYFUNCTION("""COMPUTED_VALUE"""),"-")</f>
        <v>-</v>
      </c>
      <c r="X29" s="10" t="str">
        <f>IFERROR(__xludf.DUMMYFUNCTION("""COMPUTED_VALUE"""),"-")</f>
        <v>-</v>
      </c>
      <c r="Y29" s="10" t="str">
        <f>IFERROR(__xludf.DUMMYFUNCTION("""COMPUTED_VALUE"""),"-")</f>
        <v>-</v>
      </c>
      <c r="Z29" s="10" t="str">
        <f>IFERROR(__xludf.DUMMYFUNCTION("""COMPUTED_VALUE"""),"-")</f>
        <v>-</v>
      </c>
      <c r="AA29" s="10" t="str">
        <f>IFERROR(__xludf.DUMMYFUNCTION("""COMPUTED_VALUE"""),"-")</f>
        <v>-</v>
      </c>
      <c r="AB29" s="10" t="str">
        <f>IFERROR(__xludf.DUMMYFUNCTION("""COMPUTED_VALUE"""),"-")</f>
        <v>-</v>
      </c>
      <c r="AC29" s="10" t="str">
        <f>IFERROR(__xludf.DUMMYFUNCTION("""COMPUTED_VALUE"""),"-")</f>
        <v>-</v>
      </c>
      <c r="AD29" s="10" t="str">
        <f>IFERROR(__xludf.DUMMYFUNCTION("""COMPUTED_VALUE"""),"-")</f>
        <v>-</v>
      </c>
      <c r="AE29" s="10" t="str">
        <f>IFERROR(__xludf.DUMMYFUNCTION("""COMPUTED_VALUE"""),"-")</f>
        <v>-</v>
      </c>
      <c r="AF29" s="10" t="str">
        <f>IFERROR(__xludf.DUMMYFUNCTION("""COMPUTED_VALUE"""),"-")</f>
        <v>-</v>
      </c>
      <c r="AG29" s="10" t="str">
        <f>IFERROR(__xludf.DUMMYFUNCTION("""COMPUTED_VALUE"""),"-")</f>
        <v>-</v>
      </c>
      <c r="AH29" s="10" t="str">
        <f>IFERROR(__xludf.DUMMYFUNCTION("""COMPUTED_VALUE"""),"-")</f>
        <v>-</v>
      </c>
      <c r="AI29" s="10" t="str">
        <f>IFERROR(__xludf.DUMMYFUNCTION("""COMPUTED_VALUE"""),"-")</f>
        <v>-</v>
      </c>
      <c r="AJ29" s="10" t="str">
        <f>IFERROR(__xludf.DUMMYFUNCTION("""COMPUTED_VALUE"""),"-")</f>
        <v>-</v>
      </c>
      <c r="AK29" s="10" t="str">
        <f>IFERROR(__xludf.DUMMYFUNCTION("""COMPUTED_VALUE"""),"-")</f>
        <v>-</v>
      </c>
      <c r="AL29" s="10" t="str">
        <f>IFERROR(__xludf.DUMMYFUNCTION("""COMPUTED_VALUE"""),"-")</f>
        <v>-</v>
      </c>
      <c r="AM29" s="10" t="str">
        <f>IFERROR(__xludf.DUMMYFUNCTION("""COMPUTED_VALUE"""),"-")</f>
        <v>-</v>
      </c>
      <c r="AN29" s="11" t="str">
        <f>IFERROR(__xludf.DUMMYFUNCTION("""COMPUTED_VALUE"""),"-")</f>
        <v>-</v>
      </c>
      <c r="AO29" s="10" t="str">
        <f>IFERROR(__xludf.DUMMYFUNCTION("""COMPUTED_VALUE"""),"-")</f>
        <v>-</v>
      </c>
      <c r="AP29" s="10" t="str">
        <f>IFERROR(__xludf.DUMMYFUNCTION("""COMPUTED_VALUE"""),"-")</f>
        <v>-</v>
      </c>
      <c r="AQ29" s="10" t="str">
        <f>IFERROR(__xludf.DUMMYFUNCTION("""COMPUTED_VALUE"""),"-")</f>
        <v>-</v>
      </c>
      <c r="AR29" s="10" t="str">
        <f>IFERROR(__xludf.DUMMYFUNCTION("""COMPUTED_VALUE"""),"-")</f>
        <v>-</v>
      </c>
      <c r="AS29" s="10" t="str">
        <f>IFERROR(__xludf.DUMMYFUNCTION("""COMPUTED_VALUE"""),"-")</f>
        <v>-</v>
      </c>
      <c r="AT29" s="10" t="str">
        <f>IFERROR(__xludf.DUMMYFUNCTION("""COMPUTED_VALUE"""),"-")</f>
        <v>-</v>
      </c>
      <c r="AU29" s="10" t="str">
        <f>IFERROR(__xludf.DUMMYFUNCTION("""COMPUTED_VALUE"""),"-")</f>
        <v>-</v>
      </c>
      <c r="AV29" s="10" t="str">
        <f>IFERROR(__xludf.DUMMYFUNCTION("""COMPUTED_VALUE"""),"-")</f>
        <v>-</v>
      </c>
      <c r="AW29" s="10" t="str">
        <f>IFERROR(__xludf.DUMMYFUNCTION("""COMPUTED_VALUE"""),"-")</f>
        <v>-</v>
      </c>
      <c r="AX29" s="10" t="str">
        <f>IFERROR(__xludf.DUMMYFUNCTION("""COMPUTED_VALUE"""),"-")</f>
        <v>-</v>
      </c>
      <c r="AY29" s="10" t="str">
        <f>IFERROR(__xludf.DUMMYFUNCTION("""COMPUTED_VALUE"""),"-")</f>
        <v>-</v>
      </c>
      <c r="AZ29" s="10" t="str">
        <f>IFERROR(__xludf.DUMMYFUNCTION("""COMPUTED_VALUE"""),"-")</f>
        <v>-</v>
      </c>
      <c r="BA29" s="10" t="str">
        <f>IFERROR(__xludf.DUMMYFUNCTION("""COMPUTED_VALUE"""),"-")</f>
        <v>-</v>
      </c>
      <c r="BB29" s="10" t="str">
        <f>IFERROR(__xludf.DUMMYFUNCTION("""COMPUTED_VALUE"""),"-")</f>
        <v>-</v>
      </c>
      <c r="BC29" s="10" t="str">
        <f>IFERROR(__xludf.DUMMYFUNCTION("""COMPUTED_VALUE"""),"-")</f>
        <v>-</v>
      </c>
      <c r="BD29" s="10" t="str">
        <f>IFERROR(__xludf.DUMMYFUNCTION("""COMPUTED_VALUE"""),"-")</f>
        <v>-</v>
      </c>
      <c r="BE29" s="10" t="str">
        <f>IFERROR(__xludf.DUMMYFUNCTION("""COMPUTED_VALUE"""),"-")</f>
        <v>-</v>
      </c>
      <c r="BF29" s="10" t="str">
        <f>IFERROR(__xludf.DUMMYFUNCTION("""COMPUTED_VALUE"""),"-")</f>
        <v>-</v>
      </c>
      <c r="BG29" s="10" t="str">
        <f>IFERROR(__xludf.DUMMYFUNCTION("""COMPUTED_VALUE"""),"-")</f>
        <v>-</v>
      </c>
      <c r="BH29" s="10" t="str">
        <f>IFERROR(__xludf.DUMMYFUNCTION("""COMPUTED_VALUE"""),"-")</f>
        <v>-</v>
      </c>
      <c r="BI29" s="10" t="str">
        <f>IFERROR(__xludf.DUMMYFUNCTION("""COMPUTED_VALUE"""),"-")</f>
        <v>-</v>
      </c>
      <c r="BJ29" s="10" t="str">
        <f>IFERROR(__xludf.DUMMYFUNCTION("""COMPUTED_VALUE"""),"-")</f>
        <v>-</v>
      </c>
      <c r="BK29" s="10" t="str">
        <f>IFERROR(__xludf.DUMMYFUNCTION("""COMPUTED_VALUE"""),"-")</f>
        <v>-</v>
      </c>
      <c r="BL29" s="11" t="str">
        <f>IFERROR(__xludf.DUMMYFUNCTION("""COMPUTED_VALUE"""),"-")</f>
        <v>-</v>
      </c>
      <c r="BM29" s="10" t="str">
        <f>IFERROR(__xludf.DUMMYFUNCTION("""COMPUTED_VALUE"""),"-")</f>
        <v>-</v>
      </c>
      <c r="BN29" s="10" t="str">
        <f>IFERROR(__xludf.DUMMYFUNCTION("""COMPUTED_VALUE"""),"-")</f>
        <v>-</v>
      </c>
      <c r="BO29" s="10" t="str">
        <f>IFERROR(__xludf.DUMMYFUNCTION("""COMPUTED_VALUE"""),"-")</f>
        <v>-</v>
      </c>
      <c r="BP29" s="10" t="str">
        <f>IFERROR(__xludf.DUMMYFUNCTION("""COMPUTED_VALUE"""),"-")</f>
        <v>-</v>
      </c>
      <c r="BQ29" s="10" t="str">
        <f>IFERROR(__xludf.DUMMYFUNCTION("""COMPUTED_VALUE"""),"-")</f>
        <v>-</v>
      </c>
      <c r="BR29" s="10" t="str">
        <f>IFERROR(__xludf.DUMMYFUNCTION("""COMPUTED_VALUE"""),"-")</f>
        <v>-</v>
      </c>
      <c r="BS29" s="10" t="str">
        <f>IFERROR(__xludf.DUMMYFUNCTION("""COMPUTED_VALUE"""),"-")</f>
        <v>-</v>
      </c>
      <c r="BT29" s="10" t="str">
        <f>IFERROR(__xludf.DUMMYFUNCTION("""COMPUTED_VALUE"""),"-")</f>
        <v>-</v>
      </c>
      <c r="BU29" s="10" t="str">
        <f>IFERROR(__xludf.DUMMYFUNCTION("""COMPUTED_VALUE"""),"-")</f>
        <v>-</v>
      </c>
      <c r="BV29" s="10" t="str">
        <f>IFERROR(__xludf.DUMMYFUNCTION("""COMPUTED_VALUE"""),"-")</f>
        <v>-</v>
      </c>
      <c r="BW29" s="10" t="str">
        <f>IFERROR(__xludf.DUMMYFUNCTION("""COMPUTED_VALUE"""),"-")</f>
        <v>-</v>
      </c>
      <c r="BX29" s="10" t="str">
        <f>IFERROR(__xludf.DUMMYFUNCTION("""COMPUTED_VALUE"""),"-")</f>
        <v>-</v>
      </c>
      <c r="BY29" s="10" t="str">
        <f>IFERROR(__xludf.DUMMYFUNCTION("""COMPUTED_VALUE"""),"-")</f>
        <v>-</v>
      </c>
      <c r="BZ29" s="10" t="str">
        <f>IFERROR(__xludf.DUMMYFUNCTION("""COMPUTED_VALUE"""),"-")</f>
        <v>-</v>
      </c>
      <c r="CA29" s="10" t="str">
        <f>IFERROR(__xludf.DUMMYFUNCTION("""COMPUTED_VALUE"""),"-")</f>
        <v>-</v>
      </c>
      <c r="CB29" s="10" t="str">
        <f>IFERROR(__xludf.DUMMYFUNCTION("""COMPUTED_VALUE"""),"-")</f>
        <v>-</v>
      </c>
      <c r="CC29" s="10" t="str">
        <f>IFERROR(__xludf.DUMMYFUNCTION("""COMPUTED_VALUE"""),"-")</f>
        <v>-</v>
      </c>
      <c r="CD29" s="10" t="str">
        <f>IFERROR(__xludf.DUMMYFUNCTION("""COMPUTED_VALUE"""),"-")</f>
        <v>-</v>
      </c>
      <c r="CE29" s="10" t="str">
        <f>IFERROR(__xludf.DUMMYFUNCTION("""COMPUTED_VALUE"""),"-")</f>
        <v>-</v>
      </c>
      <c r="CF29" s="10" t="str">
        <f>IFERROR(__xludf.DUMMYFUNCTION("""COMPUTED_VALUE"""),"-")</f>
        <v>-</v>
      </c>
      <c r="CG29" s="10" t="str">
        <f>IFERROR(__xludf.DUMMYFUNCTION("""COMPUTED_VALUE"""),"-")</f>
        <v>-</v>
      </c>
      <c r="CH29" s="10" t="str">
        <f>IFERROR(__xludf.DUMMYFUNCTION("""COMPUTED_VALUE"""),"-")</f>
        <v>-</v>
      </c>
      <c r="CI29" s="10" t="str">
        <f>IFERROR(__xludf.DUMMYFUNCTION("""COMPUTED_VALUE"""),"-")</f>
        <v>-</v>
      </c>
      <c r="CJ29" s="10" t="str">
        <f>IFERROR(__xludf.DUMMYFUNCTION("""COMPUTED_VALUE"""),"-")</f>
        <v>-</v>
      </c>
      <c r="CK29" s="10" t="str">
        <f>IFERROR(__xludf.DUMMYFUNCTION("""COMPUTED_VALUE"""),"-")</f>
        <v>-</v>
      </c>
      <c r="CL29" s="10" t="str">
        <f>IFERROR(__xludf.DUMMYFUNCTION("""COMPUTED_VALUE"""),"-")</f>
        <v>-</v>
      </c>
      <c r="CM29" s="10" t="str">
        <f>IFERROR(__xludf.DUMMYFUNCTION("""COMPUTED_VALUE"""),"-")</f>
        <v>-</v>
      </c>
      <c r="CN29" s="10" t="str">
        <f>IFERROR(__xludf.DUMMYFUNCTION("""COMPUTED_VALUE"""),"-")</f>
        <v>-</v>
      </c>
      <c r="CO29" s="11">
        <f>IFERROR(__xludf.DUMMYFUNCTION("""COMPUTED_VALUE"""),1.0)</f>
        <v>1</v>
      </c>
      <c r="CP29" s="10">
        <f>IFERROR(__xludf.DUMMYFUNCTION("""COMPUTED_VALUE"""),1.0)</f>
        <v>1</v>
      </c>
      <c r="CQ29" s="10">
        <f>IFERROR(__xludf.DUMMYFUNCTION("""COMPUTED_VALUE"""),1.0)</f>
        <v>1</v>
      </c>
      <c r="CR29" s="10">
        <f>IFERROR(__xludf.DUMMYFUNCTION("""COMPUTED_VALUE"""),1.0)</f>
        <v>1</v>
      </c>
      <c r="CS29" s="10">
        <f>IFERROR(__xludf.DUMMYFUNCTION("""COMPUTED_VALUE"""),1.0)</f>
        <v>1</v>
      </c>
      <c r="CT29" s="10">
        <f>IFERROR(__xludf.DUMMYFUNCTION("""COMPUTED_VALUE"""),1.0)</f>
        <v>1</v>
      </c>
      <c r="CU29" s="10">
        <f>IFERROR(__xludf.DUMMYFUNCTION("""COMPUTED_VALUE"""),1.0)</f>
        <v>1</v>
      </c>
      <c r="CV29" s="10">
        <f>IFERROR(__xludf.DUMMYFUNCTION("""COMPUTED_VALUE"""),1.0)</f>
        <v>1</v>
      </c>
      <c r="CW29" s="10">
        <f>IFERROR(__xludf.DUMMYFUNCTION("""COMPUTED_VALUE"""),1.0)</f>
        <v>1</v>
      </c>
      <c r="CX29" s="10">
        <f>IFERROR(__xludf.DUMMYFUNCTION("""COMPUTED_VALUE"""),1.0)</f>
        <v>1</v>
      </c>
      <c r="CY29" s="10">
        <f>IFERROR(__xludf.DUMMYFUNCTION("""COMPUTED_VALUE"""),1.0)</f>
        <v>1</v>
      </c>
      <c r="CZ29" s="10">
        <f>IFERROR(__xludf.DUMMYFUNCTION("""COMPUTED_VALUE"""),1.0)</f>
        <v>1</v>
      </c>
      <c r="DA29" s="10">
        <f>IFERROR(__xludf.DUMMYFUNCTION("""COMPUTED_VALUE"""),1.0)</f>
        <v>1</v>
      </c>
      <c r="DB29" s="10">
        <f>IFERROR(__xludf.DUMMYFUNCTION("""COMPUTED_VALUE"""),1.0)</f>
        <v>1</v>
      </c>
      <c r="DC29" s="10">
        <f>IFERROR(__xludf.DUMMYFUNCTION("""COMPUTED_VALUE"""),1.0)</f>
        <v>1</v>
      </c>
      <c r="DD29" s="10">
        <f>IFERROR(__xludf.DUMMYFUNCTION("""COMPUTED_VALUE"""),1.0)</f>
        <v>1</v>
      </c>
      <c r="DE29" s="10">
        <f>IFERROR(__xludf.DUMMYFUNCTION("""COMPUTED_VALUE"""),1.0)</f>
        <v>1</v>
      </c>
      <c r="DF29" s="10">
        <f>IFERROR(__xludf.DUMMYFUNCTION("""COMPUTED_VALUE"""),1.0)</f>
        <v>1</v>
      </c>
      <c r="DG29" s="10">
        <f>IFERROR(__xludf.DUMMYFUNCTION("""COMPUTED_VALUE"""),1.0)</f>
        <v>1</v>
      </c>
      <c r="DH29" s="10">
        <f>IFERROR(__xludf.DUMMYFUNCTION("""COMPUTED_VALUE"""),1.0)</f>
        <v>1</v>
      </c>
      <c r="DI29" s="10">
        <f>IFERROR(__xludf.DUMMYFUNCTION("""COMPUTED_VALUE"""),1.0)</f>
        <v>1</v>
      </c>
      <c r="DJ29" s="10">
        <f>IFERROR(__xludf.DUMMYFUNCTION("""COMPUTED_VALUE"""),1.0)</f>
        <v>1</v>
      </c>
      <c r="DK29" s="10">
        <f>IFERROR(__xludf.DUMMYFUNCTION("""COMPUTED_VALUE"""),1.0)</f>
        <v>1</v>
      </c>
      <c r="DL29" s="10">
        <f>IFERROR(__xludf.DUMMYFUNCTION("""COMPUTED_VALUE"""),1.0)</f>
        <v>1</v>
      </c>
      <c r="DM29" s="10">
        <f>IFERROR(__xludf.DUMMYFUNCTION("""COMPUTED_VALUE"""),1.0)</f>
        <v>1</v>
      </c>
      <c r="DN29" s="10">
        <f>IFERROR(__xludf.DUMMYFUNCTION("""COMPUTED_VALUE"""),1.0)</f>
        <v>1</v>
      </c>
      <c r="DO29" s="10">
        <f>IFERROR(__xludf.DUMMYFUNCTION("""COMPUTED_VALUE"""),1.0)</f>
        <v>1</v>
      </c>
      <c r="DP29" s="10">
        <f>IFERROR(__xludf.DUMMYFUNCTION("""COMPUTED_VALUE"""),1.0)</f>
        <v>1</v>
      </c>
      <c r="DQ29" s="10">
        <f>IFERROR(__xludf.DUMMYFUNCTION("""COMPUTED_VALUE"""),1.0)</f>
        <v>1</v>
      </c>
      <c r="DR29" s="10">
        <f>IFERROR(__xludf.DUMMYFUNCTION("""COMPUTED_VALUE"""),1.0)</f>
        <v>1</v>
      </c>
      <c r="DS29" s="10">
        <f>IFERROR(__xludf.DUMMYFUNCTION("""COMPUTED_VALUE"""),1.0)</f>
        <v>1</v>
      </c>
      <c r="DT29" s="10">
        <f>IFERROR(__xludf.DUMMYFUNCTION("""COMPUTED_VALUE"""),1.0)</f>
        <v>1</v>
      </c>
      <c r="DU29" s="10">
        <f>IFERROR(__xludf.DUMMYFUNCTION("""COMPUTED_VALUE"""),1.0)</f>
        <v>1</v>
      </c>
      <c r="DV29" s="10">
        <f>IFERROR(__xludf.DUMMYFUNCTION("""COMPUTED_VALUE"""),1.0)</f>
        <v>1</v>
      </c>
      <c r="DW29" s="10">
        <f>IFERROR(__xludf.DUMMYFUNCTION("""COMPUTED_VALUE"""),1.0)</f>
        <v>1</v>
      </c>
      <c r="DX29" s="10">
        <f>IFERROR(__xludf.DUMMYFUNCTION("""COMPUTED_VALUE"""),1.0)</f>
        <v>1</v>
      </c>
      <c r="DY29" s="10">
        <f>IFERROR(__xludf.DUMMYFUNCTION("""COMPUTED_VALUE"""),1.0)</f>
        <v>1</v>
      </c>
      <c r="DZ29" s="10">
        <f>IFERROR(__xludf.DUMMYFUNCTION("""COMPUTED_VALUE"""),1.0)</f>
        <v>1</v>
      </c>
      <c r="EA29" s="10">
        <f>IFERROR(__xludf.DUMMYFUNCTION("""COMPUTED_VALUE"""),1.0)</f>
        <v>1</v>
      </c>
      <c r="EB29" s="10">
        <f>IFERROR(__xludf.DUMMYFUNCTION("""COMPUTED_VALUE"""),1.0)</f>
        <v>1</v>
      </c>
      <c r="EC29" s="10">
        <f>IFERROR(__xludf.DUMMYFUNCTION("""COMPUTED_VALUE"""),1.0)</f>
        <v>1</v>
      </c>
      <c r="ED29" s="10">
        <f>IFERROR(__xludf.DUMMYFUNCTION("""COMPUTED_VALUE"""),1.0)</f>
        <v>1</v>
      </c>
      <c r="EE29" s="10">
        <f>IFERROR(__xludf.DUMMYFUNCTION("""COMPUTED_VALUE"""),1.0)</f>
        <v>1</v>
      </c>
      <c r="EF29" s="10">
        <f>IFERROR(__xludf.DUMMYFUNCTION("""COMPUTED_VALUE"""),1.0)</f>
        <v>1</v>
      </c>
      <c r="EG29" s="10">
        <f>IFERROR(__xludf.DUMMYFUNCTION("""COMPUTED_VALUE"""),1.0)</f>
        <v>1</v>
      </c>
      <c r="EH29" s="10">
        <f>IFERROR(__xludf.DUMMYFUNCTION("""COMPUTED_VALUE"""),1.0)</f>
        <v>1</v>
      </c>
      <c r="EI29" s="10">
        <f>IFERROR(__xludf.DUMMYFUNCTION("""COMPUTED_VALUE"""),1.0)</f>
        <v>1</v>
      </c>
      <c r="EJ29" s="10">
        <f>IFERROR(__xludf.DUMMYFUNCTION("""COMPUTED_VALUE"""),1.0)</f>
        <v>1</v>
      </c>
      <c r="EK29" s="10">
        <f>IFERROR(__xludf.DUMMYFUNCTION("""COMPUTED_VALUE"""),1.0)</f>
        <v>1</v>
      </c>
      <c r="EL29" s="10">
        <f>IFERROR(__xludf.DUMMYFUNCTION("""COMPUTED_VALUE"""),1.0)</f>
        <v>1</v>
      </c>
      <c r="EM29" s="10">
        <f>IFERROR(__xludf.DUMMYFUNCTION("""COMPUTED_VALUE"""),1.0)</f>
        <v>1</v>
      </c>
      <c r="EN29" s="10">
        <f>IFERROR(__xludf.DUMMYFUNCTION("""COMPUTED_VALUE"""),1.0)</f>
        <v>1</v>
      </c>
      <c r="EO29" s="10">
        <f>IFERROR(__xludf.DUMMYFUNCTION("""COMPUTED_VALUE"""),1.0)</f>
        <v>1</v>
      </c>
      <c r="EP29" s="10">
        <f>IFERROR(__xludf.DUMMYFUNCTION("""COMPUTED_VALUE"""),1.0)</f>
        <v>1</v>
      </c>
      <c r="EQ29" s="10">
        <f>IFERROR(__xludf.DUMMYFUNCTION("""COMPUTED_VALUE"""),1.0)</f>
        <v>1</v>
      </c>
      <c r="ER29" s="10">
        <f>IFERROR(__xludf.DUMMYFUNCTION("""COMPUTED_VALUE"""),1.0)</f>
        <v>1</v>
      </c>
      <c r="ES29" s="10">
        <f>IFERROR(__xludf.DUMMYFUNCTION("""COMPUTED_VALUE"""),1.0)</f>
        <v>1</v>
      </c>
      <c r="ET29" s="10">
        <f>IFERROR(__xludf.DUMMYFUNCTION("""COMPUTED_VALUE"""),1.0)</f>
        <v>1</v>
      </c>
      <c r="EU29" s="10">
        <f>IFERROR(__xludf.DUMMYFUNCTION("""COMPUTED_VALUE"""),1.0)</f>
        <v>1</v>
      </c>
      <c r="EV29" s="10">
        <f>IFERROR(__xludf.DUMMYFUNCTION("""COMPUTED_VALUE"""),1.0)</f>
        <v>1</v>
      </c>
      <c r="EW29" s="10">
        <f>IFERROR(__xludf.DUMMYFUNCTION("""COMPUTED_VALUE"""),1.0)</f>
        <v>1</v>
      </c>
      <c r="EX29" s="10">
        <f>IFERROR(__xludf.DUMMYFUNCTION("""COMPUTED_VALUE"""),1.0)</f>
        <v>1</v>
      </c>
      <c r="EY29" s="10">
        <f>IFERROR(__xludf.DUMMYFUNCTION("""COMPUTED_VALUE"""),1.0)</f>
        <v>1</v>
      </c>
      <c r="EZ29" s="10">
        <f>IFERROR(__xludf.DUMMYFUNCTION("""COMPUTED_VALUE"""),1.0)</f>
        <v>1</v>
      </c>
      <c r="FA29" s="10">
        <f>IFERROR(__xludf.DUMMYFUNCTION("""COMPUTED_VALUE"""),1.0)</f>
        <v>1</v>
      </c>
      <c r="FB29" s="10">
        <f>IFERROR(__xludf.DUMMYFUNCTION("""COMPUTED_VALUE"""),1.0)</f>
        <v>1</v>
      </c>
      <c r="FC29" s="10">
        <f>IFERROR(__xludf.DUMMYFUNCTION("""COMPUTED_VALUE"""),1.0)</f>
        <v>1</v>
      </c>
      <c r="FD29" s="11">
        <f>IFERROR(__xludf.DUMMYFUNCTION("""COMPUTED_VALUE"""),1.0)</f>
        <v>1</v>
      </c>
      <c r="FE29" s="10" t="str">
        <f>IFERROR(__xludf.DUMMYFUNCTION("""COMPUTED_VALUE"""),"WA")</f>
        <v>WA</v>
      </c>
      <c r="FF29" s="10" t="str">
        <f>IFERROR(__xludf.DUMMYFUNCTION("""COMPUTED_VALUE"""),"WA")</f>
        <v>WA</v>
      </c>
      <c r="FG29" s="10" t="str">
        <f>IFERROR(__xludf.DUMMYFUNCTION("""COMPUTED_VALUE"""),"WA")</f>
        <v>WA</v>
      </c>
      <c r="FH29" s="10" t="str">
        <f>IFERROR(__xludf.DUMMYFUNCTION("""COMPUTED_VALUE"""),"WA")</f>
        <v>WA</v>
      </c>
      <c r="FI29" s="10">
        <f>IFERROR(__xludf.DUMMYFUNCTION("""COMPUTED_VALUE"""),1.0)</f>
        <v>1</v>
      </c>
      <c r="FJ29" s="10" t="str">
        <f>IFERROR(__xludf.DUMMYFUNCTION("""COMPUTED_VALUE"""),"TLE")</f>
        <v>TLE</v>
      </c>
      <c r="FK29" s="10" t="str">
        <f>IFERROR(__xludf.DUMMYFUNCTION("""COMPUTED_VALUE"""),"TLE")</f>
        <v>TLE</v>
      </c>
      <c r="FL29" s="10" t="str">
        <f>IFERROR(__xludf.DUMMYFUNCTION("""COMPUTED_VALUE"""),"TLE")</f>
        <v>TLE</v>
      </c>
      <c r="FM29" s="10">
        <f>IFERROR(__xludf.DUMMYFUNCTION("""COMPUTED_VALUE"""),1.0)</f>
        <v>1</v>
      </c>
      <c r="FN29" s="10">
        <f>IFERROR(__xludf.DUMMYFUNCTION("""COMPUTED_VALUE"""),1.0)</f>
        <v>1</v>
      </c>
      <c r="FO29" s="10" t="str">
        <f>IFERROR(__xludf.DUMMYFUNCTION("""COMPUTED_VALUE"""),"WA")</f>
        <v>WA</v>
      </c>
      <c r="FP29" s="10" t="str">
        <f>IFERROR(__xludf.DUMMYFUNCTION("""COMPUTED_VALUE"""),"WA")</f>
        <v>WA</v>
      </c>
      <c r="FQ29" s="10" t="str">
        <f>IFERROR(__xludf.DUMMYFUNCTION("""COMPUTED_VALUE"""),"TLE")</f>
        <v>TLE</v>
      </c>
      <c r="FR29" s="10" t="str">
        <f>IFERROR(__xludf.DUMMYFUNCTION("""COMPUTED_VALUE"""),"TLE")</f>
        <v>TLE</v>
      </c>
      <c r="FS29" s="10" t="str">
        <f>IFERROR(__xludf.DUMMYFUNCTION("""COMPUTED_VALUE"""),"WA")</f>
        <v>WA</v>
      </c>
      <c r="FT29" s="10" t="str">
        <f>IFERROR(__xludf.DUMMYFUNCTION("""COMPUTED_VALUE"""),"RTE")</f>
        <v>RTE</v>
      </c>
      <c r="FU29" s="10" t="str">
        <f>IFERROR(__xludf.DUMMYFUNCTION("""COMPUTED_VALUE"""),"RTE")</f>
        <v>RTE</v>
      </c>
      <c r="FV29" s="10" t="str">
        <f>IFERROR(__xludf.DUMMYFUNCTION("""COMPUTED_VALUE"""),"RTE")</f>
        <v>RTE</v>
      </c>
      <c r="FW29" s="10" t="str">
        <f>IFERROR(__xludf.DUMMYFUNCTION("""COMPUTED_VALUE"""),"WA")</f>
        <v>WA</v>
      </c>
      <c r="FX29" s="10" t="str">
        <f>IFERROR(__xludf.DUMMYFUNCTION("""COMPUTED_VALUE"""),"WA")</f>
        <v>WA</v>
      </c>
      <c r="FY29" s="10" t="str">
        <f>IFERROR(__xludf.DUMMYFUNCTION("""COMPUTED_VALUE"""),"WA")</f>
        <v>WA</v>
      </c>
      <c r="FZ29" s="10">
        <f>IFERROR(__xludf.DUMMYFUNCTION("""COMPUTED_VALUE"""),1.0)</f>
        <v>1</v>
      </c>
      <c r="GA29" s="10" t="str">
        <f>IFERROR(__xludf.DUMMYFUNCTION("""COMPUTED_VALUE"""),"RTE")</f>
        <v>RTE</v>
      </c>
      <c r="GB29" s="10" t="str">
        <f>IFERROR(__xludf.DUMMYFUNCTION("""COMPUTED_VALUE"""),"RTE")</f>
        <v>RTE</v>
      </c>
      <c r="GC29" s="10">
        <f>IFERROR(__xludf.DUMMYFUNCTION("""COMPUTED_VALUE"""),1.0)</f>
        <v>1</v>
      </c>
      <c r="GD29" s="10">
        <f>IFERROR(__xludf.DUMMYFUNCTION("""COMPUTED_VALUE"""),1.0)</f>
        <v>1</v>
      </c>
      <c r="GE29" s="11">
        <f>IFERROR(__xludf.DUMMYFUNCTION("""COMPUTED_VALUE"""),1.0)</f>
        <v>1</v>
      </c>
      <c r="GF29" s="10" t="str">
        <f>IFERROR(__xludf.DUMMYFUNCTION("""COMPUTED_VALUE"""),"WA")</f>
        <v>WA</v>
      </c>
      <c r="GG29" s="10">
        <f>IFERROR(__xludf.DUMMYFUNCTION("""COMPUTED_VALUE"""),1.0)</f>
        <v>1</v>
      </c>
      <c r="GH29" s="10">
        <f>IFERROR(__xludf.DUMMYFUNCTION("""COMPUTED_VALUE"""),1.0)</f>
        <v>1</v>
      </c>
      <c r="GI29" s="10">
        <f>IFERROR(__xludf.DUMMYFUNCTION("""COMPUTED_VALUE"""),1.0)</f>
        <v>1</v>
      </c>
      <c r="GJ29" s="10">
        <f>IFERROR(__xludf.DUMMYFUNCTION("""COMPUTED_VALUE"""),1.0)</f>
        <v>1</v>
      </c>
      <c r="GK29" s="10">
        <f>IFERROR(__xludf.DUMMYFUNCTION("""COMPUTED_VALUE"""),1.0)</f>
        <v>1</v>
      </c>
      <c r="GL29" s="10" t="str">
        <f>IFERROR(__xludf.DUMMYFUNCTION("""COMPUTED_VALUE"""),"WA")</f>
        <v>WA</v>
      </c>
      <c r="GM29" s="10" t="str">
        <f>IFERROR(__xludf.DUMMYFUNCTION("""COMPUTED_VALUE"""),"WA")</f>
        <v>WA</v>
      </c>
      <c r="GN29" s="10" t="str">
        <f>IFERROR(__xludf.DUMMYFUNCTION("""COMPUTED_VALUE"""),"WA")</f>
        <v>WA</v>
      </c>
      <c r="GO29" s="10" t="str">
        <f>IFERROR(__xludf.DUMMYFUNCTION("""COMPUTED_VALUE"""),"WA")</f>
        <v>WA</v>
      </c>
      <c r="GP29" s="10" t="str">
        <f>IFERROR(__xludf.DUMMYFUNCTION("""COMPUTED_VALUE"""),"WA")</f>
        <v>WA</v>
      </c>
      <c r="GQ29" s="10" t="str">
        <f>IFERROR(__xludf.DUMMYFUNCTION("""COMPUTED_VALUE"""),"TLE")</f>
        <v>TLE</v>
      </c>
      <c r="GR29" s="10" t="str">
        <f>IFERROR(__xludf.DUMMYFUNCTION("""COMPUTED_VALUE"""),"WA")</f>
        <v>WA</v>
      </c>
      <c r="GS29" s="10" t="str">
        <f>IFERROR(__xludf.DUMMYFUNCTION("""COMPUTED_VALUE"""),"TLE")</f>
        <v>TLE</v>
      </c>
      <c r="GT29" s="10" t="str">
        <f>IFERROR(__xludf.DUMMYFUNCTION("""COMPUTED_VALUE"""),"WA")</f>
        <v>WA</v>
      </c>
      <c r="GU29" s="10" t="str">
        <f>IFERROR(__xludf.DUMMYFUNCTION("""COMPUTED_VALUE"""),"TLE")</f>
        <v>TLE</v>
      </c>
      <c r="GV29" s="10" t="str">
        <f>IFERROR(__xludf.DUMMYFUNCTION("""COMPUTED_VALUE"""),"TLE")</f>
        <v>TLE</v>
      </c>
      <c r="GW29" s="10" t="str">
        <f>IFERROR(__xludf.DUMMYFUNCTION("""COMPUTED_VALUE"""),"TLE")</f>
        <v>TLE</v>
      </c>
      <c r="GX29" s="10" t="str">
        <f>IFERROR(__xludf.DUMMYFUNCTION("""COMPUTED_VALUE"""),"TLE")</f>
        <v>TLE</v>
      </c>
      <c r="GY29" s="10" t="str">
        <f>IFERROR(__xludf.DUMMYFUNCTION("""COMPUTED_VALUE"""),"TLE")</f>
        <v>TLE</v>
      </c>
      <c r="GZ29" s="10" t="str">
        <f>IFERROR(__xludf.DUMMYFUNCTION("""COMPUTED_VALUE"""),"TLE")</f>
        <v>TLE</v>
      </c>
      <c r="HA29" s="10" t="str">
        <f>IFERROR(__xludf.DUMMYFUNCTION("""COMPUTED_VALUE"""),"TLE")</f>
        <v>TLE</v>
      </c>
      <c r="HB29" s="10" t="str">
        <f>IFERROR(__xludf.DUMMYFUNCTION("""COMPUTED_VALUE"""),"TLE")</f>
        <v>TLE</v>
      </c>
      <c r="HC29" s="10" t="str">
        <f>IFERROR(__xludf.DUMMYFUNCTION("""COMPUTED_VALUE"""),"TLE")</f>
        <v>TLE</v>
      </c>
      <c r="HD29" s="10" t="str">
        <f>IFERROR(__xludf.DUMMYFUNCTION("""COMPUTED_VALUE"""),"TLE")</f>
        <v>TLE</v>
      </c>
      <c r="HE29" s="10">
        <f>IFERROR(__xludf.DUMMYFUNCTION("""COMPUTED_VALUE"""),1.0)</f>
        <v>1</v>
      </c>
      <c r="HF29" s="10" t="str">
        <f>IFERROR(__xludf.DUMMYFUNCTION("""COMPUTED_VALUE"""),"TLE")</f>
        <v>TLE</v>
      </c>
      <c r="HG29" s="10" t="str">
        <f>IFERROR(__xludf.DUMMYFUNCTION("""COMPUTED_VALUE"""),"TLE")</f>
        <v>TLE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</row>
    <row r="30">
      <c r="A30" s="7"/>
      <c r="B30" s="8"/>
      <c r="C30" s="8" t="str">
        <f t="shared" si="1"/>
        <v>27 - 31</v>
      </c>
      <c r="D30" s="7" t="str">
        <f>IFERROR(__xludf.DUMMYFUNCTION("""COMPUTED_VALUE"""),"RG161IvanJevtic")</f>
        <v>RG161IvanJevtic</v>
      </c>
      <c r="E30" s="7" t="str">
        <f>IFERROR(__xludf.DUMMYFUNCTION("""COMPUTED_VALUE"""),"Ivan")</f>
        <v>Ivan</v>
      </c>
      <c r="F30" s="7" t="str">
        <f>IFERROR(__xludf.DUMMYFUNCTION("""COMPUTED_VALUE"""),"Jevtić")</f>
        <v>Jevtić</v>
      </c>
      <c r="G30" s="9">
        <f>IFERROR(__xludf.DUMMYFUNCTION("""COMPUTED_VALUE"""),122.0)</f>
        <v>122</v>
      </c>
      <c r="H30" s="7" t="str">
        <f>IFERROR(__xludf.DUMMYFUNCTION("""COMPUTED_VALUE"""),"ODOBREN")</f>
        <v>ODOBREN</v>
      </c>
      <c r="I30" s="7" t="str">
        <f>IFERROR(__xludf.DUMMYFUNCTION("""COMPUTED_VALUE"""),"Stari grad")</f>
        <v>Stari grad</v>
      </c>
      <c r="J30" s="7" t="str">
        <f>IFERROR(__xludf.DUMMYFUNCTION("""COMPUTED_VALUE"""),"Računarska gimnazija")</f>
        <v>Računarska gimnazija</v>
      </c>
      <c r="K30" s="7" t="str">
        <f>IFERROR(__xludf.DUMMYFUNCTION("""COMPUTED_VALUE"""),"III")</f>
        <v>III</v>
      </c>
      <c r="L30" s="7" t="str">
        <f>IFERROR(__xludf.DUMMYFUNCTION("""COMPUTED_VALUE"""),"A")</f>
        <v>A</v>
      </c>
      <c r="M30" s="7"/>
      <c r="N30" s="10" t="str">
        <f>IFERROR(__xludf.DUMMYFUNCTION("""COMPUTED_VALUE"""),"-")</f>
        <v>-</v>
      </c>
      <c r="O30" s="10" t="str">
        <f>IFERROR(__xludf.DUMMYFUNCTION("""COMPUTED_VALUE"""),"-")</f>
        <v>-</v>
      </c>
      <c r="P30" s="10" t="str">
        <f>IFERROR(__xludf.DUMMYFUNCTION("""COMPUTED_VALUE"""),"-")</f>
        <v>-</v>
      </c>
      <c r="Q30" s="11">
        <f>IFERROR(__xludf.DUMMYFUNCTION("""COMPUTED_VALUE"""),100.0)</f>
        <v>100</v>
      </c>
      <c r="R30" s="10">
        <f>IFERROR(__xludf.DUMMYFUNCTION("""COMPUTED_VALUE"""),0.0)</f>
        <v>0</v>
      </c>
      <c r="S30" s="10">
        <f>IFERROR(__xludf.DUMMYFUNCTION("""COMPUTED_VALUE"""),22.0)</f>
        <v>22</v>
      </c>
      <c r="T30" s="11" t="str">
        <f>IFERROR(__xludf.DUMMYFUNCTION("""COMPUTED_VALUE"""),"-")</f>
        <v>-</v>
      </c>
      <c r="U30" s="10" t="str">
        <f>IFERROR(__xludf.DUMMYFUNCTION("""COMPUTED_VALUE"""),"-")</f>
        <v>-</v>
      </c>
      <c r="V30" s="10" t="str">
        <f>IFERROR(__xludf.DUMMYFUNCTION("""COMPUTED_VALUE"""),"-")</f>
        <v>-</v>
      </c>
      <c r="W30" s="10" t="str">
        <f>IFERROR(__xludf.DUMMYFUNCTION("""COMPUTED_VALUE"""),"-")</f>
        <v>-</v>
      </c>
      <c r="X30" s="10" t="str">
        <f>IFERROR(__xludf.DUMMYFUNCTION("""COMPUTED_VALUE"""),"-")</f>
        <v>-</v>
      </c>
      <c r="Y30" s="10" t="str">
        <f>IFERROR(__xludf.DUMMYFUNCTION("""COMPUTED_VALUE"""),"-")</f>
        <v>-</v>
      </c>
      <c r="Z30" s="10" t="str">
        <f>IFERROR(__xludf.DUMMYFUNCTION("""COMPUTED_VALUE"""),"-")</f>
        <v>-</v>
      </c>
      <c r="AA30" s="10" t="str">
        <f>IFERROR(__xludf.DUMMYFUNCTION("""COMPUTED_VALUE"""),"-")</f>
        <v>-</v>
      </c>
      <c r="AB30" s="10" t="str">
        <f>IFERROR(__xludf.DUMMYFUNCTION("""COMPUTED_VALUE"""),"-")</f>
        <v>-</v>
      </c>
      <c r="AC30" s="10" t="str">
        <f>IFERROR(__xludf.DUMMYFUNCTION("""COMPUTED_VALUE"""),"-")</f>
        <v>-</v>
      </c>
      <c r="AD30" s="10" t="str">
        <f>IFERROR(__xludf.DUMMYFUNCTION("""COMPUTED_VALUE"""),"-")</f>
        <v>-</v>
      </c>
      <c r="AE30" s="10" t="str">
        <f>IFERROR(__xludf.DUMMYFUNCTION("""COMPUTED_VALUE"""),"-")</f>
        <v>-</v>
      </c>
      <c r="AF30" s="10" t="str">
        <f>IFERROR(__xludf.DUMMYFUNCTION("""COMPUTED_VALUE"""),"-")</f>
        <v>-</v>
      </c>
      <c r="AG30" s="10" t="str">
        <f>IFERROR(__xludf.DUMMYFUNCTION("""COMPUTED_VALUE"""),"-")</f>
        <v>-</v>
      </c>
      <c r="AH30" s="10" t="str">
        <f>IFERROR(__xludf.DUMMYFUNCTION("""COMPUTED_VALUE"""),"-")</f>
        <v>-</v>
      </c>
      <c r="AI30" s="10" t="str">
        <f>IFERROR(__xludf.DUMMYFUNCTION("""COMPUTED_VALUE"""),"-")</f>
        <v>-</v>
      </c>
      <c r="AJ30" s="10" t="str">
        <f>IFERROR(__xludf.DUMMYFUNCTION("""COMPUTED_VALUE"""),"-")</f>
        <v>-</v>
      </c>
      <c r="AK30" s="10" t="str">
        <f>IFERROR(__xludf.DUMMYFUNCTION("""COMPUTED_VALUE"""),"-")</f>
        <v>-</v>
      </c>
      <c r="AL30" s="10" t="str">
        <f>IFERROR(__xludf.DUMMYFUNCTION("""COMPUTED_VALUE"""),"-")</f>
        <v>-</v>
      </c>
      <c r="AM30" s="10" t="str">
        <f>IFERROR(__xludf.DUMMYFUNCTION("""COMPUTED_VALUE"""),"-")</f>
        <v>-</v>
      </c>
      <c r="AN30" s="11" t="str">
        <f>IFERROR(__xludf.DUMMYFUNCTION("""COMPUTED_VALUE"""),"-")</f>
        <v>-</v>
      </c>
      <c r="AO30" s="10" t="str">
        <f>IFERROR(__xludf.DUMMYFUNCTION("""COMPUTED_VALUE"""),"-")</f>
        <v>-</v>
      </c>
      <c r="AP30" s="10" t="str">
        <f>IFERROR(__xludf.DUMMYFUNCTION("""COMPUTED_VALUE"""),"-")</f>
        <v>-</v>
      </c>
      <c r="AQ30" s="10" t="str">
        <f>IFERROR(__xludf.DUMMYFUNCTION("""COMPUTED_VALUE"""),"-")</f>
        <v>-</v>
      </c>
      <c r="AR30" s="10" t="str">
        <f>IFERROR(__xludf.DUMMYFUNCTION("""COMPUTED_VALUE"""),"-")</f>
        <v>-</v>
      </c>
      <c r="AS30" s="10" t="str">
        <f>IFERROR(__xludf.DUMMYFUNCTION("""COMPUTED_VALUE"""),"-")</f>
        <v>-</v>
      </c>
      <c r="AT30" s="10" t="str">
        <f>IFERROR(__xludf.DUMMYFUNCTION("""COMPUTED_VALUE"""),"-")</f>
        <v>-</v>
      </c>
      <c r="AU30" s="10" t="str">
        <f>IFERROR(__xludf.DUMMYFUNCTION("""COMPUTED_VALUE"""),"-")</f>
        <v>-</v>
      </c>
      <c r="AV30" s="10" t="str">
        <f>IFERROR(__xludf.DUMMYFUNCTION("""COMPUTED_VALUE"""),"-")</f>
        <v>-</v>
      </c>
      <c r="AW30" s="10" t="str">
        <f>IFERROR(__xludf.DUMMYFUNCTION("""COMPUTED_VALUE"""),"-")</f>
        <v>-</v>
      </c>
      <c r="AX30" s="10" t="str">
        <f>IFERROR(__xludf.DUMMYFUNCTION("""COMPUTED_VALUE"""),"-")</f>
        <v>-</v>
      </c>
      <c r="AY30" s="10" t="str">
        <f>IFERROR(__xludf.DUMMYFUNCTION("""COMPUTED_VALUE"""),"-")</f>
        <v>-</v>
      </c>
      <c r="AZ30" s="10" t="str">
        <f>IFERROR(__xludf.DUMMYFUNCTION("""COMPUTED_VALUE"""),"-")</f>
        <v>-</v>
      </c>
      <c r="BA30" s="10" t="str">
        <f>IFERROR(__xludf.DUMMYFUNCTION("""COMPUTED_VALUE"""),"-")</f>
        <v>-</v>
      </c>
      <c r="BB30" s="10" t="str">
        <f>IFERROR(__xludf.DUMMYFUNCTION("""COMPUTED_VALUE"""),"-")</f>
        <v>-</v>
      </c>
      <c r="BC30" s="10" t="str">
        <f>IFERROR(__xludf.DUMMYFUNCTION("""COMPUTED_VALUE"""),"-")</f>
        <v>-</v>
      </c>
      <c r="BD30" s="10" t="str">
        <f>IFERROR(__xludf.DUMMYFUNCTION("""COMPUTED_VALUE"""),"-")</f>
        <v>-</v>
      </c>
      <c r="BE30" s="10" t="str">
        <f>IFERROR(__xludf.DUMMYFUNCTION("""COMPUTED_VALUE"""),"-")</f>
        <v>-</v>
      </c>
      <c r="BF30" s="10" t="str">
        <f>IFERROR(__xludf.DUMMYFUNCTION("""COMPUTED_VALUE"""),"-")</f>
        <v>-</v>
      </c>
      <c r="BG30" s="10" t="str">
        <f>IFERROR(__xludf.DUMMYFUNCTION("""COMPUTED_VALUE"""),"-")</f>
        <v>-</v>
      </c>
      <c r="BH30" s="10" t="str">
        <f>IFERROR(__xludf.DUMMYFUNCTION("""COMPUTED_VALUE"""),"-")</f>
        <v>-</v>
      </c>
      <c r="BI30" s="10" t="str">
        <f>IFERROR(__xludf.DUMMYFUNCTION("""COMPUTED_VALUE"""),"-")</f>
        <v>-</v>
      </c>
      <c r="BJ30" s="10" t="str">
        <f>IFERROR(__xludf.DUMMYFUNCTION("""COMPUTED_VALUE"""),"-")</f>
        <v>-</v>
      </c>
      <c r="BK30" s="10" t="str">
        <f>IFERROR(__xludf.DUMMYFUNCTION("""COMPUTED_VALUE"""),"-")</f>
        <v>-</v>
      </c>
      <c r="BL30" s="11" t="str">
        <f>IFERROR(__xludf.DUMMYFUNCTION("""COMPUTED_VALUE"""),"-")</f>
        <v>-</v>
      </c>
      <c r="BM30" s="10" t="str">
        <f>IFERROR(__xludf.DUMMYFUNCTION("""COMPUTED_VALUE"""),"-")</f>
        <v>-</v>
      </c>
      <c r="BN30" s="10" t="str">
        <f>IFERROR(__xludf.DUMMYFUNCTION("""COMPUTED_VALUE"""),"-")</f>
        <v>-</v>
      </c>
      <c r="BO30" s="10" t="str">
        <f>IFERROR(__xludf.DUMMYFUNCTION("""COMPUTED_VALUE"""),"-")</f>
        <v>-</v>
      </c>
      <c r="BP30" s="10" t="str">
        <f>IFERROR(__xludf.DUMMYFUNCTION("""COMPUTED_VALUE"""),"-")</f>
        <v>-</v>
      </c>
      <c r="BQ30" s="10" t="str">
        <f>IFERROR(__xludf.DUMMYFUNCTION("""COMPUTED_VALUE"""),"-")</f>
        <v>-</v>
      </c>
      <c r="BR30" s="10" t="str">
        <f>IFERROR(__xludf.DUMMYFUNCTION("""COMPUTED_VALUE"""),"-")</f>
        <v>-</v>
      </c>
      <c r="BS30" s="10" t="str">
        <f>IFERROR(__xludf.DUMMYFUNCTION("""COMPUTED_VALUE"""),"-")</f>
        <v>-</v>
      </c>
      <c r="BT30" s="10" t="str">
        <f>IFERROR(__xludf.DUMMYFUNCTION("""COMPUTED_VALUE"""),"-")</f>
        <v>-</v>
      </c>
      <c r="BU30" s="10" t="str">
        <f>IFERROR(__xludf.DUMMYFUNCTION("""COMPUTED_VALUE"""),"-")</f>
        <v>-</v>
      </c>
      <c r="BV30" s="10" t="str">
        <f>IFERROR(__xludf.DUMMYFUNCTION("""COMPUTED_VALUE"""),"-")</f>
        <v>-</v>
      </c>
      <c r="BW30" s="10" t="str">
        <f>IFERROR(__xludf.DUMMYFUNCTION("""COMPUTED_VALUE"""),"-")</f>
        <v>-</v>
      </c>
      <c r="BX30" s="10" t="str">
        <f>IFERROR(__xludf.DUMMYFUNCTION("""COMPUTED_VALUE"""),"-")</f>
        <v>-</v>
      </c>
      <c r="BY30" s="10" t="str">
        <f>IFERROR(__xludf.DUMMYFUNCTION("""COMPUTED_VALUE"""),"-")</f>
        <v>-</v>
      </c>
      <c r="BZ30" s="10" t="str">
        <f>IFERROR(__xludf.DUMMYFUNCTION("""COMPUTED_VALUE"""),"-")</f>
        <v>-</v>
      </c>
      <c r="CA30" s="10" t="str">
        <f>IFERROR(__xludf.DUMMYFUNCTION("""COMPUTED_VALUE"""),"-")</f>
        <v>-</v>
      </c>
      <c r="CB30" s="10" t="str">
        <f>IFERROR(__xludf.DUMMYFUNCTION("""COMPUTED_VALUE"""),"-")</f>
        <v>-</v>
      </c>
      <c r="CC30" s="10" t="str">
        <f>IFERROR(__xludf.DUMMYFUNCTION("""COMPUTED_VALUE"""),"-")</f>
        <v>-</v>
      </c>
      <c r="CD30" s="10" t="str">
        <f>IFERROR(__xludf.DUMMYFUNCTION("""COMPUTED_VALUE"""),"-")</f>
        <v>-</v>
      </c>
      <c r="CE30" s="10" t="str">
        <f>IFERROR(__xludf.DUMMYFUNCTION("""COMPUTED_VALUE"""),"-")</f>
        <v>-</v>
      </c>
      <c r="CF30" s="10" t="str">
        <f>IFERROR(__xludf.DUMMYFUNCTION("""COMPUTED_VALUE"""),"-")</f>
        <v>-</v>
      </c>
      <c r="CG30" s="10" t="str">
        <f>IFERROR(__xludf.DUMMYFUNCTION("""COMPUTED_VALUE"""),"-")</f>
        <v>-</v>
      </c>
      <c r="CH30" s="10" t="str">
        <f>IFERROR(__xludf.DUMMYFUNCTION("""COMPUTED_VALUE"""),"-")</f>
        <v>-</v>
      </c>
      <c r="CI30" s="10" t="str">
        <f>IFERROR(__xludf.DUMMYFUNCTION("""COMPUTED_VALUE"""),"-")</f>
        <v>-</v>
      </c>
      <c r="CJ30" s="10" t="str">
        <f>IFERROR(__xludf.DUMMYFUNCTION("""COMPUTED_VALUE"""),"-")</f>
        <v>-</v>
      </c>
      <c r="CK30" s="10" t="str">
        <f>IFERROR(__xludf.DUMMYFUNCTION("""COMPUTED_VALUE"""),"-")</f>
        <v>-</v>
      </c>
      <c r="CL30" s="10" t="str">
        <f>IFERROR(__xludf.DUMMYFUNCTION("""COMPUTED_VALUE"""),"-")</f>
        <v>-</v>
      </c>
      <c r="CM30" s="10" t="str">
        <f>IFERROR(__xludf.DUMMYFUNCTION("""COMPUTED_VALUE"""),"-")</f>
        <v>-</v>
      </c>
      <c r="CN30" s="10" t="str">
        <f>IFERROR(__xludf.DUMMYFUNCTION("""COMPUTED_VALUE"""),"-")</f>
        <v>-</v>
      </c>
      <c r="CO30" s="11">
        <f>IFERROR(__xludf.DUMMYFUNCTION("""COMPUTED_VALUE"""),1.0)</f>
        <v>1</v>
      </c>
      <c r="CP30" s="10">
        <f>IFERROR(__xludf.DUMMYFUNCTION("""COMPUTED_VALUE"""),1.0)</f>
        <v>1</v>
      </c>
      <c r="CQ30" s="10">
        <f>IFERROR(__xludf.DUMMYFUNCTION("""COMPUTED_VALUE"""),1.0)</f>
        <v>1</v>
      </c>
      <c r="CR30" s="10">
        <f>IFERROR(__xludf.DUMMYFUNCTION("""COMPUTED_VALUE"""),1.0)</f>
        <v>1</v>
      </c>
      <c r="CS30" s="10">
        <f>IFERROR(__xludf.DUMMYFUNCTION("""COMPUTED_VALUE"""),1.0)</f>
        <v>1</v>
      </c>
      <c r="CT30" s="10">
        <f>IFERROR(__xludf.DUMMYFUNCTION("""COMPUTED_VALUE"""),1.0)</f>
        <v>1</v>
      </c>
      <c r="CU30" s="10">
        <f>IFERROR(__xludf.DUMMYFUNCTION("""COMPUTED_VALUE"""),1.0)</f>
        <v>1</v>
      </c>
      <c r="CV30" s="10">
        <f>IFERROR(__xludf.DUMMYFUNCTION("""COMPUTED_VALUE"""),1.0)</f>
        <v>1</v>
      </c>
      <c r="CW30" s="10">
        <f>IFERROR(__xludf.DUMMYFUNCTION("""COMPUTED_VALUE"""),1.0)</f>
        <v>1</v>
      </c>
      <c r="CX30" s="10">
        <f>IFERROR(__xludf.DUMMYFUNCTION("""COMPUTED_VALUE"""),1.0)</f>
        <v>1</v>
      </c>
      <c r="CY30" s="10">
        <f>IFERROR(__xludf.DUMMYFUNCTION("""COMPUTED_VALUE"""),1.0)</f>
        <v>1</v>
      </c>
      <c r="CZ30" s="10">
        <f>IFERROR(__xludf.DUMMYFUNCTION("""COMPUTED_VALUE"""),1.0)</f>
        <v>1</v>
      </c>
      <c r="DA30" s="10">
        <f>IFERROR(__xludf.DUMMYFUNCTION("""COMPUTED_VALUE"""),1.0)</f>
        <v>1</v>
      </c>
      <c r="DB30" s="10">
        <f>IFERROR(__xludf.DUMMYFUNCTION("""COMPUTED_VALUE"""),1.0)</f>
        <v>1</v>
      </c>
      <c r="DC30" s="10">
        <f>IFERROR(__xludf.DUMMYFUNCTION("""COMPUTED_VALUE"""),1.0)</f>
        <v>1</v>
      </c>
      <c r="DD30" s="10">
        <f>IFERROR(__xludf.DUMMYFUNCTION("""COMPUTED_VALUE"""),1.0)</f>
        <v>1</v>
      </c>
      <c r="DE30" s="10">
        <f>IFERROR(__xludf.DUMMYFUNCTION("""COMPUTED_VALUE"""),1.0)</f>
        <v>1</v>
      </c>
      <c r="DF30" s="10">
        <f>IFERROR(__xludf.DUMMYFUNCTION("""COMPUTED_VALUE"""),1.0)</f>
        <v>1</v>
      </c>
      <c r="DG30" s="10">
        <f>IFERROR(__xludf.DUMMYFUNCTION("""COMPUTED_VALUE"""),1.0)</f>
        <v>1</v>
      </c>
      <c r="DH30" s="10">
        <f>IFERROR(__xludf.DUMMYFUNCTION("""COMPUTED_VALUE"""),1.0)</f>
        <v>1</v>
      </c>
      <c r="DI30" s="10">
        <f>IFERROR(__xludf.DUMMYFUNCTION("""COMPUTED_VALUE"""),1.0)</f>
        <v>1</v>
      </c>
      <c r="DJ30" s="10">
        <f>IFERROR(__xludf.DUMMYFUNCTION("""COMPUTED_VALUE"""),1.0)</f>
        <v>1</v>
      </c>
      <c r="DK30" s="10">
        <f>IFERROR(__xludf.DUMMYFUNCTION("""COMPUTED_VALUE"""),1.0)</f>
        <v>1</v>
      </c>
      <c r="DL30" s="10">
        <f>IFERROR(__xludf.DUMMYFUNCTION("""COMPUTED_VALUE"""),1.0)</f>
        <v>1</v>
      </c>
      <c r="DM30" s="10">
        <f>IFERROR(__xludf.DUMMYFUNCTION("""COMPUTED_VALUE"""),1.0)</f>
        <v>1</v>
      </c>
      <c r="DN30" s="10">
        <f>IFERROR(__xludf.DUMMYFUNCTION("""COMPUTED_VALUE"""),1.0)</f>
        <v>1</v>
      </c>
      <c r="DO30" s="10">
        <f>IFERROR(__xludf.DUMMYFUNCTION("""COMPUTED_VALUE"""),1.0)</f>
        <v>1</v>
      </c>
      <c r="DP30" s="10">
        <f>IFERROR(__xludf.DUMMYFUNCTION("""COMPUTED_VALUE"""),1.0)</f>
        <v>1</v>
      </c>
      <c r="DQ30" s="10">
        <f>IFERROR(__xludf.DUMMYFUNCTION("""COMPUTED_VALUE"""),1.0)</f>
        <v>1</v>
      </c>
      <c r="DR30" s="10">
        <f>IFERROR(__xludf.DUMMYFUNCTION("""COMPUTED_VALUE"""),1.0)</f>
        <v>1</v>
      </c>
      <c r="DS30" s="10">
        <f>IFERROR(__xludf.DUMMYFUNCTION("""COMPUTED_VALUE"""),1.0)</f>
        <v>1</v>
      </c>
      <c r="DT30" s="10">
        <f>IFERROR(__xludf.DUMMYFUNCTION("""COMPUTED_VALUE"""),1.0)</f>
        <v>1</v>
      </c>
      <c r="DU30" s="10">
        <f>IFERROR(__xludf.DUMMYFUNCTION("""COMPUTED_VALUE"""),1.0)</f>
        <v>1</v>
      </c>
      <c r="DV30" s="10">
        <f>IFERROR(__xludf.DUMMYFUNCTION("""COMPUTED_VALUE"""),1.0)</f>
        <v>1</v>
      </c>
      <c r="DW30" s="10">
        <f>IFERROR(__xludf.DUMMYFUNCTION("""COMPUTED_VALUE"""),1.0)</f>
        <v>1</v>
      </c>
      <c r="DX30" s="10">
        <f>IFERROR(__xludf.DUMMYFUNCTION("""COMPUTED_VALUE"""),1.0)</f>
        <v>1</v>
      </c>
      <c r="DY30" s="10">
        <f>IFERROR(__xludf.DUMMYFUNCTION("""COMPUTED_VALUE"""),1.0)</f>
        <v>1</v>
      </c>
      <c r="DZ30" s="10">
        <f>IFERROR(__xludf.DUMMYFUNCTION("""COMPUTED_VALUE"""),1.0)</f>
        <v>1</v>
      </c>
      <c r="EA30" s="10">
        <f>IFERROR(__xludf.DUMMYFUNCTION("""COMPUTED_VALUE"""),1.0)</f>
        <v>1</v>
      </c>
      <c r="EB30" s="10">
        <f>IFERROR(__xludf.DUMMYFUNCTION("""COMPUTED_VALUE"""),1.0)</f>
        <v>1</v>
      </c>
      <c r="EC30" s="10">
        <f>IFERROR(__xludf.DUMMYFUNCTION("""COMPUTED_VALUE"""),1.0)</f>
        <v>1</v>
      </c>
      <c r="ED30" s="10">
        <f>IFERROR(__xludf.DUMMYFUNCTION("""COMPUTED_VALUE"""),1.0)</f>
        <v>1</v>
      </c>
      <c r="EE30" s="10">
        <f>IFERROR(__xludf.DUMMYFUNCTION("""COMPUTED_VALUE"""),1.0)</f>
        <v>1</v>
      </c>
      <c r="EF30" s="10">
        <f>IFERROR(__xludf.DUMMYFUNCTION("""COMPUTED_VALUE"""),1.0)</f>
        <v>1</v>
      </c>
      <c r="EG30" s="10">
        <f>IFERROR(__xludf.DUMMYFUNCTION("""COMPUTED_VALUE"""),1.0)</f>
        <v>1</v>
      </c>
      <c r="EH30" s="10">
        <f>IFERROR(__xludf.DUMMYFUNCTION("""COMPUTED_VALUE"""),1.0)</f>
        <v>1</v>
      </c>
      <c r="EI30" s="10">
        <f>IFERROR(__xludf.DUMMYFUNCTION("""COMPUTED_VALUE"""),1.0)</f>
        <v>1</v>
      </c>
      <c r="EJ30" s="10">
        <f>IFERROR(__xludf.DUMMYFUNCTION("""COMPUTED_VALUE"""),1.0)</f>
        <v>1</v>
      </c>
      <c r="EK30" s="10">
        <f>IFERROR(__xludf.DUMMYFUNCTION("""COMPUTED_VALUE"""),1.0)</f>
        <v>1</v>
      </c>
      <c r="EL30" s="10">
        <f>IFERROR(__xludf.DUMMYFUNCTION("""COMPUTED_VALUE"""),1.0)</f>
        <v>1</v>
      </c>
      <c r="EM30" s="10">
        <f>IFERROR(__xludf.DUMMYFUNCTION("""COMPUTED_VALUE"""),1.0)</f>
        <v>1</v>
      </c>
      <c r="EN30" s="10">
        <f>IFERROR(__xludf.DUMMYFUNCTION("""COMPUTED_VALUE"""),1.0)</f>
        <v>1</v>
      </c>
      <c r="EO30" s="10">
        <f>IFERROR(__xludf.DUMMYFUNCTION("""COMPUTED_VALUE"""),1.0)</f>
        <v>1</v>
      </c>
      <c r="EP30" s="10">
        <f>IFERROR(__xludf.DUMMYFUNCTION("""COMPUTED_VALUE"""),1.0)</f>
        <v>1</v>
      </c>
      <c r="EQ30" s="10">
        <f>IFERROR(__xludf.DUMMYFUNCTION("""COMPUTED_VALUE"""),1.0)</f>
        <v>1</v>
      </c>
      <c r="ER30" s="10">
        <f>IFERROR(__xludf.DUMMYFUNCTION("""COMPUTED_VALUE"""),1.0)</f>
        <v>1</v>
      </c>
      <c r="ES30" s="10">
        <f>IFERROR(__xludf.DUMMYFUNCTION("""COMPUTED_VALUE"""),1.0)</f>
        <v>1</v>
      </c>
      <c r="ET30" s="10">
        <f>IFERROR(__xludf.DUMMYFUNCTION("""COMPUTED_VALUE"""),1.0)</f>
        <v>1</v>
      </c>
      <c r="EU30" s="10">
        <f>IFERROR(__xludf.DUMMYFUNCTION("""COMPUTED_VALUE"""),1.0)</f>
        <v>1</v>
      </c>
      <c r="EV30" s="10">
        <f>IFERROR(__xludf.DUMMYFUNCTION("""COMPUTED_VALUE"""),1.0)</f>
        <v>1</v>
      </c>
      <c r="EW30" s="10">
        <f>IFERROR(__xludf.DUMMYFUNCTION("""COMPUTED_VALUE"""),1.0)</f>
        <v>1</v>
      </c>
      <c r="EX30" s="10">
        <f>IFERROR(__xludf.DUMMYFUNCTION("""COMPUTED_VALUE"""),1.0)</f>
        <v>1</v>
      </c>
      <c r="EY30" s="10">
        <f>IFERROR(__xludf.DUMMYFUNCTION("""COMPUTED_VALUE"""),1.0)</f>
        <v>1</v>
      </c>
      <c r="EZ30" s="10">
        <f>IFERROR(__xludf.DUMMYFUNCTION("""COMPUTED_VALUE"""),1.0)</f>
        <v>1</v>
      </c>
      <c r="FA30" s="10">
        <f>IFERROR(__xludf.DUMMYFUNCTION("""COMPUTED_VALUE"""),1.0)</f>
        <v>1</v>
      </c>
      <c r="FB30" s="10">
        <f>IFERROR(__xludf.DUMMYFUNCTION("""COMPUTED_VALUE"""),1.0)</f>
        <v>1</v>
      </c>
      <c r="FC30" s="10">
        <f>IFERROR(__xludf.DUMMYFUNCTION("""COMPUTED_VALUE"""),1.0)</f>
        <v>1</v>
      </c>
      <c r="FD30" s="11">
        <f>IFERROR(__xludf.DUMMYFUNCTION("""COMPUTED_VALUE"""),1.0)</f>
        <v>1</v>
      </c>
      <c r="FE30" s="10" t="str">
        <f>IFERROR(__xludf.DUMMYFUNCTION("""COMPUTED_VALUE"""),"WA")</f>
        <v>WA</v>
      </c>
      <c r="FF30" s="10" t="str">
        <f>IFERROR(__xludf.DUMMYFUNCTION("""COMPUTED_VALUE"""),"TLE")</f>
        <v>TLE</v>
      </c>
      <c r="FG30" s="10" t="str">
        <f>IFERROR(__xludf.DUMMYFUNCTION("""COMPUTED_VALUE"""),"WA")</f>
        <v>WA</v>
      </c>
      <c r="FH30" s="10" t="str">
        <f>IFERROR(__xludf.DUMMYFUNCTION("""COMPUTED_VALUE"""),"WA")</f>
        <v>WA</v>
      </c>
      <c r="FI30" s="10">
        <f>IFERROR(__xludf.DUMMYFUNCTION("""COMPUTED_VALUE"""),1.0)</f>
        <v>1</v>
      </c>
      <c r="FJ30" s="10" t="str">
        <f>IFERROR(__xludf.DUMMYFUNCTION("""COMPUTED_VALUE"""),"TLE")</f>
        <v>TLE</v>
      </c>
      <c r="FK30" s="10" t="str">
        <f>IFERROR(__xludf.DUMMYFUNCTION("""COMPUTED_VALUE"""),"TLE")</f>
        <v>TLE</v>
      </c>
      <c r="FL30" s="10" t="str">
        <f>IFERROR(__xludf.DUMMYFUNCTION("""COMPUTED_VALUE"""),"TLE")</f>
        <v>TLE</v>
      </c>
      <c r="FM30" s="10">
        <f>IFERROR(__xludf.DUMMYFUNCTION("""COMPUTED_VALUE"""),1.0)</f>
        <v>1</v>
      </c>
      <c r="FN30" s="10">
        <f>IFERROR(__xludf.DUMMYFUNCTION("""COMPUTED_VALUE"""),1.0)</f>
        <v>1</v>
      </c>
      <c r="FO30" s="10" t="str">
        <f>IFERROR(__xludf.DUMMYFUNCTION("""COMPUTED_VALUE"""),"TLE")</f>
        <v>TLE</v>
      </c>
      <c r="FP30" s="10" t="str">
        <f>IFERROR(__xludf.DUMMYFUNCTION("""COMPUTED_VALUE"""),"WA")</f>
        <v>WA</v>
      </c>
      <c r="FQ30" s="10" t="str">
        <f>IFERROR(__xludf.DUMMYFUNCTION("""COMPUTED_VALUE"""),"TLE")</f>
        <v>TLE</v>
      </c>
      <c r="FR30" s="10" t="str">
        <f>IFERROR(__xludf.DUMMYFUNCTION("""COMPUTED_VALUE"""),"TLE")</f>
        <v>TLE</v>
      </c>
      <c r="FS30" s="10" t="str">
        <f>IFERROR(__xludf.DUMMYFUNCTION("""COMPUTED_VALUE"""),"TLE")</f>
        <v>TLE</v>
      </c>
      <c r="FT30" s="10" t="str">
        <f>IFERROR(__xludf.DUMMYFUNCTION("""COMPUTED_VALUE"""),"RTE")</f>
        <v>RTE</v>
      </c>
      <c r="FU30" s="10" t="str">
        <f>IFERROR(__xludf.DUMMYFUNCTION("""COMPUTED_VALUE"""),"RTE")</f>
        <v>RTE</v>
      </c>
      <c r="FV30" s="10" t="str">
        <f>IFERROR(__xludf.DUMMYFUNCTION("""COMPUTED_VALUE"""),"RTE")</f>
        <v>RTE</v>
      </c>
      <c r="FW30" s="10" t="str">
        <f>IFERROR(__xludf.DUMMYFUNCTION("""COMPUTED_VALUE"""),"TLE")</f>
        <v>TLE</v>
      </c>
      <c r="FX30" s="10" t="str">
        <f>IFERROR(__xludf.DUMMYFUNCTION("""COMPUTED_VALUE"""),"TLE")</f>
        <v>TLE</v>
      </c>
      <c r="FY30" s="10" t="str">
        <f>IFERROR(__xludf.DUMMYFUNCTION("""COMPUTED_VALUE"""),"TLE")</f>
        <v>TLE</v>
      </c>
      <c r="FZ30" s="10" t="str">
        <f>IFERROR(__xludf.DUMMYFUNCTION("""COMPUTED_VALUE"""),"TLE")</f>
        <v>TLE</v>
      </c>
      <c r="GA30" s="10" t="str">
        <f>IFERROR(__xludf.DUMMYFUNCTION("""COMPUTED_VALUE"""),"RTE")</f>
        <v>RTE</v>
      </c>
      <c r="GB30" s="10" t="str">
        <f>IFERROR(__xludf.DUMMYFUNCTION("""COMPUTED_VALUE"""),"RTE")</f>
        <v>RTE</v>
      </c>
      <c r="GC30" s="10">
        <f>IFERROR(__xludf.DUMMYFUNCTION("""COMPUTED_VALUE"""),1.0)</f>
        <v>1</v>
      </c>
      <c r="GD30" s="10">
        <f>IFERROR(__xludf.DUMMYFUNCTION("""COMPUTED_VALUE"""),1.0)</f>
        <v>1</v>
      </c>
      <c r="GE30" s="11">
        <f>IFERROR(__xludf.DUMMYFUNCTION("""COMPUTED_VALUE"""),1.0)</f>
        <v>1</v>
      </c>
      <c r="GF30" s="10">
        <f>IFERROR(__xludf.DUMMYFUNCTION("""COMPUTED_VALUE"""),1.0)</f>
        <v>1</v>
      </c>
      <c r="GG30" s="10">
        <f>IFERROR(__xludf.DUMMYFUNCTION("""COMPUTED_VALUE"""),1.0)</f>
        <v>1</v>
      </c>
      <c r="GH30" s="10">
        <f>IFERROR(__xludf.DUMMYFUNCTION("""COMPUTED_VALUE"""),1.0)</f>
        <v>1</v>
      </c>
      <c r="GI30" s="10">
        <f>IFERROR(__xludf.DUMMYFUNCTION("""COMPUTED_VALUE"""),1.0)</f>
        <v>1</v>
      </c>
      <c r="GJ30" s="10">
        <f>IFERROR(__xludf.DUMMYFUNCTION("""COMPUTED_VALUE"""),1.0)</f>
        <v>1</v>
      </c>
      <c r="GK30" s="10">
        <f>IFERROR(__xludf.DUMMYFUNCTION("""COMPUTED_VALUE"""),1.0)</f>
        <v>1</v>
      </c>
      <c r="GL30" s="10" t="str">
        <f>IFERROR(__xludf.DUMMYFUNCTION("""COMPUTED_VALUE"""),"RTE")</f>
        <v>RTE</v>
      </c>
      <c r="GM30" s="10" t="str">
        <f>IFERROR(__xludf.DUMMYFUNCTION("""COMPUTED_VALUE"""),"RTE")</f>
        <v>RTE</v>
      </c>
      <c r="GN30" s="10" t="str">
        <f>IFERROR(__xludf.DUMMYFUNCTION("""COMPUTED_VALUE"""),"RTE")</f>
        <v>RTE</v>
      </c>
      <c r="GO30" s="10" t="str">
        <f>IFERROR(__xludf.DUMMYFUNCTION("""COMPUTED_VALUE"""),"RTE")</f>
        <v>RTE</v>
      </c>
      <c r="GP30" s="10" t="str">
        <f>IFERROR(__xludf.DUMMYFUNCTION("""COMPUTED_VALUE"""),"RTE")</f>
        <v>RTE</v>
      </c>
      <c r="GQ30" s="10" t="str">
        <f>IFERROR(__xludf.DUMMYFUNCTION("""COMPUTED_VALUE"""),"TLE")</f>
        <v>TLE</v>
      </c>
      <c r="GR30" s="10" t="str">
        <f>IFERROR(__xludf.DUMMYFUNCTION("""COMPUTED_VALUE"""),"TLE")</f>
        <v>TLE</v>
      </c>
      <c r="GS30" s="10" t="str">
        <f>IFERROR(__xludf.DUMMYFUNCTION("""COMPUTED_VALUE"""),"TLE")</f>
        <v>TLE</v>
      </c>
      <c r="GT30" s="10" t="str">
        <f>IFERROR(__xludf.DUMMYFUNCTION("""COMPUTED_VALUE"""),"TLE")</f>
        <v>TLE</v>
      </c>
      <c r="GU30" s="10" t="str">
        <f>IFERROR(__xludf.DUMMYFUNCTION("""COMPUTED_VALUE"""),"TLE")</f>
        <v>TLE</v>
      </c>
      <c r="GV30" s="10" t="str">
        <f>IFERROR(__xludf.DUMMYFUNCTION("""COMPUTED_VALUE"""),"TLE")</f>
        <v>TLE</v>
      </c>
      <c r="GW30" s="10" t="str">
        <f>IFERROR(__xludf.DUMMYFUNCTION("""COMPUTED_VALUE"""),"TLE")</f>
        <v>TLE</v>
      </c>
      <c r="GX30" s="10" t="str">
        <f>IFERROR(__xludf.DUMMYFUNCTION("""COMPUTED_VALUE"""),"TLE")</f>
        <v>TLE</v>
      </c>
      <c r="GY30" s="10" t="str">
        <f>IFERROR(__xludf.DUMMYFUNCTION("""COMPUTED_VALUE"""),"TLE")</f>
        <v>TLE</v>
      </c>
      <c r="GZ30" s="10" t="str">
        <f>IFERROR(__xludf.DUMMYFUNCTION("""COMPUTED_VALUE"""),"TLE")</f>
        <v>TLE</v>
      </c>
      <c r="HA30" s="10" t="str">
        <f>IFERROR(__xludf.DUMMYFUNCTION("""COMPUTED_VALUE"""),"TLE")</f>
        <v>TLE</v>
      </c>
      <c r="HB30" s="10" t="str">
        <f>IFERROR(__xludf.DUMMYFUNCTION("""COMPUTED_VALUE"""),"TLE")</f>
        <v>TLE</v>
      </c>
      <c r="HC30" s="10" t="str">
        <f>IFERROR(__xludf.DUMMYFUNCTION("""COMPUTED_VALUE"""),"TLE")</f>
        <v>TLE</v>
      </c>
      <c r="HD30" s="10" t="str">
        <f>IFERROR(__xludf.DUMMYFUNCTION("""COMPUTED_VALUE"""),"TLE")</f>
        <v>TLE</v>
      </c>
      <c r="HE30" s="10" t="str">
        <f>IFERROR(__xludf.DUMMYFUNCTION("""COMPUTED_VALUE"""),"TLE")</f>
        <v>TLE</v>
      </c>
      <c r="HF30" s="10" t="str">
        <f>IFERROR(__xludf.DUMMYFUNCTION("""COMPUTED_VALUE"""),"TLE")</f>
        <v>TLE</v>
      </c>
      <c r="HG30" s="10" t="str">
        <f>IFERROR(__xludf.DUMMYFUNCTION("""COMPUTED_VALUE"""),"TLE")</f>
        <v>TLE</v>
      </c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</row>
    <row r="31">
      <c r="A31" s="7"/>
      <c r="B31" s="8"/>
      <c r="C31" s="8" t="str">
        <f t="shared" si="1"/>
        <v>27 - 31</v>
      </c>
      <c r="D31" s="7" t="str">
        <f>IFERROR(__xludf.DUMMYFUNCTION("""COMPUTED_VALUE"""),"miha00")</f>
        <v>miha00</v>
      </c>
      <c r="E31" s="7" t="str">
        <f>IFERROR(__xludf.DUMMYFUNCTION("""COMPUTED_VALUE"""),"Mihailo")</f>
        <v>Mihailo</v>
      </c>
      <c r="F31" s="7" t="str">
        <f>IFERROR(__xludf.DUMMYFUNCTION("""COMPUTED_VALUE"""),"Milenković")</f>
        <v>Milenković</v>
      </c>
      <c r="G31" s="9">
        <f>IFERROR(__xludf.DUMMYFUNCTION("""COMPUTED_VALUE"""),122.0)</f>
        <v>122</v>
      </c>
      <c r="H31" s="7" t="str">
        <f>IFERROR(__xludf.DUMMYFUNCTION("""COMPUTED_VALUE"""),"ODOBREN")</f>
        <v>ODOBREN</v>
      </c>
      <c r="I31" s="7" t="str">
        <f>IFERROR(__xludf.DUMMYFUNCTION("""COMPUTED_VALUE"""),"Novi Sad")</f>
        <v>Novi Sad</v>
      </c>
      <c r="J31" s="7" t="str">
        <f>IFERROR(__xludf.DUMMYFUNCTION("""COMPUTED_VALUE"""),"Gimnazija Jovan Jovanović Zmaj")</f>
        <v>Gimnazija Jovan Jovanović Zmaj</v>
      </c>
      <c r="K31" s="7" t="str">
        <f>IFERROR(__xludf.DUMMYFUNCTION("""COMPUTED_VALUE"""),"IV")</f>
        <v>IV</v>
      </c>
      <c r="L31" s="7" t="str">
        <f>IFERROR(__xludf.DUMMYFUNCTION("""COMPUTED_VALUE"""),"A")</f>
        <v>A</v>
      </c>
      <c r="M31" s="7"/>
      <c r="N31" s="10" t="str">
        <f>IFERROR(__xludf.DUMMYFUNCTION("""COMPUTED_VALUE"""),"-")</f>
        <v>-</v>
      </c>
      <c r="O31" s="10" t="str">
        <f>IFERROR(__xludf.DUMMYFUNCTION("""COMPUTED_VALUE"""),"-")</f>
        <v>-</v>
      </c>
      <c r="P31" s="10" t="str">
        <f>IFERROR(__xludf.DUMMYFUNCTION("""COMPUTED_VALUE"""),"-")</f>
        <v>-</v>
      </c>
      <c r="Q31" s="11">
        <f>IFERROR(__xludf.DUMMYFUNCTION("""COMPUTED_VALUE"""),37.0)</f>
        <v>37</v>
      </c>
      <c r="R31" s="10">
        <f>IFERROR(__xludf.DUMMYFUNCTION("""COMPUTED_VALUE"""),63.0)</f>
        <v>63</v>
      </c>
      <c r="S31" s="10">
        <f>IFERROR(__xludf.DUMMYFUNCTION("""COMPUTED_VALUE"""),22.0)</f>
        <v>22</v>
      </c>
      <c r="T31" s="11" t="str">
        <f>IFERROR(__xludf.DUMMYFUNCTION("""COMPUTED_VALUE"""),"-")</f>
        <v>-</v>
      </c>
      <c r="U31" s="10" t="str">
        <f>IFERROR(__xludf.DUMMYFUNCTION("""COMPUTED_VALUE"""),"-")</f>
        <v>-</v>
      </c>
      <c r="V31" s="10" t="str">
        <f>IFERROR(__xludf.DUMMYFUNCTION("""COMPUTED_VALUE"""),"-")</f>
        <v>-</v>
      </c>
      <c r="W31" s="10" t="str">
        <f>IFERROR(__xludf.DUMMYFUNCTION("""COMPUTED_VALUE"""),"-")</f>
        <v>-</v>
      </c>
      <c r="X31" s="10" t="str">
        <f>IFERROR(__xludf.DUMMYFUNCTION("""COMPUTED_VALUE"""),"-")</f>
        <v>-</v>
      </c>
      <c r="Y31" s="10" t="str">
        <f>IFERROR(__xludf.DUMMYFUNCTION("""COMPUTED_VALUE"""),"-")</f>
        <v>-</v>
      </c>
      <c r="Z31" s="10" t="str">
        <f>IFERROR(__xludf.DUMMYFUNCTION("""COMPUTED_VALUE"""),"-")</f>
        <v>-</v>
      </c>
      <c r="AA31" s="10" t="str">
        <f>IFERROR(__xludf.DUMMYFUNCTION("""COMPUTED_VALUE"""),"-")</f>
        <v>-</v>
      </c>
      <c r="AB31" s="10" t="str">
        <f>IFERROR(__xludf.DUMMYFUNCTION("""COMPUTED_VALUE"""),"-")</f>
        <v>-</v>
      </c>
      <c r="AC31" s="10" t="str">
        <f>IFERROR(__xludf.DUMMYFUNCTION("""COMPUTED_VALUE"""),"-")</f>
        <v>-</v>
      </c>
      <c r="AD31" s="10" t="str">
        <f>IFERROR(__xludf.DUMMYFUNCTION("""COMPUTED_VALUE"""),"-")</f>
        <v>-</v>
      </c>
      <c r="AE31" s="10" t="str">
        <f>IFERROR(__xludf.DUMMYFUNCTION("""COMPUTED_VALUE"""),"-")</f>
        <v>-</v>
      </c>
      <c r="AF31" s="10" t="str">
        <f>IFERROR(__xludf.DUMMYFUNCTION("""COMPUTED_VALUE"""),"-")</f>
        <v>-</v>
      </c>
      <c r="AG31" s="10" t="str">
        <f>IFERROR(__xludf.DUMMYFUNCTION("""COMPUTED_VALUE"""),"-")</f>
        <v>-</v>
      </c>
      <c r="AH31" s="10" t="str">
        <f>IFERROR(__xludf.DUMMYFUNCTION("""COMPUTED_VALUE"""),"-")</f>
        <v>-</v>
      </c>
      <c r="AI31" s="10" t="str">
        <f>IFERROR(__xludf.DUMMYFUNCTION("""COMPUTED_VALUE"""),"-")</f>
        <v>-</v>
      </c>
      <c r="AJ31" s="10" t="str">
        <f>IFERROR(__xludf.DUMMYFUNCTION("""COMPUTED_VALUE"""),"-")</f>
        <v>-</v>
      </c>
      <c r="AK31" s="10" t="str">
        <f>IFERROR(__xludf.DUMMYFUNCTION("""COMPUTED_VALUE"""),"-")</f>
        <v>-</v>
      </c>
      <c r="AL31" s="10" t="str">
        <f>IFERROR(__xludf.DUMMYFUNCTION("""COMPUTED_VALUE"""),"-")</f>
        <v>-</v>
      </c>
      <c r="AM31" s="10" t="str">
        <f>IFERROR(__xludf.DUMMYFUNCTION("""COMPUTED_VALUE"""),"-")</f>
        <v>-</v>
      </c>
      <c r="AN31" s="11" t="str">
        <f>IFERROR(__xludf.DUMMYFUNCTION("""COMPUTED_VALUE"""),"-")</f>
        <v>-</v>
      </c>
      <c r="AO31" s="10" t="str">
        <f>IFERROR(__xludf.DUMMYFUNCTION("""COMPUTED_VALUE"""),"-")</f>
        <v>-</v>
      </c>
      <c r="AP31" s="10" t="str">
        <f>IFERROR(__xludf.DUMMYFUNCTION("""COMPUTED_VALUE"""),"-")</f>
        <v>-</v>
      </c>
      <c r="AQ31" s="10" t="str">
        <f>IFERROR(__xludf.DUMMYFUNCTION("""COMPUTED_VALUE"""),"-")</f>
        <v>-</v>
      </c>
      <c r="AR31" s="10" t="str">
        <f>IFERROR(__xludf.DUMMYFUNCTION("""COMPUTED_VALUE"""),"-")</f>
        <v>-</v>
      </c>
      <c r="AS31" s="10" t="str">
        <f>IFERROR(__xludf.DUMMYFUNCTION("""COMPUTED_VALUE"""),"-")</f>
        <v>-</v>
      </c>
      <c r="AT31" s="10" t="str">
        <f>IFERROR(__xludf.DUMMYFUNCTION("""COMPUTED_VALUE"""),"-")</f>
        <v>-</v>
      </c>
      <c r="AU31" s="10" t="str">
        <f>IFERROR(__xludf.DUMMYFUNCTION("""COMPUTED_VALUE"""),"-")</f>
        <v>-</v>
      </c>
      <c r="AV31" s="10" t="str">
        <f>IFERROR(__xludf.DUMMYFUNCTION("""COMPUTED_VALUE"""),"-")</f>
        <v>-</v>
      </c>
      <c r="AW31" s="10" t="str">
        <f>IFERROR(__xludf.DUMMYFUNCTION("""COMPUTED_VALUE"""),"-")</f>
        <v>-</v>
      </c>
      <c r="AX31" s="10" t="str">
        <f>IFERROR(__xludf.DUMMYFUNCTION("""COMPUTED_VALUE"""),"-")</f>
        <v>-</v>
      </c>
      <c r="AY31" s="10" t="str">
        <f>IFERROR(__xludf.DUMMYFUNCTION("""COMPUTED_VALUE"""),"-")</f>
        <v>-</v>
      </c>
      <c r="AZ31" s="10" t="str">
        <f>IFERROR(__xludf.DUMMYFUNCTION("""COMPUTED_VALUE"""),"-")</f>
        <v>-</v>
      </c>
      <c r="BA31" s="10" t="str">
        <f>IFERROR(__xludf.DUMMYFUNCTION("""COMPUTED_VALUE"""),"-")</f>
        <v>-</v>
      </c>
      <c r="BB31" s="10" t="str">
        <f>IFERROR(__xludf.DUMMYFUNCTION("""COMPUTED_VALUE"""),"-")</f>
        <v>-</v>
      </c>
      <c r="BC31" s="10" t="str">
        <f>IFERROR(__xludf.DUMMYFUNCTION("""COMPUTED_VALUE"""),"-")</f>
        <v>-</v>
      </c>
      <c r="BD31" s="10" t="str">
        <f>IFERROR(__xludf.DUMMYFUNCTION("""COMPUTED_VALUE"""),"-")</f>
        <v>-</v>
      </c>
      <c r="BE31" s="10" t="str">
        <f>IFERROR(__xludf.DUMMYFUNCTION("""COMPUTED_VALUE"""),"-")</f>
        <v>-</v>
      </c>
      <c r="BF31" s="10" t="str">
        <f>IFERROR(__xludf.DUMMYFUNCTION("""COMPUTED_VALUE"""),"-")</f>
        <v>-</v>
      </c>
      <c r="BG31" s="10" t="str">
        <f>IFERROR(__xludf.DUMMYFUNCTION("""COMPUTED_VALUE"""),"-")</f>
        <v>-</v>
      </c>
      <c r="BH31" s="10" t="str">
        <f>IFERROR(__xludf.DUMMYFUNCTION("""COMPUTED_VALUE"""),"-")</f>
        <v>-</v>
      </c>
      <c r="BI31" s="10" t="str">
        <f>IFERROR(__xludf.DUMMYFUNCTION("""COMPUTED_VALUE"""),"-")</f>
        <v>-</v>
      </c>
      <c r="BJ31" s="10" t="str">
        <f>IFERROR(__xludf.DUMMYFUNCTION("""COMPUTED_VALUE"""),"-")</f>
        <v>-</v>
      </c>
      <c r="BK31" s="10" t="str">
        <f>IFERROR(__xludf.DUMMYFUNCTION("""COMPUTED_VALUE"""),"-")</f>
        <v>-</v>
      </c>
      <c r="BL31" s="11" t="str">
        <f>IFERROR(__xludf.DUMMYFUNCTION("""COMPUTED_VALUE"""),"-")</f>
        <v>-</v>
      </c>
      <c r="BM31" s="10" t="str">
        <f>IFERROR(__xludf.DUMMYFUNCTION("""COMPUTED_VALUE"""),"-")</f>
        <v>-</v>
      </c>
      <c r="BN31" s="10" t="str">
        <f>IFERROR(__xludf.DUMMYFUNCTION("""COMPUTED_VALUE"""),"-")</f>
        <v>-</v>
      </c>
      <c r="BO31" s="10" t="str">
        <f>IFERROR(__xludf.DUMMYFUNCTION("""COMPUTED_VALUE"""),"-")</f>
        <v>-</v>
      </c>
      <c r="BP31" s="10" t="str">
        <f>IFERROR(__xludf.DUMMYFUNCTION("""COMPUTED_VALUE"""),"-")</f>
        <v>-</v>
      </c>
      <c r="BQ31" s="10" t="str">
        <f>IFERROR(__xludf.DUMMYFUNCTION("""COMPUTED_VALUE"""),"-")</f>
        <v>-</v>
      </c>
      <c r="BR31" s="10" t="str">
        <f>IFERROR(__xludf.DUMMYFUNCTION("""COMPUTED_VALUE"""),"-")</f>
        <v>-</v>
      </c>
      <c r="BS31" s="10" t="str">
        <f>IFERROR(__xludf.DUMMYFUNCTION("""COMPUTED_VALUE"""),"-")</f>
        <v>-</v>
      </c>
      <c r="BT31" s="10" t="str">
        <f>IFERROR(__xludf.DUMMYFUNCTION("""COMPUTED_VALUE"""),"-")</f>
        <v>-</v>
      </c>
      <c r="BU31" s="10" t="str">
        <f>IFERROR(__xludf.DUMMYFUNCTION("""COMPUTED_VALUE"""),"-")</f>
        <v>-</v>
      </c>
      <c r="BV31" s="10" t="str">
        <f>IFERROR(__xludf.DUMMYFUNCTION("""COMPUTED_VALUE"""),"-")</f>
        <v>-</v>
      </c>
      <c r="BW31" s="10" t="str">
        <f>IFERROR(__xludf.DUMMYFUNCTION("""COMPUTED_VALUE"""),"-")</f>
        <v>-</v>
      </c>
      <c r="BX31" s="10" t="str">
        <f>IFERROR(__xludf.DUMMYFUNCTION("""COMPUTED_VALUE"""),"-")</f>
        <v>-</v>
      </c>
      <c r="BY31" s="10" t="str">
        <f>IFERROR(__xludf.DUMMYFUNCTION("""COMPUTED_VALUE"""),"-")</f>
        <v>-</v>
      </c>
      <c r="BZ31" s="10" t="str">
        <f>IFERROR(__xludf.DUMMYFUNCTION("""COMPUTED_VALUE"""),"-")</f>
        <v>-</v>
      </c>
      <c r="CA31" s="10" t="str">
        <f>IFERROR(__xludf.DUMMYFUNCTION("""COMPUTED_VALUE"""),"-")</f>
        <v>-</v>
      </c>
      <c r="CB31" s="10" t="str">
        <f>IFERROR(__xludf.DUMMYFUNCTION("""COMPUTED_VALUE"""),"-")</f>
        <v>-</v>
      </c>
      <c r="CC31" s="10" t="str">
        <f>IFERROR(__xludf.DUMMYFUNCTION("""COMPUTED_VALUE"""),"-")</f>
        <v>-</v>
      </c>
      <c r="CD31" s="10" t="str">
        <f>IFERROR(__xludf.DUMMYFUNCTION("""COMPUTED_VALUE"""),"-")</f>
        <v>-</v>
      </c>
      <c r="CE31" s="10" t="str">
        <f>IFERROR(__xludf.DUMMYFUNCTION("""COMPUTED_VALUE"""),"-")</f>
        <v>-</v>
      </c>
      <c r="CF31" s="10" t="str">
        <f>IFERROR(__xludf.DUMMYFUNCTION("""COMPUTED_VALUE"""),"-")</f>
        <v>-</v>
      </c>
      <c r="CG31" s="10" t="str">
        <f>IFERROR(__xludf.DUMMYFUNCTION("""COMPUTED_VALUE"""),"-")</f>
        <v>-</v>
      </c>
      <c r="CH31" s="10" t="str">
        <f>IFERROR(__xludf.DUMMYFUNCTION("""COMPUTED_VALUE"""),"-")</f>
        <v>-</v>
      </c>
      <c r="CI31" s="10" t="str">
        <f>IFERROR(__xludf.DUMMYFUNCTION("""COMPUTED_VALUE"""),"-")</f>
        <v>-</v>
      </c>
      <c r="CJ31" s="10" t="str">
        <f>IFERROR(__xludf.DUMMYFUNCTION("""COMPUTED_VALUE"""),"-")</f>
        <v>-</v>
      </c>
      <c r="CK31" s="10" t="str">
        <f>IFERROR(__xludf.DUMMYFUNCTION("""COMPUTED_VALUE"""),"-")</f>
        <v>-</v>
      </c>
      <c r="CL31" s="10" t="str">
        <f>IFERROR(__xludf.DUMMYFUNCTION("""COMPUTED_VALUE"""),"-")</f>
        <v>-</v>
      </c>
      <c r="CM31" s="10" t="str">
        <f>IFERROR(__xludf.DUMMYFUNCTION("""COMPUTED_VALUE"""),"-")</f>
        <v>-</v>
      </c>
      <c r="CN31" s="10" t="str">
        <f>IFERROR(__xludf.DUMMYFUNCTION("""COMPUTED_VALUE"""),"-")</f>
        <v>-</v>
      </c>
      <c r="CO31" s="11">
        <f>IFERROR(__xludf.DUMMYFUNCTION("""COMPUTED_VALUE"""),1.0)</f>
        <v>1</v>
      </c>
      <c r="CP31" s="10">
        <f>IFERROR(__xludf.DUMMYFUNCTION("""COMPUTED_VALUE"""),1.0)</f>
        <v>1</v>
      </c>
      <c r="CQ31" s="10">
        <f>IFERROR(__xludf.DUMMYFUNCTION("""COMPUTED_VALUE"""),1.0)</f>
        <v>1</v>
      </c>
      <c r="CR31" s="10">
        <f>IFERROR(__xludf.DUMMYFUNCTION("""COMPUTED_VALUE"""),1.0)</f>
        <v>1</v>
      </c>
      <c r="CS31" s="10">
        <f>IFERROR(__xludf.DUMMYFUNCTION("""COMPUTED_VALUE"""),1.0)</f>
        <v>1</v>
      </c>
      <c r="CT31" s="10">
        <f>IFERROR(__xludf.DUMMYFUNCTION("""COMPUTED_VALUE"""),1.0)</f>
        <v>1</v>
      </c>
      <c r="CU31" s="10">
        <f>IFERROR(__xludf.DUMMYFUNCTION("""COMPUTED_VALUE"""),1.0)</f>
        <v>1</v>
      </c>
      <c r="CV31" s="10">
        <f>IFERROR(__xludf.DUMMYFUNCTION("""COMPUTED_VALUE"""),1.0)</f>
        <v>1</v>
      </c>
      <c r="CW31" s="10">
        <f>IFERROR(__xludf.DUMMYFUNCTION("""COMPUTED_VALUE"""),1.0)</f>
        <v>1</v>
      </c>
      <c r="CX31" s="10">
        <f>IFERROR(__xludf.DUMMYFUNCTION("""COMPUTED_VALUE"""),1.0)</f>
        <v>1</v>
      </c>
      <c r="CY31" s="10">
        <f>IFERROR(__xludf.DUMMYFUNCTION("""COMPUTED_VALUE"""),1.0)</f>
        <v>1</v>
      </c>
      <c r="CZ31" s="10">
        <f>IFERROR(__xludf.DUMMYFUNCTION("""COMPUTED_VALUE"""),1.0)</f>
        <v>1</v>
      </c>
      <c r="DA31" s="10">
        <f>IFERROR(__xludf.DUMMYFUNCTION("""COMPUTED_VALUE"""),1.0)</f>
        <v>1</v>
      </c>
      <c r="DB31" s="10">
        <f>IFERROR(__xludf.DUMMYFUNCTION("""COMPUTED_VALUE"""),1.0)</f>
        <v>1</v>
      </c>
      <c r="DC31" s="10">
        <f>IFERROR(__xludf.DUMMYFUNCTION("""COMPUTED_VALUE"""),1.0)</f>
        <v>1</v>
      </c>
      <c r="DD31" s="10">
        <f>IFERROR(__xludf.DUMMYFUNCTION("""COMPUTED_VALUE"""),1.0)</f>
        <v>1</v>
      </c>
      <c r="DE31" s="10">
        <f>IFERROR(__xludf.DUMMYFUNCTION("""COMPUTED_VALUE"""),1.0)</f>
        <v>1</v>
      </c>
      <c r="DF31" s="10">
        <f>IFERROR(__xludf.DUMMYFUNCTION("""COMPUTED_VALUE"""),1.0)</f>
        <v>1</v>
      </c>
      <c r="DG31" s="10">
        <f>IFERROR(__xludf.DUMMYFUNCTION("""COMPUTED_VALUE"""),1.0)</f>
        <v>1</v>
      </c>
      <c r="DH31" s="10">
        <f>IFERROR(__xludf.DUMMYFUNCTION("""COMPUTED_VALUE"""),1.0)</f>
        <v>1</v>
      </c>
      <c r="DI31" s="10">
        <f>IFERROR(__xludf.DUMMYFUNCTION("""COMPUTED_VALUE"""),1.0)</f>
        <v>1</v>
      </c>
      <c r="DJ31" s="10">
        <f>IFERROR(__xludf.DUMMYFUNCTION("""COMPUTED_VALUE"""),1.0)</f>
        <v>1</v>
      </c>
      <c r="DK31" s="10">
        <f>IFERROR(__xludf.DUMMYFUNCTION("""COMPUTED_VALUE"""),1.0)</f>
        <v>1</v>
      </c>
      <c r="DL31" s="10">
        <f>IFERROR(__xludf.DUMMYFUNCTION("""COMPUTED_VALUE"""),1.0)</f>
        <v>1</v>
      </c>
      <c r="DM31" s="10">
        <f>IFERROR(__xludf.DUMMYFUNCTION("""COMPUTED_VALUE"""),1.0)</f>
        <v>1</v>
      </c>
      <c r="DN31" s="10">
        <f>IFERROR(__xludf.DUMMYFUNCTION("""COMPUTED_VALUE"""),1.0)</f>
        <v>1</v>
      </c>
      <c r="DO31" s="10">
        <f>IFERROR(__xludf.DUMMYFUNCTION("""COMPUTED_VALUE"""),1.0)</f>
        <v>1</v>
      </c>
      <c r="DP31" s="10">
        <f>IFERROR(__xludf.DUMMYFUNCTION("""COMPUTED_VALUE"""),1.0)</f>
        <v>1</v>
      </c>
      <c r="DQ31" s="10">
        <f>IFERROR(__xludf.DUMMYFUNCTION("""COMPUTED_VALUE"""),1.0)</f>
        <v>1</v>
      </c>
      <c r="DR31" s="10">
        <f>IFERROR(__xludf.DUMMYFUNCTION("""COMPUTED_VALUE"""),1.0)</f>
        <v>1</v>
      </c>
      <c r="DS31" s="10">
        <f>IFERROR(__xludf.DUMMYFUNCTION("""COMPUTED_VALUE"""),1.0)</f>
        <v>1</v>
      </c>
      <c r="DT31" s="10">
        <f>IFERROR(__xludf.DUMMYFUNCTION("""COMPUTED_VALUE"""),1.0)</f>
        <v>1</v>
      </c>
      <c r="DU31" s="10">
        <f>IFERROR(__xludf.DUMMYFUNCTION("""COMPUTED_VALUE"""),1.0)</f>
        <v>1</v>
      </c>
      <c r="DV31" s="10">
        <f>IFERROR(__xludf.DUMMYFUNCTION("""COMPUTED_VALUE"""),1.0)</f>
        <v>1</v>
      </c>
      <c r="DW31" s="10">
        <f>IFERROR(__xludf.DUMMYFUNCTION("""COMPUTED_VALUE"""),1.0)</f>
        <v>1</v>
      </c>
      <c r="DX31" s="10">
        <f>IFERROR(__xludf.DUMMYFUNCTION("""COMPUTED_VALUE"""),1.0)</f>
        <v>1</v>
      </c>
      <c r="DY31" s="10">
        <f>IFERROR(__xludf.DUMMYFUNCTION("""COMPUTED_VALUE"""),1.0)</f>
        <v>1</v>
      </c>
      <c r="DZ31" s="10">
        <f>IFERROR(__xludf.DUMMYFUNCTION("""COMPUTED_VALUE"""),1.0)</f>
        <v>1</v>
      </c>
      <c r="EA31" s="10">
        <f>IFERROR(__xludf.DUMMYFUNCTION("""COMPUTED_VALUE"""),1.0)</f>
        <v>1</v>
      </c>
      <c r="EB31" s="10">
        <f>IFERROR(__xludf.DUMMYFUNCTION("""COMPUTED_VALUE"""),1.0)</f>
        <v>1</v>
      </c>
      <c r="EC31" s="10">
        <f>IFERROR(__xludf.DUMMYFUNCTION("""COMPUTED_VALUE"""),1.0)</f>
        <v>1</v>
      </c>
      <c r="ED31" s="10">
        <f>IFERROR(__xludf.DUMMYFUNCTION("""COMPUTED_VALUE"""),1.0)</f>
        <v>1</v>
      </c>
      <c r="EE31" s="10">
        <f>IFERROR(__xludf.DUMMYFUNCTION("""COMPUTED_VALUE"""),1.0)</f>
        <v>1</v>
      </c>
      <c r="EF31" s="10">
        <f>IFERROR(__xludf.DUMMYFUNCTION("""COMPUTED_VALUE"""),1.0)</f>
        <v>1</v>
      </c>
      <c r="EG31" s="10">
        <f>IFERROR(__xludf.DUMMYFUNCTION("""COMPUTED_VALUE"""),1.0)</f>
        <v>1</v>
      </c>
      <c r="EH31" s="10">
        <f>IFERROR(__xludf.DUMMYFUNCTION("""COMPUTED_VALUE"""),1.0)</f>
        <v>1</v>
      </c>
      <c r="EI31" s="10">
        <f>IFERROR(__xludf.DUMMYFUNCTION("""COMPUTED_VALUE"""),1.0)</f>
        <v>1</v>
      </c>
      <c r="EJ31" s="10">
        <f>IFERROR(__xludf.DUMMYFUNCTION("""COMPUTED_VALUE"""),1.0)</f>
        <v>1</v>
      </c>
      <c r="EK31" s="10" t="str">
        <f>IFERROR(__xludf.DUMMYFUNCTION("""COMPUTED_VALUE"""),"TLE")</f>
        <v>TLE</v>
      </c>
      <c r="EL31" s="10">
        <f>IFERROR(__xludf.DUMMYFUNCTION("""COMPUTED_VALUE"""),1.0)</f>
        <v>1</v>
      </c>
      <c r="EM31" s="10">
        <f>IFERROR(__xludf.DUMMYFUNCTION("""COMPUTED_VALUE"""),1.0)</f>
        <v>1</v>
      </c>
      <c r="EN31" s="10">
        <f>IFERROR(__xludf.DUMMYFUNCTION("""COMPUTED_VALUE"""),1.0)</f>
        <v>1</v>
      </c>
      <c r="EO31" s="10">
        <f>IFERROR(__xludf.DUMMYFUNCTION("""COMPUTED_VALUE"""),1.0)</f>
        <v>1</v>
      </c>
      <c r="EP31" s="10">
        <f>IFERROR(__xludf.DUMMYFUNCTION("""COMPUTED_VALUE"""),1.0)</f>
        <v>1</v>
      </c>
      <c r="EQ31" s="10">
        <f>IFERROR(__xludf.DUMMYFUNCTION("""COMPUTED_VALUE"""),1.0)</f>
        <v>1</v>
      </c>
      <c r="ER31" s="10">
        <f>IFERROR(__xludf.DUMMYFUNCTION("""COMPUTED_VALUE"""),1.0)</f>
        <v>1</v>
      </c>
      <c r="ES31" s="10">
        <f>IFERROR(__xludf.DUMMYFUNCTION("""COMPUTED_VALUE"""),1.0)</f>
        <v>1</v>
      </c>
      <c r="ET31" s="10">
        <f>IFERROR(__xludf.DUMMYFUNCTION("""COMPUTED_VALUE"""),1.0)</f>
        <v>1</v>
      </c>
      <c r="EU31" s="10">
        <f>IFERROR(__xludf.DUMMYFUNCTION("""COMPUTED_VALUE"""),1.0)</f>
        <v>1</v>
      </c>
      <c r="EV31" s="10" t="str">
        <f>IFERROR(__xludf.DUMMYFUNCTION("""COMPUTED_VALUE"""),"TLE")</f>
        <v>TLE</v>
      </c>
      <c r="EW31" s="10">
        <f>IFERROR(__xludf.DUMMYFUNCTION("""COMPUTED_VALUE"""),1.0)</f>
        <v>1</v>
      </c>
      <c r="EX31" s="10">
        <f>IFERROR(__xludf.DUMMYFUNCTION("""COMPUTED_VALUE"""),1.0)</f>
        <v>1</v>
      </c>
      <c r="EY31" s="10">
        <f>IFERROR(__xludf.DUMMYFUNCTION("""COMPUTED_VALUE"""),1.0)</f>
        <v>1</v>
      </c>
      <c r="EZ31" s="10">
        <f>IFERROR(__xludf.DUMMYFUNCTION("""COMPUTED_VALUE"""),1.0)</f>
        <v>1</v>
      </c>
      <c r="FA31" s="10" t="str">
        <f>IFERROR(__xludf.DUMMYFUNCTION("""COMPUTED_VALUE"""),"TLE")</f>
        <v>TLE</v>
      </c>
      <c r="FB31" s="10" t="str">
        <f>IFERROR(__xludf.DUMMYFUNCTION("""COMPUTED_VALUE"""),"TLE")</f>
        <v>TLE</v>
      </c>
      <c r="FC31" s="10" t="str">
        <f>IFERROR(__xludf.DUMMYFUNCTION("""COMPUTED_VALUE"""),"TLE")</f>
        <v>TLE</v>
      </c>
      <c r="FD31" s="11">
        <f>IFERROR(__xludf.DUMMYFUNCTION("""COMPUTED_VALUE"""),1.0)</f>
        <v>1</v>
      </c>
      <c r="FE31" s="10">
        <f>IFERROR(__xludf.DUMMYFUNCTION("""COMPUTED_VALUE"""),1.0)</f>
        <v>1</v>
      </c>
      <c r="FF31" s="10">
        <f>IFERROR(__xludf.DUMMYFUNCTION("""COMPUTED_VALUE"""),1.0)</f>
        <v>1</v>
      </c>
      <c r="FG31" s="10">
        <f>IFERROR(__xludf.DUMMYFUNCTION("""COMPUTED_VALUE"""),1.0)</f>
        <v>1</v>
      </c>
      <c r="FH31" s="10">
        <f>IFERROR(__xludf.DUMMYFUNCTION("""COMPUTED_VALUE"""),1.0)</f>
        <v>1</v>
      </c>
      <c r="FI31" s="10">
        <f>IFERROR(__xludf.DUMMYFUNCTION("""COMPUTED_VALUE"""),1.0)</f>
        <v>1</v>
      </c>
      <c r="FJ31" s="10">
        <f>IFERROR(__xludf.DUMMYFUNCTION("""COMPUTED_VALUE"""),1.0)</f>
        <v>1</v>
      </c>
      <c r="FK31" s="10">
        <f>IFERROR(__xludf.DUMMYFUNCTION("""COMPUTED_VALUE"""),1.0)</f>
        <v>1</v>
      </c>
      <c r="FL31" s="10">
        <f>IFERROR(__xludf.DUMMYFUNCTION("""COMPUTED_VALUE"""),1.0)</f>
        <v>1</v>
      </c>
      <c r="FM31" s="10">
        <f>IFERROR(__xludf.DUMMYFUNCTION("""COMPUTED_VALUE"""),1.0)</f>
        <v>1</v>
      </c>
      <c r="FN31" s="10">
        <f>IFERROR(__xludf.DUMMYFUNCTION("""COMPUTED_VALUE"""),1.0)</f>
        <v>1</v>
      </c>
      <c r="FO31" s="10">
        <f>IFERROR(__xludf.DUMMYFUNCTION("""COMPUTED_VALUE"""),1.0)</f>
        <v>1</v>
      </c>
      <c r="FP31" s="10">
        <f>IFERROR(__xludf.DUMMYFUNCTION("""COMPUTED_VALUE"""),1.0)</f>
        <v>1</v>
      </c>
      <c r="FQ31" s="10">
        <f>IFERROR(__xludf.DUMMYFUNCTION("""COMPUTED_VALUE"""),1.0)</f>
        <v>1</v>
      </c>
      <c r="FR31" s="10">
        <f>IFERROR(__xludf.DUMMYFUNCTION("""COMPUTED_VALUE"""),1.0)</f>
        <v>1</v>
      </c>
      <c r="FS31" s="10">
        <f>IFERROR(__xludf.DUMMYFUNCTION("""COMPUTED_VALUE"""),1.0)</f>
        <v>1</v>
      </c>
      <c r="FT31" s="10" t="str">
        <f>IFERROR(__xludf.DUMMYFUNCTION("""COMPUTED_VALUE"""),"WA")</f>
        <v>WA</v>
      </c>
      <c r="FU31" s="10" t="str">
        <f>IFERROR(__xludf.DUMMYFUNCTION("""COMPUTED_VALUE"""),"WA")</f>
        <v>WA</v>
      </c>
      <c r="FV31" s="10" t="str">
        <f>IFERROR(__xludf.DUMMYFUNCTION("""COMPUTED_VALUE"""),"WA")</f>
        <v>WA</v>
      </c>
      <c r="FW31" s="10">
        <f>IFERROR(__xludf.DUMMYFUNCTION("""COMPUTED_VALUE"""),1.0)</f>
        <v>1</v>
      </c>
      <c r="FX31" s="10">
        <f>IFERROR(__xludf.DUMMYFUNCTION("""COMPUTED_VALUE"""),1.0)</f>
        <v>1</v>
      </c>
      <c r="FY31" s="10">
        <f>IFERROR(__xludf.DUMMYFUNCTION("""COMPUTED_VALUE"""),1.0)</f>
        <v>1</v>
      </c>
      <c r="FZ31" s="10">
        <f>IFERROR(__xludf.DUMMYFUNCTION("""COMPUTED_VALUE"""),1.0)</f>
        <v>1</v>
      </c>
      <c r="GA31" s="10" t="str">
        <f>IFERROR(__xludf.DUMMYFUNCTION("""COMPUTED_VALUE"""),"WA")</f>
        <v>WA</v>
      </c>
      <c r="GB31" s="10" t="str">
        <f>IFERROR(__xludf.DUMMYFUNCTION("""COMPUTED_VALUE"""),"WA")</f>
        <v>WA</v>
      </c>
      <c r="GC31" s="10">
        <f>IFERROR(__xludf.DUMMYFUNCTION("""COMPUTED_VALUE"""),1.0)</f>
        <v>1</v>
      </c>
      <c r="GD31" s="10">
        <f>IFERROR(__xludf.DUMMYFUNCTION("""COMPUTED_VALUE"""),1.0)</f>
        <v>1</v>
      </c>
      <c r="GE31" s="11">
        <f>IFERROR(__xludf.DUMMYFUNCTION("""COMPUTED_VALUE"""),1.0)</f>
        <v>1</v>
      </c>
      <c r="GF31" s="10">
        <f>IFERROR(__xludf.DUMMYFUNCTION("""COMPUTED_VALUE"""),1.0)</f>
        <v>1</v>
      </c>
      <c r="GG31" s="10">
        <f>IFERROR(__xludf.DUMMYFUNCTION("""COMPUTED_VALUE"""),1.0)</f>
        <v>1</v>
      </c>
      <c r="GH31" s="10">
        <f>IFERROR(__xludf.DUMMYFUNCTION("""COMPUTED_VALUE"""),1.0)</f>
        <v>1</v>
      </c>
      <c r="GI31" s="10">
        <f>IFERROR(__xludf.DUMMYFUNCTION("""COMPUTED_VALUE"""),1.0)</f>
        <v>1</v>
      </c>
      <c r="GJ31" s="10">
        <f>IFERROR(__xludf.DUMMYFUNCTION("""COMPUTED_VALUE"""),1.0)</f>
        <v>1</v>
      </c>
      <c r="GK31" s="10">
        <f>IFERROR(__xludf.DUMMYFUNCTION("""COMPUTED_VALUE"""),1.0)</f>
        <v>1</v>
      </c>
      <c r="GL31" s="10" t="str">
        <f>IFERROR(__xludf.DUMMYFUNCTION("""COMPUTED_VALUE"""),"TLE")</f>
        <v>TLE</v>
      </c>
      <c r="GM31" s="10" t="str">
        <f>IFERROR(__xludf.DUMMYFUNCTION("""COMPUTED_VALUE"""),"TLE")</f>
        <v>TLE</v>
      </c>
      <c r="GN31" s="10" t="str">
        <f>IFERROR(__xludf.DUMMYFUNCTION("""COMPUTED_VALUE"""),"TLE")</f>
        <v>TLE</v>
      </c>
      <c r="GO31" s="10" t="str">
        <f>IFERROR(__xludf.DUMMYFUNCTION("""COMPUTED_VALUE"""),"TLE")</f>
        <v>TLE</v>
      </c>
      <c r="GP31" s="10" t="str">
        <f>IFERROR(__xludf.DUMMYFUNCTION("""COMPUTED_VALUE"""),"TLE")</f>
        <v>TLE</v>
      </c>
      <c r="GQ31" s="10" t="str">
        <f>IFERROR(__xludf.DUMMYFUNCTION("""COMPUTED_VALUE"""),"TLE")</f>
        <v>TLE</v>
      </c>
      <c r="GR31" s="10" t="str">
        <f>IFERROR(__xludf.DUMMYFUNCTION("""COMPUTED_VALUE"""),"TLE")</f>
        <v>TLE</v>
      </c>
      <c r="GS31" s="10" t="str">
        <f>IFERROR(__xludf.DUMMYFUNCTION("""COMPUTED_VALUE"""),"TLE")</f>
        <v>TLE</v>
      </c>
      <c r="GT31" s="10" t="str">
        <f>IFERROR(__xludf.DUMMYFUNCTION("""COMPUTED_VALUE"""),"TLE")</f>
        <v>TLE</v>
      </c>
      <c r="GU31" s="10" t="str">
        <f>IFERROR(__xludf.DUMMYFUNCTION("""COMPUTED_VALUE"""),"TLE")</f>
        <v>TLE</v>
      </c>
      <c r="GV31" s="10" t="str">
        <f>IFERROR(__xludf.DUMMYFUNCTION("""COMPUTED_VALUE"""),"TLE")</f>
        <v>TLE</v>
      </c>
      <c r="GW31" s="10" t="str">
        <f>IFERROR(__xludf.DUMMYFUNCTION("""COMPUTED_VALUE"""),"TLE")</f>
        <v>TLE</v>
      </c>
      <c r="GX31" s="10" t="str">
        <f>IFERROR(__xludf.DUMMYFUNCTION("""COMPUTED_VALUE"""),"TLE")</f>
        <v>TLE</v>
      </c>
      <c r="GY31" s="10" t="str">
        <f>IFERROR(__xludf.DUMMYFUNCTION("""COMPUTED_VALUE"""),"TLE")</f>
        <v>TLE</v>
      </c>
      <c r="GZ31" s="10" t="str">
        <f>IFERROR(__xludf.DUMMYFUNCTION("""COMPUTED_VALUE"""),"TLE")</f>
        <v>TLE</v>
      </c>
      <c r="HA31" s="10" t="str">
        <f>IFERROR(__xludf.DUMMYFUNCTION("""COMPUTED_VALUE"""),"TLE")</f>
        <v>TLE</v>
      </c>
      <c r="HB31" s="10" t="str">
        <f>IFERROR(__xludf.DUMMYFUNCTION("""COMPUTED_VALUE"""),"TLE")</f>
        <v>TLE</v>
      </c>
      <c r="HC31" s="10" t="str">
        <f>IFERROR(__xludf.DUMMYFUNCTION("""COMPUTED_VALUE"""),"TLE")</f>
        <v>TLE</v>
      </c>
      <c r="HD31" s="10" t="str">
        <f>IFERROR(__xludf.DUMMYFUNCTION("""COMPUTED_VALUE"""),"TLE")</f>
        <v>TLE</v>
      </c>
      <c r="HE31" s="10" t="str">
        <f>IFERROR(__xludf.DUMMYFUNCTION("""COMPUTED_VALUE"""),"TLE")</f>
        <v>TLE</v>
      </c>
      <c r="HF31" s="10" t="str">
        <f>IFERROR(__xludf.DUMMYFUNCTION("""COMPUTED_VALUE"""),"TLE")</f>
        <v>TLE</v>
      </c>
      <c r="HG31" s="10" t="str">
        <f>IFERROR(__xludf.DUMMYFUNCTION("""COMPUTED_VALUE"""),"TLE")</f>
        <v>TLE</v>
      </c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</row>
    <row r="32">
      <c r="A32" s="7"/>
      <c r="B32" s="8"/>
      <c r="C32" s="8" t="str">
        <f t="shared" si="1"/>
        <v>27 - 31</v>
      </c>
      <c r="D32" s="7" t="str">
        <f>IFERROR(__xludf.DUMMYFUNCTION("""COMPUTED_VALUE"""),"Stefan13")</f>
        <v>Stefan13</v>
      </c>
      <c r="E32" s="7" t="str">
        <f>IFERROR(__xludf.DUMMYFUNCTION("""COMPUTED_VALUE"""),"Stefan")</f>
        <v>Stefan</v>
      </c>
      <c r="F32" s="7" t="str">
        <f>IFERROR(__xludf.DUMMYFUNCTION("""COMPUTED_VALUE"""),"Bukorović")</f>
        <v>Bukorović</v>
      </c>
      <c r="G32" s="9">
        <f>IFERROR(__xludf.DUMMYFUNCTION("""COMPUTED_VALUE"""),122.0)</f>
        <v>122</v>
      </c>
      <c r="H32" s="7" t="str">
        <f>IFERROR(__xludf.DUMMYFUNCTION("""COMPUTED_VALUE"""),"ODOBREN")</f>
        <v>ODOBREN</v>
      </c>
      <c r="I32" s="7" t="str">
        <f>IFERROR(__xludf.DUMMYFUNCTION("""COMPUTED_VALUE"""),"Šabac")</f>
        <v>Šabac</v>
      </c>
      <c r="J32" s="7" t="str">
        <f>IFERROR(__xludf.DUMMYFUNCTION("""COMPUTED_VALUE"""),"Šabačka gimnazija")</f>
        <v>Šabačka gimnazija</v>
      </c>
      <c r="K32" s="7" t="str">
        <f>IFERROR(__xludf.DUMMYFUNCTION("""COMPUTED_VALUE"""),"III")</f>
        <v>III</v>
      </c>
      <c r="L32" s="7" t="str">
        <f>IFERROR(__xludf.DUMMYFUNCTION("""COMPUTED_VALUE"""),"A")</f>
        <v>A</v>
      </c>
      <c r="M32" s="7" t="str">
        <f>IFERROR(__xludf.DUMMYFUNCTION("""COMPUTED_VALUE"""),"Goran Stanojević")</f>
        <v>Goran Stanojević</v>
      </c>
      <c r="N32" s="10" t="str">
        <f>IFERROR(__xludf.DUMMYFUNCTION("""COMPUTED_VALUE"""),"-")</f>
        <v>-</v>
      </c>
      <c r="O32" s="10" t="str">
        <f>IFERROR(__xludf.DUMMYFUNCTION("""COMPUTED_VALUE"""),"-")</f>
        <v>-</v>
      </c>
      <c r="P32" s="10" t="str">
        <f>IFERROR(__xludf.DUMMYFUNCTION("""COMPUTED_VALUE"""),"-")</f>
        <v>-</v>
      </c>
      <c r="Q32" s="11">
        <f>IFERROR(__xludf.DUMMYFUNCTION("""COMPUTED_VALUE"""),100.0)</f>
        <v>100</v>
      </c>
      <c r="R32" s="10">
        <f>IFERROR(__xludf.DUMMYFUNCTION("""COMPUTED_VALUE"""),0.0)</f>
        <v>0</v>
      </c>
      <c r="S32" s="10">
        <f>IFERROR(__xludf.DUMMYFUNCTION("""COMPUTED_VALUE"""),22.0)</f>
        <v>22</v>
      </c>
      <c r="T32" s="11" t="str">
        <f>IFERROR(__xludf.DUMMYFUNCTION("""COMPUTED_VALUE"""),"-")</f>
        <v>-</v>
      </c>
      <c r="U32" s="10" t="str">
        <f>IFERROR(__xludf.DUMMYFUNCTION("""COMPUTED_VALUE"""),"-")</f>
        <v>-</v>
      </c>
      <c r="V32" s="10" t="str">
        <f>IFERROR(__xludf.DUMMYFUNCTION("""COMPUTED_VALUE"""),"-")</f>
        <v>-</v>
      </c>
      <c r="W32" s="10" t="str">
        <f>IFERROR(__xludf.DUMMYFUNCTION("""COMPUTED_VALUE"""),"-")</f>
        <v>-</v>
      </c>
      <c r="X32" s="10" t="str">
        <f>IFERROR(__xludf.DUMMYFUNCTION("""COMPUTED_VALUE"""),"-")</f>
        <v>-</v>
      </c>
      <c r="Y32" s="10" t="str">
        <f>IFERROR(__xludf.DUMMYFUNCTION("""COMPUTED_VALUE"""),"-")</f>
        <v>-</v>
      </c>
      <c r="Z32" s="10" t="str">
        <f>IFERROR(__xludf.DUMMYFUNCTION("""COMPUTED_VALUE"""),"-")</f>
        <v>-</v>
      </c>
      <c r="AA32" s="10" t="str">
        <f>IFERROR(__xludf.DUMMYFUNCTION("""COMPUTED_VALUE"""),"-")</f>
        <v>-</v>
      </c>
      <c r="AB32" s="10" t="str">
        <f>IFERROR(__xludf.DUMMYFUNCTION("""COMPUTED_VALUE"""),"-")</f>
        <v>-</v>
      </c>
      <c r="AC32" s="10" t="str">
        <f>IFERROR(__xludf.DUMMYFUNCTION("""COMPUTED_VALUE"""),"-")</f>
        <v>-</v>
      </c>
      <c r="AD32" s="10" t="str">
        <f>IFERROR(__xludf.DUMMYFUNCTION("""COMPUTED_VALUE"""),"-")</f>
        <v>-</v>
      </c>
      <c r="AE32" s="10" t="str">
        <f>IFERROR(__xludf.DUMMYFUNCTION("""COMPUTED_VALUE"""),"-")</f>
        <v>-</v>
      </c>
      <c r="AF32" s="10" t="str">
        <f>IFERROR(__xludf.DUMMYFUNCTION("""COMPUTED_VALUE"""),"-")</f>
        <v>-</v>
      </c>
      <c r="AG32" s="10" t="str">
        <f>IFERROR(__xludf.DUMMYFUNCTION("""COMPUTED_VALUE"""),"-")</f>
        <v>-</v>
      </c>
      <c r="AH32" s="10" t="str">
        <f>IFERROR(__xludf.DUMMYFUNCTION("""COMPUTED_VALUE"""),"-")</f>
        <v>-</v>
      </c>
      <c r="AI32" s="10" t="str">
        <f>IFERROR(__xludf.DUMMYFUNCTION("""COMPUTED_VALUE"""),"-")</f>
        <v>-</v>
      </c>
      <c r="AJ32" s="10" t="str">
        <f>IFERROR(__xludf.DUMMYFUNCTION("""COMPUTED_VALUE"""),"-")</f>
        <v>-</v>
      </c>
      <c r="AK32" s="10" t="str">
        <f>IFERROR(__xludf.DUMMYFUNCTION("""COMPUTED_VALUE"""),"-")</f>
        <v>-</v>
      </c>
      <c r="AL32" s="10" t="str">
        <f>IFERROR(__xludf.DUMMYFUNCTION("""COMPUTED_VALUE"""),"-")</f>
        <v>-</v>
      </c>
      <c r="AM32" s="10" t="str">
        <f>IFERROR(__xludf.DUMMYFUNCTION("""COMPUTED_VALUE"""),"-")</f>
        <v>-</v>
      </c>
      <c r="AN32" s="11" t="str">
        <f>IFERROR(__xludf.DUMMYFUNCTION("""COMPUTED_VALUE"""),"-")</f>
        <v>-</v>
      </c>
      <c r="AO32" s="10" t="str">
        <f>IFERROR(__xludf.DUMMYFUNCTION("""COMPUTED_VALUE"""),"-")</f>
        <v>-</v>
      </c>
      <c r="AP32" s="10" t="str">
        <f>IFERROR(__xludf.DUMMYFUNCTION("""COMPUTED_VALUE"""),"-")</f>
        <v>-</v>
      </c>
      <c r="AQ32" s="10" t="str">
        <f>IFERROR(__xludf.DUMMYFUNCTION("""COMPUTED_VALUE"""),"-")</f>
        <v>-</v>
      </c>
      <c r="AR32" s="10" t="str">
        <f>IFERROR(__xludf.DUMMYFUNCTION("""COMPUTED_VALUE"""),"-")</f>
        <v>-</v>
      </c>
      <c r="AS32" s="10" t="str">
        <f>IFERROR(__xludf.DUMMYFUNCTION("""COMPUTED_VALUE"""),"-")</f>
        <v>-</v>
      </c>
      <c r="AT32" s="10" t="str">
        <f>IFERROR(__xludf.DUMMYFUNCTION("""COMPUTED_VALUE"""),"-")</f>
        <v>-</v>
      </c>
      <c r="AU32" s="10" t="str">
        <f>IFERROR(__xludf.DUMMYFUNCTION("""COMPUTED_VALUE"""),"-")</f>
        <v>-</v>
      </c>
      <c r="AV32" s="10" t="str">
        <f>IFERROR(__xludf.DUMMYFUNCTION("""COMPUTED_VALUE"""),"-")</f>
        <v>-</v>
      </c>
      <c r="AW32" s="10" t="str">
        <f>IFERROR(__xludf.DUMMYFUNCTION("""COMPUTED_VALUE"""),"-")</f>
        <v>-</v>
      </c>
      <c r="AX32" s="10" t="str">
        <f>IFERROR(__xludf.DUMMYFUNCTION("""COMPUTED_VALUE"""),"-")</f>
        <v>-</v>
      </c>
      <c r="AY32" s="10" t="str">
        <f>IFERROR(__xludf.DUMMYFUNCTION("""COMPUTED_VALUE"""),"-")</f>
        <v>-</v>
      </c>
      <c r="AZ32" s="10" t="str">
        <f>IFERROR(__xludf.DUMMYFUNCTION("""COMPUTED_VALUE"""),"-")</f>
        <v>-</v>
      </c>
      <c r="BA32" s="10" t="str">
        <f>IFERROR(__xludf.DUMMYFUNCTION("""COMPUTED_VALUE"""),"-")</f>
        <v>-</v>
      </c>
      <c r="BB32" s="10" t="str">
        <f>IFERROR(__xludf.DUMMYFUNCTION("""COMPUTED_VALUE"""),"-")</f>
        <v>-</v>
      </c>
      <c r="BC32" s="10" t="str">
        <f>IFERROR(__xludf.DUMMYFUNCTION("""COMPUTED_VALUE"""),"-")</f>
        <v>-</v>
      </c>
      <c r="BD32" s="10" t="str">
        <f>IFERROR(__xludf.DUMMYFUNCTION("""COMPUTED_VALUE"""),"-")</f>
        <v>-</v>
      </c>
      <c r="BE32" s="10" t="str">
        <f>IFERROR(__xludf.DUMMYFUNCTION("""COMPUTED_VALUE"""),"-")</f>
        <v>-</v>
      </c>
      <c r="BF32" s="10" t="str">
        <f>IFERROR(__xludf.DUMMYFUNCTION("""COMPUTED_VALUE"""),"-")</f>
        <v>-</v>
      </c>
      <c r="BG32" s="10" t="str">
        <f>IFERROR(__xludf.DUMMYFUNCTION("""COMPUTED_VALUE"""),"-")</f>
        <v>-</v>
      </c>
      <c r="BH32" s="10" t="str">
        <f>IFERROR(__xludf.DUMMYFUNCTION("""COMPUTED_VALUE"""),"-")</f>
        <v>-</v>
      </c>
      <c r="BI32" s="10" t="str">
        <f>IFERROR(__xludf.DUMMYFUNCTION("""COMPUTED_VALUE"""),"-")</f>
        <v>-</v>
      </c>
      <c r="BJ32" s="10" t="str">
        <f>IFERROR(__xludf.DUMMYFUNCTION("""COMPUTED_VALUE"""),"-")</f>
        <v>-</v>
      </c>
      <c r="BK32" s="10" t="str">
        <f>IFERROR(__xludf.DUMMYFUNCTION("""COMPUTED_VALUE"""),"-")</f>
        <v>-</v>
      </c>
      <c r="BL32" s="11" t="str">
        <f>IFERROR(__xludf.DUMMYFUNCTION("""COMPUTED_VALUE"""),"-")</f>
        <v>-</v>
      </c>
      <c r="BM32" s="10" t="str">
        <f>IFERROR(__xludf.DUMMYFUNCTION("""COMPUTED_VALUE"""),"-")</f>
        <v>-</v>
      </c>
      <c r="BN32" s="10" t="str">
        <f>IFERROR(__xludf.DUMMYFUNCTION("""COMPUTED_VALUE"""),"-")</f>
        <v>-</v>
      </c>
      <c r="BO32" s="10" t="str">
        <f>IFERROR(__xludf.DUMMYFUNCTION("""COMPUTED_VALUE"""),"-")</f>
        <v>-</v>
      </c>
      <c r="BP32" s="10" t="str">
        <f>IFERROR(__xludf.DUMMYFUNCTION("""COMPUTED_VALUE"""),"-")</f>
        <v>-</v>
      </c>
      <c r="BQ32" s="10" t="str">
        <f>IFERROR(__xludf.DUMMYFUNCTION("""COMPUTED_VALUE"""),"-")</f>
        <v>-</v>
      </c>
      <c r="BR32" s="10" t="str">
        <f>IFERROR(__xludf.DUMMYFUNCTION("""COMPUTED_VALUE"""),"-")</f>
        <v>-</v>
      </c>
      <c r="BS32" s="10" t="str">
        <f>IFERROR(__xludf.DUMMYFUNCTION("""COMPUTED_VALUE"""),"-")</f>
        <v>-</v>
      </c>
      <c r="BT32" s="10" t="str">
        <f>IFERROR(__xludf.DUMMYFUNCTION("""COMPUTED_VALUE"""),"-")</f>
        <v>-</v>
      </c>
      <c r="BU32" s="10" t="str">
        <f>IFERROR(__xludf.DUMMYFUNCTION("""COMPUTED_VALUE"""),"-")</f>
        <v>-</v>
      </c>
      <c r="BV32" s="10" t="str">
        <f>IFERROR(__xludf.DUMMYFUNCTION("""COMPUTED_VALUE"""),"-")</f>
        <v>-</v>
      </c>
      <c r="BW32" s="10" t="str">
        <f>IFERROR(__xludf.DUMMYFUNCTION("""COMPUTED_VALUE"""),"-")</f>
        <v>-</v>
      </c>
      <c r="BX32" s="10" t="str">
        <f>IFERROR(__xludf.DUMMYFUNCTION("""COMPUTED_VALUE"""),"-")</f>
        <v>-</v>
      </c>
      <c r="BY32" s="10" t="str">
        <f>IFERROR(__xludf.DUMMYFUNCTION("""COMPUTED_VALUE"""),"-")</f>
        <v>-</v>
      </c>
      <c r="BZ32" s="10" t="str">
        <f>IFERROR(__xludf.DUMMYFUNCTION("""COMPUTED_VALUE"""),"-")</f>
        <v>-</v>
      </c>
      <c r="CA32" s="10" t="str">
        <f>IFERROR(__xludf.DUMMYFUNCTION("""COMPUTED_VALUE"""),"-")</f>
        <v>-</v>
      </c>
      <c r="CB32" s="10" t="str">
        <f>IFERROR(__xludf.DUMMYFUNCTION("""COMPUTED_VALUE"""),"-")</f>
        <v>-</v>
      </c>
      <c r="CC32" s="10" t="str">
        <f>IFERROR(__xludf.DUMMYFUNCTION("""COMPUTED_VALUE"""),"-")</f>
        <v>-</v>
      </c>
      <c r="CD32" s="10" t="str">
        <f>IFERROR(__xludf.DUMMYFUNCTION("""COMPUTED_VALUE"""),"-")</f>
        <v>-</v>
      </c>
      <c r="CE32" s="10" t="str">
        <f>IFERROR(__xludf.DUMMYFUNCTION("""COMPUTED_VALUE"""),"-")</f>
        <v>-</v>
      </c>
      <c r="CF32" s="10" t="str">
        <f>IFERROR(__xludf.DUMMYFUNCTION("""COMPUTED_VALUE"""),"-")</f>
        <v>-</v>
      </c>
      <c r="CG32" s="10" t="str">
        <f>IFERROR(__xludf.DUMMYFUNCTION("""COMPUTED_VALUE"""),"-")</f>
        <v>-</v>
      </c>
      <c r="CH32" s="10" t="str">
        <f>IFERROR(__xludf.DUMMYFUNCTION("""COMPUTED_VALUE"""),"-")</f>
        <v>-</v>
      </c>
      <c r="CI32" s="10" t="str">
        <f>IFERROR(__xludf.DUMMYFUNCTION("""COMPUTED_VALUE"""),"-")</f>
        <v>-</v>
      </c>
      <c r="CJ32" s="10" t="str">
        <f>IFERROR(__xludf.DUMMYFUNCTION("""COMPUTED_VALUE"""),"-")</f>
        <v>-</v>
      </c>
      <c r="CK32" s="10" t="str">
        <f>IFERROR(__xludf.DUMMYFUNCTION("""COMPUTED_VALUE"""),"-")</f>
        <v>-</v>
      </c>
      <c r="CL32" s="10" t="str">
        <f>IFERROR(__xludf.DUMMYFUNCTION("""COMPUTED_VALUE"""),"-")</f>
        <v>-</v>
      </c>
      <c r="CM32" s="10" t="str">
        <f>IFERROR(__xludf.DUMMYFUNCTION("""COMPUTED_VALUE"""),"-")</f>
        <v>-</v>
      </c>
      <c r="CN32" s="10" t="str">
        <f>IFERROR(__xludf.DUMMYFUNCTION("""COMPUTED_VALUE"""),"-")</f>
        <v>-</v>
      </c>
      <c r="CO32" s="11">
        <f>IFERROR(__xludf.DUMMYFUNCTION("""COMPUTED_VALUE"""),1.0)</f>
        <v>1</v>
      </c>
      <c r="CP32" s="10">
        <f>IFERROR(__xludf.DUMMYFUNCTION("""COMPUTED_VALUE"""),1.0)</f>
        <v>1</v>
      </c>
      <c r="CQ32" s="10">
        <f>IFERROR(__xludf.DUMMYFUNCTION("""COMPUTED_VALUE"""),1.0)</f>
        <v>1</v>
      </c>
      <c r="CR32" s="10">
        <f>IFERROR(__xludf.DUMMYFUNCTION("""COMPUTED_VALUE"""),1.0)</f>
        <v>1</v>
      </c>
      <c r="CS32" s="10">
        <f>IFERROR(__xludf.DUMMYFUNCTION("""COMPUTED_VALUE"""),1.0)</f>
        <v>1</v>
      </c>
      <c r="CT32" s="10">
        <f>IFERROR(__xludf.DUMMYFUNCTION("""COMPUTED_VALUE"""),1.0)</f>
        <v>1</v>
      </c>
      <c r="CU32" s="10">
        <f>IFERROR(__xludf.DUMMYFUNCTION("""COMPUTED_VALUE"""),1.0)</f>
        <v>1</v>
      </c>
      <c r="CV32" s="10">
        <f>IFERROR(__xludf.DUMMYFUNCTION("""COMPUTED_VALUE"""),1.0)</f>
        <v>1</v>
      </c>
      <c r="CW32" s="10">
        <f>IFERROR(__xludf.DUMMYFUNCTION("""COMPUTED_VALUE"""),1.0)</f>
        <v>1</v>
      </c>
      <c r="CX32" s="10">
        <f>IFERROR(__xludf.DUMMYFUNCTION("""COMPUTED_VALUE"""),1.0)</f>
        <v>1</v>
      </c>
      <c r="CY32" s="10">
        <f>IFERROR(__xludf.DUMMYFUNCTION("""COMPUTED_VALUE"""),1.0)</f>
        <v>1</v>
      </c>
      <c r="CZ32" s="10">
        <f>IFERROR(__xludf.DUMMYFUNCTION("""COMPUTED_VALUE"""),1.0)</f>
        <v>1</v>
      </c>
      <c r="DA32" s="10">
        <f>IFERROR(__xludf.DUMMYFUNCTION("""COMPUTED_VALUE"""),1.0)</f>
        <v>1</v>
      </c>
      <c r="DB32" s="10">
        <f>IFERROR(__xludf.DUMMYFUNCTION("""COMPUTED_VALUE"""),1.0)</f>
        <v>1</v>
      </c>
      <c r="DC32" s="10">
        <f>IFERROR(__xludf.DUMMYFUNCTION("""COMPUTED_VALUE"""),1.0)</f>
        <v>1</v>
      </c>
      <c r="DD32" s="10">
        <f>IFERROR(__xludf.DUMMYFUNCTION("""COMPUTED_VALUE"""),1.0)</f>
        <v>1</v>
      </c>
      <c r="DE32" s="10">
        <f>IFERROR(__xludf.DUMMYFUNCTION("""COMPUTED_VALUE"""),1.0)</f>
        <v>1</v>
      </c>
      <c r="DF32" s="10">
        <f>IFERROR(__xludf.DUMMYFUNCTION("""COMPUTED_VALUE"""),1.0)</f>
        <v>1</v>
      </c>
      <c r="DG32" s="10">
        <f>IFERROR(__xludf.DUMMYFUNCTION("""COMPUTED_VALUE"""),1.0)</f>
        <v>1</v>
      </c>
      <c r="DH32" s="10">
        <f>IFERROR(__xludf.DUMMYFUNCTION("""COMPUTED_VALUE"""),1.0)</f>
        <v>1</v>
      </c>
      <c r="DI32" s="10">
        <f>IFERROR(__xludf.DUMMYFUNCTION("""COMPUTED_VALUE"""),1.0)</f>
        <v>1</v>
      </c>
      <c r="DJ32" s="10">
        <f>IFERROR(__xludf.DUMMYFUNCTION("""COMPUTED_VALUE"""),1.0)</f>
        <v>1</v>
      </c>
      <c r="DK32" s="10">
        <f>IFERROR(__xludf.DUMMYFUNCTION("""COMPUTED_VALUE"""),1.0)</f>
        <v>1</v>
      </c>
      <c r="DL32" s="10">
        <f>IFERROR(__xludf.DUMMYFUNCTION("""COMPUTED_VALUE"""),1.0)</f>
        <v>1</v>
      </c>
      <c r="DM32" s="10">
        <f>IFERROR(__xludf.DUMMYFUNCTION("""COMPUTED_VALUE"""),1.0)</f>
        <v>1</v>
      </c>
      <c r="DN32" s="10">
        <f>IFERROR(__xludf.DUMMYFUNCTION("""COMPUTED_VALUE"""),1.0)</f>
        <v>1</v>
      </c>
      <c r="DO32" s="10">
        <f>IFERROR(__xludf.DUMMYFUNCTION("""COMPUTED_VALUE"""),1.0)</f>
        <v>1</v>
      </c>
      <c r="DP32" s="10">
        <f>IFERROR(__xludf.DUMMYFUNCTION("""COMPUTED_VALUE"""),1.0)</f>
        <v>1</v>
      </c>
      <c r="DQ32" s="10">
        <f>IFERROR(__xludf.DUMMYFUNCTION("""COMPUTED_VALUE"""),1.0)</f>
        <v>1</v>
      </c>
      <c r="DR32" s="10">
        <f>IFERROR(__xludf.DUMMYFUNCTION("""COMPUTED_VALUE"""),1.0)</f>
        <v>1</v>
      </c>
      <c r="DS32" s="10">
        <f>IFERROR(__xludf.DUMMYFUNCTION("""COMPUTED_VALUE"""),1.0)</f>
        <v>1</v>
      </c>
      <c r="DT32" s="10">
        <f>IFERROR(__xludf.DUMMYFUNCTION("""COMPUTED_VALUE"""),1.0)</f>
        <v>1</v>
      </c>
      <c r="DU32" s="10">
        <f>IFERROR(__xludf.DUMMYFUNCTION("""COMPUTED_VALUE"""),1.0)</f>
        <v>1</v>
      </c>
      <c r="DV32" s="10">
        <f>IFERROR(__xludf.DUMMYFUNCTION("""COMPUTED_VALUE"""),1.0)</f>
        <v>1</v>
      </c>
      <c r="DW32" s="10">
        <f>IFERROR(__xludf.DUMMYFUNCTION("""COMPUTED_VALUE"""),1.0)</f>
        <v>1</v>
      </c>
      <c r="DX32" s="10">
        <f>IFERROR(__xludf.DUMMYFUNCTION("""COMPUTED_VALUE"""),1.0)</f>
        <v>1</v>
      </c>
      <c r="DY32" s="10">
        <f>IFERROR(__xludf.DUMMYFUNCTION("""COMPUTED_VALUE"""),1.0)</f>
        <v>1</v>
      </c>
      <c r="DZ32" s="10">
        <f>IFERROR(__xludf.DUMMYFUNCTION("""COMPUTED_VALUE"""),1.0)</f>
        <v>1</v>
      </c>
      <c r="EA32" s="10">
        <f>IFERROR(__xludf.DUMMYFUNCTION("""COMPUTED_VALUE"""),1.0)</f>
        <v>1</v>
      </c>
      <c r="EB32" s="10">
        <f>IFERROR(__xludf.DUMMYFUNCTION("""COMPUTED_VALUE"""),1.0)</f>
        <v>1</v>
      </c>
      <c r="EC32" s="10">
        <f>IFERROR(__xludf.DUMMYFUNCTION("""COMPUTED_VALUE"""),1.0)</f>
        <v>1</v>
      </c>
      <c r="ED32" s="10">
        <f>IFERROR(__xludf.DUMMYFUNCTION("""COMPUTED_VALUE"""),1.0)</f>
        <v>1</v>
      </c>
      <c r="EE32" s="10">
        <f>IFERROR(__xludf.DUMMYFUNCTION("""COMPUTED_VALUE"""),1.0)</f>
        <v>1</v>
      </c>
      <c r="EF32" s="10">
        <f>IFERROR(__xludf.DUMMYFUNCTION("""COMPUTED_VALUE"""),1.0)</f>
        <v>1</v>
      </c>
      <c r="EG32" s="10">
        <f>IFERROR(__xludf.DUMMYFUNCTION("""COMPUTED_VALUE"""),1.0)</f>
        <v>1</v>
      </c>
      <c r="EH32" s="10">
        <f>IFERROR(__xludf.DUMMYFUNCTION("""COMPUTED_VALUE"""),1.0)</f>
        <v>1</v>
      </c>
      <c r="EI32" s="10">
        <f>IFERROR(__xludf.DUMMYFUNCTION("""COMPUTED_VALUE"""),1.0)</f>
        <v>1</v>
      </c>
      <c r="EJ32" s="10">
        <f>IFERROR(__xludf.DUMMYFUNCTION("""COMPUTED_VALUE"""),1.0)</f>
        <v>1</v>
      </c>
      <c r="EK32" s="10">
        <f>IFERROR(__xludf.DUMMYFUNCTION("""COMPUTED_VALUE"""),1.0)</f>
        <v>1</v>
      </c>
      <c r="EL32" s="10">
        <f>IFERROR(__xludf.DUMMYFUNCTION("""COMPUTED_VALUE"""),1.0)</f>
        <v>1</v>
      </c>
      <c r="EM32" s="10">
        <f>IFERROR(__xludf.DUMMYFUNCTION("""COMPUTED_VALUE"""),1.0)</f>
        <v>1</v>
      </c>
      <c r="EN32" s="10">
        <f>IFERROR(__xludf.DUMMYFUNCTION("""COMPUTED_VALUE"""),1.0)</f>
        <v>1</v>
      </c>
      <c r="EO32" s="10">
        <f>IFERROR(__xludf.DUMMYFUNCTION("""COMPUTED_VALUE"""),1.0)</f>
        <v>1</v>
      </c>
      <c r="EP32" s="10">
        <f>IFERROR(__xludf.DUMMYFUNCTION("""COMPUTED_VALUE"""),1.0)</f>
        <v>1</v>
      </c>
      <c r="EQ32" s="10">
        <f>IFERROR(__xludf.DUMMYFUNCTION("""COMPUTED_VALUE"""),1.0)</f>
        <v>1</v>
      </c>
      <c r="ER32" s="10">
        <f>IFERROR(__xludf.DUMMYFUNCTION("""COMPUTED_VALUE"""),1.0)</f>
        <v>1</v>
      </c>
      <c r="ES32" s="10">
        <f>IFERROR(__xludf.DUMMYFUNCTION("""COMPUTED_VALUE"""),1.0)</f>
        <v>1</v>
      </c>
      <c r="ET32" s="10">
        <f>IFERROR(__xludf.DUMMYFUNCTION("""COMPUTED_VALUE"""),1.0)</f>
        <v>1</v>
      </c>
      <c r="EU32" s="10">
        <f>IFERROR(__xludf.DUMMYFUNCTION("""COMPUTED_VALUE"""),1.0)</f>
        <v>1</v>
      </c>
      <c r="EV32" s="10">
        <f>IFERROR(__xludf.DUMMYFUNCTION("""COMPUTED_VALUE"""),1.0)</f>
        <v>1</v>
      </c>
      <c r="EW32" s="10">
        <f>IFERROR(__xludf.DUMMYFUNCTION("""COMPUTED_VALUE"""),1.0)</f>
        <v>1</v>
      </c>
      <c r="EX32" s="10">
        <f>IFERROR(__xludf.DUMMYFUNCTION("""COMPUTED_VALUE"""),1.0)</f>
        <v>1</v>
      </c>
      <c r="EY32" s="10">
        <f>IFERROR(__xludf.DUMMYFUNCTION("""COMPUTED_VALUE"""),1.0)</f>
        <v>1</v>
      </c>
      <c r="EZ32" s="10">
        <f>IFERROR(__xludf.DUMMYFUNCTION("""COMPUTED_VALUE"""),1.0)</f>
        <v>1</v>
      </c>
      <c r="FA32" s="10">
        <f>IFERROR(__xludf.DUMMYFUNCTION("""COMPUTED_VALUE"""),1.0)</f>
        <v>1</v>
      </c>
      <c r="FB32" s="10">
        <f>IFERROR(__xludf.DUMMYFUNCTION("""COMPUTED_VALUE"""),1.0)</f>
        <v>1</v>
      </c>
      <c r="FC32" s="10">
        <f>IFERROR(__xludf.DUMMYFUNCTION("""COMPUTED_VALUE"""),1.0)</f>
        <v>1</v>
      </c>
      <c r="FD32" s="11">
        <f>IFERROR(__xludf.DUMMYFUNCTION("""COMPUTED_VALUE"""),1.0)</f>
        <v>1</v>
      </c>
      <c r="FE32" s="10">
        <f>IFERROR(__xludf.DUMMYFUNCTION("""COMPUTED_VALUE"""),1.0)</f>
        <v>1</v>
      </c>
      <c r="FF32" s="10" t="str">
        <f>IFERROR(__xludf.DUMMYFUNCTION("""COMPUTED_VALUE"""),"WA")</f>
        <v>WA</v>
      </c>
      <c r="FG32" s="10" t="str">
        <f>IFERROR(__xludf.DUMMYFUNCTION("""COMPUTED_VALUE"""),"WA")</f>
        <v>WA</v>
      </c>
      <c r="FH32" s="10" t="str">
        <f>IFERROR(__xludf.DUMMYFUNCTION("""COMPUTED_VALUE"""),"WA")</f>
        <v>WA</v>
      </c>
      <c r="FI32" s="10" t="str">
        <f>IFERROR(__xludf.DUMMYFUNCTION("""COMPUTED_VALUE"""),"WA")</f>
        <v>WA</v>
      </c>
      <c r="FJ32" s="10" t="str">
        <f>IFERROR(__xludf.DUMMYFUNCTION("""COMPUTED_VALUE"""),"WA")</f>
        <v>WA</v>
      </c>
      <c r="FK32" s="10" t="str">
        <f>IFERROR(__xludf.DUMMYFUNCTION("""COMPUTED_VALUE"""),"WA")</f>
        <v>WA</v>
      </c>
      <c r="FL32" s="10" t="str">
        <f>IFERROR(__xludf.DUMMYFUNCTION("""COMPUTED_VALUE"""),"WA")</f>
        <v>WA</v>
      </c>
      <c r="FM32" s="10">
        <f>IFERROR(__xludf.DUMMYFUNCTION("""COMPUTED_VALUE"""),1.0)</f>
        <v>1</v>
      </c>
      <c r="FN32" s="10" t="str">
        <f>IFERROR(__xludf.DUMMYFUNCTION("""COMPUTED_VALUE"""),"WA")</f>
        <v>WA</v>
      </c>
      <c r="FO32" s="10" t="str">
        <f>IFERROR(__xludf.DUMMYFUNCTION("""COMPUTED_VALUE"""),"WA")</f>
        <v>WA</v>
      </c>
      <c r="FP32" s="10" t="str">
        <f>IFERROR(__xludf.DUMMYFUNCTION("""COMPUTED_VALUE"""),"WA")</f>
        <v>WA</v>
      </c>
      <c r="FQ32" s="10" t="str">
        <f>IFERROR(__xludf.DUMMYFUNCTION("""COMPUTED_VALUE"""),"WA")</f>
        <v>WA</v>
      </c>
      <c r="FR32" s="10" t="str">
        <f>IFERROR(__xludf.DUMMYFUNCTION("""COMPUTED_VALUE"""),"WA")</f>
        <v>WA</v>
      </c>
      <c r="FS32" s="10" t="str">
        <f>IFERROR(__xludf.DUMMYFUNCTION("""COMPUTED_VALUE"""),"WA")</f>
        <v>WA</v>
      </c>
      <c r="FT32" s="10" t="str">
        <f>IFERROR(__xludf.DUMMYFUNCTION("""COMPUTED_VALUE"""),"TLE")</f>
        <v>TLE</v>
      </c>
      <c r="FU32" s="10" t="str">
        <f>IFERROR(__xludf.DUMMYFUNCTION("""COMPUTED_VALUE"""),"TLE")</f>
        <v>TLE</v>
      </c>
      <c r="FV32" s="10" t="str">
        <f>IFERROR(__xludf.DUMMYFUNCTION("""COMPUTED_VALUE"""),"TLE")</f>
        <v>TLE</v>
      </c>
      <c r="FW32" s="10" t="str">
        <f>IFERROR(__xludf.DUMMYFUNCTION("""COMPUTED_VALUE"""),"WA")</f>
        <v>WA</v>
      </c>
      <c r="FX32" s="10" t="str">
        <f>IFERROR(__xludf.DUMMYFUNCTION("""COMPUTED_VALUE"""),"WA")</f>
        <v>WA</v>
      </c>
      <c r="FY32" s="10" t="str">
        <f>IFERROR(__xludf.DUMMYFUNCTION("""COMPUTED_VALUE"""),"WA")</f>
        <v>WA</v>
      </c>
      <c r="FZ32" s="10">
        <f>IFERROR(__xludf.DUMMYFUNCTION("""COMPUTED_VALUE"""),1.0)</f>
        <v>1</v>
      </c>
      <c r="GA32" s="10" t="str">
        <f>IFERROR(__xludf.DUMMYFUNCTION("""COMPUTED_VALUE"""),"TLE")</f>
        <v>TLE</v>
      </c>
      <c r="GB32" s="10" t="str">
        <f>IFERROR(__xludf.DUMMYFUNCTION("""COMPUTED_VALUE"""),"TLE")</f>
        <v>TLE</v>
      </c>
      <c r="GC32" s="10">
        <f>IFERROR(__xludf.DUMMYFUNCTION("""COMPUTED_VALUE"""),1.0)</f>
        <v>1</v>
      </c>
      <c r="GD32" s="10" t="str">
        <f>IFERROR(__xludf.DUMMYFUNCTION("""COMPUTED_VALUE"""),"WA")</f>
        <v>WA</v>
      </c>
      <c r="GE32" s="11">
        <f>IFERROR(__xludf.DUMMYFUNCTION("""COMPUTED_VALUE"""),1.0)</f>
        <v>1</v>
      </c>
      <c r="GF32" s="10">
        <f>IFERROR(__xludf.DUMMYFUNCTION("""COMPUTED_VALUE"""),1.0)</f>
        <v>1</v>
      </c>
      <c r="GG32" s="10">
        <f>IFERROR(__xludf.DUMMYFUNCTION("""COMPUTED_VALUE"""),1.0)</f>
        <v>1</v>
      </c>
      <c r="GH32" s="10">
        <f>IFERROR(__xludf.DUMMYFUNCTION("""COMPUTED_VALUE"""),1.0)</f>
        <v>1</v>
      </c>
      <c r="GI32" s="10">
        <f>IFERROR(__xludf.DUMMYFUNCTION("""COMPUTED_VALUE"""),1.0)</f>
        <v>1</v>
      </c>
      <c r="GJ32" s="10">
        <f>IFERROR(__xludf.DUMMYFUNCTION("""COMPUTED_VALUE"""),1.0)</f>
        <v>1</v>
      </c>
      <c r="GK32" s="10">
        <f>IFERROR(__xludf.DUMMYFUNCTION("""COMPUTED_VALUE"""),1.0)</f>
        <v>1</v>
      </c>
      <c r="GL32" s="10" t="str">
        <f>IFERROR(__xludf.DUMMYFUNCTION("""COMPUTED_VALUE"""),"MLE")</f>
        <v>MLE</v>
      </c>
      <c r="GM32" s="10" t="str">
        <f>IFERROR(__xludf.DUMMYFUNCTION("""COMPUTED_VALUE"""),"MLE")</f>
        <v>MLE</v>
      </c>
      <c r="GN32" s="10">
        <f>IFERROR(__xludf.DUMMYFUNCTION("""COMPUTED_VALUE"""),1.0)</f>
        <v>1</v>
      </c>
      <c r="GO32" s="10">
        <f>IFERROR(__xludf.DUMMYFUNCTION("""COMPUTED_VALUE"""),1.0)</f>
        <v>1</v>
      </c>
      <c r="GP32" s="10">
        <f>IFERROR(__xludf.DUMMYFUNCTION("""COMPUTED_VALUE"""),1.0)</f>
        <v>1</v>
      </c>
      <c r="GQ32" s="10" t="str">
        <f>IFERROR(__xludf.DUMMYFUNCTION("""COMPUTED_VALUE"""),"TLE")</f>
        <v>TLE</v>
      </c>
      <c r="GR32" s="10" t="str">
        <f>IFERROR(__xludf.DUMMYFUNCTION("""COMPUTED_VALUE"""),"TLE")</f>
        <v>TLE</v>
      </c>
      <c r="GS32" s="10" t="str">
        <f>IFERROR(__xludf.DUMMYFUNCTION("""COMPUTED_VALUE"""),"TLE")</f>
        <v>TLE</v>
      </c>
      <c r="GT32" s="10" t="str">
        <f>IFERROR(__xludf.DUMMYFUNCTION("""COMPUTED_VALUE"""),"TLE")</f>
        <v>TLE</v>
      </c>
      <c r="GU32" s="10" t="str">
        <f>IFERROR(__xludf.DUMMYFUNCTION("""COMPUTED_VALUE"""),"TLE")</f>
        <v>TLE</v>
      </c>
      <c r="GV32" s="10" t="str">
        <f>IFERROR(__xludf.DUMMYFUNCTION("""COMPUTED_VALUE"""),"TLE")</f>
        <v>TLE</v>
      </c>
      <c r="GW32" s="10" t="str">
        <f>IFERROR(__xludf.DUMMYFUNCTION("""COMPUTED_VALUE"""),"TLE")</f>
        <v>TLE</v>
      </c>
      <c r="GX32" s="10" t="str">
        <f>IFERROR(__xludf.DUMMYFUNCTION("""COMPUTED_VALUE"""),"MLE")</f>
        <v>MLE</v>
      </c>
      <c r="GY32" s="10" t="str">
        <f>IFERROR(__xludf.DUMMYFUNCTION("""COMPUTED_VALUE"""),"MLE")</f>
        <v>MLE</v>
      </c>
      <c r="GZ32" s="10" t="str">
        <f>IFERROR(__xludf.DUMMYFUNCTION("""COMPUTED_VALUE"""),"TLE")</f>
        <v>TLE</v>
      </c>
      <c r="HA32" s="10" t="str">
        <f>IFERROR(__xludf.DUMMYFUNCTION("""COMPUTED_VALUE"""),"TLE")</f>
        <v>TLE</v>
      </c>
      <c r="HB32" s="10" t="str">
        <f>IFERROR(__xludf.DUMMYFUNCTION("""COMPUTED_VALUE"""),"TLE")</f>
        <v>TLE</v>
      </c>
      <c r="HC32" s="10" t="str">
        <f>IFERROR(__xludf.DUMMYFUNCTION("""COMPUTED_VALUE"""),"TLE")</f>
        <v>TLE</v>
      </c>
      <c r="HD32" s="10" t="str">
        <f>IFERROR(__xludf.DUMMYFUNCTION("""COMPUTED_VALUE"""),"TLE")</f>
        <v>TLE</v>
      </c>
      <c r="HE32" s="10" t="str">
        <f>IFERROR(__xludf.DUMMYFUNCTION("""COMPUTED_VALUE"""),"TLE")</f>
        <v>TLE</v>
      </c>
      <c r="HF32" s="10" t="str">
        <f>IFERROR(__xludf.DUMMYFUNCTION("""COMPUTED_VALUE"""),"TLE")</f>
        <v>TLE</v>
      </c>
      <c r="HG32" s="10" t="str">
        <f>IFERROR(__xludf.DUMMYFUNCTION("""COMPUTED_VALUE"""),"TLE")</f>
        <v>TLE</v>
      </c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</row>
    <row r="33">
      <c r="A33" s="7"/>
      <c r="B33" s="8"/>
      <c r="C33" s="8" t="str">
        <f t="shared" si="1"/>
        <v>27 - 31</v>
      </c>
      <c r="D33" s="7" t="str">
        <f>IFERROR(__xludf.DUMMYFUNCTION("""COMPUTED_VALUE"""),"lkukolj")</f>
        <v>lkukolj</v>
      </c>
      <c r="E33" s="7" t="str">
        <f>IFERROR(__xludf.DUMMYFUNCTION("""COMPUTED_VALUE"""),"Lazar")</f>
        <v>Lazar</v>
      </c>
      <c r="F33" s="7" t="str">
        <f>IFERROR(__xludf.DUMMYFUNCTION("""COMPUTED_VALUE"""),"Kukolj")</f>
        <v>Kukolj</v>
      </c>
      <c r="G33" s="9">
        <f>IFERROR(__xludf.DUMMYFUNCTION("""COMPUTED_VALUE"""),122.0)</f>
        <v>122</v>
      </c>
      <c r="H33" s="7" t="str">
        <f>IFERROR(__xludf.DUMMYFUNCTION("""COMPUTED_VALUE"""),"ODOBREN")</f>
        <v>ODOBREN</v>
      </c>
      <c r="I33" s="7" t="str">
        <f>IFERROR(__xludf.DUMMYFUNCTION("""COMPUTED_VALUE"""),"Stari grad")</f>
        <v>Stari grad</v>
      </c>
      <c r="J33" s="7" t="str">
        <f>IFERROR(__xludf.DUMMYFUNCTION("""COMPUTED_VALUE"""),"Računarska gimnazija")</f>
        <v>Računarska gimnazija</v>
      </c>
      <c r="K33" s="7" t="str">
        <f>IFERROR(__xludf.DUMMYFUNCTION("""COMPUTED_VALUE"""),"II")</f>
        <v>II</v>
      </c>
      <c r="L33" s="7" t="str">
        <f>IFERROR(__xludf.DUMMYFUNCTION("""COMPUTED_VALUE"""),"A")</f>
        <v>A</v>
      </c>
      <c r="M33" s="7" t="str">
        <f>IFERROR(__xludf.DUMMYFUNCTION("""COMPUTED_VALUE"""),"Filip Marić")</f>
        <v>Filip Marić</v>
      </c>
      <c r="N33" s="10" t="str">
        <f>IFERROR(__xludf.DUMMYFUNCTION("""COMPUTED_VALUE"""),"-")</f>
        <v>-</v>
      </c>
      <c r="O33" s="10" t="str">
        <f>IFERROR(__xludf.DUMMYFUNCTION("""COMPUTED_VALUE"""),"-")</f>
        <v>-</v>
      </c>
      <c r="P33" s="10" t="str">
        <f>IFERROR(__xludf.DUMMYFUNCTION("""COMPUTED_VALUE"""),"-")</f>
        <v>-</v>
      </c>
      <c r="Q33" s="11">
        <f>IFERROR(__xludf.DUMMYFUNCTION("""COMPUTED_VALUE"""),100.0)</f>
        <v>100</v>
      </c>
      <c r="R33" s="10">
        <f>IFERROR(__xludf.DUMMYFUNCTION("""COMPUTED_VALUE"""),0.0)</f>
        <v>0</v>
      </c>
      <c r="S33" s="10">
        <f>IFERROR(__xludf.DUMMYFUNCTION("""COMPUTED_VALUE"""),22.0)</f>
        <v>22</v>
      </c>
      <c r="T33" s="11" t="str">
        <f>IFERROR(__xludf.DUMMYFUNCTION("""COMPUTED_VALUE"""),"-")</f>
        <v>-</v>
      </c>
      <c r="U33" s="10" t="str">
        <f>IFERROR(__xludf.DUMMYFUNCTION("""COMPUTED_VALUE"""),"-")</f>
        <v>-</v>
      </c>
      <c r="V33" s="10" t="str">
        <f>IFERROR(__xludf.DUMMYFUNCTION("""COMPUTED_VALUE"""),"-")</f>
        <v>-</v>
      </c>
      <c r="W33" s="10" t="str">
        <f>IFERROR(__xludf.DUMMYFUNCTION("""COMPUTED_VALUE"""),"-")</f>
        <v>-</v>
      </c>
      <c r="X33" s="10" t="str">
        <f>IFERROR(__xludf.DUMMYFUNCTION("""COMPUTED_VALUE"""),"-")</f>
        <v>-</v>
      </c>
      <c r="Y33" s="10" t="str">
        <f>IFERROR(__xludf.DUMMYFUNCTION("""COMPUTED_VALUE"""),"-")</f>
        <v>-</v>
      </c>
      <c r="Z33" s="10" t="str">
        <f>IFERROR(__xludf.DUMMYFUNCTION("""COMPUTED_VALUE"""),"-")</f>
        <v>-</v>
      </c>
      <c r="AA33" s="10" t="str">
        <f>IFERROR(__xludf.DUMMYFUNCTION("""COMPUTED_VALUE"""),"-")</f>
        <v>-</v>
      </c>
      <c r="AB33" s="10" t="str">
        <f>IFERROR(__xludf.DUMMYFUNCTION("""COMPUTED_VALUE"""),"-")</f>
        <v>-</v>
      </c>
      <c r="AC33" s="10" t="str">
        <f>IFERROR(__xludf.DUMMYFUNCTION("""COMPUTED_VALUE"""),"-")</f>
        <v>-</v>
      </c>
      <c r="AD33" s="10" t="str">
        <f>IFERROR(__xludf.DUMMYFUNCTION("""COMPUTED_VALUE"""),"-")</f>
        <v>-</v>
      </c>
      <c r="AE33" s="10" t="str">
        <f>IFERROR(__xludf.DUMMYFUNCTION("""COMPUTED_VALUE"""),"-")</f>
        <v>-</v>
      </c>
      <c r="AF33" s="10" t="str">
        <f>IFERROR(__xludf.DUMMYFUNCTION("""COMPUTED_VALUE"""),"-")</f>
        <v>-</v>
      </c>
      <c r="AG33" s="10" t="str">
        <f>IFERROR(__xludf.DUMMYFUNCTION("""COMPUTED_VALUE"""),"-")</f>
        <v>-</v>
      </c>
      <c r="AH33" s="10" t="str">
        <f>IFERROR(__xludf.DUMMYFUNCTION("""COMPUTED_VALUE"""),"-")</f>
        <v>-</v>
      </c>
      <c r="AI33" s="10" t="str">
        <f>IFERROR(__xludf.DUMMYFUNCTION("""COMPUTED_VALUE"""),"-")</f>
        <v>-</v>
      </c>
      <c r="AJ33" s="10" t="str">
        <f>IFERROR(__xludf.DUMMYFUNCTION("""COMPUTED_VALUE"""),"-")</f>
        <v>-</v>
      </c>
      <c r="AK33" s="10" t="str">
        <f>IFERROR(__xludf.DUMMYFUNCTION("""COMPUTED_VALUE"""),"-")</f>
        <v>-</v>
      </c>
      <c r="AL33" s="10" t="str">
        <f>IFERROR(__xludf.DUMMYFUNCTION("""COMPUTED_VALUE"""),"-")</f>
        <v>-</v>
      </c>
      <c r="AM33" s="10" t="str">
        <f>IFERROR(__xludf.DUMMYFUNCTION("""COMPUTED_VALUE"""),"-")</f>
        <v>-</v>
      </c>
      <c r="AN33" s="11" t="str">
        <f>IFERROR(__xludf.DUMMYFUNCTION("""COMPUTED_VALUE"""),"-")</f>
        <v>-</v>
      </c>
      <c r="AO33" s="10" t="str">
        <f>IFERROR(__xludf.DUMMYFUNCTION("""COMPUTED_VALUE"""),"-")</f>
        <v>-</v>
      </c>
      <c r="AP33" s="10" t="str">
        <f>IFERROR(__xludf.DUMMYFUNCTION("""COMPUTED_VALUE"""),"-")</f>
        <v>-</v>
      </c>
      <c r="AQ33" s="10" t="str">
        <f>IFERROR(__xludf.DUMMYFUNCTION("""COMPUTED_VALUE"""),"-")</f>
        <v>-</v>
      </c>
      <c r="AR33" s="10" t="str">
        <f>IFERROR(__xludf.DUMMYFUNCTION("""COMPUTED_VALUE"""),"-")</f>
        <v>-</v>
      </c>
      <c r="AS33" s="10" t="str">
        <f>IFERROR(__xludf.DUMMYFUNCTION("""COMPUTED_VALUE"""),"-")</f>
        <v>-</v>
      </c>
      <c r="AT33" s="10" t="str">
        <f>IFERROR(__xludf.DUMMYFUNCTION("""COMPUTED_VALUE"""),"-")</f>
        <v>-</v>
      </c>
      <c r="AU33" s="10" t="str">
        <f>IFERROR(__xludf.DUMMYFUNCTION("""COMPUTED_VALUE"""),"-")</f>
        <v>-</v>
      </c>
      <c r="AV33" s="10" t="str">
        <f>IFERROR(__xludf.DUMMYFUNCTION("""COMPUTED_VALUE"""),"-")</f>
        <v>-</v>
      </c>
      <c r="AW33" s="10" t="str">
        <f>IFERROR(__xludf.DUMMYFUNCTION("""COMPUTED_VALUE"""),"-")</f>
        <v>-</v>
      </c>
      <c r="AX33" s="10" t="str">
        <f>IFERROR(__xludf.DUMMYFUNCTION("""COMPUTED_VALUE"""),"-")</f>
        <v>-</v>
      </c>
      <c r="AY33" s="10" t="str">
        <f>IFERROR(__xludf.DUMMYFUNCTION("""COMPUTED_VALUE"""),"-")</f>
        <v>-</v>
      </c>
      <c r="AZ33" s="10" t="str">
        <f>IFERROR(__xludf.DUMMYFUNCTION("""COMPUTED_VALUE"""),"-")</f>
        <v>-</v>
      </c>
      <c r="BA33" s="10" t="str">
        <f>IFERROR(__xludf.DUMMYFUNCTION("""COMPUTED_VALUE"""),"-")</f>
        <v>-</v>
      </c>
      <c r="BB33" s="10" t="str">
        <f>IFERROR(__xludf.DUMMYFUNCTION("""COMPUTED_VALUE"""),"-")</f>
        <v>-</v>
      </c>
      <c r="BC33" s="10" t="str">
        <f>IFERROR(__xludf.DUMMYFUNCTION("""COMPUTED_VALUE"""),"-")</f>
        <v>-</v>
      </c>
      <c r="BD33" s="10" t="str">
        <f>IFERROR(__xludf.DUMMYFUNCTION("""COMPUTED_VALUE"""),"-")</f>
        <v>-</v>
      </c>
      <c r="BE33" s="10" t="str">
        <f>IFERROR(__xludf.DUMMYFUNCTION("""COMPUTED_VALUE"""),"-")</f>
        <v>-</v>
      </c>
      <c r="BF33" s="10" t="str">
        <f>IFERROR(__xludf.DUMMYFUNCTION("""COMPUTED_VALUE"""),"-")</f>
        <v>-</v>
      </c>
      <c r="BG33" s="10" t="str">
        <f>IFERROR(__xludf.DUMMYFUNCTION("""COMPUTED_VALUE"""),"-")</f>
        <v>-</v>
      </c>
      <c r="BH33" s="10" t="str">
        <f>IFERROR(__xludf.DUMMYFUNCTION("""COMPUTED_VALUE"""),"-")</f>
        <v>-</v>
      </c>
      <c r="BI33" s="10" t="str">
        <f>IFERROR(__xludf.DUMMYFUNCTION("""COMPUTED_VALUE"""),"-")</f>
        <v>-</v>
      </c>
      <c r="BJ33" s="10" t="str">
        <f>IFERROR(__xludf.DUMMYFUNCTION("""COMPUTED_VALUE"""),"-")</f>
        <v>-</v>
      </c>
      <c r="BK33" s="10" t="str">
        <f>IFERROR(__xludf.DUMMYFUNCTION("""COMPUTED_VALUE"""),"-")</f>
        <v>-</v>
      </c>
      <c r="BL33" s="11" t="str">
        <f>IFERROR(__xludf.DUMMYFUNCTION("""COMPUTED_VALUE"""),"-")</f>
        <v>-</v>
      </c>
      <c r="BM33" s="10" t="str">
        <f>IFERROR(__xludf.DUMMYFUNCTION("""COMPUTED_VALUE"""),"-")</f>
        <v>-</v>
      </c>
      <c r="BN33" s="10" t="str">
        <f>IFERROR(__xludf.DUMMYFUNCTION("""COMPUTED_VALUE"""),"-")</f>
        <v>-</v>
      </c>
      <c r="BO33" s="10" t="str">
        <f>IFERROR(__xludf.DUMMYFUNCTION("""COMPUTED_VALUE"""),"-")</f>
        <v>-</v>
      </c>
      <c r="BP33" s="10" t="str">
        <f>IFERROR(__xludf.DUMMYFUNCTION("""COMPUTED_VALUE"""),"-")</f>
        <v>-</v>
      </c>
      <c r="BQ33" s="10" t="str">
        <f>IFERROR(__xludf.DUMMYFUNCTION("""COMPUTED_VALUE"""),"-")</f>
        <v>-</v>
      </c>
      <c r="BR33" s="10" t="str">
        <f>IFERROR(__xludf.DUMMYFUNCTION("""COMPUTED_VALUE"""),"-")</f>
        <v>-</v>
      </c>
      <c r="BS33" s="10" t="str">
        <f>IFERROR(__xludf.DUMMYFUNCTION("""COMPUTED_VALUE"""),"-")</f>
        <v>-</v>
      </c>
      <c r="BT33" s="10" t="str">
        <f>IFERROR(__xludf.DUMMYFUNCTION("""COMPUTED_VALUE"""),"-")</f>
        <v>-</v>
      </c>
      <c r="BU33" s="10" t="str">
        <f>IFERROR(__xludf.DUMMYFUNCTION("""COMPUTED_VALUE"""),"-")</f>
        <v>-</v>
      </c>
      <c r="BV33" s="10" t="str">
        <f>IFERROR(__xludf.DUMMYFUNCTION("""COMPUTED_VALUE"""),"-")</f>
        <v>-</v>
      </c>
      <c r="BW33" s="10" t="str">
        <f>IFERROR(__xludf.DUMMYFUNCTION("""COMPUTED_VALUE"""),"-")</f>
        <v>-</v>
      </c>
      <c r="BX33" s="10" t="str">
        <f>IFERROR(__xludf.DUMMYFUNCTION("""COMPUTED_VALUE"""),"-")</f>
        <v>-</v>
      </c>
      <c r="BY33" s="10" t="str">
        <f>IFERROR(__xludf.DUMMYFUNCTION("""COMPUTED_VALUE"""),"-")</f>
        <v>-</v>
      </c>
      <c r="BZ33" s="10" t="str">
        <f>IFERROR(__xludf.DUMMYFUNCTION("""COMPUTED_VALUE"""),"-")</f>
        <v>-</v>
      </c>
      <c r="CA33" s="10" t="str">
        <f>IFERROR(__xludf.DUMMYFUNCTION("""COMPUTED_VALUE"""),"-")</f>
        <v>-</v>
      </c>
      <c r="CB33" s="10" t="str">
        <f>IFERROR(__xludf.DUMMYFUNCTION("""COMPUTED_VALUE"""),"-")</f>
        <v>-</v>
      </c>
      <c r="CC33" s="10" t="str">
        <f>IFERROR(__xludf.DUMMYFUNCTION("""COMPUTED_VALUE"""),"-")</f>
        <v>-</v>
      </c>
      <c r="CD33" s="10" t="str">
        <f>IFERROR(__xludf.DUMMYFUNCTION("""COMPUTED_VALUE"""),"-")</f>
        <v>-</v>
      </c>
      <c r="CE33" s="10" t="str">
        <f>IFERROR(__xludf.DUMMYFUNCTION("""COMPUTED_VALUE"""),"-")</f>
        <v>-</v>
      </c>
      <c r="CF33" s="10" t="str">
        <f>IFERROR(__xludf.DUMMYFUNCTION("""COMPUTED_VALUE"""),"-")</f>
        <v>-</v>
      </c>
      <c r="CG33" s="10" t="str">
        <f>IFERROR(__xludf.DUMMYFUNCTION("""COMPUTED_VALUE"""),"-")</f>
        <v>-</v>
      </c>
      <c r="CH33" s="10" t="str">
        <f>IFERROR(__xludf.DUMMYFUNCTION("""COMPUTED_VALUE"""),"-")</f>
        <v>-</v>
      </c>
      <c r="CI33" s="10" t="str">
        <f>IFERROR(__xludf.DUMMYFUNCTION("""COMPUTED_VALUE"""),"-")</f>
        <v>-</v>
      </c>
      <c r="CJ33" s="10" t="str">
        <f>IFERROR(__xludf.DUMMYFUNCTION("""COMPUTED_VALUE"""),"-")</f>
        <v>-</v>
      </c>
      <c r="CK33" s="10" t="str">
        <f>IFERROR(__xludf.DUMMYFUNCTION("""COMPUTED_VALUE"""),"-")</f>
        <v>-</v>
      </c>
      <c r="CL33" s="10" t="str">
        <f>IFERROR(__xludf.DUMMYFUNCTION("""COMPUTED_VALUE"""),"-")</f>
        <v>-</v>
      </c>
      <c r="CM33" s="10" t="str">
        <f>IFERROR(__xludf.DUMMYFUNCTION("""COMPUTED_VALUE"""),"-")</f>
        <v>-</v>
      </c>
      <c r="CN33" s="10" t="str">
        <f>IFERROR(__xludf.DUMMYFUNCTION("""COMPUTED_VALUE"""),"-")</f>
        <v>-</v>
      </c>
      <c r="CO33" s="11">
        <f>IFERROR(__xludf.DUMMYFUNCTION("""COMPUTED_VALUE"""),1.0)</f>
        <v>1</v>
      </c>
      <c r="CP33" s="10">
        <f>IFERROR(__xludf.DUMMYFUNCTION("""COMPUTED_VALUE"""),1.0)</f>
        <v>1</v>
      </c>
      <c r="CQ33" s="10">
        <f>IFERROR(__xludf.DUMMYFUNCTION("""COMPUTED_VALUE"""),1.0)</f>
        <v>1</v>
      </c>
      <c r="CR33" s="10">
        <f>IFERROR(__xludf.DUMMYFUNCTION("""COMPUTED_VALUE"""),1.0)</f>
        <v>1</v>
      </c>
      <c r="CS33" s="10">
        <f>IFERROR(__xludf.DUMMYFUNCTION("""COMPUTED_VALUE"""),1.0)</f>
        <v>1</v>
      </c>
      <c r="CT33" s="10">
        <f>IFERROR(__xludf.DUMMYFUNCTION("""COMPUTED_VALUE"""),1.0)</f>
        <v>1</v>
      </c>
      <c r="CU33" s="10">
        <f>IFERROR(__xludf.DUMMYFUNCTION("""COMPUTED_VALUE"""),1.0)</f>
        <v>1</v>
      </c>
      <c r="CV33" s="10">
        <f>IFERROR(__xludf.DUMMYFUNCTION("""COMPUTED_VALUE"""),1.0)</f>
        <v>1</v>
      </c>
      <c r="CW33" s="10">
        <f>IFERROR(__xludf.DUMMYFUNCTION("""COMPUTED_VALUE"""),1.0)</f>
        <v>1</v>
      </c>
      <c r="CX33" s="10">
        <f>IFERROR(__xludf.DUMMYFUNCTION("""COMPUTED_VALUE"""),1.0)</f>
        <v>1</v>
      </c>
      <c r="CY33" s="10">
        <f>IFERROR(__xludf.DUMMYFUNCTION("""COMPUTED_VALUE"""),1.0)</f>
        <v>1</v>
      </c>
      <c r="CZ33" s="10">
        <f>IFERROR(__xludf.DUMMYFUNCTION("""COMPUTED_VALUE"""),1.0)</f>
        <v>1</v>
      </c>
      <c r="DA33" s="10">
        <f>IFERROR(__xludf.DUMMYFUNCTION("""COMPUTED_VALUE"""),1.0)</f>
        <v>1</v>
      </c>
      <c r="DB33" s="10">
        <f>IFERROR(__xludf.DUMMYFUNCTION("""COMPUTED_VALUE"""),1.0)</f>
        <v>1</v>
      </c>
      <c r="DC33" s="10">
        <f>IFERROR(__xludf.DUMMYFUNCTION("""COMPUTED_VALUE"""),1.0)</f>
        <v>1</v>
      </c>
      <c r="DD33" s="10">
        <f>IFERROR(__xludf.DUMMYFUNCTION("""COMPUTED_VALUE"""),1.0)</f>
        <v>1</v>
      </c>
      <c r="DE33" s="10">
        <f>IFERROR(__xludf.DUMMYFUNCTION("""COMPUTED_VALUE"""),1.0)</f>
        <v>1</v>
      </c>
      <c r="DF33" s="10">
        <f>IFERROR(__xludf.DUMMYFUNCTION("""COMPUTED_VALUE"""),1.0)</f>
        <v>1</v>
      </c>
      <c r="DG33" s="10">
        <f>IFERROR(__xludf.DUMMYFUNCTION("""COMPUTED_VALUE"""),1.0)</f>
        <v>1</v>
      </c>
      <c r="DH33" s="10">
        <f>IFERROR(__xludf.DUMMYFUNCTION("""COMPUTED_VALUE"""),1.0)</f>
        <v>1</v>
      </c>
      <c r="DI33" s="10">
        <f>IFERROR(__xludf.DUMMYFUNCTION("""COMPUTED_VALUE"""),1.0)</f>
        <v>1</v>
      </c>
      <c r="DJ33" s="10">
        <f>IFERROR(__xludf.DUMMYFUNCTION("""COMPUTED_VALUE"""),1.0)</f>
        <v>1</v>
      </c>
      <c r="DK33" s="10">
        <f>IFERROR(__xludf.DUMMYFUNCTION("""COMPUTED_VALUE"""),1.0)</f>
        <v>1</v>
      </c>
      <c r="DL33" s="10">
        <f>IFERROR(__xludf.DUMMYFUNCTION("""COMPUTED_VALUE"""),1.0)</f>
        <v>1</v>
      </c>
      <c r="DM33" s="10">
        <f>IFERROR(__xludf.DUMMYFUNCTION("""COMPUTED_VALUE"""),1.0)</f>
        <v>1</v>
      </c>
      <c r="DN33" s="10">
        <f>IFERROR(__xludf.DUMMYFUNCTION("""COMPUTED_VALUE"""),1.0)</f>
        <v>1</v>
      </c>
      <c r="DO33" s="10">
        <f>IFERROR(__xludf.DUMMYFUNCTION("""COMPUTED_VALUE"""),1.0)</f>
        <v>1</v>
      </c>
      <c r="DP33" s="10">
        <f>IFERROR(__xludf.DUMMYFUNCTION("""COMPUTED_VALUE"""),1.0)</f>
        <v>1</v>
      </c>
      <c r="DQ33" s="10">
        <f>IFERROR(__xludf.DUMMYFUNCTION("""COMPUTED_VALUE"""),1.0)</f>
        <v>1</v>
      </c>
      <c r="DR33" s="10">
        <f>IFERROR(__xludf.DUMMYFUNCTION("""COMPUTED_VALUE"""),1.0)</f>
        <v>1</v>
      </c>
      <c r="DS33" s="10">
        <f>IFERROR(__xludf.DUMMYFUNCTION("""COMPUTED_VALUE"""),1.0)</f>
        <v>1</v>
      </c>
      <c r="DT33" s="10">
        <f>IFERROR(__xludf.DUMMYFUNCTION("""COMPUTED_VALUE"""),1.0)</f>
        <v>1</v>
      </c>
      <c r="DU33" s="10">
        <f>IFERROR(__xludf.DUMMYFUNCTION("""COMPUTED_VALUE"""),1.0)</f>
        <v>1</v>
      </c>
      <c r="DV33" s="10">
        <f>IFERROR(__xludf.DUMMYFUNCTION("""COMPUTED_VALUE"""),1.0)</f>
        <v>1</v>
      </c>
      <c r="DW33" s="10">
        <f>IFERROR(__xludf.DUMMYFUNCTION("""COMPUTED_VALUE"""),1.0)</f>
        <v>1</v>
      </c>
      <c r="DX33" s="10">
        <f>IFERROR(__xludf.DUMMYFUNCTION("""COMPUTED_VALUE"""),1.0)</f>
        <v>1</v>
      </c>
      <c r="DY33" s="10">
        <f>IFERROR(__xludf.DUMMYFUNCTION("""COMPUTED_VALUE"""),1.0)</f>
        <v>1</v>
      </c>
      <c r="DZ33" s="10">
        <f>IFERROR(__xludf.DUMMYFUNCTION("""COMPUTED_VALUE"""),1.0)</f>
        <v>1</v>
      </c>
      <c r="EA33" s="10">
        <f>IFERROR(__xludf.DUMMYFUNCTION("""COMPUTED_VALUE"""),1.0)</f>
        <v>1</v>
      </c>
      <c r="EB33" s="10">
        <f>IFERROR(__xludf.DUMMYFUNCTION("""COMPUTED_VALUE"""),1.0)</f>
        <v>1</v>
      </c>
      <c r="EC33" s="10">
        <f>IFERROR(__xludf.DUMMYFUNCTION("""COMPUTED_VALUE"""),1.0)</f>
        <v>1</v>
      </c>
      <c r="ED33" s="10">
        <f>IFERROR(__xludf.DUMMYFUNCTION("""COMPUTED_VALUE"""),1.0)</f>
        <v>1</v>
      </c>
      <c r="EE33" s="10">
        <f>IFERROR(__xludf.DUMMYFUNCTION("""COMPUTED_VALUE"""),1.0)</f>
        <v>1</v>
      </c>
      <c r="EF33" s="10">
        <f>IFERROR(__xludf.DUMMYFUNCTION("""COMPUTED_VALUE"""),1.0)</f>
        <v>1</v>
      </c>
      <c r="EG33" s="10">
        <f>IFERROR(__xludf.DUMMYFUNCTION("""COMPUTED_VALUE"""),1.0)</f>
        <v>1</v>
      </c>
      <c r="EH33" s="10">
        <f>IFERROR(__xludf.DUMMYFUNCTION("""COMPUTED_VALUE"""),1.0)</f>
        <v>1</v>
      </c>
      <c r="EI33" s="10">
        <f>IFERROR(__xludf.DUMMYFUNCTION("""COMPUTED_VALUE"""),1.0)</f>
        <v>1</v>
      </c>
      <c r="EJ33" s="10">
        <f>IFERROR(__xludf.DUMMYFUNCTION("""COMPUTED_VALUE"""),1.0)</f>
        <v>1</v>
      </c>
      <c r="EK33" s="10">
        <f>IFERROR(__xludf.DUMMYFUNCTION("""COMPUTED_VALUE"""),1.0)</f>
        <v>1</v>
      </c>
      <c r="EL33" s="10">
        <f>IFERROR(__xludf.DUMMYFUNCTION("""COMPUTED_VALUE"""),1.0)</f>
        <v>1</v>
      </c>
      <c r="EM33" s="10">
        <f>IFERROR(__xludf.DUMMYFUNCTION("""COMPUTED_VALUE"""),1.0)</f>
        <v>1</v>
      </c>
      <c r="EN33" s="10">
        <f>IFERROR(__xludf.DUMMYFUNCTION("""COMPUTED_VALUE"""),1.0)</f>
        <v>1</v>
      </c>
      <c r="EO33" s="10">
        <f>IFERROR(__xludf.DUMMYFUNCTION("""COMPUTED_VALUE"""),1.0)</f>
        <v>1</v>
      </c>
      <c r="EP33" s="10">
        <f>IFERROR(__xludf.DUMMYFUNCTION("""COMPUTED_VALUE"""),1.0)</f>
        <v>1</v>
      </c>
      <c r="EQ33" s="10">
        <f>IFERROR(__xludf.DUMMYFUNCTION("""COMPUTED_VALUE"""),1.0)</f>
        <v>1</v>
      </c>
      <c r="ER33" s="10">
        <f>IFERROR(__xludf.DUMMYFUNCTION("""COMPUTED_VALUE"""),1.0)</f>
        <v>1</v>
      </c>
      <c r="ES33" s="10">
        <f>IFERROR(__xludf.DUMMYFUNCTION("""COMPUTED_VALUE"""),1.0)</f>
        <v>1</v>
      </c>
      <c r="ET33" s="10">
        <f>IFERROR(__xludf.DUMMYFUNCTION("""COMPUTED_VALUE"""),1.0)</f>
        <v>1</v>
      </c>
      <c r="EU33" s="10">
        <f>IFERROR(__xludf.DUMMYFUNCTION("""COMPUTED_VALUE"""),1.0)</f>
        <v>1</v>
      </c>
      <c r="EV33" s="10">
        <f>IFERROR(__xludf.DUMMYFUNCTION("""COMPUTED_VALUE"""),1.0)</f>
        <v>1</v>
      </c>
      <c r="EW33" s="10">
        <f>IFERROR(__xludf.DUMMYFUNCTION("""COMPUTED_VALUE"""),1.0)</f>
        <v>1</v>
      </c>
      <c r="EX33" s="10">
        <f>IFERROR(__xludf.DUMMYFUNCTION("""COMPUTED_VALUE"""),1.0)</f>
        <v>1</v>
      </c>
      <c r="EY33" s="10">
        <f>IFERROR(__xludf.DUMMYFUNCTION("""COMPUTED_VALUE"""),1.0)</f>
        <v>1</v>
      </c>
      <c r="EZ33" s="10">
        <f>IFERROR(__xludf.DUMMYFUNCTION("""COMPUTED_VALUE"""),1.0)</f>
        <v>1</v>
      </c>
      <c r="FA33" s="10">
        <f>IFERROR(__xludf.DUMMYFUNCTION("""COMPUTED_VALUE"""),1.0)</f>
        <v>1</v>
      </c>
      <c r="FB33" s="10">
        <f>IFERROR(__xludf.DUMMYFUNCTION("""COMPUTED_VALUE"""),1.0)</f>
        <v>1</v>
      </c>
      <c r="FC33" s="10">
        <f>IFERROR(__xludf.DUMMYFUNCTION("""COMPUTED_VALUE"""),1.0)</f>
        <v>1</v>
      </c>
      <c r="FD33" s="11" t="str">
        <f>IFERROR(__xludf.DUMMYFUNCTION("""COMPUTED_VALUE"""),"WA")</f>
        <v>WA</v>
      </c>
      <c r="FE33" s="10" t="str">
        <f>IFERROR(__xludf.DUMMYFUNCTION("""COMPUTED_VALUE"""),"WA")</f>
        <v>WA</v>
      </c>
      <c r="FF33" s="10" t="str">
        <f>IFERROR(__xludf.DUMMYFUNCTION("""COMPUTED_VALUE"""),"WA")</f>
        <v>WA</v>
      </c>
      <c r="FG33" s="10" t="str">
        <f>IFERROR(__xludf.DUMMYFUNCTION("""COMPUTED_VALUE"""),"WA")</f>
        <v>WA</v>
      </c>
      <c r="FH33" s="10" t="str">
        <f>IFERROR(__xludf.DUMMYFUNCTION("""COMPUTED_VALUE"""),"WA")</f>
        <v>WA</v>
      </c>
      <c r="FI33" s="10" t="str">
        <f>IFERROR(__xludf.DUMMYFUNCTION("""COMPUTED_VALUE"""),"WA")</f>
        <v>WA</v>
      </c>
      <c r="FJ33" s="10" t="str">
        <f>IFERROR(__xludf.DUMMYFUNCTION("""COMPUTED_VALUE"""),"WA")</f>
        <v>WA</v>
      </c>
      <c r="FK33" s="10" t="str">
        <f>IFERROR(__xludf.DUMMYFUNCTION("""COMPUTED_VALUE"""),"WA")</f>
        <v>WA</v>
      </c>
      <c r="FL33" s="10" t="str">
        <f>IFERROR(__xludf.DUMMYFUNCTION("""COMPUTED_VALUE"""),"WA")</f>
        <v>WA</v>
      </c>
      <c r="FM33" s="10">
        <f>IFERROR(__xludf.DUMMYFUNCTION("""COMPUTED_VALUE"""),1.0)</f>
        <v>1</v>
      </c>
      <c r="FN33" s="10" t="str">
        <f>IFERROR(__xludf.DUMMYFUNCTION("""COMPUTED_VALUE"""),"WA")</f>
        <v>WA</v>
      </c>
      <c r="FO33" s="10" t="str">
        <f>IFERROR(__xludf.DUMMYFUNCTION("""COMPUTED_VALUE"""),"TLE")</f>
        <v>TLE</v>
      </c>
      <c r="FP33" s="10" t="str">
        <f>IFERROR(__xludf.DUMMYFUNCTION("""COMPUTED_VALUE"""),"WA")</f>
        <v>WA</v>
      </c>
      <c r="FQ33" s="10" t="str">
        <f>IFERROR(__xludf.DUMMYFUNCTION("""COMPUTED_VALUE"""),"TLE")</f>
        <v>TLE</v>
      </c>
      <c r="FR33" s="10" t="str">
        <f>IFERROR(__xludf.DUMMYFUNCTION("""COMPUTED_VALUE"""),"TLE")</f>
        <v>TLE</v>
      </c>
      <c r="FS33" s="10" t="str">
        <f>IFERROR(__xludf.DUMMYFUNCTION("""COMPUTED_VALUE"""),"TLE")</f>
        <v>TLE</v>
      </c>
      <c r="FT33" s="10" t="str">
        <f>IFERROR(__xludf.DUMMYFUNCTION("""COMPUTED_VALUE"""),"TLE")</f>
        <v>TLE</v>
      </c>
      <c r="FU33" s="10" t="str">
        <f>IFERROR(__xludf.DUMMYFUNCTION("""COMPUTED_VALUE"""),"TLE")</f>
        <v>TLE</v>
      </c>
      <c r="FV33" s="10" t="str">
        <f>IFERROR(__xludf.DUMMYFUNCTION("""COMPUTED_VALUE"""),"TLE")</f>
        <v>TLE</v>
      </c>
      <c r="FW33" s="10" t="str">
        <f>IFERROR(__xludf.DUMMYFUNCTION("""COMPUTED_VALUE"""),"TLE")</f>
        <v>TLE</v>
      </c>
      <c r="FX33" s="10" t="str">
        <f>IFERROR(__xludf.DUMMYFUNCTION("""COMPUTED_VALUE"""),"TLE")</f>
        <v>TLE</v>
      </c>
      <c r="FY33" s="10" t="str">
        <f>IFERROR(__xludf.DUMMYFUNCTION("""COMPUTED_VALUE"""),"TLE")</f>
        <v>TLE</v>
      </c>
      <c r="FZ33" s="10" t="str">
        <f>IFERROR(__xludf.DUMMYFUNCTION("""COMPUTED_VALUE"""),"TLE")</f>
        <v>TLE</v>
      </c>
      <c r="GA33" s="10" t="str">
        <f>IFERROR(__xludf.DUMMYFUNCTION("""COMPUTED_VALUE"""),"TLE")</f>
        <v>TLE</v>
      </c>
      <c r="GB33" s="10" t="str">
        <f>IFERROR(__xludf.DUMMYFUNCTION("""COMPUTED_VALUE"""),"TLE")</f>
        <v>TLE</v>
      </c>
      <c r="GC33" s="10">
        <f>IFERROR(__xludf.DUMMYFUNCTION("""COMPUTED_VALUE"""),1.0)</f>
        <v>1</v>
      </c>
      <c r="GD33" s="10" t="str">
        <f>IFERROR(__xludf.DUMMYFUNCTION("""COMPUTED_VALUE"""),"WA")</f>
        <v>WA</v>
      </c>
      <c r="GE33" s="11">
        <f>IFERROR(__xludf.DUMMYFUNCTION("""COMPUTED_VALUE"""),1.0)</f>
        <v>1</v>
      </c>
      <c r="GF33" s="10">
        <f>IFERROR(__xludf.DUMMYFUNCTION("""COMPUTED_VALUE"""),1.0)</f>
        <v>1</v>
      </c>
      <c r="GG33" s="10">
        <f>IFERROR(__xludf.DUMMYFUNCTION("""COMPUTED_VALUE"""),1.0)</f>
        <v>1</v>
      </c>
      <c r="GH33" s="10">
        <f>IFERROR(__xludf.DUMMYFUNCTION("""COMPUTED_VALUE"""),1.0)</f>
        <v>1</v>
      </c>
      <c r="GI33" s="10">
        <f>IFERROR(__xludf.DUMMYFUNCTION("""COMPUTED_VALUE"""),1.0)</f>
        <v>1</v>
      </c>
      <c r="GJ33" s="10">
        <f>IFERROR(__xludf.DUMMYFUNCTION("""COMPUTED_VALUE"""),1.0)</f>
        <v>1</v>
      </c>
      <c r="GK33" s="10">
        <f>IFERROR(__xludf.DUMMYFUNCTION("""COMPUTED_VALUE"""),1.0)</f>
        <v>1</v>
      </c>
      <c r="GL33" s="10" t="str">
        <f>IFERROR(__xludf.DUMMYFUNCTION("""COMPUTED_VALUE"""),"WA")</f>
        <v>WA</v>
      </c>
      <c r="GM33" s="10" t="str">
        <f>IFERROR(__xludf.DUMMYFUNCTION("""COMPUTED_VALUE"""),"WA")</f>
        <v>WA</v>
      </c>
      <c r="GN33" s="10" t="str">
        <f>IFERROR(__xludf.DUMMYFUNCTION("""COMPUTED_VALUE"""),"WA")</f>
        <v>WA</v>
      </c>
      <c r="GO33" s="10">
        <f>IFERROR(__xludf.DUMMYFUNCTION("""COMPUTED_VALUE"""),1.0)</f>
        <v>1</v>
      </c>
      <c r="GP33" s="10" t="str">
        <f>IFERROR(__xludf.DUMMYFUNCTION("""COMPUTED_VALUE"""),"TLE")</f>
        <v>TLE</v>
      </c>
      <c r="GQ33" s="10" t="str">
        <f>IFERROR(__xludf.DUMMYFUNCTION("""COMPUTED_VALUE"""),"TLE")</f>
        <v>TLE</v>
      </c>
      <c r="GR33" s="10" t="str">
        <f>IFERROR(__xludf.DUMMYFUNCTION("""COMPUTED_VALUE"""),"TLE")</f>
        <v>TLE</v>
      </c>
      <c r="GS33" s="10" t="str">
        <f>IFERROR(__xludf.DUMMYFUNCTION("""COMPUTED_VALUE"""),"TLE")</f>
        <v>TLE</v>
      </c>
      <c r="GT33" s="10" t="str">
        <f>IFERROR(__xludf.DUMMYFUNCTION("""COMPUTED_VALUE"""),"TLE")</f>
        <v>TLE</v>
      </c>
      <c r="GU33" s="10" t="str">
        <f>IFERROR(__xludf.DUMMYFUNCTION("""COMPUTED_VALUE"""),"TLE")</f>
        <v>TLE</v>
      </c>
      <c r="GV33" s="10" t="str">
        <f>IFERROR(__xludf.DUMMYFUNCTION("""COMPUTED_VALUE"""),"TLE")</f>
        <v>TLE</v>
      </c>
      <c r="GW33" s="10" t="str">
        <f>IFERROR(__xludf.DUMMYFUNCTION("""COMPUTED_VALUE"""),"TLE")</f>
        <v>TLE</v>
      </c>
      <c r="GX33" s="10" t="str">
        <f>IFERROR(__xludf.DUMMYFUNCTION("""COMPUTED_VALUE"""),"TLE")</f>
        <v>TLE</v>
      </c>
      <c r="GY33" s="10" t="str">
        <f>IFERROR(__xludf.DUMMYFUNCTION("""COMPUTED_VALUE"""),"TLE")</f>
        <v>TLE</v>
      </c>
      <c r="GZ33" s="10" t="str">
        <f>IFERROR(__xludf.DUMMYFUNCTION("""COMPUTED_VALUE"""),"TLE")</f>
        <v>TLE</v>
      </c>
      <c r="HA33" s="10" t="str">
        <f>IFERROR(__xludf.DUMMYFUNCTION("""COMPUTED_VALUE"""),"TLE")</f>
        <v>TLE</v>
      </c>
      <c r="HB33" s="10" t="str">
        <f>IFERROR(__xludf.DUMMYFUNCTION("""COMPUTED_VALUE"""),"TLE")</f>
        <v>TLE</v>
      </c>
      <c r="HC33" s="10" t="str">
        <f>IFERROR(__xludf.DUMMYFUNCTION("""COMPUTED_VALUE"""),"TLE")</f>
        <v>TLE</v>
      </c>
      <c r="HD33" s="10" t="str">
        <f>IFERROR(__xludf.DUMMYFUNCTION("""COMPUTED_VALUE"""),"TLE")</f>
        <v>TLE</v>
      </c>
      <c r="HE33" s="10" t="str">
        <f>IFERROR(__xludf.DUMMYFUNCTION("""COMPUTED_VALUE"""),"TLE")</f>
        <v>TLE</v>
      </c>
      <c r="HF33" s="10" t="str">
        <f>IFERROR(__xludf.DUMMYFUNCTION("""COMPUTED_VALUE"""),"TLE")</f>
        <v>TLE</v>
      </c>
      <c r="HG33" s="10" t="str">
        <f>IFERROR(__xludf.DUMMYFUNCTION("""COMPUTED_VALUE"""),"TLE")</f>
        <v>TLE</v>
      </c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</row>
    <row r="34">
      <c r="A34" s="7"/>
      <c r="B34" s="8"/>
      <c r="C34" s="8" t="str">
        <f t="shared" si="1"/>
        <v>32 - 35</v>
      </c>
      <c r="D34" s="7" t="str">
        <f>IFERROR(__xludf.DUMMYFUNCTION("""COMPUTED_VALUE"""),"vvmirjanic")</f>
        <v>vvmirjanic</v>
      </c>
      <c r="E34" s="7" t="str">
        <f>IFERROR(__xludf.DUMMYFUNCTION("""COMPUTED_VALUE"""),"Vladimir Viktor")</f>
        <v>Vladimir Viktor</v>
      </c>
      <c r="F34" s="7" t="str">
        <f>IFERROR(__xludf.DUMMYFUNCTION("""COMPUTED_VALUE"""),"Mirjanić")</f>
        <v>Mirjanić</v>
      </c>
      <c r="G34" s="9">
        <f>IFERROR(__xludf.DUMMYFUNCTION("""COMPUTED_VALUE"""),120.0)</f>
        <v>120</v>
      </c>
      <c r="H34" s="7" t="str">
        <f>IFERROR(__xludf.DUMMYFUNCTION("""COMPUTED_VALUE"""),"ODOBREN")</f>
        <v>ODOBREN</v>
      </c>
      <c r="I34" s="7" t="str">
        <f>IFERROR(__xludf.DUMMYFUNCTION("""COMPUTED_VALUE"""),"Stari grad")</f>
        <v>Stari grad</v>
      </c>
      <c r="J34" s="7" t="str">
        <f>IFERROR(__xludf.DUMMYFUNCTION("""COMPUTED_VALUE"""),"Matematička gimnazija")</f>
        <v>Matematička gimnazija</v>
      </c>
      <c r="K34" s="7" t="str">
        <f>IFERROR(__xludf.DUMMYFUNCTION("""COMPUTED_VALUE"""),"IV")</f>
        <v>IV</v>
      </c>
      <c r="L34" s="7" t="str">
        <f>IFERROR(__xludf.DUMMYFUNCTION("""COMPUTED_VALUE"""),"A")</f>
        <v>A</v>
      </c>
      <c r="M34" s="7" t="str">
        <f>IFERROR(__xludf.DUMMYFUNCTION("""COMPUTED_VALUE"""),"Stanka Matković")</f>
        <v>Stanka Matković</v>
      </c>
      <c r="N34" s="10" t="str">
        <f>IFERROR(__xludf.DUMMYFUNCTION("""COMPUTED_VALUE"""),"-")</f>
        <v>-</v>
      </c>
      <c r="O34" s="10" t="str">
        <f>IFERROR(__xludf.DUMMYFUNCTION("""COMPUTED_VALUE"""),"-")</f>
        <v>-</v>
      </c>
      <c r="P34" s="10" t="str">
        <f>IFERROR(__xludf.DUMMYFUNCTION("""COMPUTED_VALUE"""),"-")</f>
        <v>-</v>
      </c>
      <c r="Q34" s="11">
        <f>IFERROR(__xludf.DUMMYFUNCTION("""COMPUTED_VALUE"""),100.0)</f>
        <v>100</v>
      </c>
      <c r="R34" s="10">
        <f>IFERROR(__xludf.DUMMYFUNCTION("""COMPUTED_VALUE"""),20.0)</f>
        <v>20</v>
      </c>
      <c r="S34" s="10" t="str">
        <f>IFERROR(__xludf.DUMMYFUNCTION("""COMPUTED_VALUE"""),"-")</f>
        <v>-</v>
      </c>
      <c r="T34" s="11" t="str">
        <f>IFERROR(__xludf.DUMMYFUNCTION("""COMPUTED_VALUE"""),"-")</f>
        <v>-</v>
      </c>
      <c r="U34" s="10" t="str">
        <f>IFERROR(__xludf.DUMMYFUNCTION("""COMPUTED_VALUE"""),"-")</f>
        <v>-</v>
      </c>
      <c r="V34" s="10" t="str">
        <f>IFERROR(__xludf.DUMMYFUNCTION("""COMPUTED_VALUE"""),"-")</f>
        <v>-</v>
      </c>
      <c r="W34" s="10" t="str">
        <f>IFERROR(__xludf.DUMMYFUNCTION("""COMPUTED_VALUE"""),"-")</f>
        <v>-</v>
      </c>
      <c r="X34" s="10" t="str">
        <f>IFERROR(__xludf.DUMMYFUNCTION("""COMPUTED_VALUE"""),"-")</f>
        <v>-</v>
      </c>
      <c r="Y34" s="10" t="str">
        <f>IFERROR(__xludf.DUMMYFUNCTION("""COMPUTED_VALUE"""),"-")</f>
        <v>-</v>
      </c>
      <c r="Z34" s="10" t="str">
        <f>IFERROR(__xludf.DUMMYFUNCTION("""COMPUTED_VALUE"""),"-")</f>
        <v>-</v>
      </c>
      <c r="AA34" s="10" t="str">
        <f>IFERROR(__xludf.DUMMYFUNCTION("""COMPUTED_VALUE"""),"-")</f>
        <v>-</v>
      </c>
      <c r="AB34" s="10" t="str">
        <f>IFERROR(__xludf.DUMMYFUNCTION("""COMPUTED_VALUE"""),"-")</f>
        <v>-</v>
      </c>
      <c r="AC34" s="10" t="str">
        <f>IFERROR(__xludf.DUMMYFUNCTION("""COMPUTED_VALUE"""),"-")</f>
        <v>-</v>
      </c>
      <c r="AD34" s="10" t="str">
        <f>IFERROR(__xludf.DUMMYFUNCTION("""COMPUTED_VALUE"""),"-")</f>
        <v>-</v>
      </c>
      <c r="AE34" s="10" t="str">
        <f>IFERROR(__xludf.DUMMYFUNCTION("""COMPUTED_VALUE"""),"-")</f>
        <v>-</v>
      </c>
      <c r="AF34" s="10" t="str">
        <f>IFERROR(__xludf.DUMMYFUNCTION("""COMPUTED_VALUE"""),"-")</f>
        <v>-</v>
      </c>
      <c r="AG34" s="10" t="str">
        <f>IFERROR(__xludf.DUMMYFUNCTION("""COMPUTED_VALUE"""),"-")</f>
        <v>-</v>
      </c>
      <c r="AH34" s="10" t="str">
        <f>IFERROR(__xludf.DUMMYFUNCTION("""COMPUTED_VALUE"""),"-")</f>
        <v>-</v>
      </c>
      <c r="AI34" s="10" t="str">
        <f>IFERROR(__xludf.DUMMYFUNCTION("""COMPUTED_VALUE"""),"-")</f>
        <v>-</v>
      </c>
      <c r="AJ34" s="10" t="str">
        <f>IFERROR(__xludf.DUMMYFUNCTION("""COMPUTED_VALUE"""),"-")</f>
        <v>-</v>
      </c>
      <c r="AK34" s="10" t="str">
        <f>IFERROR(__xludf.DUMMYFUNCTION("""COMPUTED_VALUE"""),"-")</f>
        <v>-</v>
      </c>
      <c r="AL34" s="10" t="str">
        <f>IFERROR(__xludf.DUMMYFUNCTION("""COMPUTED_VALUE"""),"-")</f>
        <v>-</v>
      </c>
      <c r="AM34" s="10" t="str">
        <f>IFERROR(__xludf.DUMMYFUNCTION("""COMPUTED_VALUE"""),"-")</f>
        <v>-</v>
      </c>
      <c r="AN34" s="11" t="str">
        <f>IFERROR(__xludf.DUMMYFUNCTION("""COMPUTED_VALUE"""),"-")</f>
        <v>-</v>
      </c>
      <c r="AO34" s="10" t="str">
        <f>IFERROR(__xludf.DUMMYFUNCTION("""COMPUTED_VALUE"""),"-")</f>
        <v>-</v>
      </c>
      <c r="AP34" s="10" t="str">
        <f>IFERROR(__xludf.DUMMYFUNCTION("""COMPUTED_VALUE"""),"-")</f>
        <v>-</v>
      </c>
      <c r="AQ34" s="10" t="str">
        <f>IFERROR(__xludf.DUMMYFUNCTION("""COMPUTED_VALUE"""),"-")</f>
        <v>-</v>
      </c>
      <c r="AR34" s="10" t="str">
        <f>IFERROR(__xludf.DUMMYFUNCTION("""COMPUTED_VALUE"""),"-")</f>
        <v>-</v>
      </c>
      <c r="AS34" s="10" t="str">
        <f>IFERROR(__xludf.DUMMYFUNCTION("""COMPUTED_VALUE"""),"-")</f>
        <v>-</v>
      </c>
      <c r="AT34" s="10" t="str">
        <f>IFERROR(__xludf.DUMMYFUNCTION("""COMPUTED_VALUE"""),"-")</f>
        <v>-</v>
      </c>
      <c r="AU34" s="10" t="str">
        <f>IFERROR(__xludf.DUMMYFUNCTION("""COMPUTED_VALUE"""),"-")</f>
        <v>-</v>
      </c>
      <c r="AV34" s="10" t="str">
        <f>IFERROR(__xludf.DUMMYFUNCTION("""COMPUTED_VALUE"""),"-")</f>
        <v>-</v>
      </c>
      <c r="AW34" s="10" t="str">
        <f>IFERROR(__xludf.DUMMYFUNCTION("""COMPUTED_VALUE"""),"-")</f>
        <v>-</v>
      </c>
      <c r="AX34" s="10" t="str">
        <f>IFERROR(__xludf.DUMMYFUNCTION("""COMPUTED_VALUE"""),"-")</f>
        <v>-</v>
      </c>
      <c r="AY34" s="10" t="str">
        <f>IFERROR(__xludf.DUMMYFUNCTION("""COMPUTED_VALUE"""),"-")</f>
        <v>-</v>
      </c>
      <c r="AZ34" s="10" t="str">
        <f>IFERROR(__xludf.DUMMYFUNCTION("""COMPUTED_VALUE"""),"-")</f>
        <v>-</v>
      </c>
      <c r="BA34" s="10" t="str">
        <f>IFERROR(__xludf.DUMMYFUNCTION("""COMPUTED_VALUE"""),"-")</f>
        <v>-</v>
      </c>
      <c r="BB34" s="10" t="str">
        <f>IFERROR(__xludf.DUMMYFUNCTION("""COMPUTED_VALUE"""),"-")</f>
        <v>-</v>
      </c>
      <c r="BC34" s="10" t="str">
        <f>IFERROR(__xludf.DUMMYFUNCTION("""COMPUTED_VALUE"""),"-")</f>
        <v>-</v>
      </c>
      <c r="BD34" s="10" t="str">
        <f>IFERROR(__xludf.DUMMYFUNCTION("""COMPUTED_VALUE"""),"-")</f>
        <v>-</v>
      </c>
      <c r="BE34" s="10" t="str">
        <f>IFERROR(__xludf.DUMMYFUNCTION("""COMPUTED_VALUE"""),"-")</f>
        <v>-</v>
      </c>
      <c r="BF34" s="10" t="str">
        <f>IFERROR(__xludf.DUMMYFUNCTION("""COMPUTED_VALUE"""),"-")</f>
        <v>-</v>
      </c>
      <c r="BG34" s="10" t="str">
        <f>IFERROR(__xludf.DUMMYFUNCTION("""COMPUTED_VALUE"""),"-")</f>
        <v>-</v>
      </c>
      <c r="BH34" s="10" t="str">
        <f>IFERROR(__xludf.DUMMYFUNCTION("""COMPUTED_VALUE"""),"-")</f>
        <v>-</v>
      </c>
      <c r="BI34" s="10" t="str">
        <f>IFERROR(__xludf.DUMMYFUNCTION("""COMPUTED_VALUE"""),"-")</f>
        <v>-</v>
      </c>
      <c r="BJ34" s="10" t="str">
        <f>IFERROR(__xludf.DUMMYFUNCTION("""COMPUTED_VALUE"""),"-")</f>
        <v>-</v>
      </c>
      <c r="BK34" s="10" t="str">
        <f>IFERROR(__xludf.DUMMYFUNCTION("""COMPUTED_VALUE"""),"-")</f>
        <v>-</v>
      </c>
      <c r="BL34" s="11" t="str">
        <f>IFERROR(__xludf.DUMMYFUNCTION("""COMPUTED_VALUE"""),"-")</f>
        <v>-</v>
      </c>
      <c r="BM34" s="10" t="str">
        <f>IFERROR(__xludf.DUMMYFUNCTION("""COMPUTED_VALUE"""),"-")</f>
        <v>-</v>
      </c>
      <c r="BN34" s="10" t="str">
        <f>IFERROR(__xludf.DUMMYFUNCTION("""COMPUTED_VALUE"""),"-")</f>
        <v>-</v>
      </c>
      <c r="BO34" s="10" t="str">
        <f>IFERROR(__xludf.DUMMYFUNCTION("""COMPUTED_VALUE"""),"-")</f>
        <v>-</v>
      </c>
      <c r="BP34" s="10" t="str">
        <f>IFERROR(__xludf.DUMMYFUNCTION("""COMPUTED_VALUE"""),"-")</f>
        <v>-</v>
      </c>
      <c r="BQ34" s="10" t="str">
        <f>IFERROR(__xludf.DUMMYFUNCTION("""COMPUTED_VALUE"""),"-")</f>
        <v>-</v>
      </c>
      <c r="BR34" s="10" t="str">
        <f>IFERROR(__xludf.DUMMYFUNCTION("""COMPUTED_VALUE"""),"-")</f>
        <v>-</v>
      </c>
      <c r="BS34" s="10" t="str">
        <f>IFERROR(__xludf.DUMMYFUNCTION("""COMPUTED_VALUE"""),"-")</f>
        <v>-</v>
      </c>
      <c r="BT34" s="10" t="str">
        <f>IFERROR(__xludf.DUMMYFUNCTION("""COMPUTED_VALUE"""),"-")</f>
        <v>-</v>
      </c>
      <c r="BU34" s="10" t="str">
        <f>IFERROR(__xludf.DUMMYFUNCTION("""COMPUTED_VALUE"""),"-")</f>
        <v>-</v>
      </c>
      <c r="BV34" s="10" t="str">
        <f>IFERROR(__xludf.DUMMYFUNCTION("""COMPUTED_VALUE"""),"-")</f>
        <v>-</v>
      </c>
      <c r="BW34" s="10" t="str">
        <f>IFERROR(__xludf.DUMMYFUNCTION("""COMPUTED_VALUE"""),"-")</f>
        <v>-</v>
      </c>
      <c r="BX34" s="10" t="str">
        <f>IFERROR(__xludf.DUMMYFUNCTION("""COMPUTED_VALUE"""),"-")</f>
        <v>-</v>
      </c>
      <c r="BY34" s="10" t="str">
        <f>IFERROR(__xludf.DUMMYFUNCTION("""COMPUTED_VALUE"""),"-")</f>
        <v>-</v>
      </c>
      <c r="BZ34" s="10" t="str">
        <f>IFERROR(__xludf.DUMMYFUNCTION("""COMPUTED_VALUE"""),"-")</f>
        <v>-</v>
      </c>
      <c r="CA34" s="10" t="str">
        <f>IFERROR(__xludf.DUMMYFUNCTION("""COMPUTED_VALUE"""),"-")</f>
        <v>-</v>
      </c>
      <c r="CB34" s="10" t="str">
        <f>IFERROR(__xludf.DUMMYFUNCTION("""COMPUTED_VALUE"""),"-")</f>
        <v>-</v>
      </c>
      <c r="CC34" s="10" t="str">
        <f>IFERROR(__xludf.DUMMYFUNCTION("""COMPUTED_VALUE"""),"-")</f>
        <v>-</v>
      </c>
      <c r="CD34" s="10" t="str">
        <f>IFERROR(__xludf.DUMMYFUNCTION("""COMPUTED_VALUE"""),"-")</f>
        <v>-</v>
      </c>
      <c r="CE34" s="10" t="str">
        <f>IFERROR(__xludf.DUMMYFUNCTION("""COMPUTED_VALUE"""),"-")</f>
        <v>-</v>
      </c>
      <c r="CF34" s="10" t="str">
        <f>IFERROR(__xludf.DUMMYFUNCTION("""COMPUTED_VALUE"""),"-")</f>
        <v>-</v>
      </c>
      <c r="CG34" s="10" t="str">
        <f>IFERROR(__xludf.DUMMYFUNCTION("""COMPUTED_VALUE"""),"-")</f>
        <v>-</v>
      </c>
      <c r="CH34" s="10" t="str">
        <f>IFERROR(__xludf.DUMMYFUNCTION("""COMPUTED_VALUE"""),"-")</f>
        <v>-</v>
      </c>
      <c r="CI34" s="10" t="str">
        <f>IFERROR(__xludf.DUMMYFUNCTION("""COMPUTED_VALUE"""),"-")</f>
        <v>-</v>
      </c>
      <c r="CJ34" s="10" t="str">
        <f>IFERROR(__xludf.DUMMYFUNCTION("""COMPUTED_VALUE"""),"-")</f>
        <v>-</v>
      </c>
      <c r="CK34" s="10" t="str">
        <f>IFERROR(__xludf.DUMMYFUNCTION("""COMPUTED_VALUE"""),"-")</f>
        <v>-</v>
      </c>
      <c r="CL34" s="10" t="str">
        <f>IFERROR(__xludf.DUMMYFUNCTION("""COMPUTED_VALUE"""),"-")</f>
        <v>-</v>
      </c>
      <c r="CM34" s="10" t="str">
        <f>IFERROR(__xludf.DUMMYFUNCTION("""COMPUTED_VALUE"""),"-")</f>
        <v>-</v>
      </c>
      <c r="CN34" s="10" t="str">
        <f>IFERROR(__xludf.DUMMYFUNCTION("""COMPUTED_VALUE"""),"-")</f>
        <v>-</v>
      </c>
      <c r="CO34" s="11">
        <f>IFERROR(__xludf.DUMMYFUNCTION("""COMPUTED_VALUE"""),1.0)</f>
        <v>1</v>
      </c>
      <c r="CP34" s="10">
        <f>IFERROR(__xludf.DUMMYFUNCTION("""COMPUTED_VALUE"""),1.0)</f>
        <v>1</v>
      </c>
      <c r="CQ34" s="10">
        <f>IFERROR(__xludf.DUMMYFUNCTION("""COMPUTED_VALUE"""),1.0)</f>
        <v>1</v>
      </c>
      <c r="CR34" s="10">
        <f>IFERROR(__xludf.DUMMYFUNCTION("""COMPUTED_VALUE"""),1.0)</f>
        <v>1</v>
      </c>
      <c r="CS34" s="10">
        <f>IFERROR(__xludf.DUMMYFUNCTION("""COMPUTED_VALUE"""),1.0)</f>
        <v>1</v>
      </c>
      <c r="CT34" s="10">
        <f>IFERROR(__xludf.DUMMYFUNCTION("""COMPUTED_VALUE"""),1.0)</f>
        <v>1</v>
      </c>
      <c r="CU34" s="10">
        <f>IFERROR(__xludf.DUMMYFUNCTION("""COMPUTED_VALUE"""),1.0)</f>
        <v>1</v>
      </c>
      <c r="CV34" s="10">
        <f>IFERROR(__xludf.DUMMYFUNCTION("""COMPUTED_VALUE"""),1.0)</f>
        <v>1</v>
      </c>
      <c r="CW34" s="10">
        <f>IFERROR(__xludf.DUMMYFUNCTION("""COMPUTED_VALUE"""),1.0)</f>
        <v>1</v>
      </c>
      <c r="CX34" s="10">
        <f>IFERROR(__xludf.DUMMYFUNCTION("""COMPUTED_VALUE"""),1.0)</f>
        <v>1</v>
      </c>
      <c r="CY34" s="10">
        <f>IFERROR(__xludf.DUMMYFUNCTION("""COMPUTED_VALUE"""),1.0)</f>
        <v>1</v>
      </c>
      <c r="CZ34" s="10">
        <f>IFERROR(__xludf.DUMMYFUNCTION("""COMPUTED_VALUE"""),1.0)</f>
        <v>1</v>
      </c>
      <c r="DA34" s="10">
        <f>IFERROR(__xludf.DUMMYFUNCTION("""COMPUTED_VALUE"""),1.0)</f>
        <v>1</v>
      </c>
      <c r="DB34" s="10">
        <f>IFERROR(__xludf.DUMMYFUNCTION("""COMPUTED_VALUE"""),1.0)</f>
        <v>1</v>
      </c>
      <c r="DC34" s="10">
        <f>IFERROR(__xludf.DUMMYFUNCTION("""COMPUTED_VALUE"""),1.0)</f>
        <v>1</v>
      </c>
      <c r="DD34" s="10">
        <f>IFERROR(__xludf.DUMMYFUNCTION("""COMPUTED_VALUE"""),1.0)</f>
        <v>1</v>
      </c>
      <c r="DE34" s="10">
        <f>IFERROR(__xludf.DUMMYFUNCTION("""COMPUTED_VALUE"""),1.0)</f>
        <v>1</v>
      </c>
      <c r="DF34" s="10">
        <f>IFERROR(__xludf.DUMMYFUNCTION("""COMPUTED_VALUE"""),1.0)</f>
        <v>1</v>
      </c>
      <c r="DG34" s="10">
        <f>IFERROR(__xludf.DUMMYFUNCTION("""COMPUTED_VALUE"""),1.0)</f>
        <v>1</v>
      </c>
      <c r="DH34" s="10">
        <f>IFERROR(__xludf.DUMMYFUNCTION("""COMPUTED_VALUE"""),1.0)</f>
        <v>1</v>
      </c>
      <c r="DI34" s="10">
        <f>IFERROR(__xludf.DUMMYFUNCTION("""COMPUTED_VALUE"""),1.0)</f>
        <v>1</v>
      </c>
      <c r="DJ34" s="10">
        <f>IFERROR(__xludf.DUMMYFUNCTION("""COMPUTED_VALUE"""),1.0)</f>
        <v>1</v>
      </c>
      <c r="DK34" s="10">
        <f>IFERROR(__xludf.DUMMYFUNCTION("""COMPUTED_VALUE"""),1.0)</f>
        <v>1</v>
      </c>
      <c r="DL34" s="10">
        <f>IFERROR(__xludf.DUMMYFUNCTION("""COMPUTED_VALUE"""),1.0)</f>
        <v>1</v>
      </c>
      <c r="DM34" s="10">
        <f>IFERROR(__xludf.DUMMYFUNCTION("""COMPUTED_VALUE"""),1.0)</f>
        <v>1</v>
      </c>
      <c r="DN34" s="10">
        <f>IFERROR(__xludf.DUMMYFUNCTION("""COMPUTED_VALUE"""),1.0)</f>
        <v>1</v>
      </c>
      <c r="DO34" s="10">
        <f>IFERROR(__xludf.DUMMYFUNCTION("""COMPUTED_VALUE"""),1.0)</f>
        <v>1</v>
      </c>
      <c r="DP34" s="10">
        <f>IFERROR(__xludf.DUMMYFUNCTION("""COMPUTED_VALUE"""),1.0)</f>
        <v>1</v>
      </c>
      <c r="DQ34" s="10">
        <f>IFERROR(__xludf.DUMMYFUNCTION("""COMPUTED_VALUE"""),1.0)</f>
        <v>1</v>
      </c>
      <c r="DR34" s="10">
        <f>IFERROR(__xludf.DUMMYFUNCTION("""COMPUTED_VALUE"""),1.0)</f>
        <v>1</v>
      </c>
      <c r="DS34" s="10">
        <f>IFERROR(__xludf.DUMMYFUNCTION("""COMPUTED_VALUE"""),1.0)</f>
        <v>1</v>
      </c>
      <c r="DT34" s="10">
        <f>IFERROR(__xludf.DUMMYFUNCTION("""COMPUTED_VALUE"""),1.0)</f>
        <v>1</v>
      </c>
      <c r="DU34" s="10">
        <f>IFERROR(__xludf.DUMMYFUNCTION("""COMPUTED_VALUE"""),1.0)</f>
        <v>1</v>
      </c>
      <c r="DV34" s="10">
        <f>IFERROR(__xludf.DUMMYFUNCTION("""COMPUTED_VALUE"""),1.0)</f>
        <v>1</v>
      </c>
      <c r="DW34" s="10">
        <f>IFERROR(__xludf.DUMMYFUNCTION("""COMPUTED_VALUE"""),1.0)</f>
        <v>1</v>
      </c>
      <c r="DX34" s="10">
        <f>IFERROR(__xludf.DUMMYFUNCTION("""COMPUTED_VALUE"""),1.0)</f>
        <v>1</v>
      </c>
      <c r="DY34" s="10">
        <f>IFERROR(__xludf.DUMMYFUNCTION("""COMPUTED_VALUE"""),1.0)</f>
        <v>1</v>
      </c>
      <c r="DZ34" s="10">
        <f>IFERROR(__xludf.DUMMYFUNCTION("""COMPUTED_VALUE"""),1.0)</f>
        <v>1</v>
      </c>
      <c r="EA34" s="10">
        <f>IFERROR(__xludf.DUMMYFUNCTION("""COMPUTED_VALUE"""),1.0)</f>
        <v>1</v>
      </c>
      <c r="EB34" s="10">
        <f>IFERROR(__xludf.DUMMYFUNCTION("""COMPUTED_VALUE"""),1.0)</f>
        <v>1</v>
      </c>
      <c r="EC34" s="10">
        <f>IFERROR(__xludf.DUMMYFUNCTION("""COMPUTED_VALUE"""),1.0)</f>
        <v>1</v>
      </c>
      <c r="ED34" s="10">
        <f>IFERROR(__xludf.DUMMYFUNCTION("""COMPUTED_VALUE"""),1.0)</f>
        <v>1</v>
      </c>
      <c r="EE34" s="10">
        <f>IFERROR(__xludf.DUMMYFUNCTION("""COMPUTED_VALUE"""),1.0)</f>
        <v>1</v>
      </c>
      <c r="EF34" s="10">
        <f>IFERROR(__xludf.DUMMYFUNCTION("""COMPUTED_VALUE"""),1.0)</f>
        <v>1</v>
      </c>
      <c r="EG34" s="10">
        <f>IFERROR(__xludf.DUMMYFUNCTION("""COMPUTED_VALUE"""),1.0)</f>
        <v>1</v>
      </c>
      <c r="EH34" s="10">
        <f>IFERROR(__xludf.DUMMYFUNCTION("""COMPUTED_VALUE"""),1.0)</f>
        <v>1</v>
      </c>
      <c r="EI34" s="10">
        <f>IFERROR(__xludf.DUMMYFUNCTION("""COMPUTED_VALUE"""),1.0)</f>
        <v>1</v>
      </c>
      <c r="EJ34" s="10">
        <f>IFERROR(__xludf.DUMMYFUNCTION("""COMPUTED_VALUE"""),1.0)</f>
        <v>1</v>
      </c>
      <c r="EK34" s="10">
        <f>IFERROR(__xludf.DUMMYFUNCTION("""COMPUTED_VALUE"""),1.0)</f>
        <v>1</v>
      </c>
      <c r="EL34" s="10">
        <f>IFERROR(__xludf.DUMMYFUNCTION("""COMPUTED_VALUE"""),1.0)</f>
        <v>1</v>
      </c>
      <c r="EM34" s="10">
        <f>IFERROR(__xludf.DUMMYFUNCTION("""COMPUTED_VALUE"""),1.0)</f>
        <v>1</v>
      </c>
      <c r="EN34" s="10">
        <f>IFERROR(__xludf.DUMMYFUNCTION("""COMPUTED_VALUE"""),1.0)</f>
        <v>1</v>
      </c>
      <c r="EO34" s="10">
        <f>IFERROR(__xludf.DUMMYFUNCTION("""COMPUTED_VALUE"""),1.0)</f>
        <v>1</v>
      </c>
      <c r="EP34" s="10">
        <f>IFERROR(__xludf.DUMMYFUNCTION("""COMPUTED_VALUE"""),1.0)</f>
        <v>1</v>
      </c>
      <c r="EQ34" s="10">
        <f>IFERROR(__xludf.DUMMYFUNCTION("""COMPUTED_VALUE"""),1.0)</f>
        <v>1</v>
      </c>
      <c r="ER34" s="10">
        <f>IFERROR(__xludf.DUMMYFUNCTION("""COMPUTED_VALUE"""),1.0)</f>
        <v>1</v>
      </c>
      <c r="ES34" s="10">
        <f>IFERROR(__xludf.DUMMYFUNCTION("""COMPUTED_VALUE"""),1.0)</f>
        <v>1</v>
      </c>
      <c r="ET34" s="10">
        <f>IFERROR(__xludf.DUMMYFUNCTION("""COMPUTED_VALUE"""),1.0)</f>
        <v>1</v>
      </c>
      <c r="EU34" s="10">
        <f>IFERROR(__xludf.DUMMYFUNCTION("""COMPUTED_VALUE"""),1.0)</f>
        <v>1</v>
      </c>
      <c r="EV34" s="10">
        <f>IFERROR(__xludf.DUMMYFUNCTION("""COMPUTED_VALUE"""),1.0)</f>
        <v>1</v>
      </c>
      <c r="EW34" s="10">
        <f>IFERROR(__xludf.DUMMYFUNCTION("""COMPUTED_VALUE"""),1.0)</f>
        <v>1</v>
      </c>
      <c r="EX34" s="10">
        <f>IFERROR(__xludf.DUMMYFUNCTION("""COMPUTED_VALUE"""),1.0)</f>
        <v>1</v>
      </c>
      <c r="EY34" s="10">
        <f>IFERROR(__xludf.DUMMYFUNCTION("""COMPUTED_VALUE"""),1.0)</f>
        <v>1</v>
      </c>
      <c r="EZ34" s="10">
        <f>IFERROR(__xludf.DUMMYFUNCTION("""COMPUTED_VALUE"""),1.0)</f>
        <v>1</v>
      </c>
      <c r="FA34" s="10">
        <f>IFERROR(__xludf.DUMMYFUNCTION("""COMPUTED_VALUE"""),1.0)</f>
        <v>1</v>
      </c>
      <c r="FB34" s="10">
        <f>IFERROR(__xludf.DUMMYFUNCTION("""COMPUTED_VALUE"""),1.0)</f>
        <v>1</v>
      </c>
      <c r="FC34" s="10">
        <f>IFERROR(__xludf.DUMMYFUNCTION("""COMPUTED_VALUE"""),1.0)</f>
        <v>1</v>
      </c>
      <c r="FD34" s="11">
        <f>IFERROR(__xludf.DUMMYFUNCTION("""COMPUTED_VALUE"""),1.0)</f>
        <v>1</v>
      </c>
      <c r="FE34" s="10">
        <f>IFERROR(__xludf.DUMMYFUNCTION("""COMPUTED_VALUE"""),1.0)</f>
        <v>1</v>
      </c>
      <c r="FF34" s="10" t="str">
        <f>IFERROR(__xludf.DUMMYFUNCTION("""COMPUTED_VALUE"""),"WA")</f>
        <v>WA</v>
      </c>
      <c r="FG34" s="10" t="str">
        <f>IFERROR(__xludf.DUMMYFUNCTION("""COMPUTED_VALUE"""),"WA")</f>
        <v>WA</v>
      </c>
      <c r="FH34" s="10" t="str">
        <f>IFERROR(__xludf.DUMMYFUNCTION("""COMPUTED_VALUE"""),"WA")</f>
        <v>WA</v>
      </c>
      <c r="FI34" s="10">
        <f>IFERROR(__xludf.DUMMYFUNCTION("""COMPUTED_VALUE"""),1.0)</f>
        <v>1</v>
      </c>
      <c r="FJ34" s="10">
        <f>IFERROR(__xludf.DUMMYFUNCTION("""COMPUTED_VALUE"""),1.0)</f>
        <v>1</v>
      </c>
      <c r="FK34" s="10">
        <f>IFERROR(__xludf.DUMMYFUNCTION("""COMPUTED_VALUE"""),1.0)</f>
        <v>1</v>
      </c>
      <c r="FL34" s="10">
        <f>IFERROR(__xludf.DUMMYFUNCTION("""COMPUTED_VALUE"""),1.0)</f>
        <v>1</v>
      </c>
      <c r="FM34" s="10">
        <f>IFERROR(__xludf.DUMMYFUNCTION("""COMPUTED_VALUE"""),1.0)</f>
        <v>1</v>
      </c>
      <c r="FN34" s="10" t="str">
        <f>IFERROR(__xludf.DUMMYFUNCTION("""COMPUTED_VALUE"""),"WA")</f>
        <v>WA</v>
      </c>
      <c r="FO34" s="10" t="str">
        <f>IFERROR(__xludf.DUMMYFUNCTION("""COMPUTED_VALUE"""),"WA")</f>
        <v>WA</v>
      </c>
      <c r="FP34" s="10" t="str">
        <f>IFERROR(__xludf.DUMMYFUNCTION("""COMPUTED_VALUE"""),"WA")</f>
        <v>WA</v>
      </c>
      <c r="FQ34" s="10" t="str">
        <f>IFERROR(__xludf.DUMMYFUNCTION("""COMPUTED_VALUE"""),"WA")</f>
        <v>WA</v>
      </c>
      <c r="FR34" s="10">
        <f>IFERROR(__xludf.DUMMYFUNCTION("""COMPUTED_VALUE"""),1.0)</f>
        <v>1</v>
      </c>
      <c r="FS34" s="10">
        <f>IFERROR(__xludf.DUMMYFUNCTION("""COMPUTED_VALUE"""),1.0)</f>
        <v>1</v>
      </c>
      <c r="FT34" s="10">
        <f>IFERROR(__xludf.DUMMYFUNCTION("""COMPUTED_VALUE"""),1.0)</f>
        <v>1</v>
      </c>
      <c r="FU34" s="10" t="str">
        <f>IFERROR(__xludf.DUMMYFUNCTION("""COMPUTED_VALUE"""),"WA")</f>
        <v>WA</v>
      </c>
      <c r="FV34" s="10">
        <f>IFERROR(__xludf.DUMMYFUNCTION("""COMPUTED_VALUE"""),1.0)</f>
        <v>1</v>
      </c>
      <c r="FW34" s="10">
        <f>IFERROR(__xludf.DUMMYFUNCTION("""COMPUTED_VALUE"""),1.0)</f>
        <v>1</v>
      </c>
      <c r="FX34" s="10" t="str">
        <f>IFERROR(__xludf.DUMMYFUNCTION("""COMPUTED_VALUE"""),"WA")</f>
        <v>WA</v>
      </c>
      <c r="FY34" s="10" t="str">
        <f>IFERROR(__xludf.DUMMYFUNCTION("""COMPUTED_VALUE"""),"WA")</f>
        <v>WA</v>
      </c>
      <c r="FZ34" s="10">
        <f>IFERROR(__xludf.DUMMYFUNCTION("""COMPUTED_VALUE"""),1.0)</f>
        <v>1</v>
      </c>
      <c r="GA34" s="10">
        <f>IFERROR(__xludf.DUMMYFUNCTION("""COMPUTED_VALUE"""),1.0)</f>
        <v>1</v>
      </c>
      <c r="GB34" s="10">
        <f>IFERROR(__xludf.DUMMYFUNCTION("""COMPUTED_VALUE"""),1.0)</f>
        <v>1</v>
      </c>
      <c r="GC34" s="10">
        <f>IFERROR(__xludf.DUMMYFUNCTION("""COMPUTED_VALUE"""),1.0)</f>
        <v>1</v>
      </c>
      <c r="GD34" s="10" t="str">
        <f>IFERROR(__xludf.DUMMYFUNCTION("""COMPUTED_VALUE"""),"WA")</f>
        <v>WA</v>
      </c>
      <c r="GE34" s="11" t="str">
        <f>IFERROR(__xludf.DUMMYFUNCTION("""COMPUTED_VALUE"""),"-")</f>
        <v>-</v>
      </c>
      <c r="GF34" s="10" t="str">
        <f>IFERROR(__xludf.DUMMYFUNCTION("""COMPUTED_VALUE"""),"-")</f>
        <v>-</v>
      </c>
      <c r="GG34" s="10" t="str">
        <f>IFERROR(__xludf.DUMMYFUNCTION("""COMPUTED_VALUE"""),"-")</f>
        <v>-</v>
      </c>
      <c r="GH34" s="10" t="str">
        <f>IFERROR(__xludf.DUMMYFUNCTION("""COMPUTED_VALUE"""),"-")</f>
        <v>-</v>
      </c>
      <c r="GI34" s="10" t="str">
        <f>IFERROR(__xludf.DUMMYFUNCTION("""COMPUTED_VALUE"""),"-")</f>
        <v>-</v>
      </c>
      <c r="GJ34" s="10" t="str">
        <f>IFERROR(__xludf.DUMMYFUNCTION("""COMPUTED_VALUE"""),"-")</f>
        <v>-</v>
      </c>
      <c r="GK34" s="10" t="str">
        <f>IFERROR(__xludf.DUMMYFUNCTION("""COMPUTED_VALUE"""),"-")</f>
        <v>-</v>
      </c>
      <c r="GL34" s="10" t="str">
        <f>IFERROR(__xludf.DUMMYFUNCTION("""COMPUTED_VALUE"""),"-")</f>
        <v>-</v>
      </c>
      <c r="GM34" s="10" t="str">
        <f>IFERROR(__xludf.DUMMYFUNCTION("""COMPUTED_VALUE"""),"-")</f>
        <v>-</v>
      </c>
      <c r="GN34" s="10" t="str">
        <f>IFERROR(__xludf.DUMMYFUNCTION("""COMPUTED_VALUE"""),"-")</f>
        <v>-</v>
      </c>
      <c r="GO34" s="10" t="str">
        <f>IFERROR(__xludf.DUMMYFUNCTION("""COMPUTED_VALUE"""),"-")</f>
        <v>-</v>
      </c>
      <c r="GP34" s="10" t="str">
        <f>IFERROR(__xludf.DUMMYFUNCTION("""COMPUTED_VALUE"""),"-")</f>
        <v>-</v>
      </c>
      <c r="GQ34" s="10" t="str">
        <f>IFERROR(__xludf.DUMMYFUNCTION("""COMPUTED_VALUE"""),"-")</f>
        <v>-</v>
      </c>
      <c r="GR34" s="10" t="str">
        <f>IFERROR(__xludf.DUMMYFUNCTION("""COMPUTED_VALUE"""),"-")</f>
        <v>-</v>
      </c>
      <c r="GS34" s="10" t="str">
        <f>IFERROR(__xludf.DUMMYFUNCTION("""COMPUTED_VALUE"""),"-")</f>
        <v>-</v>
      </c>
      <c r="GT34" s="10" t="str">
        <f>IFERROR(__xludf.DUMMYFUNCTION("""COMPUTED_VALUE"""),"-")</f>
        <v>-</v>
      </c>
      <c r="GU34" s="10" t="str">
        <f>IFERROR(__xludf.DUMMYFUNCTION("""COMPUTED_VALUE"""),"-")</f>
        <v>-</v>
      </c>
      <c r="GV34" s="10" t="str">
        <f>IFERROR(__xludf.DUMMYFUNCTION("""COMPUTED_VALUE"""),"-")</f>
        <v>-</v>
      </c>
      <c r="GW34" s="10" t="str">
        <f>IFERROR(__xludf.DUMMYFUNCTION("""COMPUTED_VALUE"""),"-")</f>
        <v>-</v>
      </c>
      <c r="GX34" s="10" t="str">
        <f>IFERROR(__xludf.DUMMYFUNCTION("""COMPUTED_VALUE"""),"-")</f>
        <v>-</v>
      </c>
      <c r="GY34" s="10" t="str">
        <f>IFERROR(__xludf.DUMMYFUNCTION("""COMPUTED_VALUE"""),"-")</f>
        <v>-</v>
      </c>
      <c r="GZ34" s="10" t="str">
        <f>IFERROR(__xludf.DUMMYFUNCTION("""COMPUTED_VALUE"""),"-")</f>
        <v>-</v>
      </c>
      <c r="HA34" s="10" t="str">
        <f>IFERROR(__xludf.DUMMYFUNCTION("""COMPUTED_VALUE"""),"-")</f>
        <v>-</v>
      </c>
      <c r="HB34" s="10" t="str">
        <f>IFERROR(__xludf.DUMMYFUNCTION("""COMPUTED_VALUE"""),"-")</f>
        <v>-</v>
      </c>
      <c r="HC34" s="10" t="str">
        <f>IFERROR(__xludf.DUMMYFUNCTION("""COMPUTED_VALUE"""),"-")</f>
        <v>-</v>
      </c>
      <c r="HD34" s="10" t="str">
        <f>IFERROR(__xludf.DUMMYFUNCTION("""COMPUTED_VALUE"""),"-")</f>
        <v>-</v>
      </c>
      <c r="HE34" s="10" t="str">
        <f>IFERROR(__xludf.DUMMYFUNCTION("""COMPUTED_VALUE"""),"-")</f>
        <v>-</v>
      </c>
      <c r="HF34" s="10" t="str">
        <f>IFERROR(__xludf.DUMMYFUNCTION("""COMPUTED_VALUE"""),"-")</f>
        <v>-</v>
      </c>
      <c r="HG34" s="10" t="str">
        <f>IFERROR(__xludf.DUMMYFUNCTION("""COMPUTED_VALUE"""),"-")</f>
        <v>-</v>
      </c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</row>
    <row r="35">
      <c r="A35" s="7"/>
      <c r="B35" s="8"/>
      <c r="C35" s="8" t="str">
        <f t="shared" si="1"/>
        <v>32 - 35</v>
      </c>
      <c r="D35" s="7" t="str">
        <f>IFERROR(__xludf.DUMMYFUNCTION("""COMPUTED_VALUE"""),"MJovan")</f>
        <v>MJovan</v>
      </c>
      <c r="E35" s="7" t="str">
        <f>IFERROR(__xludf.DUMMYFUNCTION("""COMPUTED_VALUE"""),"Jovan")</f>
        <v>Jovan</v>
      </c>
      <c r="F35" s="7" t="str">
        <f>IFERROR(__xludf.DUMMYFUNCTION("""COMPUTED_VALUE"""),"Markovic")</f>
        <v>Markovic</v>
      </c>
      <c r="G35" s="9">
        <f>IFERROR(__xludf.DUMMYFUNCTION("""COMPUTED_VALUE"""),120.0)</f>
        <v>120</v>
      </c>
      <c r="H35" s="7" t="str">
        <f>IFERROR(__xludf.DUMMYFUNCTION("""COMPUTED_VALUE"""),"ODOBREN")</f>
        <v>ODOBREN</v>
      </c>
      <c r="I35" s="7" t="str">
        <f>IFERROR(__xludf.DUMMYFUNCTION("""COMPUTED_VALUE"""),"Stari grad")</f>
        <v>Stari grad</v>
      </c>
      <c r="J35" s="7" t="str">
        <f>IFERROR(__xludf.DUMMYFUNCTION("""COMPUTED_VALUE"""),"Matematička gimnazija")</f>
        <v>Matematička gimnazija</v>
      </c>
      <c r="K35" s="7" t="str">
        <f>IFERROR(__xludf.DUMMYFUNCTION("""COMPUTED_VALUE"""),"II")</f>
        <v>II</v>
      </c>
      <c r="L35" s="7" t="str">
        <f>IFERROR(__xludf.DUMMYFUNCTION("""COMPUTED_VALUE"""),"A")</f>
        <v>A</v>
      </c>
      <c r="M35" s="7" t="str">
        <f>IFERROR(__xludf.DUMMYFUNCTION("""COMPUTED_VALUE"""),"Mijodrag Đurisić, Petar Radovanović")</f>
        <v>Mijodrag Đurisić, Petar Radovanović</v>
      </c>
      <c r="N35" s="10" t="str">
        <f>IFERROR(__xludf.DUMMYFUNCTION("""COMPUTED_VALUE"""),"-")</f>
        <v>-</v>
      </c>
      <c r="O35" s="10" t="str">
        <f>IFERROR(__xludf.DUMMYFUNCTION("""COMPUTED_VALUE"""),"-")</f>
        <v>-</v>
      </c>
      <c r="P35" s="10" t="str">
        <f>IFERROR(__xludf.DUMMYFUNCTION("""COMPUTED_VALUE"""),"-")</f>
        <v>-</v>
      </c>
      <c r="Q35" s="11">
        <f>IFERROR(__xludf.DUMMYFUNCTION("""COMPUTED_VALUE"""),100.0)</f>
        <v>100</v>
      </c>
      <c r="R35" s="10">
        <f>IFERROR(__xludf.DUMMYFUNCTION("""COMPUTED_VALUE"""),20.0)</f>
        <v>20</v>
      </c>
      <c r="S35" s="10" t="str">
        <f>IFERROR(__xludf.DUMMYFUNCTION("""COMPUTED_VALUE"""),"-")</f>
        <v>-</v>
      </c>
      <c r="T35" s="11" t="str">
        <f>IFERROR(__xludf.DUMMYFUNCTION("""COMPUTED_VALUE"""),"-")</f>
        <v>-</v>
      </c>
      <c r="U35" s="10" t="str">
        <f>IFERROR(__xludf.DUMMYFUNCTION("""COMPUTED_VALUE"""),"-")</f>
        <v>-</v>
      </c>
      <c r="V35" s="10" t="str">
        <f>IFERROR(__xludf.DUMMYFUNCTION("""COMPUTED_VALUE"""),"-")</f>
        <v>-</v>
      </c>
      <c r="W35" s="10" t="str">
        <f>IFERROR(__xludf.DUMMYFUNCTION("""COMPUTED_VALUE"""),"-")</f>
        <v>-</v>
      </c>
      <c r="X35" s="10" t="str">
        <f>IFERROR(__xludf.DUMMYFUNCTION("""COMPUTED_VALUE"""),"-")</f>
        <v>-</v>
      </c>
      <c r="Y35" s="10" t="str">
        <f>IFERROR(__xludf.DUMMYFUNCTION("""COMPUTED_VALUE"""),"-")</f>
        <v>-</v>
      </c>
      <c r="Z35" s="10" t="str">
        <f>IFERROR(__xludf.DUMMYFUNCTION("""COMPUTED_VALUE"""),"-")</f>
        <v>-</v>
      </c>
      <c r="AA35" s="10" t="str">
        <f>IFERROR(__xludf.DUMMYFUNCTION("""COMPUTED_VALUE"""),"-")</f>
        <v>-</v>
      </c>
      <c r="AB35" s="10" t="str">
        <f>IFERROR(__xludf.DUMMYFUNCTION("""COMPUTED_VALUE"""),"-")</f>
        <v>-</v>
      </c>
      <c r="AC35" s="10" t="str">
        <f>IFERROR(__xludf.DUMMYFUNCTION("""COMPUTED_VALUE"""),"-")</f>
        <v>-</v>
      </c>
      <c r="AD35" s="10" t="str">
        <f>IFERROR(__xludf.DUMMYFUNCTION("""COMPUTED_VALUE"""),"-")</f>
        <v>-</v>
      </c>
      <c r="AE35" s="10" t="str">
        <f>IFERROR(__xludf.DUMMYFUNCTION("""COMPUTED_VALUE"""),"-")</f>
        <v>-</v>
      </c>
      <c r="AF35" s="10" t="str">
        <f>IFERROR(__xludf.DUMMYFUNCTION("""COMPUTED_VALUE"""),"-")</f>
        <v>-</v>
      </c>
      <c r="AG35" s="10" t="str">
        <f>IFERROR(__xludf.DUMMYFUNCTION("""COMPUTED_VALUE"""),"-")</f>
        <v>-</v>
      </c>
      <c r="AH35" s="10" t="str">
        <f>IFERROR(__xludf.DUMMYFUNCTION("""COMPUTED_VALUE"""),"-")</f>
        <v>-</v>
      </c>
      <c r="AI35" s="10" t="str">
        <f>IFERROR(__xludf.DUMMYFUNCTION("""COMPUTED_VALUE"""),"-")</f>
        <v>-</v>
      </c>
      <c r="AJ35" s="10" t="str">
        <f>IFERROR(__xludf.DUMMYFUNCTION("""COMPUTED_VALUE"""),"-")</f>
        <v>-</v>
      </c>
      <c r="AK35" s="10" t="str">
        <f>IFERROR(__xludf.DUMMYFUNCTION("""COMPUTED_VALUE"""),"-")</f>
        <v>-</v>
      </c>
      <c r="AL35" s="10" t="str">
        <f>IFERROR(__xludf.DUMMYFUNCTION("""COMPUTED_VALUE"""),"-")</f>
        <v>-</v>
      </c>
      <c r="AM35" s="10" t="str">
        <f>IFERROR(__xludf.DUMMYFUNCTION("""COMPUTED_VALUE"""),"-")</f>
        <v>-</v>
      </c>
      <c r="AN35" s="11" t="str">
        <f>IFERROR(__xludf.DUMMYFUNCTION("""COMPUTED_VALUE"""),"-")</f>
        <v>-</v>
      </c>
      <c r="AO35" s="10" t="str">
        <f>IFERROR(__xludf.DUMMYFUNCTION("""COMPUTED_VALUE"""),"-")</f>
        <v>-</v>
      </c>
      <c r="AP35" s="10" t="str">
        <f>IFERROR(__xludf.DUMMYFUNCTION("""COMPUTED_VALUE"""),"-")</f>
        <v>-</v>
      </c>
      <c r="AQ35" s="10" t="str">
        <f>IFERROR(__xludf.DUMMYFUNCTION("""COMPUTED_VALUE"""),"-")</f>
        <v>-</v>
      </c>
      <c r="AR35" s="10" t="str">
        <f>IFERROR(__xludf.DUMMYFUNCTION("""COMPUTED_VALUE"""),"-")</f>
        <v>-</v>
      </c>
      <c r="AS35" s="10" t="str">
        <f>IFERROR(__xludf.DUMMYFUNCTION("""COMPUTED_VALUE"""),"-")</f>
        <v>-</v>
      </c>
      <c r="AT35" s="10" t="str">
        <f>IFERROR(__xludf.DUMMYFUNCTION("""COMPUTED_VALUE"""),"-")</f>
        <v>-</v>
      </c>
      <c r="AU35" s="10" t="str">
        <f>IFERROR(__xludf.DUMMYFUNCTION("""COMPUTED_VALUE"""),"-")</f>
        <v>-</v>
      </c>
      <c r="AV35" s="10" t="str">
        <f>IFERROR(__xludf.DUMMYFUNCTION("""COMPUTED_VALUE"""),"-")</f>
        <v>-</v>
      </c>
      <c r="AW35" s="10" t="str">
        <f>IFERROR(__xludf.DUMMYFUNCTION("""COMPUTED_VALUE"""),"-")</f>
        <v>-</v>
      </c>
      <c r="AX35" s="10" t="str">
        <f>IFERROR(__xludf.DUMMYFUNCTION("""COMPUTED_VALUE"""),"-")</f>
        <v>-</v>
      </c>
      <c r="AY35" s="10" t="str">
        <f>IFERROR(__xludf.DUMMYFUNCTION("""COMPUTED_VALUE"""),"-")</f>
        <v>-</v>
      </c>
      <c r="AZ35" s="10" t="str">
        <f>IFERROR(__xludf.DUMMYFUNCTION("""COMPUTED_VALUE"""),"-")</f>
        <v>-</v>
      </c>
      <c r="BA35" s="10" t="str">
        <f>IFERROR(__xludf.DUMMYFUNCTION("""COMPUTED_VALUE"""),"-")</f>
        <v>-</v>
      </c>
      <c r="BB35" s="10" t="str">
        <f>IFERROR(__xludf.DUMMYFUNCTION("""COMPUTED_VALUE"""),"-")</f>
        <v>-</v>
      </c>
      <c r="BC35" s="10" t="str">
        <f>IFERROR(__xludf.DUMMYFUNCTION("""COMPUTED_VALUE"""),"-")</f>
        <v>-</v>
      </c>
      <c r="BD35" s="10" t="str">
        <f>IFERROR(__xludf.DUMMYFUNCTION("""COMPUTED_VALUE"""),"-")</f>
        <v>-</v>
      </c>
      <c r="BE35" s="10" t="str">
        <f>IFERROR(__xludf.DUMMYFUNCTION("""COMPUTED_VALUE"""),"-")</f>
        <v>-</v>
      </c>
      <c r="BF35" s="10" t="str">
        <f>IFERROR(__xludf.DUMMYFUNCTION("""COMPUTED_VALUE"""),"-")</f>
        <v>-</v>
      </c>
      <c r="BG35" s="10" t="str">
        <f>IFERROR(__xludf.DUMMYFUNCTION("""COMPUTED_VALUE"""),"-")</f>
        <v>-</v>
      </c>
      <c r="BH35" s="10" t="str">
        <f>IFERROR(__xludf.DUMMYFUNCTION("""COMPUTED_VALUE"""),"-")</f>
        <v>-</v>
      </c>
      <c r="BI35" s="10" t="str">
        <f>IFERROR(__xludf.DUMMYFUNCTION("""COMPUTED_VALUE"""),"-")</f>
        <v>-</v>
      </c>
      <c r="BJ35" s="10" t="str">
        <f>IFERROR(__xludf.DUMMYFUNCTION("""COMPUTED_VALUE"""),"-")</f>
        <v>-</v>
      </c>
      <c r="BK35" s="10" t="str">
        <f>IFERROR(__xludf.DUMMYFUNCTION("""COMPUTED_VALUE"""),"-")</f>
        <v>-</v>
      </c>
      <c r="BL35" s="11" t="str">
        <f>IFERROR(__xludf.DUMMYFUNCTION("""COMPUTED_VALUE"""),"-")</f>
        <v>-</v>
      </c>
      <c r="BM35" s="10" t="str">
        <f>IFERROR(__xludf.DUMMYFUNCTION("""COMPUTED_VALUE"""),"-")</f>
        <v>-</v>
      </c>
      <c r="BN35" s="10" t="str">
        <f>IFERROR(__xludf.DUMMYFUNCTION("""COMPUTED_VALUE"""),"-")</f>
        <v>-</v>
      </c>
      <c r="BO35" s="10" t="str">
        <f>IFERROR(__xludf.DUMMYFUNCTION("""COMPUTED_VALUE"""),"-")</f>
        <v>-</v>
      </c>
      <c r="BP35" s="10" t="str">
        <f>IFERROR(__xludf.DUMMYFUNCTION("""COMPUTED_VALUE"""),"-")</f>
        <v>-</v>
      </c>
      <c r="BQ35" s="10" t="str">
        <f>IFERROR(__xludf.DUMMYFUNCTION("""COMPUTED_VALUE"""),"-")</f>
        <v>-</v>
      </c>
      <c r="BR35" s="10" t="str">
        <f>IFERROR(__xludf.DUMMYFUNCTION("""COMPUTED_VALUE"""),"-")</f>
        <v>-</v>
      </c>
      <c r="BS35" s="10" t="str">
        <f>IFERROR(__xludf.DUMMYFUNCTION("""COMPUTED_VALUE"""),"-")</f>
        <v>-</v>
      </c>
      <c r="BT35" s="10" t="str">
        <f>IFERROR(__xludf.DUMMYFUNCTION("""COMPUTED_VALUE"""),"-")</f>
        <v>-</v>
      </c>
      <c r="BU35" s="10" t="str">
        <f>IFERROR(__xludf.DUMMYFUNCTION("""COMPUTED_VALUE"""),"-")</f>
        <v>-</v>
      </c>
      <c r="BV35" s="10" t="str">
        <f>IFERROR(__xludf.DUMMYFUNCTION("""COMPUTED_VALUE"""),"-")</f>
        <v>-</v>
      </c>
      <c r="BW35" s="10" t="str">
        <f>IFERROR(__xludf.DUMMYFUNCTION("""COMPUTED_VALUE"""),"-")</f>
        <v>-</v>
      </c>
      <c r="BX35" s="10" t="str">
        <f>IFERROR(__xludf.DUMMYFUNCTION("""COMPUTED_VALUE"""),"-")</f>
        <v>-</v>
      </c>
      <c r="BY35" s="10" t="str">
        <f>IFERROR(__xludf.DUMMYFUNCTION("""COMPUTED_VALUE"""),"-")</f>
        <v>-</v>
      </c>
      <c r="BZ35" s="10" t="str">
        <f>IFERROR(__xludf.DUMMYFUNCTION("""COMPUTED_VALUE"""),"-")</f>
        <v>-</v>
      </c>
      <c r="CA35" s="10" t="str">
        <f>IFERROR(__xludf.DUMMYFUNCTION("""COMPUTED_VALUE"""),"-")</f>
        <v>-</v>
      </c>
      <c r="CB35" s="10" t="str">
        <f>IFERROR(__xludf.DUMMYFUNCTION("""COMPUTED_VALUE"""),"-")</f>
        <v>-</v>
      </c>
      <c r="CC35" s="10" t="str">
        <f>IFERROR(__xludf.DUMMYFUNCTION("""COMPUTED_VALUE"""),"-")</f>
        <v>-</v>
      </c>
      <c r="CD35" s="10" t="str">
        <f>IFERROR(__xludf.DUMMYFUNCTION("""COMPUTED_VALUE"""),"-")</f>
        <v>-</v>
      </c>
      <c r="CE35" s="10" t="str">
        <f>IFERROR(__xludf.DUMMYFUNCTION("""COMPUTED_VALUE"""),"-")</f>
        <v>-</v>
      </c>
      <c r="CF35" s="10" t="str">
        <f>IFERROR(__xludf.DUMMYFUNCTION("""COMPUTED_VALUE"""),"-")</f>
        <v>-</v>
      </c>
      <c r="CG35" s="10" t="str">
        <f>IFERROR(__xludf.DUMMYFUNCTION("""COMPUTED_VALUE"""),"-")</f>
        <v>-</v>
      </c>
      <c r="CH35" s="10" t="str">
        <f>IFERROR(__xludf.DUMMYFUNCTION("""COMPUTED_VALUE"""),"-")</f>
        <v>-</v>
      </c>
      <c r="CI35" s="10" t="str">
        <f>IFERROR(__xludf.DUMMYFUNCTION("""COMPUTED_VALUE"""),"-")</f>
        <v>-</v>
      </c>
      <c r="CJ35" s="10" t="str">
        <f>IFERROR(__xludf.DUMMYFUNCTION("""COMPUTED_VALUE"""),"-")</f>
        <v>-</v>
      </c>
      <c r="CK35" s="10" t="str">
        <f>IFERROR(__xludf.DUMMYFUNCTION("""COMPUTED_VALUE"""),"-")</f>
        <v>-</v>
      </c>
      <c r="CL35" s="10" t="str">
        <f>IFERROR(__xludf.DUMMYFUNCTION("""COMPUTED_VALUE"""),"-")</f>
        <v>-</v>
      </c>
      <c r="CM35" s="10" t="str">
        <f>IFERROR(__xludf.DUMMYFUNCTION("""COMPUTED_VALUE"""),"-")</f>
        <v>-</v>
      </c>
      <c r="CN35" s="10" t="str">
        <f>IFERROR(__xludf.DUMMYFUNCTION("""COMPUTED_VALUE"""),"-")</f>
        <v>-</v>
      </c>
      <c r="CO35" s="11">
        <f>IFERROR(__xludf.DUMMYFUNCTION("""COMPUTED_VALUE"""),1.0)</f>
        <v>1</v>
      </c>
      <c r="CP35" s="10">
        <f>IFERROR(__xludf.DUMMYFUNCTION("""COMPUTED_VALUE"""),1.0)</f>
        <v>1</v>
      </c>
      <c r="CQ35" s="10">
        <f>IFERROR(__xludf.DUMMYFUNCTION("""COMPUTED_VALUE"""),1.0)</f>
        <v>1</v>
      </c>
      <c r="CR35" s="10">
        <f>IFERROR(__xludf.DUMMYFUNCTION("""COMPUTED_VALUE"""),1.0)</f>
        <v>1</v>
      </c>
      <c r="CS35" s="10">
        <f>IFERROR(__xludf.DUMMYFUNCTION("""COMPUTED_VALUE"""),1.0)</f>
        <v>1</v>
      </c>
      <c r="CT35" s="10">
        <f>IFERROR(__xludf.DUMMYFUNCTION("""COMPUTED_VALUE"""),1.0)</f>
        <v>1</v>
      </c>
      <c r="CU35" s="10">
        <f>IFERROR(__xludf.DUMMYFUNCTION("""COMPUTED_VALUE"""),1.0)</f>
        <v>1</v>
      </c>
      <c r="CV35" s="10">
        <f>IFERROR(__xludf.DUMMYFUNCTION("""COMPUTED_VALUE"""),1.0)</f>
        <v>1</v>
      </c>
      <c r="CW35" s="10">
        <f>IFERROR(__xludf.DUMMYFUNCTION("""COMPUTED_VALUE"""),1.0)</f>
        <v>1</v>
      </c>
      <c r="CX35" s="10">
        <f>IFERROR(__xludf.DUMMYFUNCTION("""COMPUTED_VALUE"""),1.0)</f>
        <v>1</v>
      </c>
      <c r="CY35" s="10">
        <f>IFERROR(__xludf.DUMMYFUNCTION("""COMPUTED_VALUE"""),1.0)</f>
        <v>1</v>
      </c>
      <c r="CZ35" s="10">
        <f>IFERROR(__xludf.DUMMYFUNCTION("""COMPUTED_VALUE"""),1.0)</f>
        <v>1</v>
      </c>
      <c r="DA35" s="10">
        <f>IFERROR(__xludf.DUMMYFUNCTION("""COMPUTED_VALUE"""),1.0)</f>
        <v>1</v>
      </c>
      <c r="DB35" s="10">
        <f>IFERROR(__xludf.DUMMYFUNCTION("""COMPUTED_VALUE"""),1.0)</f>
        <v>1</v>
      </c>
      <c r="DC35" s="10">
        <f>IFERROR(__xludf.DUMMYFUNCTION("""COMPUTED_VALUE"""),1.0)</f>
        <v>1</v>
      </c>
      <c r="DD35" s="10">
        <f>IFERROR(__xludf.DUMMYFUNCTION("""COMPUTED_VALUE"""),1.0)</f>
        <v>1</v>
      </c>
      <c r="DE35" s="10">
        <f>IFERROR(__xludf.DUMMYFUNCTION("""COMPUTED_VALUE"""),1.0)</f>
        <v>1</v>
      </c>
      <c r="DF35" s="10">
        <f>IFERROR(__xludf.DUMMYFUNCTION("""COMPUTED_VALUE"""),1.0)</f>
        <v>1</v>
      </c>
      <c r="DG35" s="10">
        <f>IFERROR(__xludf.DUMMYFUNCTION("""COMPUTED_VALUE"""),1.0)</f>
        <v>1</v>
      </c>
      <c r="DH35" s="10">
        <f>IFERROR(__xludf.DUMMYFUNCTION("""COMPUTED_VALUE"""),1.0)</f>
        <v>1</v>
      </c>
      <c r="DI35" s="10">
        <f>IFERROR(__xludf.DUMMYFUNCTION("""COMPUTED_VALUE"""),1.0)</f>
        <v>1</v>
      </c>
      <c r="DJ35" s="10">
        <f>IFERROR(__xludf.DUMMYFUNCTION("""COMPUTED_VALUE"""),1.0)</f>
        <v>1</v>
      </c>
      <c r="DK35" s="10">
        <f>IFERROR(__xludf.DUMMYFUNCTION("""COMPUTED_VALUE"""),1.0)</f>
        <v>1</v>
      </c>
      <c r="DL35" s="10">
        <f>IFERROR(__xludf.DUMMYFUNCTION("""COMPUTED_VALUE"""),1.0)</f>
        <v>1</v>
      </c>
      <c r="DM35" s="10">
        <f>IFERROR(__xludf.DUMMYFUNCTION("""COMPUTED_VALUE"""),1.0)</f>
        <v>1</v>
      </c>
      <c r="DN35" s="10">
        <f>IFERROR(__xludf.DUMMYFUNCTION("""COMPUTED_VALUE"""),1.0)</f>
        <v>1</v>
      </c>
      <c r="DO35" s="10">
        <f>IFERROR(__xludf.DUMMYFUNCTION("""COMPUTED_VALUE"""),1.0)</f>
        <v>1</v>
      </c>
      <c r="DP35" s="10">
        <f>IFERROR(__xludf.DUMMYFUNCTION("""COMPUTED_VALUE"""),1.0)</f>
        <v>1</v>
      </c>
      <c r="DQ35" s="10">
        <f>IFERROR(__xludf.DUMMYFUNCTION("""COMPUTED_VALUE"""),1.0)</f>
        <v>1</v>
      </c>
      <c r="DR35" s="10">
        <f>IFERROR(__xludf.DUMMYFUNCTION("""COMPUTED_VALUE"""),1.0)</f>
        <v>1</v>
      </c>
      <c r="DS35" s="10">
        <f>IFERROR(__xludf.DUMMYFUNCTION("""COMPUTED_VALUE"""),1.0)</f>
        <v>1</v>
      </c>
      <c r="DT35" s="10">
        <f>IFERROR(__xludf.DUMMYFUNCTION("""COMPUTED_VALUE"""),1.0)</f>
        <v>1</v>
      </c>
      <c r="DU35" s="10">
        <f>IFERROR(__xludf.DUMMYFUNCTION("""COMPUTED_VALUE"""),1.0)</f>
        <v>1</v>
      </c>
      <c r="DV35" s="10">
        <f>IFERROR(__xludf.DUMMYFUNCTION("""COMPUTED_VALUE"""),1.0)</f>
        <v>1</v>
      </c>
      <c r="DW35" s="10">
        <f>IFERROR(__xludf.DUMMYFUNCTION("""COMPUTED_VALUE"""),1.0)</f>
        <v>1</v>
      </c>
      <c r="DX35" s="10">
        <f>IFERROR(__xludf.DUMMYFUNCTION("""COMPUTED_VALUE"""),1.0)</f>
        <v>1</v>
      </c>
      <c r="DY35" s="10">
        <f>IFERROR(__xludf.DUMMYFUNCTION("""COMPUTED_VALUE"""),1.0)</f>
        <v>1</v>
      </c>
      <c r="DZ35" s="10">
        <f>IFERROR(__xludf.DUMMYFUNCTION("""COMPUTED_VALUE"""),1.0)</f>
        <v>1</v>
      </c>
      <c r="EA35" s="10">
        <f>IFERROR(__xludf.DUMMYFUNCTION("""COMPUTED_VALUE"""),1.0)</f>
        <v>1</v>
      </c>
      <c r="EB35" s="10">
        <f>IFERROR(__xludf.DUMMYFUNCTION("""COMPUTED_VALUE"""),1.0)</f>
        <v>1</v>
      </c>
      <c r="EC35" s="10">
        <f>IFERROR(__xludf.DUMMYFUNCTION("""COMPUTED_VALUE"""),1.0)</f>
        <v>1</v>
      </c>
      <c r="ED35" s="10">
        <f>IFERROR(__xludf.DUMMYFUNCTION("""COMPUTED_VALUE"""),1.0)</f>
        <v>1</v>
      </c>
      <c r="EE35" s="10">
        <f>IFERROR(__xludf.DUMMYFUNCTION("""COMPUTED_VALUE"""),1.0)</f>
        <v>1</v>
      </c>
      <c r="EF35" s="10">
        <f>IFERROR(__xludf.DUMMYFUNCTION("""COMPUTED_VALUE"""),1.0)</f>
        <v>1</v>
      </c>
      <c r="EG35" s="10">
        <f>IFERROR(__xludf.DUMMYFUNCTION("""COMPUTED_VALUE"""),1.0)</f>
        <v>1</v>
      </c>
      <c r="EH35" s="10">
        <f>IFERROR(__xludf.DUMMYFUNCTION("""COMPUTED_VALUE"""),1.0)</f>
        <v>1</v>
      </c>
      <c r="EI35" s="10">
        <f>IFERROR(__xludf.DUMMYFUNCTION("""COMPUTED_VALUE"""),1.0)</f>
        <v>1</v>
      </c>
      <c r="EJ35" s="10">
        <f>IFERROR(__xludf.DUMMYFUNCTION("""COMPUTED_VALUE"""),1.0)</f>
        <v>1</v>
      </c>
      <c r="EK35" s="10">
        <f>IFERROR(__xludf.DUMMYFUNCTION("""COMPUTED_VALUE"""),1.0)</f>
        <v>1</v>
      </c>
      <c r="EL35" s="10">
        <f>IFERROR(__xludf.DUMMYFUNCTION("""COMPUTED_VALUE"""),1.0)</f>
        <v>1</v>
      </c>
      <c r="EM35" s="10">
        <f>IFERROR(__xludf.DUMMYFUNCTION("""COMPUTED_VALUE"""),1.0)</f>
        <v>1</v>
      </c>
      <c r="EN35" s="10">
        <f>IFERROR(__xludf.DUMMYFUNCTION("""COMPUTED_VALUE"""),1.0)</f>
        <v>1</v>
      </c>
      <c r="EO35" s="10">
        <f>IFERROR(__xludf.DUMMYFUNCTION("""COMPUTED_VALUE"""),1.0)</f>
        <v>1</v>
      </c>
      <c r="EP35" s="10">
        <f>IFERROR(__xludf.DUMMYFUNCTION("""COMPUTED_VALUE"""),1.0)</f>
        <v>1</v>
      </c>
      <c r="EQ35" s="10">
        <f>IFERROR(__xludf.DUMMYFUNCTION("""COMPUTED_VALUE"""),1.0)</f>
        <v>1</v>
      </c>
      <c r="ER35" s="10">
        <f>IFERROR(__xludf.DUMMYFUNCTION("""COMPUTED_VALUE"""),1.0)</f>
        <v>1</v>
      </c>
      <c r="ES35" s="10">
        <f>IFERROR(__xludf.DUMMYFUNCTION("""COMPUTED_VALUE"""),1.0)</f>
        <v>1</v>
      </c>
      <c r="ET35" s="10">
        <f>IFERROR(__xludf.DUMMYFUNCTION("""COMPUTED_VALUE"""),1.0)</f>
        <v>1</v>
      </c>
      <c r="EU35" s="10">
        <f>IFERROR(__xludf.DUMMYFUNCTION("""COMPUTED_VALUE"""),1.0)</f>
        <v>1</v>
      </c>
      <c r="EV35" s="10">
        <f>IFERROR(__xludf.DUMMYFUNCTION("""COMPUTED_VALUE"""),1.0)</f>
        <v>1</v>
      </c>
      <c r="EW35" s="10">
        <f>IFERROR(__xludf.DUMMYFUNCTION("""COMPUTED_VALUE"""),1.0)</f>
        <v>1</v>
      </c>
      <c r="EX35" s="10">
        <f>IFERROR(__xludf.DUMMYFUNCTION("""COMPUTED_VALUE"""),1.0)</f>
        <v>1</v>
      </c>
      <c r="EY35" s="10">
        <f>IFERROR(__xludf.DUMMYFUNCTION("""COMPUTED_VALUE"""),1.0)</f>
        <v>1</v>
      </c>
      <c r="EZ35" s="10">
        <f>IFERROR(__xludf.DUMMYFUNCTION("""COMPUTED_VALUE"""),1.0)</f>
        <v>1</v>
      </c>
      <c r="FA35" s="10">
        <f>IFERROR(__xludf.DUMMYFUNCTION("""COMPUTED_VALUE"""),1.0)</f>
        <v>1</v>
      </c>
      <c r="FB35" s="10">
        <f>IFERROR(__xludf.DUMMYFUNCTION("""COMPUTED_VALUE"""),1.0)</f>
        <v>1</v>
      </c>
      <c r="FC35" s="10">
        <f>IFERROR(__xludf.DUMMYFUNCTION("""COMPUTED_VALUE"""),1.0)</f>
        <v>1</v>
      </c>
      <c r="FD35" s="11">
        <f>IFERROR(__xludf.DUMMYFUNCTION("""COMPUTED_VALUE"""),1.0)</f>
        <v>1</v>
      </c>
      <c r="FE35" s="10">
        <f>IFERROR(__xludf.DUMMYFUNCTION("""COMPUTED_VALUE"""),1.0)</f>
        <v>1</v>
      </c>
      <c r="FF35" s="10">
        <f>IFERROR(__xludf.DUMMYFUNCTION("""COMPUTED_VALUE"""),1.0)</f>
        <v>1</v>
      </c>
      <c r="FG35" s="10" t="str">
        <f>IFERROR(__xludf.DUMMYFUNCTION("""COMPUTED_VALUE"""),"WA")</f>
        <v>WA</v>
      </c>
      <c r="FH35" s="10" t="str">
        <f>IFERROR(__xludf.DUMMYFUNCTION("""COMPUTED_VALUE"""),"WA")</f>
        <v>WA</v>
      </c>
      <c r="FI35" s="10" t="str">
        <f>IFERROR(__xludf.DUMMYFUNCTION("""COMPUTED_VALUE"""),"WA")</f>
        <v>WA</v>
      </c>
      <c r="FJ35" s="10">
        <f>IFERROR(__xludf.DUMMYFUNCTION("""COMPUTED_VALUE"""),1.0)</f>
        <v>1</v>
      </c>
      <c r="FK35" s="10">
        <f>IFERROR(__xludf.DUMMYFUNCTION("""COMPUTED_VALUE"""),1.0)</f>
        <v>1</v>
      </c>
      <c r="FL35" s="10">
        <f>IFERROR(__xludf.DUMMYFUNCTION("""COMPUTED_VALUE"""),1.0)</f>
        <v>1</v>
      </c>
      <c r="FM35" s="10">
        <f>IFERROR(__xludf.DUMMYFUNCTION("""COMPUTED_VALUE"""),1.0)</f>
        <v>1</v>
      </c>
      <c r="FN35" s="10">
        <f>IFERROR(__xludf.DUMMYFUNCTION("""COMPUTED_VALUE"""),1.0)</f>
        <v>1</v>
      </c>
      <c r="FO35" s="10" t="str">
        <f>IFERROR(__xludf.DUMMYFUNCTION("""COMPUTED_VALUE"""),"WA")</f>
        <v>WA</v>
      </c>
      <c r="FP35" s="10" t="str">
        <f>IFERROR(__xludf.DUMMYFUNCTION("""COMPUTED_VALUE"""),"WA")</f>
        <v>WA</v>
      </c>
      <c r="FQ35" s="10" t="str">
        <f>IFERROR(__xludf.DUMMYFUNCTION("""COMPUTED_VALUE"""),"WA")</f>
        <v>WA</v>
      </c>
      <c r="FR35" s="10" t="str">
        <f>IFERROR(__xludf.DUMMYFUNCTION("""COMPUTED_VALUE"""),"WA")</f>
        <v>WA</v>
      </c>
      <c r="FS35" s="10">
        <f>IFERROR(__xludf.DUMMYFUNCTION("""COMPUTED_VALUE"""),1.0)</f>
        <v>1</v>
      </c>
      <c r="FT35" s="10" t="str">
        <f>IFERROR(__xludf.DUMMYFUNCTION("""COMPUTED_VALUE"""),"WA")</f>
        <v>WA</v>
      </c>
      <c r="FU35" s="10" t="str">
        <f>IFERROR(__xludf.DUMMYFUNCTION("""COMPUTED_VALUE"""),"WA")</f>
        <v>WA</v>
      </c>
      <c r="FV35" s="10" t="str">
        <f>IFERROR(__xludf.DUMMYFUNCTION("""COMPUTED_VALUE"""),"WA")</f>
        <v>WA</v>
      </c>
      <c r="FW35" s="10">
        <f>IFERROR(__xludf.DUMMYFUNCTION("""COMPUTED_VALUE"""),1.0)</f>
        <v>1</v>
      </c>
      <c r="FX35" s="10" t="str">
        <f>IFERROR(__xludf.DUMMYFUNCTION("""COMPUTED_VALUE"""),"WA")</f>
        <v>WA</v>
      </c>
      <c r="FY35" s="10" t="str">
        <f>IFERROR(__xludf.DUMMYFUNCTION("""COMPUTED_VALUE"""),"WA")</f>
        <v>WA</v>
      </c>
      <c r="FZ35" s="10">
        <f>IFERROR(__xludf.DUMMYFUNCTION("""COMPUTED_VALUE"""),1.0)</f>
        <v>1</v>
      </c>
      <c r="GA35" s="10" t="str">
        <f>IFERROR(__xludf.DUMMYFUNCTION("""COMPUTED_VALUE"""),"WA")</f>
        <v>WA</v>
      </c>
      <c r="GB35" s="10">
        <f>IFERROR(__xludf.DUMMYFUNCTION("""COMPUTED_VALUE"""),1.0)</f>
        <v>1</v>
      </c>
      <c r="GC35" s="10">
        <f>IFERROR(__xludf.DUMMYFUNCTION("""COMPUTED_VALUE"""),1.0)</f>
        <v>1</v>
      </c>
      <c r="GD35" s="10">
        <f>IFERROR(__xludf.DUMMYFUNCTION("""COMPUTED_VALUE"""),1.0)</f>
        <v>1</v>
      </c>
      <c r="GE35" s="11" t="str">
        <f>IFERROR(__xludf.DUMMYFUNCTION("""COMPUTED_VALUE"""),"-")</f>
        <v>-</v>
      </c>
      <c r="GF35" s="10" t="str">
        <f>IFERROR(__xludf.DUMMYFUNCTION("""COMPUTED_VALUE"""),"-")</f>
        <v>-</v>
      </c>
      <c r="GG35" s="10" t="str">
        <f>IFERROR(__xludf.DUMMYFUNCTION("""COMPUTED_VALUE"""),"-")</f>
        <v>-</v>
      </c>
      <c r="GH35" s="10" t="str">
        <f>IFERROR(__xludf.DUMMYFUNCTION("""COMPUTED_VALUE"""),"-")</f>
        <v>-</v>
      </c>
      <c r="GI35" s="10" t="str">
        <f>IFERROR(__xludf.DUMMYFUNCTION("""COMPUTED_VALUE"""),"-")</f>
        <v>-</v>
      </c>
      <c r="GJ35" s="10" t="str">
        <f>IFERROR(__xludf.DUMMYFUNCTION("""COMPUTED_VALUE"""),"-")</f>
        <v>-</v>
      </c>
      <c r="GK35" s="10" t="str">
        <f>IFERROR(__xludf.DUMMYFUNCTION("""COMPUTED_VALUE"""),"-")</f>
        <v>-</v>
      </c>
      <c r="GL35" s="10" t="str">
        <f>IFERROR(__xludf.DUMMYFUNCTION("""COMPUTED_VALUE"""),"-")</f>
        <v>-</v>
      </c>
      <c r="GM35" s="10" t="str">
        <f>IFERROR(__xludf.DUMMYFUNCTION("""COMPUTED_VALUE"""),"-")</f>
        <v>-</v>
      </c>
      <c r="GN35" s="10" t="str">
        <f>IFERROR(__xludf.DUMMYFUNCTION("""COMPUTED_VALUE"""),"-")</f>
        <v>-</v>
      </c>
      <c r="GO35" s="10" t="str">
        <f>IFERROR(__xludf.DUMMYFUNCTION("""COMPUTED_VALUE"""),"-")</f>
        <v>-</v>
      </c>
      <c r="GP35" s="10" t="str">
        <f>IFERROR(__xludf.DUMMYFUNCTION("""COMPUTED_VALUE"""),"-")</f>
        <v>-</v>
      </c>
      <c r="GQ35" s="10" t="str">
        <f>IFERROR(__xludf.DUMMYFUNCTION("""COMPUTED_VALUE"""),"-")</f>
        <v>-</v>
      </c>
      <c r="GR35" s="10" t="str">
        <f>IFERROR(__xludf.DUMMYFUNCTION("""COMPUTED_VALUE"""),"-")</f>
        <v>-</v>
      </c>
      <c r="GS35" s="10" t="str">
        <f>IFERROR(__xludf.DUMMYFUNCTION("""COMPUTED_VALUE"""),"-")</f>
        <v>-</v>
      </c>
      <c r="GT35" s="10" t="str">
        <f>IFERROR(__xludf.DUMMYFUNCTION("""COMPUTED_VALUE"""),"-")</f>
        <v>-</v>
      </c>
      <c r="GU35" s="10" t="str">
        <f>IFERROR(__xludf.DUMMYFUNCTION("""COMPUTED_VALUE"""),"-")</f>
        <v>-</v>
      </c>
      <c r="GV35" s="10" t="str">
        <f>IFERROR(__xludf.DUMMYFUNCTION("""COMPUTED_VALUE"""),"-")</f>
        <v>-</v>
      </c>
      <c r="GW35" s="10" t="str">
        <f>IFERROR(__xludf.DUMMYFUNCTION("""COMPUTED_VALUE"""),"-")</f>
        <v>-</v>
      </c>
      <c r="GX35" s="10" t="str">
        <f>IFERROR(__xludf.DUMMYFUNCTION("""COMPUTED_VALUE"""),"-")</f>
        <v>-</v>
      </c>
      <c r="GY35" s="10" t="str">
        <f>IFERROR(__xludf.DUMMYFUNCTION("""COMPUTED_VALUE"""),"-")</f>
        <v>-</v>
      </c>
      <c r="GZ35" s="10" t="str">
        <f>IFERROR(__xludf.DUMMYFUNCTION("""COMPUTED_VALUE"""),"-")</f>
        <v>-</v>
      </c>
      <c r="HA35" s="10" t="str">
        <f>IFERROR(__xludf.DUMMYFUNCTION("""COMPUTED_VALUE"""),"-")</f>
        <v>-</v>
      </c>
      <c r="HB35" s="10" t="str">
        <f>IFERROR(__xludf.DUMMYFUNCTION("""COMPUTED_VALUE"""),"-")</f>
        <v>-</v>
      </c>
      <c r="HC35" s="10" t="str">
        <f>IFERROR(__xludf.DUMMYFUNCTION("""COMPUTED_VALUE"""),"-")</f>
        <v>-</v>
      </c>
      <c r="HD35" s="10" t="str">
        <f>IFERROR(__xludf.DUMMYFUNCTION("""COMPUTED_VALUE"""),"-")</f>
        <v>-</v>
      </c>
      <c r="HE35" s="10" t="str">
        <f>IFERROR(__xludf.DUMMYFUNCTION("""COMPUTED_VALUE"""),"-")</f>
        <v>-</v>
      </c>
      <c r="HF35" s="10" t="str">
        <f>IFERROR(__xludf.DUMMYFUNCTION("""COMPUTED_VALUE"""),"-")</f>
        <v>-</v>
      </c>
      <c r="HG35" s="10" t="str">
        <f>IFERROR(__xludf.DUMMYFUNCTION("""COMPUTED_VALUE"""),"-")</f>
        <v>-</v>
      </c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</row>
    <row r="36">
      <c r="A36" s="7"/>
      <c r="B36" s="8"/>
      <c r="C36" s="8" t="str">
        <f t="shared" si="1"/>
        <v>32 - 35</v>
      </c>
      <c r="D36" s="7" t="str">
        <f>IFERROR(__xludf.DUMMYFUNCTION("""COMPUTED_VALUE"""),"Sprdalo")</f>
        <v>Sprdalo</v>
      </c>
      <c r="E36" s="7" t="str">
        <f>IFERROR(__xludf.DUMMYFUNCTION("""COMPUTED_VALUE"""),"Marko")</f>
        <v>Marko</v>
      </c>
      <c r="F36" s="7" t="str">
        <f>IFERROR(__xludf.DUMMYFUNCTION("""COMPUTED_VALUE"""),"Milenković")</f>
        <v>Milenković</v>
      </c>
      <c r="G36" s="9">
        <f>IFERROR(__xludf.DUMMYFUNCTION("""COMPUTED_VALUE"""),120.0)</f>
        <v>120</v>
      </c>
      <c r="H36" s="7" t="str">
        <f>IFERROR(__xludf.DUMMYFUNCTION("""COMPUTED_VALUE"""),"ODOBREN")</f>
        <v>ODOBREN</v>
      </c>
      <c r="I36" s="7" t="str">
        <f>IFERROR(__xludf.DUMMYFUNCTION("""COMPUTED_VALUE"""),"Niš")</f>
        <v>Niš</v>
      </c>
      <c r="J36" s="7" t="str">
        <f>IFERROR(__xludf.DUMMYFUNCTION("""COMPUTED_VALUE"""),"Gimnazija Svetozar Marković")</f>
        <v>Gimnazija Svetozar Marković</v>
      </c>
      <c r="K36" s="7" t="str">
        <f>IFERROR(__xludf.DUMMYFUNCTION("""COMPUTED_VALUE"""),"II")</f>
        <v>II</v>
      </c>
      <c r="L36" s="7" t="str">
        <f>IFERROR(__xludf.DUMMYFUNCTION("""COMPUTED_VALUE"""),"A")</f>
        <v>A</v>
      </c>
      <c r="M36" s="7" t="str">
        <f>IFERROR(__xludf.DUMMYFUNCTION("""COMPUTED_VALUE"""),"Nikola Milosavljević, Ivan Stošić")</f>
        <v>Nikola Milosavljević, Ivan Stošić</v>
      </c>
      <c r="N36" s="10" t="str">
        <f>IFERROR(__xludf.DUMMYFUNCTION("""COMPUTED_VALUE"""),"-")</f>
        <v>-</v>
      </c>
      <c r="O36" s="10" t="str">
        <f>IFERROR(__xludf.DUMMYFUNCTION("""COMPUTED_VALUE"""),"-")</f>
        <v>-</v>
      </c>
      <c r="P36" s="10" t="str">
        <f>IFERROR(__xludf.DUMMYFUNCTION("""COMPUTED_VALUE"""),"-")</f>
        <v>-</v>
      </c>
      <c r="Q36" s="11">
        <f>IFERROR(__xludf.DUMMYFUNCTION("""COMPUTED_VALUE"""),100.0)</f>
        <v>100</v>
      </c>
      <c r="R36" s="10">
        <f>IFERROR(__xludf.DUMMYFUNCTION("""COMPUTED_VALUE"""),20.0)</f>
        <v>20</v>
      </c>
      <c r="S36" s="10">
        <f>IFERROR(__xludf.DUMMYFUNCTION("""COMPUTED_VALUE"""),0.0)</f>
        <v>0</v>
      </c>
      <c r="T36" s="11" t="str">
        <f>IFERROR(__xludf.DUMMYFUNCTION("""COMPUTED_VALUE"""),"-")</f>
        <v>-</v>
      </c>
      <c r="U36" s="10" t="str">
        <f>IFERROR(__xludf.DUMMYFUNCTION("""COMPUTED_VALUE"""),"-")</f>
        <v>-</v>
      </c>
      <c r="V36" s="10" t="str">
        <f>IFERROR(__xludf.DUMMYFUNCTION("""COMPUTED_VALUE"""),"-")</f>
        <v>-</v>
      </c>
      <c r="W36" s="10" t="str">
        <f>IFERROR(__xludf.DUMMYFUNCTION("""COMPUTED_VALUE"""),"-")</f>
        <v>-</v>
      </c>
      <c r="X36" s="10" t="str">
        <f>IFERROR(__xludf.DUMMYFUNCTION("""COMPUTED_VALUE"""),"-")</f>
        <v>-</v>
      </c>
      <c r="Y36" s="10" t="str">
        <f>IFERROR(__xludf.DUMMYFUNCTION("""COMPUTED_VALUE"""),"-")</f>
        <v>-</v>
      </c>
      <c r="Z36" s="10" t="str">
        <f>IFERROR(__xludf.DUMMYFUNCTION("""COMPUTED_VALUE"""),"-")</f>
        <v>-</v>
      </c>
      <c r="AA36" s="10" t="str">
        <f>IFERROR(__xludf.DUMMYFUNCTION("""COMPUTED_VALUE"""),"-")</f>
        <v>-</v>
      </c>
      <c r="AB36" s="10" t="str">
        <f>IFERROR(__xludf.DUMMYFUNCTION("""COMPUTED_VALUE"""),"-")</f>
        <v>-</v>
      </c>
      <c r="AC36" s="10" t="str">
        <f>IFERROR(__xludf.DUMMYFUNCTION("""COMPUTED_VALUE"""),"-")</f>
        <v>-</v>
      </c>
      <c r="AD36" s="10" t="str">
        <f>IFERROR(__xludf.DUMMYFUNCTION("""COMPUTED_VALUE"""),"-")</f>
        <v>-</v>
      </c>
      <c r="AE36" s="10" t="str">
        <f>IFERROR(__xludf.DUMMYFUNCTION("""COMPUTED_VALUE"""),"-")</f>
        <v>-</v>
      </c>
      <c r="AF36" s="10" t="str">
        <f>IFERROR(__xludf.DUMMYFUNCTION("""COMPUTED_VALUE"""),"-")</f>
        <v>-</v>
      </c>
      <c r="AG36" s="10" t="str">
        <f>IFERROR(__xludf.DUMMYFUNCTION("""COMPUTED_VALUE"""),"-")</f>
        <v>-</v>
      </c>
      <c r="AH36" s="10" t="str">
        <f>IFERROR(__xludf.DUMMYFUNCTION("""COMPUTED_VALUE"""),"-")</f>
        <v>-</v>
      </c>
      <c r="AI36" s="10" t="str">
        <f>IFERROR(__xludf.DUMMYFUNCTION("""COMPUTED_VALUE"""),"-")</f>
        <v>-</v>
      </c>
      <c r="AJ36" s="10" t="str">
        <f>IFERROR(__xludf.DUMMYFUNCTION("""COMPUTED_VALUE"""),"-")</f>
        <v>-</v>
      </c>
      <c r="AK36" s="10" t="str">
        <f>IFERROR(__xludf.DUMMYFUNCTION("""COMPUTED_VALUE"""),"-")</f>
        <v>-</v>
      </c>
      <c r="AL36" s="10" t="str">
        <f>IFERROR(__xludf.DUMMYFUNCTION("""COMPUTED_VALUE"""),"-")</f>
        <v>-</v>
      </c>
      <c r="AM36" s="10" t="str">
        <f>IFERROR(__xludf.DUMMYFUNCTION("""COMPUTED_VALUE"""),"-")</f>
        <v>-</v>
      </c>
      <c r="AN36" s="11" t="str">
        <f>IFERROR(__xludf.DUMMYFUNCTION("""COMPUTED_VALUE"""),"-")</f>
        <v>-</v>
      </c>
      <c r="AO36" s="10" t="str">
        <f>IFERROR(__xludf.DUMMYFUNCTION("""COMPUTED_VALUE"""),"-")</f>
        <v>-</v>
      </c>
      <c r="AP36" s="10" t="str">
        <f>IFERROR(__xludf.DUMMYFUNCTION("""COMPUTED_VALUE"""),"-")</f>
        <v>-</v>
      </c>
      <c r="AQ36" s="10" t="str">
        <f>IFERROR(__xludf.DUMMYFUNCTION("""COMPUTED_VALUE"""),"-")</f>
        <v>-</v>
      </c>
      <c r="AR36" s="10" t="str">
        <f>IFERROR(__xludf.DUMMYFUNCTION("""COMPUTED_VALUE"""),"-")</f>
        <v>-</v>
      </c>
      <c r="AS36" s="10" t="str">
        <f>IFERROR(__xludf.DUMMYFUNCTION("""COMPUTED_VALUE"""),"-")</f>
        <v>-</v>
      </c>
      <c r="AT36" s="10" t="str">
        <f>IFERROR(__xludf.DUMMYFUNCTION("""COMPUTED_VALUE"""),"-")</f>
        <v>-</v>
      </c>
      <c r="AU36" s="10" t="str">
        <f>IFERROR(__xludf.DUMMYFUNCTION("""COMPUTED_VALUE"""),"-")</f>
        <v>-</v>
      </c>
      <c r="AV36" s="10" t="str">
        <f>IFERROR(__xludf.DUMMYFUNCTION("""COMPUTED_VALUE"""),"-")</f>
        <v>-</v>
      </c>
      <c r="AW36" s="10" t="str">
        <f>IFERROR(__xludf.DUMMYFUNCTION("""COMPUTED_VALUE"""),"-")</f>
        <v>-</v>
      </c>
      <c r="AX36" s="10" t="str">
        <f>IFERROR(__xludf.DUMMYFUNCTION("""COMPUTED_VALUE"""),"-")</f>
        <v>-</v>
      </c>
      <c r="AY36" s="10" t="str">
        <f>IFERROR(__xludf.DUMMYFUNCTION("""COMPUTED_VALUE"""),"-")</f>
        <v>-</v>
      </c>
      <c r="AZ36" s="10" t="str">
        <f>IFERROR(__xludf.DUMMYFUNCTION("""COMPUTED_VALUE"""),"-")</f>
        <v>-</v>
      </c>
      <c r="BA36" s="10" t="str">
        <f>IFERROR(__xludf.DUMMYFUNCTION("""COMPUTED_VALUE"""),"-")</f>
        <v>-</v>
      </c>
      <c r="BB36" s="10" t="str">
        <f>IFERROR(__xludf.DUMMYFUNCTION("""COMPUTED_VALUE"""),"-")</f>
        <v>-</v>
      </c>
      <c r="BC36" s="10" t="str">
        <f>IFERROR(__xludf.DUMMYFUNCTION("""COMPUTED_VALUE"""),"-")</f>
        <v>-</v>
      </c>
      <c r="BD36" s="10" t="str">
        <f>IFERROR(__xludf.DUMMYFUNCTION("""COMPUTED_VALUE"""),"-")</f>
        <v>-</v>
      </c>
      <c r="BE36" s="10" t="str">
        <f>IFERROR(__xludf.DUMMYFUNCTION("""COMPUTED_VALUE"""),"-")</f>
        <v>-</v>
      </c>
      <c r="BF36" s="10" t="str">
        <f>IFERROR(__xludf.DUMMYFUNCTION("""COMPUTED_VALUE"""),"-")</f>
        <v>-</v>
      </c>
      <c r="BG36" s="10" t="str">
        <f>IFERROR(__xludf.DUMMYFUNCTION("""COMPUTED_VALUE"""),"-")</f>
        <v>-</v>
      </c>
      <c r="BH36" s="10" t="str">
        <f>IFERROR(__xludf.DUMMYFUNCTION("""COMPUTED_VALUE"""),"-")</f>
        <v>-</v>
      </c>
      <c r="BI36" s="10" t="str">
        <f>IFERROR(__xludf.DUMMYFUNCTION("""COMPUTED_VALUE"""),"-")</f>
        <v>-</v>
      </c>
      <c r="BJ36" s="10" t="str">
        <f>IFERROR(__xludf.DUMMYFUNCTION("""COMPUTED_VALUE"""),"-")</f>
        <v>-</v>
      </c>
      <c r="BK36" s="10" t="str">
        <f>IFERROR(__xludf.DUMMYFUNCTION("""COMPUTED_VALUE"""),"-")</f>
        <v>-</v>
      </c>
      <c r="BL36" s="11" t="str">
        <f>IFERROR(__xludf.DUMMYFUNCTION("""COMPUTED_VALUE"""),"-")</f>
        <v>-</v>
      </c>
      <c r="BM36" s="10" t="str">
        <f>IFERROR(__xludf.DUMMYFUNCTION("""COMPUTED_VALUE"""),"-")</f>
        <v>-</v>
      </c>
      <c r="BN36" s="10" t="str">
        <f>IFERROR(__xludf.DUMMYFUNCTION("""COMPUTED_VALUE"""),"-")</f>
        <v>-</v>
      </c>
      <c r="BO36" s="10" t="str">
        <f>IFERROR(__xludf.DUMMYFUNCTION("""COMPUTED_VALUE"""),"-")</f>
        <v>-</v>
      </c>
      <c r="BP36" s="10" t="str">
        <f>IFERROR(__xludf.DUMMYFUNCTION("""COMPUTED_VALUE"""),"-")</f>
        <v>-</v>
      </c>
      <c r="BQ36" s="10" t="str">
        <f>IFERROR(__xludf.DUMMYFUNCTION("""COMPUTED_VALUE"""),"-")</f>
        <v>-</v>
      </c>
      <c r="BR36" s="10" t="str">
        <f>IFERROR(__xludf.DUMMYFUNCTION("""COMPUTED_VALUE"""),"-")</f>
        <v>-</v>
      </c>
      <c r="BS36" s="10" t="str">
        <f>IFERROR(__xludf.DUMMYFUNCTION("""COMPUTED_VALUE"""),"-")</f>
        <v>-</v>
      </c>
      <c r="BT36" s="10" t="str">
        <f>IFERROR(__xludf.DUMMYFUNCTION("""COMPUTED_VALUE"""),"-")</f>
        <v>-</v>
      </c>
      <c r="BU36" s="10" t="str">
        <f>IFERROR(__xludf.DUMMYFUNCTION("""COMPUTED_VALUE"""),"-")</f>
        <v>-</v>
      </c>
      <c r="BV36" s="10" t="str">
        <f>IFERROR(__xludf.DUMMYFUNCTION("""COMPUTED_VALUE"""),"-")</f>
        <v>-</v>
      </c>
      <c r="BW36" s="10" t="str">
        <f>IFERROR(__xludf.DUMMYFUNCTION("""COMPUTED_VALUE"""),"-")</f>
        <v>-</v>
      </c>
      <c r="BX36" s="10" t="str">
        <f>IFERROR(__xludf.DUMMYFUNCTION("""COMPUTED_VALUE"""),"-")</f>
        <v>-</v>
      </c>
      <c r="BY36" s="10" t="str">
        <f>IFERROR(__xludf.DUMMYFUNCTION("""COMPUTED_VALUE"""),"-")</f>
        <v>-</v>
      </c>
      <c r="BZ36" s="10" t="str">
        <f>IFERROR(__xludf.DUMMYFUNCTION("""COMPUTED_VALUE"""),"-")</f>
        <v>-</v>
      </c>
      <c r="CA36" s="10" t="str">
        <f>IFERROR(__xludf.DUMMYFUNCTION("""COMPUTED_VALUE"""),"-")</f>
        <v>-</v>
      </c>
      <c r="CB36" s="10" t="str">
        <f>IFERROR(__xludf.DUMMYFUNCTION("""COMPUTED_VALUE"""),"-")</f>
        <v>-</v>
      </c>
      <c r="CC36" s="10" t="str">
        <f>IFERROR(__xludf.DUMMYFUNCTION("""COMPUTED_VALUE"""),"-")</f>
        <v>-</v>
      </c>
      <c r="CD36" s="10" t="str">
        <f>IFERROR(__xludf.DUMMYFUNCTION("""COMPUTED_VALUE"""),"-")</f>
        <v>-</v>
      </c>
      <c r="CE36" s="10" t="str">
        <f>IFERROR(__xludf.DUMMYFUNCTION("""COMPUTED_VALUE"""),"-")</f>
        <v>-</v>
      </c>
      <c r="CF36" s="10" t="str">
        <f>IFERROR(__xludf.DUMMYFUNCTION("""COMPUTED_VALUE"""),"-")</f>
        <v>-</v>
      </c>
      <c r="CG36" s="10" t="str">
        <f>IFERROR(__xludf.DUMMYFUNCTION("""COMPUTED_VALUE"""),"-")</f>
        <v>-</v>
      </c>
      <c r="CH36" s="10" t="str">
        <f>IFERROR(__xludf.DUMMYFUNCTION("""COMPUTED_VALUE"""),"-")</f>
        <v>-</v>
      </c>
      <c r="CI36" s="10" t="str">
        <f>IFERROR(__xludf.DUMMYFUNCTION("""COMPUTED_VALUE"""),"-")</f>
        <v>-</v>
      </c>
      <c r="CJ36" s="10" t="str">
        <f>IFERROR(__xludf.DUMMYFUNCTION("""COMPUTED_VALUE"""),"-")</f>
        <v>-</v>
      </c>
      <c r="CK36" s="10" t="str">
        <f>IFERROR(__xludf.DUMMYFUNCTION("""COMPUTED_VALUE"""),"-")</f>
        <v>-</v>
      </c>
      <c r="CL36" s="10" t="str">
        <f>IFERROR(__xludf.DUMMYFUNCTION("""COMPUTED_VALUE"""),"-")</f>
        <v>-</v>
      </c>
      <c r="CM36" s="10" t="str">
        <f>IFERROR(__xludf.DUMMYFUNCTION("""COMPUTED_VALUE"""),"-")</f>
        <v>-</v>
      </c>
      <c r="CN36" s="10" t="str">
        <f>IFERROR(__xludf.DUMMYFUNCTION("""COMPUTED_VALUE"""),"-")</f>
        <v>-</v>
      </c>
      <c r="CO36" s="11">
        <f>IFERROR(__xludf.DUMMYFUNCTION("""COMPUTED_VALUE"""),1.0)</f>
        <v>1</v>
      </c>
      <c r="CP36" s="10">
        <f>IFERROR(__xludf.DUMMYFUNCTION("""COMPUTED_VALUE"""),1.0)</f>
        <v>1</v>
      </c>
      <c r="CQ36" s="10">
        <f>IFERROR(__xludf.DUMMYFUNCTION("""COMPUTED_VALUE"""),1.0)</f>
        <v>1</v>
      </c>
      <c r="CR36" s="10">
        <f>IFERROR(__xludf.DUMMYFUNCTION("""COMPUTED_VALUE"""),1.0)</f>
        <v>1</v>
      </c>
      <c r="CS36" s="10">
        <f>IFERROR(__xludf.DUMMYFUNCTION("""COMPUTED_VALUE"""),1.0)</f>
        <v>1</v>
      </c>
      <c r="CT36" s="10">
        <f>IFERROR(__xludf.DUMMYFUNCTION("""COMPUTED_VALUE"""),1.0)</f>
        <v>1</v>
      </c>
      <c r="CU36" s="10">
        <f>IFERROR(__xludf.DUMMYFUNCTION("""COMPUTED_VALUE"""),1.0)</f>
        <v>1</v>
      </c>
      <c r="CV36" s="10">
        <f>IFERROR(__xludf.DUMMYFUNCTION("""COMPUTED_VALUE"""),1.0)</f>
        <v>1</v>
      </c>
      <c r="CW36" s="10">
        <f>IFERROR(__xludf.DUMMYFUNCTION("""COMPUTED_VALUE"""),1.0)</f>
        <v>1</v>
      </c>
      <c r="CX36" s="10">
        <f>IFERROR(__xludf.DUMMYFUNCTION("""COMPUTED_VALUE"""),1.0)</f>
        <v>1</v>
      </c>
      <c r="CY36" s="10">
        <f>IFERROR(__xludf.DUMMYFUNCTION("""COMPUTED_VALUE"""),1.0)</f>
        <v>1</v>
      </c>
      <c r="CZ36" s="10">
        <f>IFERROR(__xludf.DUMMYFUNCTION("""COMPUTED_VALUE"""),1.0)</f>
        <v>1</v>
      </c>
      <c r="DA36" s="10">
        <f>IFERROR(__xludf.DUMMYFUNCTION("""COMPUTED_VALUE"""),1.0)</f>
        <v>1</v>
      </c>
      <c r="DB36" s="10">
        <f>IFERROR(__xludf.DUMMYFUNCTION("""COMPUTED_VALUE"""),1.0)</f>
        <v>1</v>
      </c>
      <c r="DC36" s="10">
        <f>IFERROR(__xludf.DUMMYFUNCTION("""COMPUTED_VALUE"""),1.0)</f>
        <v>1</v>
      </c>
      <c r="DD36" s="10">
        <f>IFERROR(__xludf.DUMMYFUNCTION("""COMPUTED_VALUE"""),1.0)</f>
        <v>1</v>
      </c>
      <c r="DE36" s="10">
        <f>IFERROR(__xludf.DUMMYFUNCTION("""COMPUTED_VALUE"""),1.0)</f>
        <v>1</v>
      </c>
      <c r="DF36" s="10">
        <f>IFERROR(__xludf.DUMMYFUNCTION("""COMPUTED_VALUE"""),1.0)</f>
        <v>1</v>
      </c>
      <c r="DG36" s="10">
        <f>IFERROR(__xludf.DUMMYFUNCTION("""COMPUTED_VALUE"""),1.0)</f>
        <v>1</v>
      </c>
      <c r="DH36" s="10">
        <f>IFERROR(__xludf.DUMMYFUNCTION("""COMPUTED_VALUE"""),1.0)</f>
        <v>1</v>
      </c>
      <c r="DI36" s="10">
        <f>IFERROR(__xludf.DUMMYFUNCTION("""COMPUTED_VALUE"""),1.0)</f>
        <v>1</v>
      </c>
      <c r="DJ36" s="10">
        <f>IFERROR(__xludf.DUMMYFUNCTION("""COMPUTED_VALUE"""),1.0)</f>
        <v>1</v>
      </c>
      <c r="DK36" s="10">
        <f>IFERROR(__xludf.DUMMYFUNCTION("""COMPUTED_VALUE"""),1.0)</f>
        <v>1</v>
      </c>
      <c r="DL36" s="10">
        <f>IFERROR(__xludf.DUMMYFUNCTION("""COMPUTED_VALUE"""),1.0)</f>
        <v>1</v>
      </c>
      <c r="DM36" s="10">
        <f>IFERROR(__xludf.DUMMYFUNCTION("""COMPUTED_VALUE"""),1.0)</f>
        <v>1</v>
      </c>
      <c r="DN36" s="10">
        <f>IFERROR(__xludf.DUMMYFUNCTION("""COMPUTED_VALUE"""),1.0)</f>
        <v>1</v>
      </c>
      <c r="DO36" s="10">
        <f>IFERROR(__xludf.DUMMYFUNCTION("""COMPUTED_VALUE"""),1.0)</f>
        <v>1</v>
      </c>
      <c r="DP36" s="10">
        <f>IFERROR(__xludf.DUMMYFUNCTION("""COMPUTED_VALUE"""),1.0)</f>
        <v>1</v>
      </c>
      <c r="DQ36" s="10">
        <f>IFERROR(__xludf.DUMMYFUNCTION("""COMPUTED_VALUE"""),1.0)</f>
        <v>1</v>
      </c>
      <c r="DR36" s="10">
        <f>IFERROR(__xludf.DUMMYFUNCTION("""COMPUTED_VALUE"""),1.0)</f>
        <v>1</v>
      </c>
      <c r="DS36" s="10">
        <f>IFERROR(__xludf.DUMMYFUNCTION("""COMPUTED_VALUE"""),1.0)</f>
        <v>1</v>
      </c>
      <c r="DT36" s="10">
        <f>IFERROR(__xludf.DUMMYFUNCTION("""COMPUTED_VALUE"""),1.0)</f>
        <v>1</v>
      </c>
      <c r="DU36" s="10">
        <f>IFERROR(__xludf.DUMMYFUNCTION("""COMPUTED_VALUE"""),1.0)</f>
        <v>1</v>
      </c>
      <c r="DV36" s="10">
        <f>IFERROR(__xludf.DUMMYFUNCTION("""COMPUTED_VALUE"""),1.0)</f>
        <v>1</v>
      </c>
      <c r="DW36" s="10">
        <f>IFERROR(__xludf.DUMMYFUNCTION("""COMPUTED_VALUE"""),1.0)</f>
        <v>1</v>
      </c>
      <c r="DX36" s="10">
        <f>IFERROR(__xludf.DUMMYFUNCTION("""COMPUTED_VALUE"""),1.0)</f>
        <v>1</v>
      </c>
      <c r="DY36" s="10">
        <f>IFERROR(__xludf.DUMMYFUNCTION("""COMPUTED_VALUE"""),1.0)</f>
        <v>1</v>
      </c>
      <c r="DZ36" s="10">
        <f>IFERROR(__xludf.DUMMYFUNCTION("""COMPUTED_VALUE"""),1.0)</f>
        <v>1</v>
      </c>
      <c r="EA36" s="10">
        <f>IFERROR(__xludf.DUMMYFUNCTION("""COMPUTED_VALUE"""),1.0)</f>
        <v>1</v>
      </c>
      <c r="EB36" s="10">
        <f>IFERROR(__xludf.DUMMYFUNCTION("""COMPUTED_VALUE"""),1.0)</f>
        <v>1</v>
      </c>
      <c r="EC36" s="10">
        <f>IFERROR(__xludf.DUMMYFUNCTION("""COMPUTED_VALUE"""),1.0)</f>
        <v>1</v>
      </c>
      <c r="ED36" s="10">
        <f>IFERROR(__xludf.DUMMYFUNCTION("""COMPUTED_VALUE"""),1.0)</f>
        <v>1</v>
      </c>
      <c r="EE36" s="10">
        <f>IFERROR(__xludf.DUMMYFUNCTION("""COMPUTED_VALUE"""),1.0)</f>
        <v>1</v>
      </c>
      <c r="EF36" s="10">
        <f>IFERROR(__xludf.DUMMYFUNCTION("""COMPUTED_VALUE"""),1.0)</f>
        <v>1</v>
      </c>
      <c r="EG36" s="10">
        <f>IFERROR(__xludf.DUMMYFUNCTION("""COMPUTED_VALUE"""),1.0)</f>
        <v>1</v>
      </c>
      <c r="EH36" s="10">
        <f>IFERROR(__xludf.DUMMYFUNCTION("""COMPUTED_VALUE"""),1.0)</f>
        <v>1</v>
      </c>
      <c r="EI36" s="10">
        <f>IFERROR(__xludf.DUMMYFUNCTION("""COMPUTED_VALUE"""),1.0)</f>
        <v>1</v>
      </c>
      <c r="EJ36" s="10">
        <f>IFERROR(__xludf.DUMMYFUNCTION("""COMPUTED_VALUE"""),1.0)</f>
        <v>1</v>
      </c>
      <c r="EK36" s="10">
        <f>IFERROR(__xludf.DUMMYFUNCTION("""COMPUTED_VALUE"""),1.0)</f>
        <v>1</v>
      </c>
      <c r="EL36" s="10">
        <f>IFERROR(__xludf.DUMMYFUNCTION("""COMPUTED_VALUE"""),1.0)</f>
        <v>1</v>
      </c>
      <c r="EM36" s="10">
        <f>IFERROR(__xludf.DUMMYFUNCTION("""COMPUTED_VALUE"""),1.0)</f>
        <v>1</v>
      </c>
      <c r="EN36" s="10">
        <f>IFERROR(__xludf.DUMMYFUNCTION("""COMPUTED_VALUE"""),1.0)</f>
        <v>1</v>
      </c>
      <c r="EO36" s="10">
        <f>IFERROR(__xludf.DUMMYFUNCTION("""COMPUTED_VALUE"""),1.0)</f>
        <v>1</v>
      </c>
      <c r="EP36" s="10">
        <f>IFERROR(__xludf.DUMMYFUNCTION("""COMPUTED_VALUE"""),1.0)</f>
        <v>1</v>
      </c>
      <c r="EQ36" s="10">
        <f>IFERROR(__xludf.DUMMYFUNCTION("""COMPUTED_VALUE"""),1.0)</f>
        <v>1</v>
      </c>
      <c r="ER36" s="10">
        <f>IFERROR(__xludf.DUMMYFUNCTION("""COMPUTED_VALUE"""),1.0)</f>
        <v>1</v>
      </c>
      <c r="ES36" s="10">
        <f>IFERROR(__xludf.DUMMYFUNCTION("""COMPUTED_VALUE"""),1.0)</f>
        <v>1</v>
      </c>
      <c r="ET36" s="10">
        <f>IFERROR(__xludf.DUMMYFUNCTION("""COMPUTED_VALUE"""),1.0)</f>
        <v>1</v>
      </c>
      <c r="EU36" s="10">
        <f>IFERROR(__xludf.DUMMYFUNCTION("""COMPUTED_VALUE"""),1.0)</f>
        <v>1</v>
      </c>
      <c r="EV36" s="10">
        <f>IFERROR(__xludf.DUMMYFUNCTION("""COMPUTED_VALUE"""),1.0)</f>
        <v>1</v>
      </c>
      <c r="EW36" s="10">
        <f>IFERROR(__xludf.DUMMYFUNCTION("""COMPUTED_VALUE"""),1.0)</f>
        <v>1</v>
      </c>
      <c r="EX36" s="10">
        <f>IFERROR(__xludf.DUMMYFUNCTION("""COMPUTED_VALUE"""),1.0)</f>
        <v>1</v>
      </c>
      <c r="EY36" s="10">
        <f>IFERROR(__xludf.DUMMYFUNCTION("""COMPUTED_VALUE"""),1.0)</f>
        <v>1</v>
      </c>
      <c r="EZ36" s="10">
        <f>IFERROR(__xludf.DUMMYFUNCTION("""COMPUTED_VALUE"""),1.0)</f>
        <v>1</v>
      </c>
      <c r="FA36" s="10">
        <f>IFERROR(__xludf.DUMMYFUNCTION("""COMPUTED_VALUE"""),1.0)</f>
        <v>1</v>
      </c>
      <c r="FB36" s="10">
        <f>IFERROR(__xludf.DUMMYFUNCTION("""COMPUTED_VALUE"""),1.0)</f>
        <v>1</v>
      </c>
      <c r="FC36" s="10">
        <f>IFERROR(__xludf.DUMMYFUNCTION("""COMPUTED_VALUE"""),1.0)</f>
        <v>1</v>
      </c>
      <c r="FD36" s="11">
        <f>IFERROR(__xludf.DUMMYFUNCTION("""COMPUTED_VALUE"""),1.0)</f>
        <v>1</v>
      </c>
      <c r="FE36" s="10">
        <f>IFERROR(__xludf.DUMMYFUNCTION("""COMPUTED_VALUE"""),1.0)</f>
        <v>1</v>
      </c>
      <c r="FF36" s="10">
        <f>IFERROR(__xludf.DUMMYFUNCTION("""COMPUTED_VALUE"""),1.0)</f>
        <v>1</v>
      </c>
      <c r="FG36" s="10" t="str">
        <f>IFERROR(__xludf.DUMMYFUNCTION("""COMPUTED_VALUE"""),"WA")</f>
        <v>WA</v>
      </c>
      <c r="FH36" s="10" t="str">
        <f>IFERROR(__xludf.DUMMYFUNCTION("""COMPUTED_VALUE"""),"WA")</f>
        <v>WA</v>
      </c>
      <c r="FI36" s="10" t="str">
        <f>IFERROR(__xludf.DUMMYFUNCTION("""COMPUTED_VALUE"""),"WA")</f>
        <v>WA</v>
      </c>
      <c r="FJ36" s="10">
        <f>IFERROR(__xludf.DUMMYFUNCTION("""COMPUTED_VALUE"""),1.0)</f>
        <v>1</v>
      </c>
      <c r="FK36" s="10">
        <f>IFERROR(__xludf.DUMMYFUNCTION("""COMPUTED_VALUE"""),1.0)</f>
        <v>1</v>
      </c>
      <c r="FL36" s="10">
        <f>IFERROR(__xludf.DUMMYFUNCTION("""COMPUTED_VALUE"""),1.0)</f>
        <v>1</v>
      </c>
      <c r="FM36" s="10">
        <f>IFERROR(__xludf.DUMMYFUNCTION("""COMPUTED_VALUE"""),1.0)</f>
        <v>1</v>
      </c>
      <c r="FN36" s="10">
        <f>IFERROR(__xludf.DUMMYFUNCTION("""COMPUTED_VALUE"""),1.0)</f>
        <v>1</v>
      </c>
      <c r="FO36" s="10" t="str">
        <f>IFERROR(__xludf.DUMMYFUNCTION("""COMPUTED_VALUE"""),"WA")</f>
        <v>WA</v>
      </c>
      <c r="FP36" s="10" t="str">
        <f>IFERROR(__xludf.DUMMYFUNCTION("""COMPUTED_VALUE"""),"WA")</f>
        <v>WA</v>
      </c>
      <c r="FQ36" s="10" t="str">
        <f>IFERROR(__xludf.DUMMYFUNCTION("""COMPUTED_VALUE"""),"WA")</f>
        <v>WA</v>
      </c>
      <c r="FR36" s="10" t="str">
        <f>IFERROR(__xludf.DUMMYFUNCTION("""COMPUTED_VALUE"""),"WA")</f>
        <v>WA</v>
      </c>
      <c r="FS36" s="10">
        <f>IFERROR(__xludf.DUMMYFUNCTION("""COMPUTED_VALUE"""),1.0)</f>
        <v>1</v>
      </c>
      <c r="FT36" s="10" t="str">
        <f>IFERROR(__xludf.DUMMYFUNCTION("""COMPUTED_VALUE"""),"MLE")</f>
        <v>MLE</v>
      </c>
      <c r="FU36" s="10" t="str">
        <f>IFERROR(__xludf.DUMMYFUNCTION("""COMPUTED_VALUE"""),"MLE")</f>
        <v>MLE</v>
      </c>
      <c r="FV36" s="10" t="str">
        <f>IFERROR(__xludf.DUMMYFUNCTION("""COMPUTED_VALUE"""),"MLE")</f>
        <v>MLE</v>
      </c>
      <c r="FW36" s="10" t="str">
        <f>IFERROR(__xludf.DUMMYFUNCTION("""COMPUTED_VALUE"""),"MLE")</f>
        <v>MLE</v>
      </c>
      <c r="FX36" s="10" t="str">
        <f>IFERROR(__xludf.DUMMYFUNCTION("""COMPUTED_VALUE"""),"MLE")</f>
        <v>MLE</v>
      </c>
      <c r="FY36" s="10" t="str">
        <f>IFERROR(__xludf.DUMMYFUNCTION("""COMPUTED_VALUE"""),"MLE")</f>
        <v>MLE</v>
      </c>
      <c r="FZ36" s="10" t="str">
        <f>IFERROR(__xludf.DUMMYFUNCTION("""COMPUTED_VALUE"""),"MLE")</f>
        <v>MLE</v>
      </c>
      <c r="GA36" s="10" t="str">
        <f>IFERROR(__xludf.DUMMYFUNCTION("""COMPUTED_VALUE"""),"MLE")</f>
        <v>MLE</v>
      </c>
      <c r="GB36" s="10" t="str">
        <f>IFERROR(__xludf.DUMMYFUNCTION("""COMPUTED_VALUE"""),"MLE")</f>
        <v>MLE</v>
      </c>
      <c r="GC36" s="10">
        <f>IFERROR(__xludf.DUMMYFUNCTION("""COMPUTED_VALUE"""),1.0)</f>
        <v>1</v>
      </c>
      <c r="GD36" s="10">
        <f>IFERROR(__xludf.DUMMYFUNCTION("""COMPUTED_VALUE"""),1.0)</f>
        <v>1</v>
      </c>
      <c r="GE36" s="11" t="str">
        <f>IFERROR(__xludf.DUMMYFUNCTION("""COMPUTED_VALUE"""),"WA")</f>
        <v>WA</v>
      </c>
      <c r="GF36" s="10">
        <f>IFERROR(__xludf.DUMMYFUNCTION("""COMPUTED_VALUE"""),1.0)</f>
        <v>1</v>
      </c>
      <c r="GG36" s="10" t="str">
        <f>IFERROR(__xludf.DUMMYFUNCTION("""COMPUTED_VALUE"""),"TLE")</f>
        <v>TLE</v>
      </c>
      <c r="GH36" s="10">
        <f>IFERROR(__xludf.DUMMYFUNCTION("""COMPUTED_VALUE"""),1.0)</f>
        <v>1</v>
      </c>
      <c r="GI36" s="10" t="str">
        <f>IFERROR(__xludf.DUMMYFUNCTION("""COMPUTED_VALUE"""),"TLE")</f>
        <v>TLE</v>
      </c>
      <c r="GJ36" s="10" t="str">
        <f>IFERROR(__xludf.DUMMYFUNCTION("""COMPUTED_VALUE"""),"TLE")</f>
        <v>TLE</v>
      </c>
      <c r="GK36" s="10" t="str">
        <f>IFERROR(__xludf.DUMMYFUNCTION("""COMPUTED_VALUE"""),"WA")</f>
        <v>WA</v>
      </c>
      <c r="GL36" s="10" t="str">
        <f>IFERROR(__xludf.DUMMYFUNCTION("""COMPUTED_VALUE"""),"TLE")</f>
        <v>TLE</v>
      </c>
      <c r="GM36" s="10">
        <f>IFERROR(__xludf.DUMMYFUNCTION("""COMPUTED_VALUE"""),1.0)</f>
        <v>1</v>
      </c>
      <c r="GN36" s="10" t="str">
        <f>IFERROR(__xludf.DUMMYFUNCTION("""COMPUTED_VALUE"""),"TLE")</f>
        <v>TLE</v>
      </c>
      <c r="GO36" s="10" t="str">
        <f>IFERROR(__xludf.DUMMYFUNCTION("""COMPUTED_VALUE"""),"TLE")</f>
        <v>TLE</v>
      </c>
      <c r="GP36" s="10" t="str">
        <f>IFERROR(__xludf.DUMMYFUNCTION("""COMPUTED_VALUE"""),"WA")</f>
        <v>WA</v>
      </c>
      <c r="GQ36" s="10" t="str">
        <f>IFERROR(__xludf.DUMMYFUNCTION("""COMPUTED_VALUE"""),"TLE")</f>
        <v>TLE</v>
      </c>
      <c r="GR36" s="10" t="str">
        <f>IFERROR(__xludf.DUMMYFUNCTION("""COMPUTED_VALUE"""),"TLE")</f>
        <v>TLE</v>
      </c>
      <c r="GS36" s="10" t="str">
        <f>IFERROR(__xludf.DUMMYFUNCTION("""COMPUTED_VALUE"""),"TLE")</f>
        <v>TLE</v>
      </c>
      <c r="GT36" s="10" t="str">
        <f>IFERROR(__xludf.DUMMYFUNCTION("""COMPUTED_VALUE"""),"TLE")</f>
        <v>TLE</v>
      </c>
      <c r="GU36" s="10" t="str">
        <f>IFERROR(__xludf.DUMMYFUNCTION("""COMPUTED_VALUE"""),"TLE")</f>
        <v>TLE</v>
      </c>
      <c r="GV36" s="10" t="str">
        <f>IFERROR(__xludf.DUMMYFUNCTION("""COMPUTED_VALUE"""),"WA")</f>
        <v>WA</v>
      </c>
      <c r="GW36" s="10" t="str">
        <f>IFERROR(__xludf.DUMMYFUNCTION("""COMPUTED_VALUE"""),"WA")</f>
        <v>WA</v>
      </c>
      <c r="GX36" s="10" t="str">
        <f>IFERROR(__xludf.DUMMYFUNCTION("""COMPUTED_VALUE"""),"WA")</f>
        <v>WA</v>
      </c>
      <c r="GY36" s="10" t="str">
        <f>IFERROR(__xludf.DUMMYFUNCTION("""COMPUTED_VALUE"""),"WA")</f>
        <v>WA</v>
      </c>
      <c r="GZ36" s="10" t="str">
        <f>IFERROR(__xludf.DUMMYFUNCTION("""COMPUTED_VALUE"""),"WA")</f>
        <v>WA</v>
      </c>
      <c r="HA36" s="10" t="str">
        <f>IFERROR(__xludf.DUMMYFUNCTION("""COMPUTED_VALUE"""),"WA")</f>
        <v>WA</v>
      </c>
      <c r="HB36" s="10" t="str">
        <f>IFERROR(__xludf.DUMMYFUNCTION("""COMPUTED_VALUE"""),"TLE")</f>
        <v>TLE</v>
      </c>
      <c r="HC36" s="10" t="str">
        <f>IFERROR(__xludf.DUMMYFUNCTION("""COMPUTED_VALUE"""),"TLE")</f>
        <v>TLE</v>
      </c>
      <c r="HD36" s="10" t="str">
        <f>IFERROR(__xludf.DUMMYFUNCTION("""COMPUTED_VALUE"""),"TLE")</f>
        <v>TLE</v>
      </c>
      <c r="HE36" s="10" t="str">
        <f>IFERROR(__xludf.DUMMYFUNCTION("""COMPUTED_VALUE"""),"TLE")</f>
        <v>TLE</v>
      </c>
      <c r="HF36" s="10" t="str">
        <f>IFERROR(__xludf.DUMMYFUNCTION("""COMPUTED_VALUE"""),"WA")</f>
        <v>WA</v>
      </c>
      <c r="HG36" s="10" t="str">
        <f>IFERROR(__xludf.DUMMYFUNCTION("""COMPUTED_VALUE"""),"WA")</f>
        <v>WA</v>
      </c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</row>
    <row r="37">
      <c r="A37" s="7"/>
      <c r="B37" s="8"/>
      <c r="C37" s="8" t="str">
        <f t="shared" si="1"/>
        <v>32 - 35</v>
      </c>
      <c r="D37" s="7" t="str">
        <f>IFERROR(__xludf.DUMMYFUNCTION("""COMPUTED_VALUE"""),"lazarg")</f>
        <v>lazarg</v>
      </c>
      <c r="E37" s="7" t="str">
        <f>IFERROR(__xludf.DUMMYFUNCTION("""COMPUTED_VALUE"""),"Lazar")</f>
        <v>Lazar</v>
      </c>
      <c r="F37" s="7" t="str">
        <f>IFERROR(__xludf.DUMMYFUNCTION("""COMPUTED_VALUE"""),"Galić")</f>
        <v>Galić</v>
      </c>
      <c r="G37" s="9">
        <f>IFERROR(__xludf.DUMMYFUNCTION("""COMPUTED_VALUE"""),120.0)</f>
        <v>120</v>
      </c>
      <c r="H37" s="7" t="str">
        <f>IFERROR(__xludf.DUMMYFUNCTION("""COMPUTED_VALUE"""),"ODOBREN")</f>
        <v>ODOBREN</v>
      </c>
      <c r="I37" s="7" t="str">
        <f>IFERROR(__xludf.DUMMYFUNCTION("""COMPUTED_VALUE"""),"Stari grad")</f>
        <v>Stari grad</v>
      </c>
      <c r="J37" s="7" t="str">
        <f>IFERROR(__xludf.DUMMYFUNCTION("""COMPUTED_VALUE"""),"Matematička gimnazija")</f>
        <v>Matematička gimnazija</v>
      </c>
      <c r="K37" s="7" t="str">
        <f>IFERROR(__xludf.DUMMYFUNCTION("""COMPUTED_VALUE"""),"IV")</f>
        <v>IV</v>
      </c>
      <c r="L37" s="7" t="str">
        <f>IFERROR(__xludf.DUMMYFUNCTION("""COMPUTED_VALUE"""),"A")</f>
        <v>A</v>
      </c>
      <c r="M37" s="7" t="str">
        <f>IFERROR(__xludf.DUMMYFUNCTION("""COMPUTED_VALUE"""),"Stanka Matković")</f>
        <v>Stanka Matković</v>
      </c>
      <c r="N37" s="10" t="str">
        <f>IFERROR(__xludf.DUMMYFUNCTION("""COMPUTED_VALUE"""),"-")</f>
        <v>-</v>
      </c>
      <c r="O37" s="10" t="str">
        <f>IFERROR(__xludf.DUMMYFUNCTION("""COMPUTED_VALUE"""),"-")</f>
        <v>-</v>
      </c>
      <c r="P37" s="10" t="str">
        <f>IFERROR(__xludf.DUMMYFUNCTION("""COMPUTED_VALUE"""),"-")</f>
        <v>-</v>
      </c>
      <c r="Q37" s="11">
        <f>IFERROR(__xludf.DUMMYFUNCTION("""COMPUTED_VALUE"""),61.0)</f>
        <v>61</v>
      </c>
      <c r="R37" s="10">
        <f>IFERROR(__xludf.DUMMYFUNCTION("""COMPUTED_VALUE"""),20.0)</f>
        <v>20</v>
      </c>
      <c r="S37" s="10">
        <f>IFERROR(__xludf.DUMMYFUNCTION("""COMPUTED_VALUE"""),39.0)</f>
        <v>39</v>
      </c>
      <c r="T37" s="11" t="str">
        <f>IFERROR(__xludf.DUMMYFUNCTION("""COMPUTED_VALUE"""),"-")</f>
        <v>-</v>
      </c>
      <c r="U37" s="10" t="str">
        <f>IFERROR(__xludf.DUMMYFUNCTION("""COMPUTED_VALUE"""),"-")</f>
        <v>-</v>
      </c>
      <c r="V37" s="10" t="str">
        <f>IFERROR(__xludf.DUMMYFUNCTION("""COMPUTED_VALUE"""),"-")</f>
        <v>-</v>
      </c>
      <c r="W37" s="10" t="str">
        <f>IFERROR(__xludf.DUMMYFUNCTION("""COMPUTED_VALUE"""),"-")</f>
        <v>-</v>
      </c>
      <c r="X37" s="10" t="str">
        <f>IFERROR(__xludf.DUMMYFUNCTION("""COMPUTED_VALUE"""),"-")</f>
        <v>-</v>
      </c>
      <c r="Y37" s="10" t="str">
        <f>IFERROR(__xludf.DUMMYFUNCTION("""COMPUTED_VALUE"""),"-")</f>
        <v>-</v>
      </c>
      <c r="Z37" s="10" t="str">
        <f>IFERROR(__xludf.DUMMYFUNCTION("""COMPUTED_VALUE"""),"-")</f>
        <v>-</v>
      </c>
      <c r="AA37" s="10" t="str">
        <f>IFERROR(__xludf.DUMMYFUNCTION("""COMPUTED_VALUE"""),"-")</f>
        <v>-</v>
      </c>
      <c r="AB37" s="10" t="str">
        <f>IFERROR(__xludf.DUMMYFUNCTION("""COMPUTED_VALUE"""),"-")</f>
        <v>-</v>
      </c>
      <c r="AC37" s="10" t="str">
        <f>IFERROR(__xludf.DUMMYFUNCTION("""COMPUTED_VALUE"""),"-")</f>
        <v>-</v>
      </c>
      <c r="AD37" s="10" t="str">
        <f>IFERROR(__xludf.DUMMYFUNCTION("""COMPUTED_VALUE"""),"-")</f>
        <v>-</v>
      </c>
      <c r="AE37" s="10" t="str">
        <f>IFERROR(__xludf.DUMMYFUNCTION("""COMPUTED_VALUE"""),"-")</f>
        <v>-</v>
      </c>
      <c r="AF37" s="10" t="str">
        <f>IFERROR(__xludf.DUMMYFUNCTION("""COMPUTED_VALUE"""),"-")</f>
        <v>-</v>
      </c>
      <c r="AG37" s="10" t="str">
        <f>IFERROR(__xludf.DUMMYFUNCTION("""COMPUTED_VALUE"""),"-")</f>
        <v>-</v>
      </c>
      <c r="AH37" s="10" t="str">
        <f>IFERROR(__xludf.DUMMYFUNCTION("""COMPUTED_VALUE"""),"-")</f>
        <v>-</v>
      </c>
      <c r="AI37" s="10" t="str">
        <f>IFERROR(__xludf.DUMMYFUNCTION("""COMPUTED_VALUE"""),"-")</f>
        <v>-</v>
      </c>
      <c r="AJ37" s="10" t="str">
        <f>IFERROR(__xludf.DUMMYFUNCTION("""COMPUTED_VALUE"""),"-")</f>
        <v>-</v>
      </c>
      <c r="AK37" s="10" t="str">
        <f>IFERROR(__xludf.DUMMYFUNCTION("""COMPUTED_VALUE"""),"-")</f>
        <v>-</v>
      </c>
      <c r="AL37" s="10" t="str">
        <f>IFERROR(__xludf.DUMMYFUNCTION("""COMPUTED_VALUE"""),"-")</f>
        <v>-</v>
      </c>
      <c r="AM37" s="10" t="str">
        <f>IFERROR(__xludf.DUMMYFUNCTION("""COMPUTED_VALUE"""),"-")</f>
        <v>-</v>
      </c>
      <c r="AN37" s="11" t="str">
        <f>IFERROR(__xludf.DUMMYFUNCTION("""COMPUTED_VALUE"""),"-")</f>
        <v>-</v>
      </c>
      <c r="AO37" s="10" t="str">
        <f>IFERROR(__xludf.DUMMYFUNCTION("""COMPUTED_VALUE"""),"-")</f>
        <v>-</v>
      </c>
      <c r="AP37" s="10" t="str">
        <f>IFERROR(__xludf.DUMMYFUNCTION("""COMPUTED_VALUE"""),"-")</f>
        <v>-</v>
      </c>
      <c r="AQ37" s="10" t="str">
        <f>IFERROR(__xludf.DUMMYFUNCTION("""COMPUTED_VALUE"""),"-")</f>
        <v>-</v>
      </c>
      <c r="AR37" s="10" t="str">
        <f>IFERROR(__xludf.DUMMYFUNCTION("""COMPUTED_VALUE"""),"-")</f>
        <v>-</v>
      </c>
      <c r="AS37" s="10" t="str">
        <f>IFERROR(__xludf.DUMMYFUNCTION("""COMPUTED_VALUE"""),"-")</f>
        <v>-</v>
      </c>
      <c r="AT37" s="10" t="str">
        <f>IFERROR(__xludf.DUMMYFUNCTION("""COMPUTED_VALUE"""),"-")</f>
        <v>-</v>
      </c>
      <c r="AU37" s="10" t="str">
        <f>IFERROR(__xludf.DUMMYFUNCTION("""COMPUTED_VALUE"""),"-")</f>
        <v>-</v>
      </c>
      <c r="AV37" s="10" t="str">
        <f>IFERROR(__xludf.DUMMYFUNCTION("""COMPUTED_VALUE"""),"-")</f>
        <v>-</v>
      </c>
      <c r="AW37" s="10" t="str">
        <f>IFERROR(__xludf.DUMMYFUNCTION("""COMPUTED_VALUE"""),"-")</f>
        <v>-</v>
      </c>
      <c r="AX37" s="10" t="str">
        <f>IFERROR(__xludf.DUMMYFUNCTION("""COMPUTED_VALUE"""),"-")</f>
        <v>-</v>
      </c>
      <c r="AY37" s="10" t="str">
        <f>IFERROR(__xludf.DUMMYFUNCTION("""COMPUTED_VALUE"""),"-")</f>
        <v>-</v>
      </c>
      <c r="AZ37" s="10" t="str">
        <f>IFERROR(__xludf.DUMMYFUNCTION("""COMPUTED_VALUE"""),"-")</f>
        <v>-</v>
      </c>
      <c r="BA37" s="10" t="str">
        <f>IFERROR(__xludf.DUMMYFUNCTION("""COMPUTED_VALUE"""),"-")</f>
        <v>-</v>
      </c>
      <c r="BB37" s="10" t="str">
        <f>IFERROR(__xludf.DUMMYFUNCTION("""COMPUTED_VALUE"""),"-")</f>
        <v>-</v>
      </c>
      <c r="BC37" s="10" t="str">
        <f>IFERROR(__xludf.DUMMYFUNCTION("""COMPUTED_VALUE"""),"-")</f>
        <v>-</v>
      </c>
      <c r="BD37" s="10" t="str">
        <f>IFERROR(__xludf.DUMMYFUNCTION("""COMPUTED_VALUE"""),"-")</f>
        <v>-</v>
      </c>
      <c r="BE37" s="10" t="str">
        <f>IFERROR(__xludf.DUMMYFUNCTION("""COMPUTED_VALUE"""),"-")</f>
        <v>-</v>
      </c>
      <c r="BF37" s="10" t="str">
        <f>IFERROR(__xludf.DUMMYFUNCTION("""COMPUTED_VALUE"""),"-")</f>
        <v>-</v>
      </c>
      <c r="BG37" s="10" t="str">
        <f>IFERROR(__xludf.DUMMYFUNCTION("""COMPUTED_VALUE"""),"-")</f>
        <v>-</v>
      </c>
      <c r="BH37" s="10" t="str">
        <f>IFERROR(__xludf.DUMMYFUNCTION("""COMPUTED_VALUE"""),"-")</f>
        <v>-</v>
      </c>
      <c r="BI37" s="10" t="str">
        <f>IFERROR(__xludf.DUMMYFUNCTION("""COMPUTED_VALUE"""),"-")</f>
        <v>-</v>
      </c>
      <c r="BJ37" s="10" t="str">
        <f>IFERROR(__xludf.DUMMYFUNCTION("""COMPUTED_VALUE"""),"-")</f>
        <v>-</v>
      </c>
      <c r="BK37" s="10" t="str">
        <f>IFERROR(__xludf.DUMMYFUNCTION("""COMPUTED_VALUE"""),"-")</f>
        <v>-</v>
      </c>
      <c r="BL37" s="11" t="str">
        <f>IFERROR(__xludf.DUMMYFUNCTION("""COMPUTED_VALUE"""),"-")</f>
        <v>-</v>
      </c>
      <c r="BM37" s="10" t="str">
        <f>IFERROR(__xludf.DUMMYFUNCTION("""COMPUTED_VALUE"""),"-")</f>
        <v>-</v>
      </c>
      <c r="BN37" s="10" t="str">
        <f>IFERROR(__xludf.DUMMYFUNCTION("""COMPUTED_VALUE"""),"-")</f>
        <v>-</v>
      </c>
      <c r="BO37" s="10" t="str">
        <f>IFERROR(__xludf.DUMMYFUNCTION("""COMPUTED_VALUE"""),"-")</f>
        <v>-</v>
      </c>
      <c r="BP37" s="10" t="str">
        <f>IFERROR(__xludf.DUMMYFUNCTION("""COMPUTED_VALUE"""),"-")</f>
        <v>-</v>
      </c>
      <c r="BQ37" s="10" t="str">
        <f>IFERROR(__xludf.DUMMYFUNCTION("""COMPUTED_VALUE"""),"-")</f>
        <v>-</v>
      </c>
      <c r="BR37" s="10" t="str">
        <f>IFERROR(__xludf.DUMMYFUNCTION("""COMPUTED_VALUE"""),"-")</f>
        <v>-</v>
      </c>
      <c r="BS37" s="10" t="str">
        <f>IFERROR(__xludf.DUMMYFUNCTION("""COMPUTED_VALUE"""),"-")</f>
        <v>-</v>
      </c>
      <c r="BT37" s="10" t="str">
        <f>IFERROR(__xludf.DUMMYFUNCTION("""COMPUTED_VALUE"""),"-")</f>
        <v>-</v>
      </c>
      <c r="BU37" s="10" t="str">
        <f>IFERROR(__xludf.DUMMYFUNCTION("""COMPUTED_VALUE"""),"-")</f>
        <v>-</v>
      </c>
      <c r="BV37" s="10" t="str">
        <f>IFERROR(__xludf.DUMMYFUNCTION("""COMPUTED_VALUE"""),"-")</f>
        <v>-</v>
      </c>
      <c r="BW37" s="10" t="str">
        <f>IFERROR(__xludf.DUMMYFUNCTION("""COMPUTED_VALUE"""),"-")</f>
        <v>-</v>
      </c>
      <c r="BX37" s="10" t="str">
        <f>IFERROR(__xludf.DUMMYFUNCTION("""COMPUTED_VALUE"""),"-")</f>
        <v>-</v>
      </c>
      <c r="BY37" s="10" t="str">
        <f>IFERROR(__xludf.DUMMYFUNCTION("""COMPUTED_VALUE"""),"-")</f>
        <v>-</v>
      </c>
      <c r="BZ37" s="10" t="str">
        <f>IFERROR(__xludf.DUMMYFUNCTION("""COMPUTED_VALUE"""),"-")</f>
        <v>-</v>
      </c>
      <c r="CA37" s="10" t="str">
        <f>IFERROR(__xludf.DUMMYFUNCTION("""COMPUTED_VALUE"""),"-")</f>
        <v>-</v>
      </c>
      <c r="CB37" s="10" t="str">
        <f>IFERROR(__xludf.DUMMYFUNCTION("""COMPUTED_VALUE"""),"-")</f>
        <v>-</v>
      </c>
      <c r="CC37" s="10" t="str">
        <f>IFERROR(__xludf.DUMMYFUNCTION("""COMPUTED_VALUE"""),"-")</f>
        <v>-</v>
      </c>
      <c r="CD37" s="10" t="str">
        <f>IFERROR(__xludf.DUMMYFUNCTION("""COMPUTED_VALUE"""),"-")</f>
        <v>-</v>
      </c>
      <c r="CE37" s="10" t="str">
        <f>IFERROR(__xludf.DUMMYFUNCTION("""COMPUTED_VALUE"""),"-")</f>
        <v>-</v>
      </c>
      <c r="CF37" s="10" t="str">
        <f>IFERROR(__xludf.DUMMYFUNCTION("""COMPUTED_VALUE"""),"-")</f>
        <v>-</v>
      </c>
      <c r="CG37" s="10" t="str">
        <f>IFERROR(__xludf.DUMMYFUNCTION("""COMPUTED_VALUE"""),"-")</f>
        <v>-</v>
      </c>
      <c r="CH37" s="10" t="str">
        <f>IFERROR(__xludf.DUMMYFUNCTION("""COMPUTED_VALUE"""),"-")</f>
        <v>-</v>
      </c>
      <c r="CI37" s="10" t="str">
        <f>IFERROR(__xludf.DUMMYFUNCTION("""COMPUTED_VALUE"""),"-")</f>
        <v>-</v>
      </c>
      <c r="CJ37" s="10" t="str">
        <f>IFERROR(__xludf.DUMMYFUNCTION("""COMPUTED_VALUE"""),"-")</f>
        <v>-</v>
      </c>
      <c r="CK37" s="10" t="str">
        <f>IFERROR(__xludf.DUMMYFUNCTION("""COMPUTED_VALUE"""),"-")</f>
        <v>-</v>
      </c>
      <c r="CL37" s="10" t="str">
        <f>IFERROR(__xludf.DUMMYFUNCTION("""COMPUTED_VALUE"""),"-")</f>
        <v>-</v>
      </c>
      <c r="CM37" s="10" t="str">
        <f>IFERROR(__xludf.DUMMYFUNCTION("""COMPUTED_VALUE"""),"-")</f>
        <v>-</v>
      </c>
      <c r="CN37" s="10" t="str">
        <f>IFERROR(__xludf.DUMMYFUNCTION("""COMPUTED_VALUE"""),"-")</f>
        <v>-</v>
      </c>
      <c r="CO37" s="11">
        <f>IFERROR(__xludf.DUMMYFUNCTION("""COMPUTED_VALUE"""),1.0)</f>
        <v>1</v>
      </c>
      <c r="CP37" s="10">
        <f>IFERROR(__xludf.DUMMYFUNCTION("""COMPUTED_VALUE"""),1.0)</f>
        <v>1</v>
      </c>
      <c r="CQ37" s="10">
        <f>IFERROR(__xludf.DUMMYFUNCTION("""COMPUTED_VALUE"""),1.0)</f>
        <v>1</v>
      </c>
      <c r="CR37" s="10">
        <f>IFERROR(__xludf.DUMMYFUNCTION("""COMPUTED_VALUE"""),1.0)</f>
        <v>1</v>
      </c>
      <c r="CS37" s="10">
        <f>IFERROR(__xludf.DUMMYFUNCTION("""COMPUTED_VALUE"""),1.0)</f>
        <v>1</v>
      </c>
      <c r="CT37" s="10">
        <f>IFERROR(__xludf.DUMMYFUNCTION("""COMPUTED_VALUE"""),1.0)</f>
        <v>1</v>
      </c>
      <c r="CU37" s="10">
        <f>IFERROR(__xludf.DUMMYFUNCTION("""COMPUTED_VALUE"""),1.0)</f>
        <v>1</v>
      </c>
      <c r="CV37" s="10">
        <f>IFERROR(__xludf.DUMMYFUNCTION("""COMPUTED_VALUE"""),1.0)</f>
        <v>1</v>
      </c>
      <c r="CW37" s="10">
        <f>IFERROR(__xludf.DUMMYFUNCTION("""COMPUTED_VALUE"""),1.0)</f>
        <v>1</v>
      </c>
      <c r="CX37" s="10">
        <f>IFERROR(__xludf.DUMMYFUNCTION("""COMPUTED_VALUE"""),1.0)</f>
        <v>1</v>
      </c>
      <c r="CY37" s="10">
        <f>IFERROR(__xludf.DUMMYFUNCTION("""COMPUTED_VALUE"""),1.0)</f>
        <v>1</v>
      </c>
      <c r="CZ37" s="10">
        <f>IFERROR(__xludf.DUMMYFUNCTION("""COMPUTED_VALUE"""),1.0)</f>
        <v>1</v>
      </c>
      <c r="DA37" s="10">
        <f>IFERROR(__xludf.DUMMYFUNCTION("""COMPUTED_VALUE"""),1.0)</f>
        <v>1</v>
      </c>
      <c r="DB37" s="10">
        <f>IFERROR(__xludf.DUMMYFUNCTION("""COMPUTED_VALUE"""),1.0)</f>
        <v>1</v>
      </c>
      <c r="DC37" s="10">
        <f>IFERROR(__xludf.DUMMYFUNCTION("""COMPUTED_VALUE"""),1.0)</f>
        <v>1</v>
      </c>
      <c r="DD37" s="10">
        <f>IFERROR(__xludf.DUMMYFUNCTION("""COMPUTED_VALUE"""),1.0)</f>
        <v>1</v>
      </c>
      <c r="DE37" s="10">
        <f>IFERROR(__xludf.DUMMYFUNCTION("""COMPUTED_VALUE"""),1.0)</f>
        <v>1</v>
      </c>
      <c r="DF37" s="10">
        <f>IFERROR(__xludf.DUMMYFUNCTION("""COMPUTED_VALUE"""),1.0)</f>
        <v>1</v>
      </c>
      <c r="DG37" s="10">
        <f>IFERROR(__xludf.DUMMYFUNCTION("""COMPUTED_VALUE"""),1.0)</f>
        <v>1</v>
      </c>
      <c r="DH37" s="10">
        <f>IFERROR(__xludf.DUMMYFUNCTION("""COMPUTED_VALUE"""),1.0)</f>
        <v>1</v>
      </c>
      <c r="DI37" s="10">
        <f>IFERROR(__xludf.DUMMYFUNCTION("""COMPUTED_VALUE"""),1.0)</f>
        <v>1</v>
      </c>
      <c r="DJ37" s="10">
        <f>IFERROR(__xludf.DUMMYFUNCTION("""COMPUTED_VALUE"""),1.0)</f>
        <v>1</v>
      </c>
      <c r="DK37" s="10">
        <f>IFERROR(__xludf.DUMMYFUNCTION("""COMPUTED_VALUE"""),1.0)</f>
        <v>1</v>
      </c>
      <c r="DL37" s="10">
        <f>IFERROR(__xludf.DUMMYFUNCTION("""COMPUTED_VALUE"""),1.0)</f>
        <v>1</v>
      </c>
      <c r="DM37" s="10">
        <f>IFERROR(__xludf.DUMMYFUNCTION("""COMPUTED_VALUE"""),1.0)</f>
        <v>1</v>
      </c>
      <c r="DN37" s="10">
        <f>IFERROR(__xludf.DUMMYFUNCTION("""COMPUTED_VALUE"""),1.0)</f>
        <v>1</v>
      </c>
      <c r="DO37" s="10">
        <f>IFERROR(__xludf.DUMMYFUNCTION("""COMPUTED_VALUE"""),1.0)</f>
        <v>1</v>
      </c>
      <c r="DP37" s="10">
        <f>IFERROR(__xludf.DUMMYFUNCTION("""COMPUTED_VALUE"""),1.0)</f>
        <v>1</v>
      </c>
      <c r="DQ37" s="10">
        <f>IFERROR(__xludf.DUMMYFUNCTION("""COMPUTED_VALUE"""),1.0)</f>
        <v>1</v>
      </c>
      <c r="DR37" s="10">
        <f>IFERROR(__xludf.DUMMYFUNCTION("""COMPUTED_VALUE"""),1.0)</f>
        <v>1</v>
      </c>
      <c r="DS37" s="10">
        <f>IFERROR(__xludf.DUMMYFUNCTION("""COMPUTED_VALUE"""),1.0)</f>
        <v>1</v>
      </c>
      <c r="DT37" s="10">
        <f>IFERROR(__xludf.DUMMYFUNCTION("""COMPUTED_VALUE"""),1.0)</f>
        <v>1</v>
      </c>
      <c r="DU37" s="10">
        <f>IFERROR(__xludf.DUMMYFUNCTION("""COMPUTED_VALUE"""),1.0)</f>
        <v>1</v>
      </c>
      <c r="DV37" s="10">
        <f>IFERROR(__xludf.DUMMYFUNCTION("""COMPUTED_VALUE"""),1.0)</f>
        <v>1</v>
      </c>
      <c r="DW37" s="10">
        <f>IFERROR(__xludf.DUMMYFUNCTION("""COMPUTED_VALUE"""),1.0)</f>
        <v>1</v>
      </c>
      <c r="DX37" s="10">
        <f>IFERROR(__xludf.DUMMYFUNCTION("""COMPUTED_VALUE"""),1.0)</f>
        <v>1</v>
      </c>
      <c r="DY37" s="10">
        <f>IFERROR(__xludf.DUMMYFUNCTION("""COMPUTED_VALUE"""),1.0)</f>
        <v>1</v>
      </c>
      <c r="DZ37" s="10">
        <f>IFERROR(__xludf.DUMMYFUNCTION("""COMPUTED_VALUE"""),1.0)</f>
        <v>1</v>
      </c>
      <c r="EA37" s="10">
        <f>IFERROR(__xludf.DUMMYFUNCTION("""COMPUTED_VALUE"""),1.0)</f>
        <v>1</v>
      </c>
      <c r="EB37" s="10">
        <f>IFERROR(__xludf.DUMMYFUNCTION("""COMPUTED_VALUE"""),1.0)</f>
        <v>1</v>
      </c>
      <c r="EC37" s="10">
        <f>IFERROR(__xludf.DUMMYFUNCTION("""COMPUTED_VALUE"""),1.0)</f>
        <v>1</v>
      </c>
      <c r="ED37" s="10">
        <f>IFERROR(__xludf.DUMMYFUNCTION("""COMPUTED_VALUE"""),1.0)</f>
        <v>1</v>
      </c>
      <c r="EE37" s="10">
        <f>IFERROR(__xludf.DUMMYFUNCTION("""COMPUTED_VALUE"""),1.0)</f>
        <v>1</v>
      </c>
      <c r="EF37" s="10">
        <f>IFERROR(__xludf.DUMMYFUNCTION("""COMPUTED_VALUE"""),1.0)</f>
        <v>1</v>
      </c>
      <c r="EG37" s="10">
        <f>IFERROR(__xludf.DUMMYFUNCTION("""COMPUTED_VALUE"""),1.0)</f>
        <v>1</v>
      </c>
      <c r="EH37" s="10">
        <f>IFERROR(__xludf.DUMMYFUNCTION("""COMPUTED_VALUE"""),1.0)</f>
        <v>1</v>
      </c>
      <c r="EI37" s="10">
        <f>IFERROR(__xludf.DUMMYFUNCTION("""COMPUTED_VALUE"""),1.0)</f>
        <v>1</v>
      </c>
      <c r="EJ37" s="10">
        <f>IFERROR(__xludf.DUMMYFUNCTION("""COMPUTED_VALUE"""),1.0)</f>
        <v>1</v>
      </c>
      <c r="EK37" s="10">
        <f>IFERROR(__xludf.DUMMYFUNCTION("""COMPUTED_VALUE"""),1.0)</f>
        <v>1</v>
      </c>
      <c r="EL37" s="10">
        <f>IFERROR(__xludf.DUMMYFUNCTION("""COMPUTED_VALUE"""),1.0)</f>
        <v>1</v>
      </c>
      <c r="EM37" s="10">
        <f>IFERROR(__xludf.DUMMYFUNCTION("""COMPUTED_VALUE"""),1.0)</f>
        <v>1</v>
      </c>
      <c r="EN37" s="10">
        <f>IFERROR(__xludf.DUMMYFUNCTION("""COMPUTED_VALUE"""),1.0)</f>
        <v>1</v>
      </c>
      <c r="EO37" s="10">
        <f>IFERROR(__xludf.DUMMYFUNCTION("""COMPUTED_VALUE"""),1.0)</f>
        <v>1</v>
      </c>
      <c r="EP37" s="10">
        <f>IFERROR(__xludf.DUMMYFUNCTION("""COMPUTED_VALUE"""),1.0)</f>
        <v>1</v>
      </c>
      <c r="EQ37" s="10">
        <f>IFERROR(__xludf.DUMMYFUNCTION("""COMPUTED_VALUE"""),1.0)</f>
        <v>1</v>
      </c>
      <c r="ER37" s="10">
        <f>IFERROR(__xludf.DUMMYFUNCTION("""COMPUTED_VALUE"""),1.0)</f>
        <v>1</v>
      </c>
      <c r="ES37" s="10">
        <f>IFERROR(__xludf.DUMMYFUNCTION("""COMPUTED_VALUE"""),1.0)</f>
        <v>1</v>
      </c>
      <c r="ET37" s="10">
        <f>IFERROR(__xludf.DUMMYFUNCTION("""COMPUTED_VALUE"""),1.0)</f>
        <v>1</v>
      </c>
      <c r="EU37" s="10">
        <f>IFERROR(__xludf.DUMMYFUNCTION("""COMPUTED_VALUE"""),1.0)</f>
        <v>1</v>
      </c>
      <c r="EV37" s="10" t="str">
        <f>IFERROR(__xludf.DUMMYFUNCTION("""COMPUTED_VALUE"""),"WA")</f>
        <v>WA</v>
      </c>
      <c r="EW37" s="10">
        <f>IFERROR(__xludf.DUMMYFUNCTION("""COMPUTED_VALUE"""),1.0)</f>
        <v>1</v>
      </c>
      <c r="EX37" s="10" t="str">
        <f>IFERROR(__xludf.DUMMYFUNCTION("""COMPUTED_VALUE"""),"WA")</f>
        <v>WA</v>
      </c>
      <c r="EY37" s="10" t="str">
        <f>IFERROR(__xludf.DUMMYFUNCTION("""COMPUTED_VALUE"""),"WA")</f>
        <v>WA</v>
      </c>
      <c r="EZ37" s="10" t="str">
        <f>IFERROR(__xludf.DUMMYFUNCTION("""COMPUTED_VALUE"""),"WA")</f>
        <v>WA</v>
      </c>
      <c r="FA37" s="10">
        <f>IFERROR(__xludf.DUMMYFUNCTION("""COMPUTED_VALUE"""),1.0)</f>
        <v>1</v>
      </c>
      <c r="FB37" s="10" t="str">
        <f>IFERROR(__xludf.DUMMYFUNCTION("""COMPUTED_VALUE"""),"WA")</f>
        <v>WA</v>
      </c>
      <c r="FC37" s="10">
        <f>IFERROR(__xludf.DUMMYFUNCTION("""COMPUTED_VALUE"""),1.0)</f>
        <v>1</v>
      </c>
      <c r="FD37" s="11">
        <f>IFERROR(__xludf.DUMMYFUNCTION("""COMPUTED_VALUE"""),1.0)</f>
        <v>1</v>
      </c>
      <c r="FE37" s="10">
        <f>IFERROR(__xludf.DUMMYFUNCTION("""COMPUTED_VALUE"""),1.0)</f>
        <v>1</v>
      </c>
      <c r="FF37" s="10">
        <f>IFERROR(__xludf.DUMMYFUNCTION("""COMPUTED_VALUE"""),1.0)</f>
        <v>1</v>
      </c>
      <c r="FG37" s="10" t="str">
        <f>IFERROR(__xludf.DUMMYFUNCTION("""COMPUTED_VALUE"""),"WA")</f>
        <v>WA</v>
      </c>
      <c r="FH37" s="10" t="str">
        <f>IFERROR(__xludf.DUMMYFUNCTION("""COMPUTED_VALUE"""),"WA")</f>
        <v>WA</v>
      </c>
      <c r="FI37" s="10">
        <f>IFERROR(__xludf.DUMMYFUNCTION("""COMPUTED_VALUE"""),1.0)</f>
        <v>1</v>
      </c>
      <c r="FJ37" s="10">
        <f>IFERROR(__xludf.DUMMYFUNCTION("""COMPUTED_VALUE"""),1.0)</f>
        <v>1</v>
      </c>
      <c r="FK37" s="10">
        <f>IFERROR(__xludf.DUMMYFUNCTION("""COMPUTED_VALUE"""),1.0)</f>
        <v>1</v>
      </c>
      <c r="FL37" s="10">
        <f>IFERROR(__xludf.DUMMYFUNCTION("""COMPUTED_VALUE"""),1.0)</f>
        <v>1</v>
      </c>
      <c r="FM37" s="10">
        <f>IFERROR(__xludf.DUMMYFUNCTION("""COMPUTED_VALUE"""),1.0)</f>
        <v>1</v>
      </c>
      <c r="FN37" s="10">
        <f>IFERROR(__xludf.DUMMYFUNCTION("""COMPUTED_VALUE"""),1.0)</f>
        <v>1</v>
      </c>
      <c r="FO37" s="10" t="str">
        <f>IFERROR(__xludf.DUMMYFUNCTION("""COMPUTED_VALUE"""),"WA")</f>
        <v>WA</v>
      </c>
      <c r="FP37" s="10" t="str">
        <f>IFERROR(__xludf.DUMMYFUNCTION("""COMPUTED_VALUE"""),"WA")</f>
        <v>WA</v>
      </c>
      <c r="FQ37" s="10" t="str">
        <f>IFERROR(__xludf.DUMMYFUNCTION("""COMPUTED_VALUE"""),"WA")</f>
        <v>WA</v>
      </c>
      <c r="FR37" s="10">
        <f>IFERROR(__xludf.DUMMYFUNCTION("""COMPUTED_VALUE"""),1.0)</f>
        <v>1</v>
      </c>
      <c r="FS37" s="10" t="str">
        <f>IFERROR(__xludf.DUMMYFUNCTION("""COMPUTED_VALUE"""),"WA")</f>
        <v>WA</v>
      </c>
      <c r="FT37" s="10" t="str">
        <f>IFERROR(__xludf.DUMMYFUNCTION("""COMPUTED_VALUE"""),"TLE")</f>
        <v>TLE</v>
      </c>
      <c r="FU37" s="10" t="str">
        <f>IFERROR(__xludf.DUMMYFUNCTION("""COMPUTED_VALUE"""),"TLE")</f>
        <v>TLE</v>
      </c>
      <c r="FV37" s="10" t="str">
        <f>IFERROR(__xludf.DUMMYFUNCTION("""COMPUTED_VALUE"""),"TLE")</f>
        <v>TLE</v>
      </c>
      <c r="FW37" s="10" t="str">
        <f>IFERROR(__xludf.DUMMYFUNCTION("""COMPUTED_VALUE"""),"WA")</f>
        <v>WA</v>
      </c>
      <c r="FX37" s="10" t="str">
        <f>IFERROR(__xludf.DUMMYFUNCTION("""COMPUTED_VALUE"""),"WA")</f>
        <v>WA</v>
      </c>
      <c r="FY37" s="10" t="str">
        <f>IFERROR(__xludf.DUMMYFUNCTION("""COMPUTED_VALUE"""),"WA")</f>
        <v>WA</v>
      </c>
      <c r="FZ37" s="10">
        <f>IFERROR(__xludf.DUMMYFUNCTION("""COMPUTED_VALUE"""),1.0)</f>
        <v>1</v>
      </c>
      <c r="GA37" s="10" t="str">
        <f>IFERROR(__xludf.DUMMYFUNCTION("""COMPUTED_VALUE"""),"TLE")</f>
        <v>TLE</v>
      </c>
      <c r="GB37" s="10" t="str">
        <f>IFERROR(__xludf.DUMMYFUNCTION("""COMPUTED_VALUE"""),"TLE")</f>
        <v>TLE</v>
      </c>
      <c r="GC37" s="10">
        <f>IFERROR(__xludf.DUMMYFUNCTION("""COMPUTED_VALUE"""),1.0)</f>
        <v>1</v>
      </c>
      <c r="GD37" s="10">
        <f>IFERROR(__xludf.DUMMYFUNCTION("""COMPUTED_VALUE"""),1.0)</f>
        <v>1</v>
      </c>
      <c r="GE37" s="11">
        <f>IFERROR(__xludf.DUMMYFUNCTION("""COMPUTED_VALUE"""),1.0)</f>
        <v>1</v>
      </c>
      <c r="GF37" s="10">
        <f>IFERROR(__xludf.DUMMYFUNCTION("""COMPUTED_VALUE"""),1.0)</f>
        <v>1</v>
      </c>
      <c r="GG37" s="10">
        <f>IFERROR(__xludf.DUMMYFUNCTION("""COMPUTED_VALUE"""),1.0)</f>
        <v>1</v>
      </c>
      <c r="GH37" s="10">
        <f>IFERROR(__xludf.DUMMYFUNCTION("""COMPUTED_VALUE"""),1.0)</f>
        <v>1</v>
      </c>
      <c r="GI37" s="10">
        <f>IFERROR(__xludf.DUMMYFUNCTION("""COMPUTED_VALUE"""),1.0)</f>
        <v>1</v>
      </c>
      <c r="GJ37" s="10">
        <f>IFERROR(__xludf.DUMMYFUNCTION("""COMPUTED_VALUE"""),1.0)</f>
        <v>1</v>
      </c>
      <c r="GK37" s="10">
        <f>IFERROR(__xludf.DUMMYFUNCTION("""COMPUTED_VALUE"""),1.0)</f>
        <v>1</v>
      </c>
      <c r="GL37" s="10">
        <f>IFERROR(__xludf.DUMMYFUNCTION("""COMPUTED_VALUE"""),1.0)</f>
        <v>1</v>
      </c>
      <c r="GM37" s="10">
        <f>IFERROR(__xludf.DUMMYFUNCTION("""COMPUTED_VALUE"""),1.0)</f>
        <v>1</v>
      </c>
      <c r="GN37" s="10">
        <f>IFERROR(__xludf.DUMMYFUNCTION("""COMPUTED_VALUE"""),1.0)</f>
        <v>1</v>
      </c>
      <c r="GO37" s="10">
        <f>IFERROR(__xludf.DUMMYFUNCTION("""COMPUTED_VALUE"""),1.0)</f>
        <v>1</v>
      </c>
      <c r="GP37" s="10">
        <f>IFERROR(__xludf.DUMMYFUNCTION("""COMPUTED_VALUE"""),1.0)</f>
        <v>1</v>
      </c>
      <c r="GQ37" s="10" t="str">
        <f>IFERROR(__xludf.DUMMYFUNCTION("""COMPUTED_VALUE"""),"TLE")</f>
        <v>TLE</v>
      </c>
      <c r="GR37" s="10" t="str">
        <f>IFERROR(__xludf.DUMMYFUNCTION("""COMPUTED_VALUE"""),"TLE")</f>
        <v>TLE</v>
      </c>
      <c r="GS37" s="10" t="str">
        <f>IFERROR(__xludf.DUMMYFUNCTION("""COMPUTED_VALUE"""),"TLE")</f>
        <v>TLE</v>
      </c>
      <c r="GT37" s="10" t="str">
        <f>IFERROR(__xludf.DUMMYFUNCTION("""COMPUTED_VALUE"""),"TLE")</f>
        <v>TLE</v>
      </c>
      <c r="GU37" s="10" t="str">
        <f>IFERROR(__xludf.DUMMYFUNCTION("""COMPUTED_VALUE"""),"TLE")</f>
        <v>TLE</v>
      </c>
      <c r="GV37" s="10" t="str">
        <f>IFERROR(__xludf.DUMMYFUNCTION("""COMPUTED_VALUE"""),"TLE")</f>
        <v>TLE</v>
      </c>
      <c r="GW37" s="10" t="str">
        <f>IFERROR(__xludf.DUMMYFUNCTION("""COMPUTED_VALUE"""),"TLE")</f>
        <v>TLE</v>
      </c>
      <c r="GX37" s="10" t="str">
        <f>IFERROR(__xludf.DUMMYFUNCTION("""COMPUTED_VALUE"""),"TLE")</f>
        <v>TLE</v>
      </c>
      <c r="GY37" s="10" t="str">
        <f>IFERROR(__xludf.DUMMYFUNCTION("""COMPUTED_VALUE"""),"TLE")</f>
        <v>TLE</v>
      </c>
      <c r="GZ37" s="10" t="str">
        <f>IFERROR(__xludf.DUMMYFUNCTION("""COMPUTED_VALUE"""),"TLE")</f>
        <v>TLE</v>
      </c>
      <c r="HA37" s="10" t="str">
        <f>IFERROR(__xludf.DUMMYFUNCTION("""COMPUTED_VALUE"""),"TLE")</f>
        <v>TLE</v>
      </c>
      <c r="HB37" s="10" t="str">
        <f>IFERROR(__xludf.DUMMYFUNCTION("""COMPUTED_VALUE"""),"TLE")</f>
        <v>TLE</v>
      </c>
      <c r="HC37" s="10" t="str">
        <f>IFERROR(__xludf.DUMMYFUNCTION("""COMPUTED_VALUE"""),"TLE")</f>
        <v>TLE</v>
      </c>
      <c r="HD37" s="10" t="str">
        <f>IFERROR(__xludf.DUMMYFUNCTION("""COMPUTED_VALUE"""),"TLE")</f>
        <v>TLE</v>
      </c>
      <c r="HE37" s="10" t="str">
        <f>IFERROR(__xludf.DUMMYFUNCTION("""COMPUTED_VALUE"""),"TLE")</f>
        <v>TLE</v>
      </c>
      <c r="HF37" s="10" t="str">
        <f>IFERROR(__xludf.DUMMYFUNCTION("""COMPUTED_VALUE"""),"TLE")</f>
        <v>TLE</v>
      </c>
      <c r="HG37" s="10" t="str">
        <f>IFERROR(__xludf.DUMMYFUNCTION("""COMPUTED_VALUE"""),"TLE")</f>
        <v>TLE</v>
      </c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</row>
    <row r="38">
      <c r="A38" s="7"/>
      <c r="B38" s="8"/>
      <c r="C38" s="8" t="str">
        <f t="shared" si="1"/>
        <v>36 - 39</v>
      </c>
      <c r="D38" s="7" t="str">
        <f>IFERROR(__xludf.DUMMYFUNCTION("""COMPUTED_VALUE"""),"Savo")</f>
        <v>Savo</v>
      </c>
      <c r="E38" s="7" t="str">
        <f>IFERROR(__xludf.DUMMYFUNCTION("""COMPUTED_VALUE"""),"Savo")</f>
        <v>Savo</v>
      </c>
      <c r="F38" s="7" t="str">
        <f>IFERROR(__xludf.DUMMYFUNCTION("""COMPUTED_VALUE"""),"Cvijetić")</f>
        <v>Cvijetić</v>
      </c>
      <c r="G38" s="9">
        <f>IFERROR(__xludf.DUMMYFUNCTION("""COMPUTED_VALUE"""),100.0)</f>
        <v>100</v>
      </c>
      <c r="H38" s="7" t="str">
        <f>IFERROR(__xludf.DUMMYFUNCTION("""COMPUTED_VALUE"""),"ODOBREN")</f>
        <v>ODOBREN</v>
      </c>
      <c r="I38" s="7" t="str">
        <f>IFERROR(__xludf.DUMMYFUNCTION("""COMPUTED_VALUE"""),"Valjevo")</f>
        <v>Valjevo</v>
      </c>
      <c r="J38" s="7" t="str">
        <f>IFERROR(__xludf.DUMMYFUNCTION("""COMPUTED_VALUE"""),"Valjevska gimnazija")</f>
        <v>Valjevska gimnazija</v>
      </c>
      <c r="K38" s="7" t="str">
        <f>IFERROR(__xludf.DUMMYFUNCTION("""COMPUTED_VALUE"""),"III")</f>
        <v>III</v>
      </c>
      <c r="L38" s="7" t="str">
        <f>IFERROR(__xludf.DUMMYFUNCTION("""COMPUTED_VALUE"""),"A")</f>
        <v>A</v>
      </c>
      <c r="M38" s="7" t="str">
        <f>IFERROR(__xludf.DUMMYFUNCTION("""COMPUTED_VALUE"""),"Radiša Kovačević")</f>
        <v>Radiša Kovačević</v>
      </c>
      <c r="N38" s="10" t="str">
        <f>IFERROR(__xludf.DUMMYFUNCTION("""COMPUTED_VALUE"""),"-")</f>
        <v>-</v>
      </c>
      <c r="O38" s="10" t="str">
        <f>IFERROR(__xludf.DUMMYFUNCTION("""COMPUTED_VALUE"""),"-")</f>
        <v>-</v>
      </c>
      <c r="P38" s="10" t="str">
        <f>IFERROR(__xludf.DUMMYFUNCTION("""COMPUTED_VALUE"""),"-")</f>
        <v>-</v>
      </c>
      <c r="Q38" s="11">
        <f>IFERROR(__xludf.DUMMYFUNCTION("""COMPUTED_VALUE"""),100.0)</f>
        <v>100</v>
      </c>
      <c r="R38" s="10" t="str">
        <f>IFERROR(__xludf.DUMMYFUNCTION("""COMPUTED_VALUE"""),"-")</f>
        <v>-</v>
      </c>
      <c r="S38" s="10">
        <f>IFERROR(__xludf.DUMMYFUNCTION("""COMPUTED_VALUE"""),0.0)</f>
        <v>0</v>
      </c>
      <c r="T38" s="11" t="str">
        <f>IFERROR(__xludf.DUMMYFUNCTION("""COMPUTED_VALUE"""),"-")</f>
        <v>-</v>
      </c>
      <c r="U38" s="10" t="str">
        <f>IFERROR(__xludf.DUMMYFUNCTION("""COMPUTED_VALUE"""),"-")</f>
        <v>-</v>
      </c>
      <c r="V38" s="10" t="str">
        <f>IFERROR(__xludf.DUMMYFUNCTION("""COMPUTED_VALUE"""),"-")</f>
        <v>-</v>
      </c>
      <c r="W38" s="10" t="str">
        <f>IFERROR(__xludf.DUMMYFUNCTION("""COMPUTED_VALUE"""),"-")</f>
        <v>-</v>
      </c>
      <c r="X38" s="10" t="str">
        <f>IFERROR(__xludf.DUMMYFUNCTION("""COMPUTED_VALUE"""),"-")</f>
        <v>-</v>
      </c>
      <c r="Y38" s="10" t="str">
        <f>IFERROR(__xludf.DUMMYFUNCTION("""COMPUTED_VALUE"""),"-")</f>
        <v>-</v>
      </c>
      <c r="Z38" s="10" t="str">
        <f>IFERROR(__xludf.DUMMYFUNCTION("""COMPUTED_VALUE"""),"-")</f>
        <v>-</v>
      </c>
      <c r="AA38" s="10" t="str">
        <f>IFERROR(__xludf.DUMMYFUNCTION("""COMPUTED_VALUE"""),"-")</f>
        <v>-</v>
      </c>
      <c r="AB38" s="10" t="str">
        <f>IFERROR(__xludf.DUMMYFUNCTION("""COMPUTED_VALUE"""),"-")</f>
        <v>-</v>
      </c>
      <c r="AC38" s="10" t="str">
        <f>IFERROR(__xludf.DUMMYFUNCTION("""COMPUTED_VALUE"""),"-")</f>
        <v>-</v>
      </c>
      <c r="AD38" s="10" t="str">
        <f>IFERROR(__xludf.DUMMYFUNCTION("""COMPUTED_VALUE"""),"-")</f>
        <v>-</v>
      </c>
      <c r="AE38" s="10" t="str">
        <f>IFERROR(__xludf.DUMMYFUNCTION("""COMPUTED_VALUE"""),"-")</f>
        <v>-</v>
      </c>
      <c r="AF38" s="10" t="str">
        <f>IFERROR(__xludf.DUMMYFUNCTION("""COMPUTED_VALUE"""),"-")</f>
        <v>-</v>
      </c>
      <c r="AG38" s="10" t="str">
        <f>IFERROR(__xludf.DUMMYFUNCTION("""COMPUTED_VALUE"""),"-")</f>
        <v>-</v>
      </c>
      <c r="AH38" s="10" t="str">
        <f>IFERROR(__xludf.DUMMYFUNCTION("""COMPUTED_VALUE"""),"-")</f>
        <v>-</v>
      </c>
      <c r="AI38" s="10" t="str">
        <f>IFERROR(__xludf.DUMMYFUNCTION("""COMPUTED_VALUE"""),"-")</f>
        <v>-</v>
      </c>
      <c r="AJ38" s="10" t="str">
        <f>IFERROR(__xludf.DUMMYFUNCTION("""COMPUTED_VALUE"""),"-")</f>
        <v>-</v>
      </c>
      <c r="AK38" s="10" t="str">
        <f>IFERROR(__xludf.DUMMYFUNCTION("""COMPUTED_VALUE"""),"-")</f>
        <v>-</v>
      </c>
      <c r="AL38" s="10" t="str">
        <f>IFERROR(__xludf.DUMMYFUNCTION("""COMPUTED_VALUE"""),"-")</f>
        <v>-</v>
      </c>
      <c r="AM38" s="10" t="str">
        <f>IFERROR(__xludf.DUMMYFUNCTION("""COMPUTED_VALUE"""),"-")</f>
        <v>-</v>
      </c>
      <c r="AN38" s="11" t="str">
        <f>IFERROR(__xludf.DUMMYFUNCTION("""COMPUTED_VALUE"""),"-")</f>
        <v>-</v>
      </c>
      <c r="AO38" s="10" t="str">
        <f>IFERROR(__xludf.DUMMYFUNCTION("""COMPUTED_VALUE"""),"-")</f>
        <v>-</v>
      </c>
      <c r="AP38" s="10" t="str">
        <f>IFERROR(__xludf.DUMMYFUNCTION("""COMPUTED_VALUE"""),"-")</f>
        <v>-</v>
      </c>
      <c r="AQ38" s="10" t="str">
        <f>IFERROR(__xludf.DUMMYFUNCTION("""COMPUTED_VALUE"""),"-")</f>
        <v>-</v>
      </c>
      <c r="AR38" s="10" t="str">
        <f>IFERROR(__xludf.DUMMYFUNCTION("""COMPUTED_VALUE"""),"-")</f>
        <v>-</v>
      </c>
      <c r="AS38" s="10" t="str">
        <f>IFERROR(__xludf.DUMMYFUNCTION("""COMPUTED_VALUE"""),"-")</f>
        <v>-</v>
      </c>
      <c r="AT38" s="10" t="str">
        <f>IFERROR(__xludf.DUMMYFUNCTION("""COMPUTED_VALUE"""),"-")</f>
        <v>-</v>
      </c>
      <c r="AU38" s="10" t="str">
        <f>IFERROR(__xludf.DUMMYFUNCTION("""COMPUTED_VALUE"""),"-")</f>
        <v>-</v>
      </c>
      <c r="AV38" s="10" t="str">
        <f>IFERROR(__xludf.DUMMYFUNCTION("""COMPUTED_VALUE"""),"-")</f>
        <v>-</v>
      </c>
      <c r="AW38" s="10" t="str">
        <f>IFERROR(__xludf.DUMMYFUNCTION("""COMPUTED_VALUE"""),"-")</f>
        <v>-</v>
      </c>
      <c r="AX38" s="10" t="str">
        <f>IFERROR(__xludf.DUMMYFUNCTION("""COMPUTED_VALUE"""),"-")</f>
        <v>-</v>
      </c>
      <c r="AY38" s="10" t="str">
        <f>IFERROR(__xludf.DUMMYFUNCTION("""COMPUTED_VALUE"""),"-")</f>
        <v>-</v>
      </c>
      <c r="AZ38" s="10" t="str">
        <f>IFERROR(__xludf.DUMMYFUNCTION("""COMPUTED_VALUE"""),"-")</f>
        <v>-</v>
      </c>
      <c r="BA38" s="10" t="str">
        <f>IFERROR(__xludf.DUMMYFUNCTION("""COMPUTED_VALUE"""),"-")</f>
        <v>-</v>
      </c>
      <c r="BB38" s="10" t="str">
        <f>IFERROR(__xludf.DUMMYFUNCTION("""COMPUTED_VALUE"""),"-")</f>
        <v>-</v>
      </c>
      <c r="BC38" s="10" t="str">
        <f>IFERROR(__xludf.DUMMYFUNCTION("""COMPUTED_VALUE"""),"-")</f>
        <v>-</v>
      </c>
      <c r="BD38" s="10" t="str">
        <f>IFERROR(__xludf.DUMMYFUNCTION("""COMPUTED_VALUE"""),"-")</f>
        <v>-</v>
      </c>
      <c r="BE38" s="10" t="str">
        <f>IFERROR(__xludf.DUMMYFUNCTION("""COMPUTED_VALUE"""),"-")</f>
        <v>-</v>
      </c>
      <c r="BF38" s="10" t="str">
        <f>IFERROR(__xludf.DUMMYFUNCTION("""COMPUTED_VALUE"""),"-")</f>
        <v>-</v>
      </c>
      <c r="BG38" s="10" t="str">
        <f>IFERROR(__xludf.DUMMYFUNCTION("""COMPUTED_VALUE"""),"-")</f>
        <v>-</v>
      </c>
      <c r="BH38" s="10" t="str">
        <f>IFERROR(__xludf.DUMMYFUNCTION("""COMPUTED_VALUE"""),"-")</f>
        <v>-</v>
      </c>
      <c r="BI38" s="10" t="str">
        <f>IFERROR(__xludf.DUMMYFUNCTION("""COMPUTED_VALUE"""),"-")</f>
        <v>-</v>
      </c>
      <c r="BJ38" s="10" t="str">
        <f>IFERROR(__xludf.DUMMYFUNCTION("""COMPUTED_VALUE"""),"-")</f>
        <v>-</v>
      </c>
      <c r="BK38" s="10" t="str">
        <f>IFERROR(__xludf.DUMMYFUNCTION("""COMPUTED_VALUE"""),"-")</f>
        <v>-</v>
      </c>
      <c r="BL38" s="11" t="str">
        <f>IFERROR(__xludf.DUMMYFUNCTION("""COMPUTED_VALUE"""),"-")</f>
        <v>-</v>
      </c>
      <c r="BM38" s="10" t="str">
        <f>IFERROR(__xludf.DUMMYFUNCTION("""COMPUTED_VALUE"""),"-")</f>
        <v>-</v>
      </c>
      <c r="BN38" s="10" t="str">
        <f>IFERROR(__xludf.DUMMYFUNCTION("""COMPUTED_VALUE"""),"-")</f>
        <v>-</v>
      </c>
      <c r="BO38" s="10" t="str">
        <f>IFERROR(__xludf.DUMMYFUNCTION("""COMPUTED_VALUE"""),"-")</f>
        <v>-</v>
      </c>
      <c r="BP38" s="10" t="str">
        <f>IFERROR(__xludf.DUMMYFUNCTION("""COMPUTED_VALUE"""),"-")</f>
        <v>-</v>
      </c>
      <c r="BQ38" s="10" t="str">
        <f>IFERROR(__xludf.DUMMYFUNCTION("""COMPUTED_VALUE"""),"-")</f>
        <v>-</v>
      </c>
      <c r="BR38" s="10" t="str">
        <f>IFERROR(__xludf.DUMMYFUNCTION("""COMPUTED_VALUE"""),"-")</f>
        <v>-</v>
      </c>
      <c r="BS38" s="10" t="str">
        <f>IFERROR(__xludf.DUMMYFUNCTION("""COMPUTED_VALUE"""),"-")</f>
        <v>-</v>
      </c>
      <c r="BT38" s="10" t="str">
        <f>IFERROR(__xludf.DUMMYFUNCTION("""COMPUTED_VALUE"""),"-")</f>
        <v>-</v>
      </c>
      <c r="BU38" s="10" t="str">
        <f>IFERROR(__xludf.DUMMYFUNCTION("""COMPUTED_VALUE"""),"-")</f>
        <v>-</v>
      </c>
      <c r="BV38" s="10" t="str">
        <f>IFERROR(__xludf.DUMMYFUNCTION("""COMPUTED_VALUE"""),"-")</f>
        <v>-</v>
      </c>
      <c r="BW38" s="10" t="str">
        <f>IFERROR(__xludf.DUMMYFUNCTION("""COMPUTED_VALUE"""),"-")</f>
        <v>-</v>
      </c>
      <c r="BX38" s="10" t="str">
        <f>IFERROR(__xludf.DUMMYFUNCTION("""COMPUTED_VALUE"""),"-")</f>
        <v>-</v>
      </c>
      <c r="BY38" s="10" t="str">
        <f>IFERROR(__xludf.DUMMYFUNCTION("""COMPUTED_VALUE"""),"-")</f>
        <v>-</v>
      </c>
      <c r="BZ38" s="10" t="str">
        <f>IFERROR(__xludf.DUMMYFUNCTION("""COMPUTED_VALUE"""),"-")</f>
        <v>-</v>
      </c>
      <c r="CA38" s="10" t="str">
        <f>IFERROR(__xludf.DUMMYFUNCTION("""COMPUTED_VALUE"""),"-")</f>
        <v>-</v>
      </c>
      <c r="CB38" s="10" t="str">
        <f>IFERROR(__xludf.DUMMYFUNCTION("""COMPUTED_VALUE"""),"-")</f>
        <v>-</v>
      </c>
      <c r="CC38" s="10" t="str">
        <f>IFERROR(__xludf.DUMMYFUNCTION("""COMPUTED_VALUE"""),"-")</f>
        <v>-</v>
      </c>
      <c r="CD38" s="10" t="str">
        <f>IFERROR(__xludf.DUMMYFUNCTION("""COMPUTED_VALUE"""),"-")</f>
        <v>-</v>
      </c>
      <c r="CE38" s="10" t="str">
        <f>IFERROR(__xludf.DUMMYFUNCTION("""COMPUTED_VALUE"""),"-")</f>
        <v>-</v>
      </c>
      <c r="CF38" s="10" t="str">
        <f>IFERROR(__xludf.DUMMYFUNCTION("""COMPUTED_VALUE"""),"-")</f>
        <v>-</v>
      </c>
      <c r="CG38" s="10" t="str">
        <f>IFERROR(__xludf.DUMMYFUNCTION("""COMPUTED_VALUE"""),"-")</f>
        <v>-</v>
      </c>
      <c r="CH38" s="10" t="str">
        <f>IFERROR(__xludf.DUMMYFUNCTION("""COMPUTED_VALUE"""),"-")</f>
        <v>-</v>
      </c>
      <c r="CI38" s="10" t="str">
        <f>IFERROR(__xludf.DUMMYFUNCTION("""COMPUTED_VALUE"""),"-")</f>
        <v>-</v>
      </c>
      <c r="CJ38" s="10" t="str">
        <f>IFERROR(__xludf.DUMMYFUNCTION("""COMPUTED_VALUE"""),"-")</f>
        <v>-</v>
      </c>
      <c r="CK38" s="10" t="str">
        <f>IFERROR(__xludf.DUMMYFUNCTION("""COMPUTED_VALUE"""),"-")</f>
        <v>-</v>
      </c>
      <c r="CL38" s="10" t="str">
        <f>IFERROR(__xludf.DUMMYFUNCTION("""COMPUTED_VALUE"""),"-")</f>
        <v>-</v>
      </c>
      <c r="CM38" s="10" t="str">
        <f>IFERROR(__xludf.DUMMYFUNCTION("""COMPUTED_VALUE"""),"-")</f>
        <v>-</v>
      </c>
      <c r="CN38" s="10" t="str">
        <f>IFERROR(__xludf.DUMMYFUNCTION("""COMPUTED_VALUE"""),"-")</f>
        <v>-</v>
      </c>
      <c r="CO38" s="11">
        <f>IFERROR(__xludf.DUMMYFUNCTION("""COMPUTED_VALUE"""),1.0)</f>
        <v>1</v>
      </c>
      <c r="CP38" s="10">
        <f>IFERROR(__xludf.DUMMYFUNCTION("""COMPUTED_VALUE"""),1.0)</f>
        <v>1</v>
      </c>
      <c r="CQ38" s="10">
        <f>IFERROR(__xludf.DUMMYFUNCTION("""COMPUTED_VALUE"""),1.0)</f>
        <v>1</v>
      </c>
      <c r="CR38" s="10">
        <f>IFERROR(__xludf.DUMMYFUNCTION("""COMPUTED_VALUE"""),1.0)</f>
        <v>1</v>
      </c>
      <c r="CS38" s="10">
        <f>IFERROR(__xludf.DUMMYFUNCTION("""COMPUTED_VALUE"""),1.0)</f>
        <v>1</v>
      </c>
      <c r="CT38" s="10">
        <f>IFERROR(__xludf.DUMMYFUNCTION("""COMPUTED_VALUE"""),1.0)</f>
        <v>1</v>
      </c>
      <c r="CU38" s="10">
        <f>IFERROR(__xludf.DUMMYFUNCTION("""COMPUTED_VALUE"""),1.0)</f>
        <v>1</v>
      </c>
      <c r="CV38" s="10">
        <f>IFERROR(__xludf.DUMMYFUNCTION("""COMPUTED_VALUE"""),1.0)</f>
        <v>1</v>
      </c>
      <c r="CW38" s="10">
        <f>IFERROR(__xludf.DUMMYFUNCTION("""COMPUTED_VALUE"""),1.0)</f>
        <v>1</v>
      </c>
      <c r="CX38" s="10">
        <f>IFERROR(__xludf.DUMMYFUNCTION("""COMPUTED_VALUE"""),1.0)</f>
        <v>1</v>
      </c>
      <c r="CY38" s="10">
        <f>IFERROR(__xludf.DUMMYFUNCTION("""COMPUTED_VALUE"""),1.0)</f>
        <v>1</v>
      </c>
      <c r="CZ38" s="10">
        <f>IFERROR(__xludf.DUMMYFUNCTION("""COMPUTED_VALUE"""),1.0)</f>
        <v>1</v>
      </c>
      <c r="DA38" s="10">
        <f>IFERROR(__xludf.DUMMYFUNCTION("""COMPUTED_VALUE"""),1.0)</f>
        <v>1</v>
      </c>
      <c r="DB38" s="10">
        <f>IFERROR(__xludf.DUMMYFUNCTION("""COMPUTED_VALUE"""),1.0)</f>
        <v>1</v>
      </c>
      <c r="DC38" s="10">
        <f>IFERROR(__xludf.DUMMYFUNCTION("""COMPUTED_VALUE"""),1.0)</f>
        <v>1</v>
      </c>
      <c r="DD38" s="10">
        <f>IFERROR(__xludf.DUMMYFUNCTION("""COMPUTED_VALUE"""),1.0)</f>
        <v>1</v>
      </c>
      <c r="DE38" s="10">
        <f>IFERROR(__xludf.DUMMYFUNCTION("""COMPUTED_VALUE"""),1.0)</f>
        <v>1</v>
      </c>
      <c r="DF38" s="10">
        <f>IFERROR(__xludf.DUMMYFUNCTION("""COMPUTED_VALUE"""),1.0)</f>
        <v>1</v>
      </c>
      <c r="DG38" s="10">
        <f>IFERROR(__xludf.DUMMYFUNCTION("""COMPUTED_VALUE"""),1.0)</f>
        <v>1</v>
      </c>
      <c r="DH38" s="10">
        <f>IFERROR(__xludf.DUMMYFUNCTION("""COMPUTED_VALUE"""),1.0)</f>
        <v>1</v>
      </c>
      <c r="DI38" s="10">
        <f>IFERROR(__xludf.DUMMYFUNCTION("""COMPUTED_VALUE"""),1.0)</f>
        <v>1</v>
      </c>
      <c r="DJ38" s="10">
        <f>IFERROR(__xludf.DUMMYFUNCTION("""COMPUTED_VALUE"""),1.0)</f>
        <v>1</v>
      </c>
      <c r="DK38" s="10">
        <f>IFERROR(__xludf.DUMMYFUNCTION("""COMPUTED_VALUE"""),1.0)</f>
        <v>1</v>
      </c>
      <c r="DL38" s="10">
        <f>IFERROR(__xludf.DUMMYFUNCTION("""COMPUTED_VALUE"""),1.0)</f>
        <v>1</v>
      </c>
      <c r="DM38" s="10">
        <f>IFERROR(__xludf.DUMMYFUNCTION("""COMPUTED_VALUE"""),1.0)</f>
        <v>1</v>
      </c>
      <c r="DN38" s="10">
        <f>IFERROR(__xludf.DUMMYFUNCTION("""COMPUTED_VALUE"""),1.0)</f>
        <v>1</v>
      </c>
      <c r="DO38" s="10">
        <f>IFERROR(__xludf.DUMMYFUNCTION("""COMPUTED_VALUE"""),1.0)</f>
        <v>1</v>
      </c>
      <c r="DP38" s="10">
        <f>IFERROR(__xludf.DUMMYFUNCTION("""COMPUTED_VALUE"""),1.0)</f>
        <v>1</v>
      </c>
      <c r="DQ38" s="10">
        <f>IFERROR(__xludf.DUMMYFUNCTION("""COMPUTED_VALUE"""),1.0)</f>
        <v>1</v>
      </c>
      <c r="DR38" s="10">
        <f>IFERROR(__xludf.DUMMYFUNCTION("""COMPUTED_VALUE"""),1.0)</f>
        <v>1</v>
      </c>
      <c r="DS38" s="10">
        <f>IFERROR(__xludf.DUMMYFUNCTION("""COMPUTED_VALUE"""),1.0)</f>
        <v>1</v>
      </c>
      <c r="DT38" s="10">
        <f>IFERROR(__xludf.DUMMYFUNCTION("""COMPUTED_VALUE"""),1.0)</f>
        <v>1</v>
      </c>
      <c r="DU38" s="10">
        <f>IFERROR(__xludf.DUMMYFUNCTION("""COMPUTED_VALUE"""),1.0)</f>
        <v>1</v>
      </c>
      <c r="DV38" s="10">
        <f>IFERROR(__xludf.DUMMYFUNCTION("""COMPUTED_VALUE"""),1.0)</f>
        <v>1</v>
      </c>
      <c r="DW38" s="10">
        <f>IFERROR(__xludf.DUMMYFUNCTION("""COMPUTED_VALUE"""),1.0)</f>
        <v>1</v>
      </c>
      <c r="DX38" s="10">
        <f>IFERROR(__xludf.DUMMYFUNCTION("""COMPUTED_VALUE"""),1.0)</f>
        <v>1</v>
      </c>
      <c r="DY38" s="10">
        <f>IFERROR(__xludf.DUMMYFUNCTION("""COMPUTED_VALUE"""),1.0)</f>
        <v>1</v>
      </c>
      <c r="DZ38" s="10">
        <f>IFERROR(__xludf.DUMMYFUNCTION("""COMPUTED_VALUE"""),1.0)</f>
        <v>1</v>
      </c>
      <c r="EA38" s="10">
        <f>IFERROR(__xludf.DUMMYFUNCTION("""COMPUTED_VALUE"""),1.0)</f>
        <v>1</v>
      </c>
      <c r="EB38" s="10">
        <f>IFERROR(__xludf.DUMMYFUNCTION("""COMPUTED_VALUE"""),1.0)</f>
        <v>1</v>
      </c>
      <c r="EC38" s="10">
        <f>IFERROR(__xludf.DUMMYFUNCTION("""COMPUTED_VALUE"""),1.0)</f>
        <v>1</v>
      </c>
      <c r="ED38" s="10">
        <f>IFERROR(__xludf.DUMMYFUNCTION("""COMPUTED_VALUE"""),1.0)</f>
        <v>1</v>
      </c>
      <c r="EE38" s="10">
        <f>IFERROR(__xludf.DUMMYFUNCTION("""COMPUTED_VALUE"""),1.0)</f>
        <v>1</v>
      </c>
      <c r="EF38" s="10">
        <f>IFERROR(__xludf.DUMMYFUNCTION("""COMPUTED_VALUE"""),1.0)</f>
        <v>1</v>
      </c>
      <c r="EG38" s="10">
        <f>IFERROR(__xludf.DUMMYFUNCTION("""COMPUTED_VALUE"""),1.0)</f>
        <v>1</v>
      </c>
      <c r="EH38" s="10">
        <f>IFERROR(__xludf.DUMMYFUNCTION("""COMPUTED_VALUE"""),1.0)</f>
        <v>1</v>
      </c>
      <c r="EI38" s="10">
        <f>IFERROR(__xludf.DUMMYFUNCTION("""COMPUTED_VALUE"""),1.0)</f>
        <v>1</v>
      </c>
      <c r="EJ38" s="10">
        <f>IFERROR(__xludf.DUMMYFUNCTION("""COMPUTED_VALUE"""),1.0)</f>
        <v>1</v>
      </c>
      <c r="EK38" s="10">
        <f>IFERROR(__xludf.DUMMYFUNCTION("""COMPUTED_VALUE"""),1.0)</f>
        <v>1</v>
      </c>
      <c r="EL38" s="10">
        <f>IFERROR(__xludf.DUMMYFUNCTION("""COMPUTED_VALUE"""),1.0)</f>
        <v>1</v>
      </c>
      <c r="EM38" s="10">
        <f>IFERROR(__xludf.DUMMYFUNCTION("""COMPUTED_VALUE"""),1.0)</f>
        <v>1</v>
      </c>
      <c r="EN38" s="10">
        <f>IFERROR(__xludf.DUMMYFUNCTION("""COMPUTED_VALUE"""),1.0)</f>
        <v>1</v>
      </c>
      <c r="EO38" s="10">
        <f>IFERROR(__xludf.DUMMYFUNCTION("""COMPUTED_VALUE"""),1.0)</f>
        <v>1</v>
      </c>
      <c r="EP38" s="10">
        <f>IFERROR(__xludf.DUMMYFUNCTION("""COMPUTED_VALUE"""),1.0)</f>
        <v>1</v>
      </c>
      <c r="EQ38" s="10">
        <f>IFERROR(__xludf.DUMMYFUNCTION("""COMPUTED_VALUE"""),1.0)</f>
        <v>1</v>
      </c>
      <c r="ER38" s="10">
        <f>IFERROR(__xludf.DUMMYFUNCTION("""COMPUTED_VALUE"""),1.0)</f>
        <v>1</v>
      </c>
      <c r="ES38" s="10">
        <f>IFERROR(__xludf.DUMMYFUNCTION("""COMPUTED_VALUE"""),1.0)</f>
        <v>1</v>
      </c>
      <c r="ET38" s="10">
        <f>IFERROR(__xludf.DUMMYFUNCTION("""COMPUTED_VALUE"""),1.0)</f>
        <v>1</v>
      </c>
      <c r="EU38" s="10">
        <f>IFERROR(__xludf.DUMMYFUNCTION("""COMPUTED_VALUE"""),1.0)</f>
        <v>1</v>
      </c>
      <c r="EV38" s="10">
        <f>IFERROR(__xludf.DUMMYFUNCTION("""COMPUTED_VALUE"""),1.0)</f>
        <v>1</v>
      </c>
      <c r="EW38" s="10">
        <f>IFERROR(__xludf.DUMMYFUNCTION("""COMPUTED_VALUE"""),1.0)</f>
        <v>1</v>
      </c>
      <c r="EX38" s="10">
        <f>IFERROR(__xludf.DUMMYFUNCTION("""COMPUTED_VALUE"""),1.0)</f>
        <v>1</v>
      </c>
      <c r="EY38" s="10">
        <f>IFERROR(__xludf.DUMMYFUNCTION("""COMPUTED_VALUE"""),1.0)</f>
        <v>1</v>
      </c>
      <c r="EZ38" s="10">
        <f>IFERROR(__xludf.DUMMYFUNCTION("""COMPUTED_VALUE"""),1.0)</f>
        <v>1</v>
      </c>
      <c r="FA38" s="10">
        <f>IFERROR(__xludf.DUMMYFUNCTION("""COMPUTED_VALUE"""),1.0)</f>
        <v>1</v>
      </c>
      <c r="FB38" s="10">
        <f>IFERROR(__xludf.DUMMYFUNCTION("""COMPUTED_VALUE"""),1.0)</f>
        <v>1</v>
      </c>
      <c r="FC38" s="10">
        <f>IFERROR(__xludf.DUMMYFUNCTION("""COMPUTED_VALUE"""),1.0)</f>
        <v>1</v>
      </c>
      <c r="FD38" s="11" t="str">
        <f>IFERROR(__xludf.DUMMYFUNCTION("""COMPUTED_VALUE"""),"-")</f>
        <v>-</v>
      </c>
      <c r="FE38" s="10" t="str">
        <f>IFERROR(__xludf.DUMMYFUNCTION("""COMPUTED_VALUE"""),"-")</f>
        <v>-</v>
      </c>
      <c r="FF38" s="10" t="str">
        <f>IFERROR(__xludf.DUMMYFUNCTION("""COMPUTED_VALUE"""),"-")</f>
        <v>-</v>
      </c>
      <c r="FG38" s="10" t="str">
        <f>IFERROR(__xludf.DUMMYFUNCTION("""COMPUTED_VALUE"""),"-")</f>
        <v>-</v>
      </c>
      <c r="FH38" s="10" t="str">
        <f>IFERROR(__xludf.DUMMYFUNCTION("""COMPUTED_VALUE"""),"-")</f>
        <v>-</v>
      </c>
      <c r="FI38" s="10" t="str">
        <f>IFERROR(__xludf.DUMMYFUNCTION("""COMPUTED_VALUE"""),"-")</f>
        <v>-</v>
      </c>
      <c r="FJ38" s="10" t="str">
        <f>IFERROR(__xludf.DUMMYFUNCTION("""COMPUTED_VALUE"""),"-")</f>
        <v>-</v>
      </c>
      <c r="FK38" s="10" t="str">
        <f>IFERROR(__xludf.DUMMYFUNCTION("""COMPUTED_VALUE"""),"-")</f>
        <v>-</v>
      </c>
      <c r="FL38" s="10" t="str">
        <f>IFERROR(__xludf.DUMMYFUNCTION("""COMPUTED_VALUE"""),"-")</f>
        <v>-</v>
      </c>
      <c r="FM38" s="10" t="str">
        <f>IFERROR(__xludf.DUMMYFUNCTION("""COMPUTED_VALUE"""),"-")</f>
        <v>-</v>
      </c>
      <c r="FN38" s="10" t="str">
        <f>IFERROR(__xludf.DUMMYFUNCTION("""COMPUTED_VALUE"""),"-")</f>
        <v>-</v>
      </c>
      <c r="FO38" s="10" t="str">
        <f>IFERROR(__xludf.DUMMYFUNCTION("""COMPUTED_VALUE"""),"-")</f>
        <v>-</v>
      </c>
      <c r="FP38" s="10" t="str">
        <f>IFERROR(__xludf.DUMMYFUNCTION("""COMPUTED_VALUE"""),"-")</f>
        <v>-</v>
      </c>
      <c r="FQ38" s="10" t="str">
        <f>IFERROR(__xludf.DUMMYFUNCTION("""COMPUTED_VALUE"""),"-")</f>
        <v>-</v>
      </c>
      <c r="FR38" s="10" t="str">
        <f>IFERROR(__xludf.DUMMYFUNCTION("""COMPUTED_VALUE"""),"-")</f>
        <v>-</v>
      </c>
      <c r="FS38" s="10" t="str">
        <f>IFERROR(__xludf.DUMMYFUNCTION("""COMPUTED_VALUE"""),"-")</f>
        <v>-</v>
      </c>
      <c r="FT38" s="10" t="str">
        <f>IFERROR(__xludf.DUMMYFUNCTION("""COMPUTED_VALUE"""),"-")</f>
        <v>-</v>
      </c>
      <c r="FU38" s="10" t="str">
        <f>IFERROR(__xludf.DUMMYFUNCTION("""COMPUTED_VALUE"""),"-")</f>
        <v>-</v>
      </c>
      <c r="FV38" s="10" t="str">
        <f>IFERROR(__xludf.DUMMYFUNCTION("""COMPUTED_VALUE"""),"-")</f>
        <v>-</v>
      </c>
      <c r="FW38" s="10" t="str">
        <f>IFERROR(__xludf.DUMMYFUNCTION("""COMPUTED_VALUE"""),"-")</f>
        <v>-</v>
      </c>
      <c r="FX38" s="10" t="str">
        <f>IFERROR(__xludf.DUMMYFUNCTION("""COMPUTED_VALUE"""),"-")</f>
        <v>-</v>
      </c>
      <c r="FY38" s="10" t="str">
        <f>IFERROR(__xludf.DUMMYFUNCTION("""COMPUTED_VALUE"""),"-")</f>
        <v>-</v>
      </c>
      <c r="FZ38" s="10" t="str">
        <f>IFERROR(__xludf.DUMMYFUNCTION("""COMPUTED_VALUE"""),"-")</f>
        <v>-</v>
      </c>
      <c r="GA38" s="10" t="str">
        <f>IFERROR(__xludf.DUMMYFUNCTION("""COMPUTED_VALUE"""),"-")</f>
        <v>-</v>
      </c>
      <c r="GB38" s="10" t="str">
        <f>IFERROR(__xludf.DUMMYFUNCTION("""COMPUTED_VALUE"""),"-")</f>
        <v>-</v>
      </c>
      <c r="GC38" s="10" t="str">
        <f>IFERROR(__xludf.DUMMYFUNCTION("""COMPUTED_VALUE"""),"-")</f>
        <v>-</v>
      </c>
      <c r="GD38" s="10" t="str">
        <f>IFERROR(__xludf.DUMMYFUNCTION("""COMPUTED_VALUE"""),"-")</f>
        <v>-</v>
      </c>
      <c r="GE38" s="11" t="str">
        <f>IFERROR(__xludf.DUMMYFUNCTION("""COMPUTED_VALUE"""),"WA")</f>
        <v>WA</v>
      </c>
      <c r="GF38" s="10" t="str">
        <f>IFERROR(__xludf.DUMMYFUNCTION("""COMPUTED_VALUE"""),"TLE")</f>
        <v>TLE</v>
      </c>
      <c r="GG38" s="10" t="str">
        <f>IFERROR(__xludf.DUMMYFUNCTION("""COMPUTED_VALUE"""),"TLE")</f>
        <v>TLE</v>
      </c>
      <c r="GH38" s="10" t="str">
        <f>IFERROR(__xludf.DUMMYFUNCTION("""COMPUTED_VALUE"""),"TLE")</f>
        <v>TLE</v>
      </c>
      <c r="GI38" s="10" t="str">
        <f>IFERROR(__xludf.DUMMYFUNCTION("""COMPUTED_VALUE"""),"TLE")</f>
        <v>TLE</v>
      </c>
      <c r="GJ38" s="10" t="str">
        <f>IFERROR(__xludf.DUMMYFUNCTION("""COMPUTED_VALUE"""),"TLE")</f>
        <v>TLE</v>
      </c>
      <c r="GK38" s="10" t="str">
        <f>IFERROR(__xludf.DUMMYFUNCTION("""COMPUTED_VALUE"""),"TLE")</f>
        <v>TLE</v>
      </c>
      <c r="GL38" s="10" t="str">
        <f>IFERROR(__xludf.DUMMYFUNCTION("""COMPUTED_VALUE"""),"TLE")</f>
        <v>TLE</v>
      </c>
      <c r="GM38" s="10" t="str">
        <f>IFERROR(__xludf.DUMMYFUNCTION("""COMPUTED_VALUE"""),"WA")</f>
        <v>WA</v>
      </c>
      <c r="GN38" s="10" t="str">
        <f>IFERROR(__xludf.DUMMYFUNCTION("""COMPUTED_VALUE"""),"TLE")</f>
        <v>TLE</v>
      </c>
      <c r="GO38" s="10" t="str">
        <f>IFERROR(__xludf.DUMMYFUNCTION("""COMPUTED_VALUE"""),"TLE")</f>
        <v>TLE</v>
      </c>
      <c r="GP38" s="10" t="str">
        <f>IFERROR(__xludf.DUMMYFUNCTION("""COMPUTED_VALUE"""),"TLE")</f>
        <v>TLE</v>
      </c>
      <c r="GQ38" s="10" t="str">
        <f>IFERROR(__xludf.DUMMYFUNCTION("""COMPUTED_VALUE"""),"TLE")</f>
        <v>TLE</v>
      </c>
      <c r="GR38" s="10" t="str">
        <f>IFERROR(__xludf.DUMMYFUNCTION("""COMPUTED_VALUE"""),"TLE")</f>
        <v>TLE</v>
      </c>
      <c r="GS38" s="10" t="str">
        <f>IFERROR(__xludf.DUMMYFUNCTION("""COMPUTED_VALUE"""),"TLE")</f>
        <v>TLE</v>
      </c>
      <c r="GT38" s="10" t="str">
        <f>IFERROR(__xludf.DUMMYFUNCTION("""COMPUTED_VALUE"""),"TLE")</f>
        <v>TLE</v>
      </c>
      <c r="GU38" s="10" t="str">
        <f>IFERROR(__xludf.DUMMYFUNCTION("""COMPUTED_VALUE"""),"TLE")</f>
        <v>TLE</v>
      </c>
      <c r="GV38" s="10" t="str">
        <f>IFERROR(__xludf.DUMMYFUNCTION("""COMPUTED_VALUE"""),"TLE")</f>
        <v>TLE</v>
      </c>
      <c r="GW38" s="10" t="str">
        <f>IFERROR(__xludf.DUMMYFUNCTION("""COMPUTED_VALUE"""),"WA")</f>
        <v>WA</v>
      </c>
      <c r="GX38" s="10" t="str">
        <f>IFERROR(__xludf.DUMMYFUNCTION("""COMPUTED_VALUE"""),"WA")</f>
        <v>WA</v>
      </c>
      <c r="GY38" s="10" t="str">
        <f>IFERROR(__xludf.DUMMYFUNCTION("""COMPUTED_VALUE"""),"WA")</f>
        <v>WA</v>
      </c>
      <c r="GZ38" s="10" t="str">
        <f>IFERROR(__xludf.DUMMYFUNCTION("""COMPUTED_VALUE"""),"WA")</f>
        <v>WA</v>
      </c>
      <c r="HA38" s="10" t="str">
        <f>IFERROR(__xludf.DUMMYFUNCTION("""COMPUTED_VALUE"""),"WA")</f>
        <v>WA</v>
      </c>
      <c r="HB38" s="10" t="str">
        <f>IFERROR(__xludf.DUMMYFUNCTION("""COMPUTED_VALUE"""),"TLE")</f>
        <v>TLE</v>
      </c>
      <c r="HC38" s="10" t="str">
        <f>IFERROR(__xludf.DUMMYFUNCTION("""COMPUTED_VALUE"""),"TLE")</f>
        <v>TLE</v>
      </c>
      <c r="HD38" s="10" t="str">
        <f>IFERROR(__xludf.DUMMYFUNCTION("""COMPUTED_VALUE"""),"TLE")</f>
        <v>TLE</v>
      </c>
      <c r="HE38" s="10" t="str">
        <f>IFERROR(__xludf.DUMMYFUNCTION("""COMPUTED_VALUE"""),"TLE")</f>
        <v>TLE</v>
      </c>
      <c r="HF38" s="10" t="str">
        <f>IFERROR(__xludf.DUMMYFUNCTION("""COMPUTED_VALUE"""),"WA")</f>
        <v>WA</v>
      </c>
      <c r="HG38" s="10" t="str">
        <f>IFERROR(__xludf.DUMMYFUNCTION("""COMPUTED_VALUE"""),"TLE")</f>
        <v>TLE</v>
      </c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</row>
    <row r="39">
      <c r="A39" s="7"/>
      <c r="B39" s="8"/>
      <c r="C39" s="8" t="str">
        <f t="shared" si="1"/>
        <v>36 - 39</v>
      </c>
      <c r="D39" s="7" t="str">
        <f>IFERROR(__xludf.DUMMYFUNCTION("""COMPUTED_VALUE"""),"dimchee")</f>
        <v>dimchee</v>
      </c>
      <c r="E39" s="7" t="str">
        <f>IFERROR(__xludf.DUMMYFUNCTION("""COMPUTED_VALUE"""),"Dimitrije")</f>
        <v>Dimitrije</v>
      </c>
      <c r="F39" s="7" t="str">
        <f>IFERROR(__xludf.DUMMYFUNCTION("""COMPUTED_VALUE"""),"Glukčević")</f>
        <v>Glukčević</v>
      </c>
      <c r="G39" s="9">
        <f>IFERROR(__xludf.DUMMYFUNCTION("""COMPUTED_VALUE"""),100.0)</f>
        <v>100</v>
      </c>
      <c r="H39" s="7" t="str">
        <f>IFERROR(__xludf.DUMMYFUNCTION("""COMPUTED_VALUE"""),"ODOBREN")</f>
        <v>ODOBREN</v>
      </c>
      <c r="I39" s="7" t="str">
        <f>IFERROR(__xludf.DUMMYFUNCTION("""COMPUTED_VALUE"""),"Niš")</f>
        <v>Niš</v>
      </c>
      <c r="J39" s="7" t="str">
        <f>IFERROR(__xludf.DUMMYFUNCTION("""COMPUTED_VALUE"""),"Gimnazija Svetozar Marković")</f>
        <v>Gimnazija Svetozar Marković</v>
      </c>
      <c r="K39" s="7" t="str">
        <f>IFERROR(__xludf.DUMMYFUNCTION("""COMPUTED_VALUE"""),"III")</f>
        <v>III</v>
      </c>
      <c r="L39" s="7" t="str">
        <f>IFERROR(__xludf.DUMMYFUNCTION("""COMPUTED_VALUE"""),"A")</f>
        <v>A</v>
      </c>
      <c r="M39" s="7" t="str">
        <f>IFERROR(__xludf.DUMMYFUNCTION("""COMPUTED_VALUE"""),"Ivan Stošić, Nikola Milosavljević")</f>
        <v>Ivan Stošić, Nikola Milosavljević</v>
      </c>
      <c r="N39" s="10" t="str">
        <f>IFERROR(__xludf.DUMMYFUNCTION("""COMPUTED_VALUE"""),"-")</f>
        <v>-</v>
      </c>
      <c r="O39" s="10" t="str">
        <f>IFERROR(__xludf.DUMMYFUNCTION("""COMPUTED_VALUE"""),"-")</f>
        <v>-</v>
      </c>
      <c r="P39" s="10" t="str">
        <f>IFERROR(__xludf.DUMMYFUNCTION("""COMPUTED_VALUE"""),"-")</f>
        <v>-</v>
      </c>
      <c r="Q39" s="11">
        <f>IFERROR(__xludf.DUMMYFUNCTION("""COMPUTED_VALUE"""),100.0)</f>
        <v>100</v>
      </c>
      <c r="R39" s="10">
        <f>IFERROR(__xludf.DUMMYFUNCTION("""COMPUTED_VALUE"""),0.0)</f>
        <v>0</v>
      </c>
      <c r="S39" s="10" t="str">
        <f>IFERROR(__xludf.DUMMYFUNCTION("""COMPUTED_VALUE"""),"-")</f>
        <v>-</v>
      </c>
      <c r="T39" s="11" t="str">
        <f>IFERROR(__xludf.DUMMYFUNCTION("""COMPUTED_VALUE"""),"-")</f>
        <v>-</v>
      </c>
      <c r="U39" s="10" t="str">
        <f>IFERROR(__xludf.DUMMYFUNCTION("""COMPUTED_VALUE"""),"-")</f>
        <v>-</v>
      </c>
      <c r="V39" s="10" t="str">
        <f>IFERROR(__xludf.DUMMYFUNCTION("""COMPUTED_VALUE"""),"-")</f>
        <v>-</v>
      </c>
      <c r="W39" s="10" t="str">
        <f>IFERROR(__xludf.DUMMYFUNCTION("""COMPUTED_VALUE"""),"-")</f>
        <v>-</v>
      </c>
      <c r="X39" s="10" t="str">
        <f>IFERROR(__xludf.DUMMYFUNCTION("""COMPUTED_VALUE"""),"-")</f>
        <v>-</v>
      </c>
      <c r="Y39" s="10" t="str">
        <f>IFERROR(__xludf.DUMMYFUNCTION("""COMPUTED_VALUE"""),"-")</f>
        <v>-</v>
      </c>
      <c r="Z39" s="10" t="str">
        <f>IFERROR(__xludf.DUMMYFUNCTION("""COMPUTED_VALUE"""),"-")</f>
        <v>-</v>
      </c>
      <c r="AA39" s="10" t="str">
        <f>IFERROR(__xludf.DUMMYFUNCTION("""COMPUTED_VALUE"""),"-")</f>
        <v>-</v>
      </c>
      <c r="AB39" s="10" t="str">
        <f>IFERROR(__xludf.DUMMYFUNCTION("""COMPUTED_VALUE"""),"-")</f>
        <v>-</v>
      </c>
      <c r="AC39" s="10" t="str">
        <f>IFERROR(__xludf.DUMMYFUNCTION("""COMPUTED_VALUE"""),"-")</f>
        <v>-</v>
      </c>
      <c r="AD39" s="10" t="str">
        <f>IFERROR(__xludf.DUMMYFUNCTION("""COMPUTED_VALUE"""),"-")</f>
        <v>-</v>
      </c>
      <c r="AE39" s="10" t="str">
        <f>IFERROR(__xludf.DUMMYFUNCTION("""COMPUTED_VALUE"""),"-")</f>
        <v>-</v>
      </c>
      <c r="AF39" s="10" t="str">
        <f>IFERROR(__xludf.DUMMYFUNCTION("""COMPUTED_VALUE"""),"-")</f>
        <v>-</v>
      </c>
      <c r="AG39" s="10" t="str">
        <f>IFERROR(__xludf.DUMMYFUNCTION("""COMPUTED_VALUE"""),"-")</f>
        <v>-</v>
      </c>
      <c r="AH39" s="10" t="str">
        <f>IFERROR(__xludf.DUMMYFUNCTION("""COMPUTED_VALUE"""),"-")</f>
        <v>-</v>
      </c>
      <c r="AI39" s="10" t="str">
        <f>IFERROR(__xludf.DUMMYFUNCTION("""COMPUTED_VALUE"""),"-")</f>
        <v>-</v>
      </c>
      <c r="AJ39" s="10" t="str">
        <f>IFERROR(__xludf.DUMMYFUNCTION("""COMPUTED_VALUE"""),"-")</f>
        <v>-</v>
      </c>
      <c r="AK39" s="10" t="str">
        <f>IFERROR(__xludf.DUMMYFUNCTION("""COMPUTED_VALUE"""),"-")</f>
        <v>-</v>
      </c>
      <c r="AL39" s="10" t="str">
        <f>IFERROR(__xludf.DUMMYFUNCTION("""COMPUTED_VALUE"""),"-")</f>
        <v>-</v>
      </c>
      <c r="AM39" s="10" t="str">
        <f>IFERROR(__xludf.DUMMYFUNCTION("""COMPUTED_VALUE"""),"-")</f>
        <v>-</v>
      </c>
      <c r="AN39" s="11" t="str">
        <f>IFERROR(__xludf.DUMMYFUNCTION("""COMPUTED_VALUE"""),"-")</f>
        <v>-</v>
      </c>
      <c r="AO39" s="10" t="str">
        <f>IFERROR(__xludf.DUMMYFUNCTION("""COMPUTED_VALUE"""),"-")</f>
        <v>-</v>
      </c>
      <c r="AP39" s="10" t="str">
        <f>IFERROR(__xludf.DUMMYFUNCTION("""COMPUTED_VALUE"""),"-")</f>
        <v>-</v>
      </c>
      <c r="AQ39" s="10" t="str">
        <f>IFERROR(__xludf.DUMMYFUNCTION("""COMPUTED_VALUE"""),"-")</f>
        <v>-</v>
      </c>
      <c r="AR39" s="10" t="str">
        <f>IFERROR(__xludf.DUMMYFUNCTION("""COMPUTED_VALUE"""),"-")</f>
        <v>-</v>
      </c>
      <c r="AS39" s="10" t="str">
        <f>IFERROR(__xludf.DUMMYFUNCTION("""COMPUTED_VALUE"""),"-")</f>
        <v>-</v>
      </c>
      <c r="AT39" s="10" t="str">
        <f>IFERROR(__xludf.DUMMYFUNCTION("""COMPUTED_VALUE"""),"-")</f>
        <v>-</v>
      </c>
      <c r="AU39" s="10" t="str">
        <f>IFERROR(__xludf.DUMMYFUNCTION("""COMPUTED_VALUE"""),"-")</f>
        <v>-</v>
      </c>
      <c r="AV39" s="10" t="str">
        <f>IFERROR(__xludf.DUMMYFUNCTION("""COMPUTED_VALUE"""),"-")</f>
        <v>-</v>
      </c>
      <c r="AW39" s="10" t="str">
        <f>IFERROR(__xludf.DUMMYFUNCTION("""COMPUTED_VALUE"""),"-")</f>
        <v>-</v>
      </c>
      <c r="AX39" s="10" t="str">
        <f>IFERROR(__xludf.DUMMYFUNCTION("""COMPUTED_VALUE"""),"-")</f>
        <v>-</v>
      </c>
      <c r="AY39" s="10" t="str">
        <f>IFERROR(__xludf.DUMMYFUNCTION("""COMPUTED_VALUE"""),"-")</f>
        <v>-</v>
      </c>
      <c r="AZ39" s="10" t="str">
        <f>IFERROR(__xludf.DUMMYFUNCTION("""COMPUTED_VALUE"""),"-")</f>
        <v>-</v>
      </c>
      <c r="BA39" s="10" t="str">
        <f>IFERROR(__xludf.DUMMYFUNCTION("""COMPUTED_VALUE"""),"-")</f>
        <v>-</v>
      </c>
      <c r="BB39" s="10" t="str">
        <f>IFERROR(__xludf.DUMMYFUNCTION("""COMPUTED_VALUE"""),"-")</f>
        <v>-</v>
      </c>
      <c r="BC39" s="10" t="str">
        <f>IFERROR(__xludf.DUMMYFUNCTION("""COMPUTED_VALUE"""),"-")</f>
        <v>-</v>
      </c>
      <c r="BD39" s="10" t="str">
        <f>IFERROR(__xludf.DUMMYFUNCTION("""COMPUTED_VALUE"""),"-")</f>
        <v>-</v>
      </c>
      <c r="BE39" s="10" t="str">
        <f>IFERROR(__xludf.DUMMYFUNCTION("""COMPUTED_VALUE"""),"-")</f>
        <v>-</v>
      </c>
      <c r="BF39" s="10" t="str">
        <f>IFERROR(__xludf.DUMMYFUNCTION("""COMPUTED_VALUE"""),"-")</f>
        <v>-</v>
      </c>
      <c r="BG39" s="10" t="str">
        <f>IFERROR(__xludf.DUMMYFUNCTION("""COMPUTED_VALUE"""),"-")</f>
        <v>-</v>
      </c>
      <c r="BH39" s="10" t="str">
        <f>IFERROR(__xludf.DUMMYFUNCTION("""COMPUTED_VALUE"""),"-")</f>
        <v>-</v>
      </c>
      <c r="BI39" s="10" t="str">
        <f>IFERROR(__xludf.DUMMYFUNCTION("""COMPUTED_VALUE"""),"-")</f>
        <v>-</v>
      </c>
      <c r="BJ39" s="10" t="str">
        <f>IFERROR(__xludf.DUMMYFUNCTION("""COMPUTED_VALUE"""),"-")</f>
        <v>-</v>
      </c>
      <c r="BK39" s="10" t="str">
        <f>IFERROR(__xludf.DUMMYFUNCTION("""COMPUTED_VALUE"""),"-")</f>
        <v>-</v>
      </c>
      <c r="BL39" s="11" t="str">
        <f>IFERROR(__xludf.DUMMYFUNCTION("""COMPUTED_VALUE"""),"-")</f>
        <v>-</v>
      </c>
      <c r="BM39" s="10" t="str">
        <f>IFERROR(__xludf.DUMMYFUNCTION("""COMPUTED_VALUE"""),"-")</f>
        <v>-</v>
      </c>
      <c r="BN39" s="10" t="str">
        <f>IFERROR(__xludf.DUMMYFUNCTION("""COMPUTED_VALUE"""),"-")</f>
        <v>-</v>
      </c>
      <c r="BO39" s="10" t="str">
        <f>IFERROR(__xludf.DUMMYFUNCTION("""COMPUTED_VALUE"""),"-")</f>
        <v>-</v>
      </c>
      <c r="BP39" s="10" t="str">
        <f>IFERROR(__xludf.DUMMYFUNCTION("""COMPUTED_VALUE"""),"-")</f>
        <v>-</v>
      </c>
      <c r="BQ39" s="10" t="str">
        <f>IFERROR(__xludf.DUMMYFUNCTION("""COMPUTED_VALUE"""),"-")</f>
        <v>-</v>
      </c>
      <c r="BR39" s="10" t="str">
        <f>IFERROR(__xludf.DUMMYFUNCTION("""COMPUTED_VALUE"""),"-")</f>
        <v>-</v>
      </c>
      <c r="BS39" s="10" t="str">
        <f>IFERROR(__xludf.DUMMYFUNCTION("""COMPUTED_VALUE"""),"-")</f>
        <v>-</v>
      </c>
      <c r="BT39" s="10" t="str">
        <f>IFERROR(__xludf.DUMMYFUNCTION("""COMPUTED_VALUE"""),"-")</f>
        <v>-</v>
      </c>
      <c r="BU39" s="10" t="str">
        <f>IFERROR(__xludf.DUMMYFUNCTION("""COMPUTED_VALUE"""),"-")</f>
        <v>-</v>
      </c>
      <c r="BV39" s="10" t="str">
        <f>IFERROR(__xludf.DUMMYFUNCTION("""COMPUTED_VALUE"""),"-")</f>
        <v>-</v>
      </c>
      <c r="BW39" s="10" t="str">
        <f>IFERROR(__xludf.DUMMYFUNCTION("""COMPUTED_VALUE"""),"-")</f>
        <v>-</v>
      </c>
      <c r="BX39" s="10" t="str">
        <f>IFERROR(__xludf.DUMMYFUNCTION("""COMPUTED_VALUE"""),"-")</f>
        <v>-</v>
      </c>
      <c r="BY39" s="10" t="str">
        <f>IFERROR(__xludf.DUMMYFUNCTION("""COMPUTED_VALUE"""),"-")</f>
        <v>-</v>
      </c>
      <c r="BZ39" s="10" t="str">
        <f>IFERROR(__xludf.DUMMYFUNCTION("""COMPUTED_VALUE"""),"-")</f>
        <v>-</v>
      </c>
      <c r="CA39" s="10" t="str">
        <f>IFERROR(__xludf.DUMMYFUNCTION("""COMPUTED_VALUE"""),"-")</f>
        <v>-</v>
      </c>
      <c r="CB39" s="10" t="str">
        <f>IFERROR(__xludf.DUMMYFUNCTION("""COMPUTED_VALUE"""),"-")</f>
        <v>-</v>
      </c>
      <c r="CC39" s="10" t="str">
        <f>IFERROR(__xludf.DUMMYFUNCTION("""COMPUTED_VALUE"""),"-")</f>
        <v>-</v>
      </c>
      <c r="CD39" s="10" t="str">
        <f>IFERROR(__xludf.DUMMYFUNCTION("""COMPUTED_VALUE"""),"-")</f>
        <v>-</v>
      </c>
      <c r="CE39" s="10" t="str">
        <f>IFERROR(__xludf.DUMMYFUNCTION("""COMPUTED_VALUE"""),"-")</f>
        <v>-</v>
      </c>
      <c r="CF39" s="10" t="str">
        <f>IFERROR(__xludf.DUMMYFUNCTION("""COMPUTED_VALUE"""),"-")</f>
        <v>-</v>
      </c>
      <c r="CG39" s="10" t="str">
        <f>IFERROR(__xludf.DUMMYFUNCTION("""COMPUTED_VALUE"""),"-")</f>
        <v>-</v>
      </c>
      <c r="CH39" s="10" t="str">
        <f>IFERROR(__xludf.DUMMYFUNCTION("""COMPUTED_VALUE"""),"-")</f>
        <v>-</v>
      </c>
      <c r="CI39" s="10" t="str">
        <f>IFERROR(__xludf.DUMMYFUNCTION("""COMPUTED_VALUE"""),"-")</f>
        <v>-</v>
      </c>
      <c r="CJ39" s="10" t="str">
        <f>IFERROR(__xludf.DUMMYFUNCTION("""COMPUTED_VALUE"""),"-")</f>
        <v>-</v>
      </c>
      <c r="CK39" s="10" t="str">
        <f>IFERROR(__xludf.DUMMYFUNCTION("""COMPUTED_VALUE"""),"-")</f>
        <v>-</v>
      </c>
      <c r="CL39" s="10" t="str">
        <f>IFERROR(__xludf.DUMMYFUNCTION("""COMPUTED_VALUE"""),"-")</f>
        <v>-</v>
      </c>
      <c r="CM39" s="10" t="str">
        <f>IFERROR(__xludf.DUMMYFUNCTION("""COMPUTED_VALUE"""),"-")</f>
        <v>-</v>
      </c>
      <c r="CN39" s="10" t="str">
        <f>IFERROR(__xludf.DUMMYFUNCTION("""COMPUTED_VALUE"""),"-")</f>
        <v>-</v>
      </c>
      <c r="CO39" s="11">
        <f>IFERROR(__xludf.DUMMYFUNCTION("""COMPUTED_VALUE"""),1.0)</f>
        <v>1</v>
      </c>
      <c r="CP39" s="10">
        <f>IFERROR(__xludf.DUMMYFUNCTION("""COMPUTED_VALUE"""),1.0)</f>
        <v>1</v>
      </c>
      <c r="CQ39" s="10">
        <f>IFERROR(__xludf.DUMMYFUNCTION("""COMPUTED_VALUE"""),1.0)</f>
        <v>1</v>
      </c>
      <c r="CR39" s="10">
        <f>IFERROR(__xludf.DUMMYFUNCTION("""COMPUTED_VALUE"""),1.0)</f>
        <v>1</v>
      </c>
      <c r="CS39" s="10">
        <f>IFERROR(__xludf.DUMMYFUNCTION("""COMPUTED_VALUE"""),1.0)</f>
        <v>1</v>
      </c>
      <c r="CT39" s="10">
        <f>IFERROR(__xludf.DUMMYFUNCTION("""COMPUTED_VALUE"""),1.0)</f>
        <v>1</v>
      </c>
      <c r="CU39" s="10">
        <f>IFERROR(__xludf.DUMMYFUNCTION("""COMPUTED_VALUE"""),1.0)</f>
        <v>1</v>
      </c>
      <c r="CV39" s="10">
        <f>IFERROR(__xludf.DUMMYFUNCTION("""COMPUTED_VALUE"""),1.0)</f>
        <v>1</v>
      </c>
      <c r="CW39" s="10">
        <f>IFERROR(__xludf.DUMMYFUNCTION("""COMPUTED_VALUE"""),1.0)</f>
        <v>1</v>
      </c>
      <c r="CX39" s="10">
        <f>IFERROR(__xludf.DUMMYFUNCTION("""COMPUTED_VALUE"""),1.0)</f>
        <v>1</v>
      </c>
      <c r="CY39" s="10">
        <f>IFERROR(__xludf.DUMMYFUNCTION("""COMPUTED_VALUE"""),1.0)</f>
        <v>1</v>
      </c>
      <c r="CZ39" s="10">
        <f>IFERROR(__xludf.DUMMYFUNCTION("""COMPUTED_VALUE"""),1.0)</f>
        <v>1</v>
      </c>
      <c r="DA39" s="10">
        <f>IFERROR(__xludf.DUMMYFUNCTION("""COMPUTED_VALUE"""),1.0)</f>
        <v>1</v>
      </c>
      <c r="DB39" s="10">
        <f>IFERROR(__xludf.DUMMYFUNCTION("""COMPUTED_VALUE"""),1.0)</f>
        <v>1</v>
      </c>
      <c r="DC39" s="10">
        <f>IFERROR(__xludf.DUMMYFUNCTION("""COMPUTED_VALUE"""),1.0)</f>
        <v>1</v>
      </c>
      <c r="DD39" s="10">
        <f>IFERROR(__xludf.DUMMYFUNCTION("""COMPUTED_VALUE"""),1.0)</f>
        <v>1</v>
      </c>
      <c r="DE39" s="10">
        <f>IFERROR(__xludf.DUMMYFUNCTION("""COMPUTED_VALUE"""),1.0)</f>
        <v>1</v>
      </c>
      <c r="DF39" s="10">
        <f>IFERROR(__xludf.DUMMYFUNCTION("""COMPUTED_VALUE"""),1.0)</f>
        <v>1</v>
      </c>
      <c r="DG39" s="10">
        <f>IFERROR(__xludf.DUMMYFUNCTION("""COMPUTED_VALUE"""),1.0)</f>
        <v>1</v>
      </c>
      <c r="DH39" s="10">
        <f>IFERROR(__xludf.DUMMYFUNCTION("""COMPUTED_VALUE"""),1.0)</f>
        <v>1</v>
      </c>
      <c r="DI39" s="10">
        <f>IFERROR(__xludf.DUMMYFUNCTION("""COMPUTED_VALUE"""),1.0)</f>
        <v>1</v>
      </c>
      <c r="DJ39" s="10">
        <f>IFERROR(__xludf.DUMMYFUNCTION("""COMPUTED_VALUE"""),1.0)</f>
        <v>1</v>
      </c>
      <c r="DK39" s="10">
        <f>IFERROR(__xludf.DUMMYFUNCTION("""COMPUTED_VALUE"""),1.0)</f>
        <v>1</v>
      </c>
      <c r="DL39" s="10">
        <f>IFERROR(__xludf.DUMMYFUNCTION("""COMPUTED_VALUE"""),1.0)</f>
        <v>1</v>
      </c>
      <c r="DM39" s="10">
        <f>IFERROR(__xludf.DUMMYFUNCTION("""COMPUTED_VALUE"""),1.0)</f>
        <v>1</v>
      </c>
      <c r="DN39" s="10">
        <f>IFERROR(__xludf.DUMMYFUNCTION("""COMPUTED_VALUE"""),1.0)</f>
        <v>1</v>
      </c>
      <c r="DO39" s="10">
        <f>IFERROR(__xludf.DUMMYFUNCTION("""COMPUTED_VALUE"""),1.0)</f>
        <v>1</v>
      </c>
      <c r="DP39" s="10">
        <f>IFERROR(__xludf.DUMMYFUNCTION("""COMPUTED_VALUE"""),1.0)</f>
        <v>1</v>
      </c>
      <c r="DQ39" s="10">
        <f>IFERROR(__xludf.DUMMYFUNCTION("""COMPUTED_VALUE"""),1.0)</f>
        <v>1</v>
      </c>
      <c r="DR39" s="10">
        <f>IFERROR(__xludf.DUMMYFUNCTION("""COMPUTED_VALUE"""),1.0)</f>
        <v>1</v>
      </c>
      <c r="DS39" s="10">
        <f>IFERROR(__xludf.DUMMYFUNCTION("""COMPUTED_VALUE"""),1.0)</f>
        <v>1</v>
      </c>
      <c r="DT39" s="10">
        <f>IFERROR(__xludf.DUMMYFUNCTION("""COMPUTED_VALUE"""),1.0)</f>
        <v>1</v>
      </c>
      <c r="DU39" s="10">
        <f>IFERROR(__xludf.DUMMYFUNCTION("""COMPUTED_VALUE"""),1.0)</f>
        <v>1</v>
      </c>
      <c r="DV39" s="10">
        <f>IFERROR(__xludf.DUMMYFUNCTION("""COMPUTED_VALUE"""),1.0)</f>
        <v>1</v>
      </c>
      <c r="DW39" s="10">
        <f>IFERROR(__xludf.DUMMYFUNCTION("""COMPUTED_VALUE"""),1.0)</f>
        <v>1</v>
      </c>
      <c r="DX39" s="10">
        <f>IFERROR(__xludf.DUMMYFUNCTION("""COMPUTED_VALUE"""),1.0)</f>
        <v>1</v>
      </c>
      <c r="DY39" s="10">
        <f>IFERROR(__xludf.DUMMYFUNCTION("""COMPUTED_VALUE"""),1.0)</f>
        <v>1</v>
      </c>
      <c r="DZ39" s="10">
        <f>IFERROR(__xludf.DUMMYFUNCTION("""COMPUTED_VALUE"""),1.0)</f>
        <v>1</v>
      </c>
      <c r="EA39" s="10">
        <f>IFERROR(__xludf.DUMMYFUNCTION("""COMPUTED_VALUE"""),1.0)</f>
        <v>1</v>
      </c>
      <c r="EB39" s="10">
        <f>IFERROR(__xludf.DUMMYFUNCTION("""COMPUTED_VALUE"""),1.0)</f>
        <v>1</v>
      </c>
      <c r="EC39" s="10">
        <f>IFERROR(__xludf.DUMMYFUNCTION("""COMPUTED_VALUE"""),1.0)</f>
        <v>1</v>
      </c>
      <c r="ED39" s="10">
        <f>IFERROR(__xludf.DUMMYFUNCTION("""COMPUTED_VALUE"""),1.0)</f>
        <v>1</v>
      </c>
      <c r="EE39" s="10">
        <f>IFERROR(__xludf.DUMMYFUNCTION("""COMPUTED_VALUE"""),1.0)</f>
        <v>1</v>
      </c>
      <c r="EF39" s="10">
        <f>IFERROR(__xludf.DUMMYFUNCTION("""COMPUTED_VALUE"""),1.0)</f>
        <v>1</v>
      </c>
      <c r="EG39" s="10">
        <f>IFERROR(__xludf.DUMMYFUNCTION("""COMPUTED_VALUE"""),1.0)</f>
        <v>1</v>
      </c>
      <c r="EH39" s="10">
        <f>IFERROR(__xludf.DUMMYFUNCTION("""COMPUTED_VALUE"""),1.0)</f>
        <v>1</v>
      </c>
      <c r="EI39" s="10">
        <f>IFERROR(__xludf.DUMMYFUNCTION("""COMPUTED_VALUE"""),1.0)</f>
        <v>1</v>
      </c>
      <c r="EJ39" s="10">
        <f>IFERROR(__xludf.DUMMYFUNCTION("""COMPUTED_VALUE"""),1.0)</f>
        <v>1</v>
      </c>
      <c r="EK39" s="10">
        <f>IFERROR(__xludf.DUMMYFUNCTION("""COMPUTED_VALUE"""),1.0)</f>
        <v>1</v>
      </c>
      <c r="EL39" s="10">
        <f>IFERROR(__xludf.DUMMYFUNCTION("""COMPUTED_VALUE"""),1.0)</f>
        <v>1</v>
      </c>
      <c r="EM39" s="10">
        <f>IFERROR(__xludf.DUMMYFUNCTION("""COMPUTED_VALUE"""),1.0)</f>
        <v>1</v>
      </c>
      <c r="EN39" s="10">
        <f>IFERROR(__xludf.DUMMYFUNCTION("""COMPUTED_VALUE"""),1.0)</f>
        <v>1</v>
      </c>
      <c r="EO39" s="10">
        <f>IFERROR(__xludf.DUMMYFUNCTION("""COMPUTED_VALUE"""),1.0)</f>
        <v>1</v>
      </c>
      <c r="EP39" s="10">
        <f>IFERROR(__xludf.DUMMYFUNCTION("""COMPUTED_VALUE"""),1.0)</f>
        <v>1</v>
      </c>
      <c r="EQ39" s="10">
        <f>IFERROR(__xludf.DUMMYFUNCTION("""COMPUTED_VALUE"""),1.0)</f>
        <v>1</v>
      </c>
      <c r="ER39" s="10">
        <f>IFERROR(__xludf.DUMMYFUNCTION("""COMPUTED_VALUE"""),1.0)</f>
        <v>1</v>
      </c>
      <c r="ES39" s="10">
        <f>IFERROR(__xludf.DUMMYFUNCTION("""COMPUTED_VALUE"""),1.0)</f>
        <v>1</v>
      </c>
      <c r="ET39" s="10">
        <f>IFERROR(__xludf.DUMMYFUNCTION("""COMPUTED_VALUE"""),1.0)</f>
        <v>1</v>
      </c>
      <c r="EU39" s="10">
        <f>IFERROR(__xludf.DUMMYFUNCTION("""COMPUTED_VALUE"""),1.0)</f>
        <v>1</v>
      </c>
      <c r="EV39" s="10">
        <f>IFERROR(__xludf.DUMMYFUNCTION("""COMPUTED_VALUE"""),1.0)</f>
        <v>1</v>
      </c>
      <c r="EW39" s="10">
        <f>IFERROR(__xludf.DUMMYFUNCTION("""COMPUTED_VALUE"""),1.0)</f>
        <v>1</v>
      </c>
      <c r="EX39" s="10">
        <f>IFERROR(__xludf.DUMMYFUNCTION("""COMPUTED_VALUE"""),1.0)</f>
        <v>1</v>
      </c>
      <c r="EY39" s="10">
        <f>IFERROR(__xludf.DUMMYFUNCTION("""COMPUTED_VALUE"""),1.0)</f>
        <v>1</v>
      </c>
      <c r="EZ39" s="10">
        <f>IFERROR(__xludf.DUMMYFUNCTION("""COMPUTED_VALUE"""),1.0)</f>
        <v>1</v>
      </c>
      <c r="FA39" s="10">
        <f>IFERROR(__xludf.DUMMYFUNCTION("""COMPUTED_VALUE"""),1.0)</f>
        <v>1</v>
      </c>
      <c r="FB39" s="10">
        <f>IFERROR(__xludf.DUMMYFUNCTION("""COMPUTED_VALUE"""),1.0)</f>
        <v>1</v>
      </c>
      <c r="FC39" s="10">
        <f>IFERROR(__xludf.DUMMYFUNCTION("""COMPUTED_VALUE"""),1.0)</f>
        <v>1</v>
      </c>
      <c r="FD39" s="11" t="str">
        <f>IFERROR(__xludf.DUMMYFUNCTION("""COMPUTED_VALUE"""),"CE")</f>
        <v>CE</v>
      </c>
      <c r="FE39" s="10" t="str">
        <f>IFERROR(__xludf.DUMMYFUNCTION("""COMPUTED_VALUE"""),"CE")</f>
        <v>CE</v>
      </c>
      <c r="FF39" s="10" t="str">
        <f>IFERROR(__xludf.DUMMYFUNCTION("""COMPUTED_VALUE"""),"CE")</f>
        <v>CE</v>
      </c>
      <c r="FG39" s="10" t="str">
        <f>IFERROR(__xludf.DUMMYFUNCTION("""COMPUTED_VALUE"""),"CE")</f>
        <v>CE</v>
      </c>
      <c r="FH39" s="10" t="str">
        <f>IFERROR(__xludf.DUMMYFUNCTION("""COMPUTED_VALUE"""),"CE")</f>
        <v>CE</v>
      </c>
      <c r="FI39" s="10" t="str">
        <f>IFERROR(__xludf.DUMMYFUNCTION("""COMPUTED_VALUE"""),"CE")</f>
        <v>CE</v>
      </c>
      <c r="FJ39" s="10" t="str">
        <f>IFERROR(__xludf.DUMMYFUNCTION("""COMPUTED_VALUE"""),"CE")</f>
        <v>CE</v>
      </c>
      <c r="FK39" s="10" t="str">
        <f>IFERROR(__xludf.DUMMYFUNCTION("""COMPUTED_VALUE"""),"CE")</f>
        <v>CE</v>
      </c>
      <c r="FL39" s="10" t="str">
        <f>IFERROR(__xludf.DUMMYFUNCTION("""COMPUTED_VALUE"""),"CE")</f>
        <v>CE</v>
      </c>
      <c r="FM39" s="10" t="str">
        <f>IFERROR(__xludf.DUMMYFUNCTION("""COMPUTED_VALUE"""),"CE")</f>
        <v>CE</v>
      </c>
      <c r="FN39" s="10" t="str">
        <f>IFERROR(__xludf.DUMMYFUNCTION("""COMPUTED_VALUE"""),"CE")</f>
        <v>CE</v>
      </c>
      <c r="FO39" s="10" t="str">
        <f>IFERROR(__xludf.DUMMYFUNCTION("""COMPUTED_VALUE"""),"CE")</f>
        <v>CE</v>
      </c>
      <c r="FP39" s="10" t="str">
        <f>IFERROR(__xludf.DUMMYFUNCTION("""COMPUTED_VALUE"""),"CE")</f>
        <v>CE</v>
      </c>
      <c r="FQ39" s="10" t="str">
        <f>IFERROR(__xludf.DUMMYFUNCTION("""COMPUTED_VALUE"""),"CE")</f>
        <v>CE</v>
      </c>
      <c r="FR39" s="10" t="str">
        <f>IFERROR(__xludf.DUMMYFUNCTION("""COMPUTED_VALUE"""),"CE")</f>
        <v>CE</v>
      </c>
      <c r="FS39" s="10" t="str">
        <f>IFERROR(__xludf.DUMMYFUNCTION("""COMPUTED_VALUE"""),"CE")</f>
        <v>CE</v>
      </c>
      <c r="FT39" s="10" t="str">
        <f>IFERROR(__xludf.DUMMYFUNCTION("""COMPUTED_VALUE"""),"CE")</f>
        <v>CE</v>
      </c>
      <c r="FU39" s="10" t="str">
        <f>IFERROR(__xludf.DUMMYFUNCTION("""COMPUTED_VALUE"""),"CE")</f>
        <v>CE</v>
      </c>
      <c r="FV39" s="10" t="str">
        <f>IFERROR(__xludf.DUMMYFUNCTION("""COMPUTED_VALUE"""),"CE")</f>
        <v>CE</v>
      </c>
      <c r="FW39" s="10" t="str">
        <f>IFERROR(__xludf.DUMMYFUNCTION("""COMPUTED_VALUE"""),"CE")</f>
        <v>CE</v>
      </c>
      <c r="FX39" s="10" t="str">
        <f>IFERROR(__xludf.DUMMYFUNCTION("""COMPUTED_VALUE"""),"CE")</f>
        <v>CE</v>
      </c>
      <c r="FY39" s="10" t="str">
        <f>IFERROR(__xludf.DUMMYFUNCTION("""COMPUTED_VALUE"""),"CE")</f>
        <v>CE</v>
      </c>
      <c r="FZ39" s="10" t="str">
        <f>IFERROR(__xludf.DUMMYFUNCTION("""COMPUTED_VALUE"""),"CE")</f>
        <v>CE</v>
      </c>
      <c r="GA39" s="10" t="str">
        <f>IFERROR(__xludf.DUMMYFUNCTION("""COMPUTED_VALUE"""),"CE")</f>
        <v>CE</v>
      </c>
      <c r="GB39" s="10" t="str">
        <f>IFERROR(__xludf.DUMMYFUNCTION("""COMPUTED_VALUE"""),"CE")</f>
        <v>CE</v>
      </c>
      <c r="GC39" s="10" t="str">
        <f>IFERROR(__xludf.DUMMYFUNCTION("""COMPUTED_VALUE"""),"CE")</f>
        <v>CE</v>
      </c>
      <c r="GD39" s="10" t="str">
        <f>IFERROR(__xludf.DUMMYFUNCTION("""COMPUTED_VALUE"""),"CE")</f>
        <v>CE</v>
      </c>
      <c r="GE39" s="11" t="str">
        <f>IFERROR(__xludf.DUMMYFUNCTION("""COMPUTED_VALUE"""),"-")</f>
        <v>-</v>
      </c>
      <c r="GF39" s="10" t="str">
        <f>IFERROR(__xludf.DUMMYFUNCTION("""COMPUTED_VALUE"""),"-")</f>
        <v>-</v>
      </c>
      <c r="GG39" s="10" t="str">
        <f>IFERROR(__xludf.DUMMYFUNCTION("""COMPUTED_VALUE"""),"-")</f>
        <v>-</v>
      </c>
      <c r="GH39" s="10" t="str">
        <f>IFERROR(__xludf.DUMMYFUNCTION("""COMPUTED_VALUE"""),"-")</f>
        <v>-</v>
      </c>
      <c r="GI39" s="10" t="str">
        <f>IFERROR(__xludf.DUMMYFUNCTION("""COMPUTED_VALUE"""),"-")</f>
        <v>-</v>
      </c>
      <c r="GJ39" s="10" t="str">
        <f>IFERROR(__xludf.DUMMYFUNCTION("""COMPUTED_VALUE"""),"-")</f>
        <v>-</v>
      </c>
      <c r="GK39" s="10" t="str">
        <f>IFERROR(__xludf.DUMMYFUNCTION("""COMPUTED_VALUE"""),"-")</f>
        <v>-</v>
      </c>
      <c r="GL39" s="10" t="str">
        <f>IFERROR(__xludf.DUMMYFUNCTION("""COMPUTED_VALUE"""),"-")</f>
        <v>-</v>
      </c>
      <c r="GM39" s="10" t="str">
        <f>IFERROR(__xludf.DUMMYFUNCTION("""COMPUTED_VALUE"""),"-")</f>
        <v>-</v>
      </c>
      <c r="GN39" s="10" t="str">
        <f>IFERROR(__xludf.DUMMYFUNCTION("""COMPUTED_VALUE"""),"-")</f>
        <v>-</v>
      </c>
      <c r="GO39" s="10" t="str">
        <f>IFERROR(__xludf.DUMMYFUNCTION("""COMPUTED_VALUE"""),"-")</f>
        <v>-</v>
      </c>
      <c r="GP39" s="10" t="str">
        <f>IFERROR(__xludf.DUMMYFUNCTION("""COMPUTED_VALUE"""),"-")</f>
        <v>-</v>
      </c>
      <c r="GQ39" s="10" t="str">
        <f>IFERROR(__xludf.DUMMYFUNCTION("""COMPUTED_VALUE"""),"-")</f>
        <v>-</v>
      </c>
      <c r="GR39" s="10" t="str">
        <f>IFERROR(__xludf.DUMMYFUNCTION("""COMPUTED_VALUE"""),"-")</f>
        <v>-</v>
      </c>
      <c r="GS39" s="10" t="str">
        <f>IFERROR(__xludf.DUMMYFUNCTION("""COMPUTED_VALUE"""),"-")</f>
        <v>-</v>
      </c>
      <c r="GT39" s="10" t="str">
        <f>IFERROR(__xludf.DUMMYFUNCTION("""COMPUTED_VALUE"""),"-")</f>
        <v>-</v>
      </c>
      <c r="GU39" s="10" t="str">
        <f>IFERROR(__xludf.DUMMYFUNCTION("""COMPUTED_VALUE"""),"-")</f>
        <v>-</v>
      </c>
      <c r="GV39" s="10" t="str">
        <f>IFERROR(__xludf.DUMMYFUNCTION("""COMPUTED_VALUE"""),"-")</f>
        <v>-</v>
      </c>
      <c r="GW39" s="10" t="str">
        <f>IFERROR(__xludf.DUMMYFUNCTION("""COMPUTED_VALUE"""),"-")</f>
        <v>-</v>
      </c>
      <c r="GX39" s="10" t="str">
        <f>IFERROR(__xludf.DUMMYFUNCTION("""COMPUTED_VALUE"""),"-")</f>
        <v>-</v>
      </c>
      <c r="GY39" s="10" t="str">
        <f>IFERROR(__xludf.DUMMYFUNCTION("""COMPUTED_VALUE"""),"-")</f>
        <v>-</v>
      </c>
      <c r="GZ39" s="10" t="str">
        <f>IFERROR(__xludf.DUMMYFUNCTION("""COMPUTED_VALUE"""),"-")</f>
        <v>-</v>
      </c>
      <c r="HA39" s="10" t="str">
        <f>IFERROR(__xludf.DUMMYFUNCTION("""COMPUTED_VALUE"""),"-")</f>
        <v>-</v>
      </c>
      <c r="HB39" s="10" t="str">
        <f>IFERROR(__xludf.DUMMYFUNCTION("""COMPUTED_VALUE"""),"-")</f>
        <v>-</v>
      </c>
      <c r="HC39" s="10" t="str">
        <f>IFERROR(__xludf.DUMMYFUNCTION("""COMPUTED_VALUE"""),"-")</f>
        <v>-</v>
      </c>
      <c r="HD39" s="10" t="str">
        <f>IFERROR(__xludf.DUMMYFUNCTION("""COMPUTED_VALUE"""),"-")</f>
        <v>-</v>
      </c>
      <c r="HE39" s="10" t="str">
        <f>IFERROR(__xludf.DUMMYFUNCTION("""COMPUTED_VALUE"""),"-")</f>
        <v>-</v>
      </c>
      <c r="HF39" s="10" t="str">
        <f>IFERROR(__xludf.DUMMYFUNCTION("""COMPUTED_VALUE"""),"-")</f>
        <v>-</v>
      </c>
      <c r="HG39" s="10" t="str">
        <f>IFERROR(__xludf.DUMMYFUNCTION("""COMPUTED_VALUE"""),"-")</f>
        <v>-</v>
      </c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</row>
    <row r="40">
      <c r="A40" s="7"/>
      <c r="B40" s="8"/>
      <c r="C40" s="8" t="str">
        <f t="shared" si="1"/>
        <v>36 - 39</v>
      </c>
      <c r="D40" s="7" t="str">
        <f>IFERROR(__xludf.DUMMYFUNCTION("""COMPUTED_VALUE"""),"dejang")</f>
        <v>dejang</v>
      </c>
      <c r="E40" s="7" t="str">
        <f>IFERROR(__xludf.DUMMYFUNCTION("""COMPUTED_VALUE"""),"Dejan")</f>
        <v>Dejan</v>
      </c>
      <c r="F40" s="7" t="str">
        <f>IFERROR(__xludf.DUMMYFUNCTION("""COMPUTED_VALUE"""),"Gjer")</f>
        <v>Gjer</v>
      </c>
      <c r="G40" s="9">
        <f>IFERROR(__xludf.DUMMYFUNCTION("""COMPUTED_VALUE"""),100.0)</f>
        <v>100</v>
      </c>
      <c r="H40" s="7" t="str">
        <f>IFERROR(__xludf.DUMMYFUNCTION("""COMPUTED_VALUE"""),"ODOBREN")</f>
        <v>ODOBREN</v>
      </c>
      <c r="I40" s="7" t="str">
        <f>IFERROR(__xludf.DUMMYFUNCTION("""COMPUTED_VALUE"""),"Novi Sad")</f>
        <v>Novi Sad</v>
      </c>
      <c r="J40" s="7" t="str">
        <f>IFERROR(__xludf.DUMMYFUNCTION("""COMPUTED_VALUE"""),"Gimnazija Jovan Jovanović Zmaj")</f>
        <v>Gimnazija Jovan Jovanović Zmaj</v>
      </c>
      <c r="K40" s="7" t="str">
        <f>IFERROR(__xludf.DUMMYFUNCTION("""COMPUTED_VALUE"""),"IV")</f>
        <v>IV</v>
      </c>
      <c r="L40" s="7" t="str">
        <f>IFERROR(__xludf.DUMMYFUNCTION("""COMPUTED_VALUE"""),"A")</f>
        <v>A</v>
      </c>
      <c r="M40" s="7"/>
      <c r="N40" s="10" t="str">
        <f>IFERROR(__xludf.DUMMYFUNCTION("""COMPUTED_VALUE"""),"-")</f>
        <v>-</v>
      </c>
      <c r="O40" s="10" t="str">
        <f>IFERROR(__xludf.DUMMYFUNCTION("""COMPUTED_VALUE"""),"-")</f>
        <v>-</v>
      </c>
      <c r="P40" s="10" t="str">
        <f>IFERROR(__xludf.DUMMYFUNCTION("""COMPUTED_VALUE"""),"-")</f>
        <v>-</v>
      </c>
      <c r="Q40" s="11">
        <f>IFERROR(__xludf.DUMMYFUNCTION("""COMPUTED_VALUE"""),100.0)</f>
        <v>100</v>
      </c>
      <c r="R40" s="10" t="str">
        <f>IFERROR(__xludf.DUMMYFUNCTION("""COMPUTED_VALUE"""),"-")</f>
        <v>-</v>
      </c>
      <c r="S40" s="10">
        <f>IFERROR(__xludf.DUMMYFUNCTION("""COMPUTED_VALUE"""),0.0)</f>
        <v>0</v>
      </c>
      <c r="T40" s="11" t="str">
        <f>IFERROR(__xludf.DUMMYFUNCTION("""COMPUTED_VALUE"""),"-")</f>
        <v>-</v>
      </c>
      <c r="U40" s="10" t="str">
        <f>IFERROR(__xludf.DUMMYFUNCTION("""COMPUTED_VALUE"""),"-")</f>
        <v>-</v>
      </c>
      <c r="V40" s="10" t="str">
        <f>IFERROR(__xludf.DUMMYFUNCTION("""COMPUTED_VALUE"""),"-")</f>
        <v>-</v>
      </c>
      <c r="W40" s="10" t="str">
        <f>IFERROR(__xludf.DUMMYFUNCTION("""COMPUTED_VALUE"""),"-")</f>
        <v>-</v>
      </c>
      <c r="X40" s="10" t="str">
        <f>IFERROR(__xludf.DUMMYFUNCTION("""COMPUTED_VALUE"""),"-")</f>
        <v>-</v>
      </c>
      <c r="Y40" s="10" t="str">
        <f>IFERROR(__xludf.DUMMYFUNCTION("""COMPUTED_VALUE"""),"-")</f>
        <v>-</v>
      </c>
      <c r="Z40" s="10" t="str">
        <f>IFERROR(__xludf.DUMMYFUNCTION("""COMPUTED_VALUE"""),"-")</f>
        <v>-</v>
      </c>
      <c r="AA40" s="10" t="str">
        <f>IFERROR(__xludf.DUMMYFUNCTION("""COMPUTED_VALUE"""),"-")</f>
        <v>-</v>
      </c>
      <c r="AB40" s="10" t="str">
        <f>IFERROR(__xludf.DUMMYFUNCTION("""COMPUTED_VALUE"""),"-")</f>
        <v>-</v>
      </c>
      <c r="AC40" s="10" t="str">
        <f>IFERROR(__xludf.DUMMYFUNCTION("""COMPUTED_VALUE"""),"-")</f>
        <v>-</v>
      </c>
      <c r="AD40" s="10" t="str">
        <f>IFERROR(__xludf.DUMMYFUNCTION("""COMPUTED_VALUE"""),"-")</f>
        <v>-</v>
      </c>
      <c r="AE40" s="10" t="str">
        <f>IFERROR(__xludf.DUMMYFUNCTION("""COMPUTED_VALUE"""),"-")</f>
        <v>-</v>
      </c>
      <c r="AF40" s="10" t="str">
        <f>IFERROR(__xludf.DUMMYFUNCTION("""COMPUTED_VALUE"""),"-")</f>
        <v>-</v>
      </c>
      <c r="AG40" s="10" t="str">
        <f>IFERROR(__xludf.DUMMYFUNCTION("""COMPUTED_VALUE"""),"-")</f>
        <v>-</v>
      </c>
      <c r="AH40" s="10" t="str">
        <f>IFERROR(__xludf.DUMMYFUNCTION("""COMPUTED_VALUE"""),"-")</f>
        <v>-</v>
      </c>
      <c r="AI40" s="10" t="str">
        <f>IFERROR(__xludf.DUMMYFUNCTION("""COMPUTED_VALUE"""),"-")</f>
        <v>-</v>
      </c>
      <c r="AJ40" s="10" t="str">
        <f>IFERROR(__xludf.DUMMYFUNCTION("""COMPUTED_VALUE"""),"-")</f>
        <v>-</v>
      </c>
      <c r="AK40" s="10" t="str">
        <f>IFERROR(__xludf.DUMMYFUNCTION("""COMPUTED_VALUE"""),"-")</f>
        <v>-</v>
      </c>
      <c r="AL40" s="10" t="str">
        <f>IFERROR(__xludf.DUMMYFUNCTION("""COMPUTED_VALUE"""),"-")</f>
        <v>-</v>
      </c>
      <c r="AM40" s="10" t="str">
        <f>IFERROR(__xludf.DUMMYFUNCTION("""COMPUTED_VALUE"""),"-")</f>
        <v>-</v>
      </c>
      <c r="AN40" s="11" t="str">
        <f>IFERROR(__xludf.DUMMYFUNCTION("""COMPUTED_VALUE"""),"-")</f>
        <v>-</v>
      </c>
      <c r="AO40" s="10" t="str">
        <f>IFERROR(__xludf.DUMMYFUNCTION("""COMPUTED_VALUE"""),"-")</f>
        <v>-</v>
      </c>
      <c r="AP40" s="10" t="str">
        <f>IFERROR(__xludf.DUMMYFUNCTION("""COMPUTED_VALUE"""),"-")</f>
        <v>-</v>
      </c>
      <c r="AQ40" s="10" t="str">
        <f>IFERROR(__xludf.DUMMYFUNCTION("""COMPUTED_VALUE"""),"-")</f>
        <v>-</v>
      </c>
      <c r="AR40" s="10" t="str">
        <f>IFERROR(__xludf.DUMMYFUNCTION("""COMPUTED_VALUE"""),"-")</f>
        <v>-</v>
      </c>
      <c r="AS40" s="10" t="str">
        <f>IFERROR(__xludf.DUMMYFUNCTION("""COMPUTED_VALUE"""),"-")</f>
        <v>-</v>
      </c>
      <c r="AT40" s="10" t="str">
        <f>IFERROR(__xludf.DUMMYFUNCTION("""COMPUTED_VALUE"""),"-")</f>
        <v>-</v>
      </c>
      <c r="AU40" s="10" t="str">
        <f>IFERROR(__xludf.DUMMYFUNCTION("""COMPUTED_VALUE"""),"-")</f>
        <v>-</v>
      </c>
      <c r="AV40" s="10" t="str">
        <f>IFERROR(__xludf.DUMMYFUNCTION("""COMPUTED_VALUE"""),"-")</f>
        <v>-</v>
      </c>
      <c r="AW40" s="10" t="str">
        <f>IFERROR(__xludf.DUMMYFUNCTION("""COMPUTED_VALUE"""),"-")</f>
        <v>-</v>
      </c>
      <c r="AX40" s="10" t="str">
        <f>IFERROR(__xludf.DUMMYFUNCTION("""COMPUTED_VALUE"""),"-")</f>
        <v>-</v>
      </c>
      <c r="AY40" s="10" t="str">
        <f>IFERROR(__xludf.DUMMYFUNCTION("""COMPUTED_VALUE"""),"-")</f>
        <v>-</v>
      </c>
      <c r="AZ40" s="10" t="str">
        <f>IFERROR(__xludf.DUMMYFUNCTION("""COMPUTED_VALUE"""),"-")</f>
        <v>-</v>
      </c>
      <c r="BA40" s="10" t="str">
        <f>IFERROR(__xludf.DUMMYFUNCTION("""COMPUTED_VALUE"""),"-")</f>
        <v>-</v>
      </c>
      <c r="BB40" s="10" t="str">
        <f>IFERROR(__xludf.DUMMYFUNCTION("""COMPUTED_VALUE"""),"-")</f>
        <v>-</v>
      </c>
      <c r="BC40" s="10" t="str">
        <f>IFERROR(__xludf.DUMMYFUNCTION("""COMPUTED_VALUE"""),"-")</f>
        <v>-</v>
      </c>
      <c r="BD40" s="10" t="str">
        <f>IFERROR(__xludf.DUMMYFUNCTION("""COMPUTED_VALUE"""),"-")</f>
        <v>-</v>
      </c>
      <c r="BE40" s="10" t="str">
        <f>IFERROR(__xludf.DUMMYFUNCTION("""COMPUTED_VALUE"""),"-")</f>
        <v>-</v>
      </c>
      <c r="BF40" s="10" t="str">
        <f>IFERROR(__xludf.DUMMYFUNCTION("""COMPUTED_VALUE"""),"-")</f>
        <v>-</v>
      </c>
      <c r="BG40" s="10" t="str">
        <f>IFERROR(__xludf.DUMMYFUNCTION("""COMPUTED_VALUE"""),"-")</f>
        <v>-</v>
      </c>
      <c r="BH40" s="10" t="str">
        <f>IFERROR(__xludf.DUMMYFUNCTION("""COMPUTED_VALUE"""),"-")</f>
        <v>-</v>
      </c>
      <c r="BI40" s="10" t="str">
        <f>IFERROR(__xludf.DUMMYFUNCTION("""COMPUTED_VALUE"""),"-")</f>
        <v>-</v>
      </c>
      <c r="BJ40" s="10" t="str">
        <f>IFERROR(__xludf.DUMMYFUNCTION("""COMPUTED_VALUE"""),"-")</f>
        <v>-</v>
      </c>
      <c r="BK40" s="10" t="str">
        <f>IFERROR(__xludf.DUMMYFUNCTION("""COMPUTED_VALUE"""),"-")</f>
        <v>-</v>
      </c>
      <c r="BL40" s="11" t="str">
        <f>IFERROR(__xludf.DUMMYFUNCTION("""COMPUTED_VALUE"""),"-")</f>
        <v>-</v>
      </c>
      <c r="BM40" s="10" t="str">
        <f>IFERROR(__xludf.DUMMYFUNCTION("""COMPUTED_VALUE"""),"-")</f>
        <v>-</v>
      </c>
      <c r="BN40" s="10" t="str">
        <f>IFERROR(__xludf.DUMMYFUNCTION("""COMPUTED_VALUE"""),"-")</f>
        <v>-</v>
      </c>
      <c r="BO40" s="10" t="str">
        <f>IFERROR(__xludf.DUMMYFUNCTION("""COMPUTED_VALUE"""),"-")</f>
        <v>-</v>
      </c>
      <c r="BP40" s="10" t="str">
        <f>IFERROR(__xludf.DUMMYFUNCTION("""COMPUTED_VALUE"""),"-")</f>
        <v>-</v>
      </c>
      <c r="BQ40" s="10" t="str">
        <f>IFERROR(__xludf.DUMMYFUNCTION("""COMPUTED_VALUE"""),"-")</f>
        <v>-</v>
      </c>
      <c r="BR40" s="10" t="str">
        <f>IFERROR(__xludf.DUMMYFUNCTION("""COMPUTED_VALUE"""),"-")</f>
        <v>-</v>
      </c>
      <c r="BS40" s="10" t="str">
        <f>IFERROR(__xludf.DUMMYFUNCTION("""COMPUTED_VALUE"""),"-")</f>
        <v>-</v>
      </c>
      <c r="BT40" s="10" t="str">
        <f>IFERROR(__xludf.DUMMYFUNCTION("""COMPUTED_VALUE"""),"-")</f>
        <v>-</v>
      </c>
      <c r="BU40" s="10" t="str">
        <f>IFERROR(__xludf.DUMMYFUNCTION("""COMPUTED_VALUE"""),"-")</f>
        <v>-</v>
      </c>
      <c r="BV40" s="10" t="str">
        <f>IFERROR(__xludf.DUMMYFUNCTION("""COMPUTED_VALUE"""),"-")</f>
        <v>-</v>
      </c>
      <c r="BW40" s="10" t="str">
        <f>IFERROR(__xludf.DUMMYFUNCTION("""COMPUTED_VALUE"""),"-")</f>
        <v>-</v>
      </c>
      <c r="BX40" s="10" t="str">
        <f>IFERROR(__xludf.DUMMYFUNCTION("""COMPUTED_VALUE"""),"-")</f>
        <v>-</v>
      </c>
      <c r="BY40" s="10" t="str">
        <f>IFERROR(__xludf.DUMMYFUNCTION("""COMPUTED_VALUE"""),"-")</f>
        <v>-</v>
      </c>
      <c r="BZ40" s="10" t="str">
        <f>IFERROR(__xludf.DUMMYFUNCTION("""COMPUTED_VALUE"""),"-")</f>
        <v>-</v>
      </c>
      <c r="CA40" s="10" t="str">
        <f>IFERROR(__xludf.DUMMYFUNCTION("""COMPUTED_VALUE"""),"-")</f>
        <v>-</v>
      </c>
      <c r="CB40" s="10" t="str">
        <f>IFERROR(__xludf.DUMMYFUNCTION("""COMPUTED_VALUE"""),"-")</f>
        <v>-</v>
      </c>
      <c r="CC40" s="10" t="str">
        <f>IFERROR(__xludf.DUMMYFUNCTION("""COMPUTED_VALUE"""),"-")</f>
        <v>-</v>
      </c>
      <c r="CD40" s="10" t="str">
        <f>IFERROR(__xludf.DUMMYFUNCTION("""COMPUTED_VALUE"""),"-")</f>
        <v>-</v>
      </c>
      <c r="CE40" s="10" t="str">
        <f>IFERROR(__xludf.DUMMYFUNCTION("""COMPUTED_VALUE"""),"-")</f>
        <v>-</v>
      </c>
      <c r="CF40" s="10" t="str">
        <f>IFERROR(__xludf.DUMMYFUNCTION("""COMPUTED_VALUE"""),"-")</f>
        <v>-</v>
      </c>
      <c r="CG40" s="10" t="str">
        <f>IFERROR(__xludf.DUMMYFUNCTION("""COMPUTED_VALUE"""),"-")</f>
        <v>-</v>
      </c>
      <c r="CH40" s="10" t="str">
        <f>IFERROR(__xludf.DUMMYFUNCTION("""COMPUTED_VALUE"""),"-")</f>
        <v>-</v>
      </c>
      <c r="CI40" s="10" t="str">
        <f>IFERROR(__xludf.DUMMYFUNCTION("""COMPUTED_VALUE"""),"-")</f>
        <v>-</v>
      </c>
      <c r="CJ40" s="10" t="str">
        <f>IFERROR(__xludf.DUMMYFUNCTION("""COMPUTED_VALUE"""),"-")</f>
        <v>-</v>
      </c>
      <c r="CK40" s="10" t="str">
        <f>IFERROR(__xludf.DUMMYFUNCTION("""COMPUTED_VALUE"""),"-")</f>
        <v>-</v>
      </c>
      <c r="CL40" s="10" t="str">
        <f>IFERROR(__xludf.DUMMYFUNCTION("""COMPUTED_VALUE"""),"-")</f>
        <v>-</v>
      </c>
      <c r="CM40" s="10" t="str">
        <f>IFERROR(__xludf.DUMMYFUNCTION("""COMPUTED_VALUE"""),"-")</f>
        <v>-</v>
      </c>
      <c r="CN40" s="10" t="str">
        <f>IFERROR(__xludf.DUMMYFUNCTION("""COMPUTED_VALUE"""),"-")</f>
        <v>-</v>
      </c>
      <c r="CO40" s="11">
        <f>IFERROR(__xludf.DUMMYFUNCTION("""COMPUTED_VALUE"""),1.0)</f>
        <v>1</v>
      </c>
      <c r="CP40" s="10">
        <f>IFERROR(__xludf.DUMMYFUNCTION("""COMPUTED_VALUE"""),1.0)</f>
        <v>1</v>
      </c>
      <c r="CQ40" s="10">
        <f>IFERROR(__xludf.DUMMYFUNCTION("""COMPUTED_VALUE"""),1.0)</f>
        <v>1</v>
      </c>
      <c r="CR40" s="10">
        <f>IFERROR(__xludf.DUMMYFUNCTION("""COMPUTED_VALUE"""),1.0)</f>
        <v>1</v>
      </c>
      <c r="CS40" s="10">
        <f>IFERROR(__xludf.DUMMYFUNCTION("""COMPUTED_VALUE"""),1.0)</f>
        <v>1</v>
      </c>
      <c r="CT40" s="10">
        <f>IFERROR(__xludf.DUMMYFUNCTION("""COMPUTED_VALUE"""),1.0)</f>
        <v>1</v>
      </c>
      <c r="CU40" s="10">
        <f>IFERROR(__xludf.DUMMYFUNCTION("""COMPUTED_VALUE"""),1.0)</f>
        <v>1</v>
      </c>
      <c r="CV40" s="10">
        <f>IFERROR(__xludf.DUMMYFUNCTION("""COMPUTED_VALUE"""),1.0)</f>
        <v>1</v>
      </c>
      <c r="CW40" s="10">
        <f>IFERROR(__xludf.DUMMYFUNCTION("""COMPUTED_VALUE"""),1.0)</f>
        <v>1</v>
      </c>
      <c r="CX40" s="10">
        <f>IFERROR(__xludf.DUMMYFUNCTION("""COMPUTED_VALUE"""),1.0)</f>
        <v>1</v>
      </c>
      <c r="CY40" s="10">
        <f>IFERROR(__xludf.DUMMYFUNCTION("""COMPUTED_VALUE"""),1.0)</f>
        <v>1</v>
      </c>
      <c r="CZ40" s="10">
        <f>IFERROR(__xludf.DUMMYFUNCTION("""COMPUTED_VALUE"""),1.0)</f>
        <v>1</v>
      </c>
      <c r="DA40" s="10">
        <f>IFERROR(__xludf.DUMMYFUNCTION("""COMPUTED_VALUE"""),1.0)</f>
        <v>1</v>
      </c>
      <c r="DB40" s="10">
        <f>IFERROR(__xludf.DUMMYFUNCTION("""COMPUTED_VALUE"""),1.0)</f>
        <v>1</v>
      </c>
      <c r="DC40" s="10">
        <f>IFERROR(__xludf.DUMMYFUNCTION("""COMPUTED_VALUE"""),1.0)</f>
        <v>1</v>
      </c>
      <c r="DD40" s="10">
        <f>IFERROR(__xludf.DUMMYFUNCTION("""COMPUTED_VALUE"""),1.0)</f>
        <v>1</v>
      </c>
      <c r="DE40" s="10">
        <f>IFERROR(__xludf.DUMMYFUNCTION("""COMPUTED_VALUE"""),1.0)</f>
        <v>1</v>
      </c>
      <c r="DF40" s="10">
        <f>IFERROR(__xludf.DUMMYFUNCTION("""COMPUTED_VALUE"""),1.0)</f>
        <v>1</v>
      </c>
      <c r="DG40" s="10">
        <f>IFERROR(__xludf.DUMMYFUNCTION("""COMPUTED_VALUE"""),1.0)</f>
        <v>1</v>
      </c>
      <c r="DH40" s="10">
        <f>IFERROR(__xludf.DUMMYFUNCTION("""COMPUTED_VALUE"""),1.0)</f>
        <v>1</v>
      </c>
      <c r="DI40" s="10">
        <f>IFERROR(__xludf.DUMMYFUNCTION("""COMPUTED_VALUE"""),1.0)</f>
        <v>1</v>
      </c>
      <c r="DJ40" s="10">
        <f>IFERROR(__xludf.DUMMYFUNCTION("""COMPUTED_VALUE"""),1.0)</f>
        <v>1</v>
      </c>
      <c r="DK40" s="10">
        <f>IFERROR(__xludf.DUMMYFUNCTION("""COMPUTED_VALUE"""),1.0)</f>
        <v>1</v>
      </c>
      <c r="DL40" s="10">
        <f>IFERROR(__xludf.DUMMYFUNCTION("""COMPUTED_VALUE"""),1.0)</f>
        <v>1</v>
      </c>
      <c r="DM40" s="10">
        <f>IFERROR(__xludf.DUMMYFUNCTION("""COMPUTED_VALUE"""),1.0)</f>
        <v>1</v>
      </c>
      <c r="DN40" s="10">
        <f>IFERROR(__xludf.DUMMYFUNCTION("""COMPUTED_VALUE"""),1.0)</f>
        <v>1</v>
      </c>
      <c r="DO40" s="10">
        <f>IFERROR(__xludf.DUMMYFUNCTION("""COMPUTED_VALUE"""),1.0)</f>
        <v>1</v>
      </c>
      <c r="DP40" s="10">
        <f>IFERROR(__xludf.DUMMYFUNCTION("""COMPUTED_VALUE"""),1.0)</f>
        <v>1</v>
      </c>
      <c r="DQ40" s="10">
        <f>IFERROR(__xludf.DUMMYFUNCTION("""COMPUTED_VALUE"""),1.0)</f>
        <v>1</v>
      </c>
      <c r="DR40" s="10">
        <f>IFERROR(__xludf.DUMMYFUNCTION("""COMPUTED_VALUE"""),1.0)</f>
        <v>1</v>
      </c>
      <c r="DS40" s="10">
        <f>IFERROR(__xludf.DUMMYFUNCTION("""COMPUTED_VALUE"""),1.0)</f>
        <v>1</v>
      </c>
      <c r="DT40" s="10">
        <f>IFERROR(__xludf.DUMMYFUNCTION("""COMPUTED_VALUE"""),1.0)</f>
        <v>1</v>
      </c>
      <c r="DU40" s="10">
        <f>IFERROR(__xludf.DUMMYFUNCTION("""COMPUTED_VALUE"""),1.0)</f>
        <v>1</v>
      </c>
      <c r="DV40" s="10">
        <f>IFERROR(__xludf.DUMMYFUNCTION("""COMPUTED_VALUE"""),1.0)</f>
        <v>1</v>
      </c>
      <c r="DW40" s="10">
        <f>IFERROR(__xludf.DUMMYFUNCTION("""COMPUTED_VALUE"""),1.0)</f>
        <v>1</v>
      </c>
      <c r="DX40" s="10">
        <f>IFERROR(__xludf.DUMMYFUNCTION("""COMPUTED_VALUE"""),1.0)</f>
        <v>1</v>
      </c>
      <c r="DY40" s="10">
        <f>IFERROR(__xludf.DUMMYFUNCTION("""COMPUTED_VALUE"""),1.0)</f>
        <v>1</v>
      </c>
      <c r="DZ40" s="10">
        <f>IFERROR(__xludf.DUMMYFUNCTION("""COMPUTED_VALUE"""),1.0)</f>
        <v>1</v>
      </c>
      <c r="EA40" s="10">
        <f>IFERROR(__xludf.DUMMYFUNCTION("""COMPUTED_VALUE"""),1.0)</f>
        <v>1</v>
      </c>
      <c r="EB40" s="10">
        <f>IFERROR(__xludf.DUMMYFUNCTION("""COMPUTED_VALUE"""),1.0)</f>
        <v>1</v>
      </c>
      <c r="EC40" s="10">
        <f>IFERROR(__xludf.DUMMYFUNCTION("""COMPUTED_VALUE"""),1.0)</f>
        <v>1</v>
      </c>
      <c r="ED40" s="10">
        <f>IFERROR(__xludf.DUMMYFUNCTION("""COMPUTED_VALUE"""),1.0)</f>
        <v>1</v>
      </c>
      <c r="EE40" s="10">
        <f>IFERROR(__xludf.DUMMYFUNCTION("""COMPUTED_VALUE"""),1.0)</f>
        <v>1</v>
      </c>
      <c r="EF40" s="10">
        <f>IFERROR(__xludf.DUMMYFUNCTION("""COMPUTED_VALUE"""),1.0)</f>
        <v>1</v>
      </c>
      <c r="EG40" s="10">
        <f>IFERROR(__xludf.DUMMYFUNCTION("""COMPUTED_VALUE"""),1.0)</f>
        <v>1</v>
      </c>
      <c r="EH40" s="10">
        <f>IFERROR(__xludf.DUMMYFUNCTION("""COMPUTED_VALUE"""),1.0)</f>
        <v>1</v>
      </c>
      <c r="EI40" s="10">
        <f>IFERROR(__xludf.DUMMYFUNCTION("""COMPUTED_VALUE"""),1.0)</f>
        <v>1</v>
      </c>
      <c r="EJ40" s="10">
        <f>IFERROR(__xludf.DUMMYFUNCTION("""COMPUTED_VALUE"""),1.0)</f>
        <v>1</v>
      </c>
      <c r="EK40" s="10">
        <f>IFERROR(__xludf.DUMMYFUNCTION("""COMPUTED_VALUE"""),1.0)</f>
        <v>1</v>
      </c>
      <c r="EL40" s="10">
        <f>IFERROR(__xludf.DUMMYFUNCTION("""COMPUTED_VALUE"""),1.0)</f>
        <v>1</v>
      </c>
      <c r="EM40" s="10">
        <f>IFERROR(__xludf.DUMMYFUNCTION("""COMPUTED_VALUE"""),1.0)</f>
        <v>1</v>
      </c>
      <c r="EN40" s="10">
        <f>IFERROR(__xludf.DUMMYFUNCTION("""COMPUTED_VALUE"""),1.0)</f>
        <v>1</v>
      </c>
      <c r="EO40" s="10">
        <f>IFERROR(__xludf.DUMMYFUNCTION("""COMPUTED_VALUE"""),1.0)</f>
        <v>1</v>
      </c>
      <c r="EP40" s="10">
        <f>IFERROR(__xludf.DUMMYFUNCTION("""COMPUTED_VALUE"""),1.0)</f>
        <v>1</v>
      </c>
      <c r="EQ40" s="10">
        <f>IFERROR(__xludf.DUMMYFUNCTION("""COMPUTED_VALUE"""),1.0)</f>
        <v>1</v>
      </c>
      <c r="ER40" s="10">
        <f>IFERROR(__xludf.DUMMYFUNCTION("""COMPUTED_VALUE"""),1.0)</f>
        <v>1</v>
      </c>
      <c r="ES40" s="10">
        <f>IFERROR(__xludf.DUMMYFUNCTION("""COMPUTED_VALUE"""),1.0)</f>
        <v>1</v>
      </c>
      <c r="ET40" s="10">
        <f>IFERROR(__xludf.DUMMYFUNCTION("""COMPUTED_VALUE"""),1.0)</f>
        <v>1</v>
      </c>
      <c r="EU40" s="10">
        <f>IFERROR(__xludf.DUMMYFUNCTION("""COMPUTED_VALUE"""),1.0)</f>
        <v>1</v>
      </c>
      <c r="EV40" s="10">
        <f>IFERROR(__xludf.DUMMYFUNCTION("""COMPUTED_VALUE"""),1.0)</f>
        <v>1</v>
      </c>
      <c r="EW40" s="10">
        <f>IFERROR(__xludf.DUMMYFUNCTION("""COMPUTED_VALUE"""),1.0)</f>
        <v>1</v>
      </c>
      <c r="EX40" s="10">
        <f>IFERROR(__xludf.DUMMYFUNCTION("""COMPUTED_VALUE"""),1.0)</f>
        <v>1</v>
      </c>
      <c r="EY40" s="10">
        <f>IFERROR(__xludf.DUMMYFUNCTION("""COMPUTED_VALUE"""),1.0)</f>
        <v>1</v>
      </c>
      <c r="EZ40" s="10">
        <f>IFERROR(__xludf.DUMMYFUNCTION("""COMPUTED_VALUE"""),1.0)</f>
        <v>1</v>
      </c>
      <c r="FA40" s="10">
        <f>IFERROR(__xludf.DUMMYFUNCTION("""COMPUTED_VALUE"""),1.0)</f>
        <v>1</v>
      </c>
      <c r="FB40" s="10">
        <f>IFERROR(__xludf.DUMMYFUNCTION("""COMPUTED_VALUE"""),1.0)</f>
        <v>1</v>
      </c>
      <c r="FC40" s="10">
        <f>IFERROR(__xludf.DUMMYFUNCTION("""COMPUTED_VALUE"""),1.0)</f>
        <v>1</v>
      </c>
      <c r="FD40" s="11" t="str">
        <f>IFERROR(__xludf.DUMMYFUNCTION("""COMPUTED_VALUE"""),"-")</f>
        <v>-</v>
      </c>
      <c r="FE40" s="10" t="str">
        <f>IFERROR(__xludf.DUMMYFUNCTION("""COMPUTED_VALUE"""),"-")</f>
        <v>-</v>
      </c>
      <c r="FF40" s="10" t="str">
        <f>IFERROR(__xludf.DUMMYFUNCTION("""COMPUTED_VALUE"""),"-")</f>
        <v>-</v>
      </c>
      <c r="FG40" s="10" t="str">
        <f>IFERROR(__xludf.DUMMYFUNCTION("""COMPUTED_VALUE"""),"-")</f>
        <v>-</v>
      </c>
      <c r="FH40" s="10" t="str">
        <f>IFERROR(__xludf.DUMMYFUNCTION("""COMPUTED_VALUE"""),"-")</f>
        <v>-</v>
      </c>
      <c r="FI40" s="10" t="str">
        <f>IFERROR(__xludf.DUMMYFUNCTION("""COMPUTED_VALUE"""),"-")</f>
        <v>-</v>
      </c>
      <c r="FJ40" s="10" t="str">
        <f>IFERROR(__xludf.DUMMYFUNCTION("""COMPUTED_VALUE"""),"-")</f>
        <v>-</v>
      </c>
      <c r="FK40" s="10" t="str">
        <f>IFERROR(__xludf.DUMMYFUNCTION("""COMPUTED_VALUE"""),"-")</f>
        <v>-</v>
      </c>
      <c r="FL40" s="10" t="str">
        <f>IFERROR(__xludf.DUMMYFUNCTION("""COMPUTED_VALUE"""),"-")</f>
        <v>-</v>
      </c>
      <c r="FM40" s="10" t="str">
        <f>IFERROR(__xludf.DUMMYFUNCTION("""COMPUTED_VALUE"""),"-")</f>
        <v>-</v>
      </c>
      <c r="FN40" s="10" t="str">
        <f>IFERROR(__xludf.DUMMYFUNCTION("""COMPUTED_VALUE"""),"-")</f>
        <v>-</v>
      </c>
      <c r="FO40" s="10" t="str">
        <f>IFERROR(__xludf.DUMMYFUNCTION("""COMPUTED_VALUE"""),"-")</f>
        <v>-</v>
      </c>
      <c r="FP40" s="10" t="str">
        <f>IFERROR(__xludf.DUMMYFUNCTION("""COMPUTED_VALUE"""),"-")</f>
        <v>-</v>
      </c>
      <c r="FQ40" s="10" t="str">
        <f>IFERROR(__xludf.DUMMYFUNCTION("""COMPUTED_VALUE"""),"-")</f>
        <v>-</v>
      </c>
      <c r="FR40" s="10" t="str">
        <f>IFERROR(__xludf.DUMMYFUNCTION("""COMPUTED_VALUE"""),"-")</f>
        <v>-</v>
      </c>
      <c r="FS40" s="10" t="str">
        <f>IFERROR(__xludf.DUMMYFUNCTION("""COMPUTED_VALUE"""),"-")</f>
        <v>-</v>
      </c>
      <c r="FT40" s="10" t="str">
        <f>IFERROR(__xludf.DUMMYFUNCTION("""COMPUTED_VALUE"""),"-")</f>
        <v>-</v>
      </c>
      <c r="FU40" s="10" t="str">
        <f>IFERROR(__xludf.DUMMYFUNCTION("""COMPUTED_VALUE"""),"-")</f>
        <v>-</v>
      </c>
      <c r="FV40" s="10" t="str">
        <f>IFERROR(__xludf.DUMMYFUNCTION("""COMPUTED_VALUE"""),"-")</f>
        <v>-</v>
      </c>
      <c r="FW40" s="10" t="str">
        <f>IFERROR(__xludf.DUMMYFUNCTION("""COMPUTED_VALUE"""),"-")</f>
        <v>-</v>
      </c>
      <c r="FX40" s="10" t="str">
        <f>IFERROR(__xludf.DUMMYFUNCTION("""COMPUTED_VALUE"""),"-")</f>
        <v>-</v>
      </c>
      <c r="FY40" s="10" t="str">
        <f>IFERROR(__xludf.DUMMYFUNCTION("""COMPUTED_VALUE"""),"-")</f>
        <v>-</v>
      </c>
      <c r="FZ40" s="10" t="str">
        <f>IFERROR(__xludf.DUMMYFUNCTION("""COMPUTED_VALUE"""),"-")</f>
        <v>-</v>
      </c>
      <c r="GA40" s="10" t="str">
        <f>IFERROR(__xludf.DUMMYFUNCTION("""COMPUTED_VALUE"""),"-")</f>
        <v>-</v>
      </c>
      <c r="GB40" s="10" t="str">
        <f>IFERROR(__xludf.DUMMYFUNCTION("""COMPUTED_VALUE"""),"-")</f>
        <v>-</v>
      </c>
      <c r="GC40" s="10" t="str">
        <f>IFERROR(__xludf.DUMMYFUNCTION("""COMPUTED_VALUE"""),"-")</f>
        <v>-</v>
      </c>
      <c r="GD40" s="10" t="str">
        <f>IFERROR(__xludf.DUMMYFUNCTION("""COMPUTED_VALUE"""),"-")</f>
        <v>-</v>
      </c>
      <c r="GE40" s="11" t="str">
        <f>IFERROR(__xludf.DUMMYFUNCTION("""COMPUTED_VALUE"""),"RTE")</f>
        <v>RTE</v>
      </c>
      <c r="GF40" s="10" t="str">
        <f>IFERROR(__xludf.DUMMYFUNCTION("""COMPUTED_VALUE"""),"WA")</f>
        <v>WA</v>
      </c>
      <c r="GG40" s="10" t="str">
        <f>IFERROR(__xludf.DUMMYFUNCTION("""COMPUTED_VALUE"""),"TLE")</f>
        <v>TLE</v>
      </c>
      <c r="GH40" s="10" t="str">
        <f>IFERROR(__xludf.DUMMYFUNCTION("""COMPUTED_VALUE"""),"WA")</f>
        <v>WA</v>
      </c>
      <c r="GI40" s="10" t="str">
        <f>IFERROR(__xludf.DUMMYFUNCTION("""COMPUTED_VALUE"""),"TLE")</f>
        <v>TLE</v>
      </c>
      <c r="GJ40" s="10" t="str">
        <f>IFERROR(__xludf.DUMMYFUNCTION("""COMPUTED_VALUE"""),"TLE")</f>
        <v>TLE</v>
      </c>
      <c r="GK40" s="10" t="str">
        <f>IFERROR(__xludf.DUMMYFUNCTION("""COMPUTED_VALUE"""),"TLE")</f>
        <v>TLE</v>
      </c>
      <c r="GL40" s="10" t="str">
        <f>IFERROR(__xludf.DUMMYFUNCTION("""COMPUTED_VALUE"""),"TLE")</f>
        <v>TLE</v>
      </c>
      <c r="GM40" s="10" t="str">
        <f>IFERROR(__xludf.DUMMYFUNCTION("""COMPUTED_VALUE"""),"RTE")</f>
        <v>RTE</v>
      </c>
      <c r="GN40" s="10" t="str">
        <f>IFERROR(__xludf.DUMMYFUNCTION("""COMPUTED_VALUE"""),"TLE")</f>
        <v>TLE</v>
      </c>
      <c r="GO40" s="10" t="str">
        <f>IFERROR(__xludf.DUMMYFUNCTION("""COMPUTED_VALUE"""),"TLE")</f>
        <v>TLE</v>
      </c>
      <c r="GP40" s="10" t="str">
        <f>IFERROR(__xludf.DUMMYFUNCTION("""COMPUTED_VALUE"""),"TLE")</f>
        <v>TLE</v>
      </c>
      <c r="GQ40" s="10" t="str">
        <f>IFERROR(__xludf.DUMMYFUNCTION("""COMPUTED_VALUE"""),"TLE")</f>
        <v>TLE</v>
      </c>
      <c r="GR40" s="10" t="str">
        <f>IFERROR(__xludf.DUMMYFUNCTION("""COMPUTED_VALUE"""),"TLE")</f>
        <v>TLE</v>
      </c>
      <c r="GS40" s="10" t="str">
        <f>IFERROR(__xludf.DUMMYFUNCTION("""COMPUTED_VALUE"""),"TLE")</f>
        <v>TLE</v>
      </c>
      <c r="GT40" s="10" t="str">
        <f>IFERROR(__xludf.DUMMYFUNCTION("""COMPUTED_VALUE"""),"TLE")</f>
        <v>TLE</v>
      </c>
      <c r="GU40" s="10" t="str">
        <f>IFERROR(__xludf.DUMMYFUNCTION("""COMPUTED_VALUE"""),"TLE")</f>
        <v>TLE</v>
      </c>
      <c r="GV40" s="10" t="str">
        <f>IFERROR(__xludf.DUMMYFUNCTION("""COMPUTED_VALUE"""),"TLE")</f>
        <v>TLE</v>
      </c>
      <c r="GW40" s="10" t="str">
        <f>IFERROR(__xludf.DUMMYFUNCTION("""COMPUTED_VALUE"""),"RTE")</f>
        <v>RTE</v>
      </c>
      <c r="GX40" s="10" t="str">
        <f>IFERROR(__xludf.DUMMYFUNCTION("""COMPUTED_VALUE"""),"RTE")</f>
        <v>RTE</v>
      </c>
      <c r="GY40" s="10" t="str">
        <f>IFERROR(__xludf.DUMMYFUNCTION("""COMPUTED_VALUE"""),"RTE")</f>
        <v>RTE</v>
      </c>
      <c r="GZ40" s="10" t="str">
        <f>IFERROR(__xludf.DUMMYFUNCTION("""COMPUTED_VALUE"""),"RTE")</f>
        <v>RTE</v>
      </c>
      <c r="HA40" s="10" t="str">
        <f>IFERROR(__xludf.DUMMYFUNCTION("""COMPUTED_VALUE"""),"TLE")</f>
        <v>TLE</v>
      </c>
      <c r="HB40" s="10" t="str">
        <f>IFERROR(__xludf.DUMMYFUNCTION("""COMPUTED_VALUE"""),"TLE")</f>
        <v>TLE</v>
      </c>
      <c r="HC40" s="10" t="str">
        <f>IFERROR(__xludf.DUMMYFUNCTION("""COMPUTED_VALUE"""),"TLE")</f>
        <v>TLE</v>
      </c>
      <c r="HD40" s="10" t="str">
        <f>IFERROR(__xludf.DUMMYFUNCTION("""COMPUTED_VALUE"""),"TLE")</f>
        <v>TLE</v>
      </c>
      <c r="HE40" s="10" t="str">
        <f>IFERROR(__xludf.DUMMYFUNCTION("""COMPUTED_VALUE"""),"TLE")</f>
        <v>TLE</v>
      </c>
      <c r="HF40" s="10" t="str">
        <f>IFERROR(__xludf.DUMMYFUNCTION("""COMPUTED_VALUE"""),"TLE")</f>
        <v>TLE</v>
      </c>
      <c r="HG40" s="10" t="str">
        <f>IFERROR(__xludf.DUMMYFUNCTION("""COMPUTED_VALUE"""),"TLE")</f>
        <v>TLE</v>
      </c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</row>
    <row r="41">
      <c r="A41" s="7"/>
      <c r="B41" s="8"/>
      <c r="C41" s="8" t="str">
        <f t="shared" si="1"/>
        <v>36 - 39</v>
      </c>
      <c r="D41" s="7" t="str">
        <f>IFERROR(__xludf.DUMMYFUNCTION("""COMPUTED_VALUE"""),"LordZerato")</f>
        <v>LordZerato</v>
      </c>
      <c r="E41" s="7" t="str">
        <f>IFERROR(__xludf.DUMMYFUNCTION("""COMPUTED_VALUE"""),"Zlatko")</f>
        <v>Zlatko</v>
      </c>
      <c r="F41" s="7" t="str">
        <f>IFERROR(__xludf.DUMMYFUNCTION("""COMPUTED_VALUE"""),"Golubović")</f>
        <v>Golubović</v>
      </c>
      <c r="G41" s="9">
        <f>IFERROR(__xludf.DUMMYFUNCTION("""COMPUTED_VALUE"""),100.0)</f>
        <v>100</v>
      </c>
      <c r="H41" s="7" t="str">
        <f>IFERROR(__xludf.DUMMYFUNCTION("""COMPUTED_VALUE"""),"ODOBREN")</f>
        <v>ODOBREN</v>
      </c>
      <c r="I41" s="7" t="str">
        <f>IFERROR(__xludf.DUMMYFUNCTION("""COMPUTED_VALUE"""),"Kragujevac")</f>
        <v>Kragujevac</v>
      </c>
      <c r="J41" s="7" t="str">
        <f>IFERROR(__xludf.DUMMYFUNCTION("""COMPUTED_VALUE"""),"Prva kragujevačka gimnazija")</f>
        <v>Prva kragujevačka gimnazija</v>
      </c>
      <c r="K41" s="7" t="str">
        <f>IFERROR(__xludf.DUMMYFUNCTION("""COMPUTED_VALUE"""),"II")</f>
        <v>II</v>
      </c>
      <c r="L41" s="7" t="str">
        <f>IFERROR(__xludf.DUMMYFUNCTION("""COMPUTED_VALUE"""),"A")</f>
        <v>A</v>
      </c>
      <c r="M41" s="7"/>
      <c r="N41" s="10" t="str">
        <f>IFERROR(__xludf.DUMMYFUNCTION("""COMPUTED_VALUE"""),"-")</f>
        <v>-</v>
      </c>
      <c r="O41" s="10" t="str">
        <f>IFERROR(__xludf.DUMMYFUNCTION("""COMPUTED_VALUE"""),"-")</f>
        <v>-</v>
      </c>
      <c r="P41" s="10" t="str">
        <f>IFERROR(__xludf.DUMMYFUNCTION("""COMPUTED_VALUE"""),"-")</f>
        <v>-</v>
      </c>
      <c r="Q41" s="11">
        <f>IFERROR(__xludf.DUMMYFUNCTION("""COMPUTED_VALUE"""),100.0)</f>
        <v>100</v>
      </c>
      <c r="R41" s="10">
        <f>IFERROR(__xludf.DUMMYFUNCTION("""COMPUTED_VALUE"""),0.0)</f>
        <v>0</v>
      </c>
      <c r="S41" s="10" t="str">
        <f>IFERROR(__xludf.DUMMYFUNCTION("""COMPUTED_VALUE"""),"-")</f>
        <v>-</v>
      </c>
      <c r="T41" s="11" t="str">
        <f>IFERROR(__xludf.DUMMYFUNCTION("""COMPUTED_VALUE"""),"-")</f>
        <v>-</v>
      </c>
      <c r="U41" s="10" t="str">
        <f>IFERROR(__xludf.DUMMYFUNCTION("""COMPUTED_VALUE"""),"-")</f>
        <v>-</v>
      </c>
      <c r="V41" s="10" t="str">
        <f>IFERROR(__xludf.DUMMYFUNCTION("""COMPUTED_VALUE"""),"-")</f>
        <v>-</v>
      </c>
      <c r="W41" s="10" t="str">
        <f>IFERROR(__xludf.DUMMYFUNCTION("""COMPUTED_VALUE"""),"-")</f>
        <v>-</v>
      </c>
      <c r="X41" s="10" t="str">
        <f>IFERROR(__xludf.DUMMYFUNCTION("""COMPUTED_VALUE"""),"-")</f>
        <v>-</v>
      </c>
      <c r="Y41" s="10" t="str">
        <f>IFERROR(__xludf.DUMMYFUNCTION("""COMPUTED_VALUE"""),"-")</f>
        <v>-</v>
      </c>
      <c r="Z41" s="10" t="str">
        <f>IFERROR(__xludf.DUMMYFUNCTION("""COMPUTED_VALUE"""),"-")</f>
        <v>-</v>
      </c>
      <c r="AA41" s="10" t="str">
        <f>IFERROR(__xludf.DUMMYFUNCTION("""COMPUTED_VALUE"""),"-")</f>
        <v>-</v>
      </c>
      <c r="AB41" s="10" t="str">
        <f>IFERROR(__xludf.DUMMYFUNCTION("""COMPUTED_VALUE"""),"-")</f>
        <v>-</v>
      </c>
      <c r="AC41" s="10" t="str">
        <f>IFERROR(__xludf.DUMMYFUNCTION("""COMPUTED_VALUE"""),"-")</f>
        <v>-</v>
      </c>
      <c r="AD41" s="10" t="str">
        <f>IFERROR(__xludf.DUMMYFUNCTION("""COMPUTED_VALUE"""),"-")</f>
        <v>-</v>
      </c>
      <c r="AE41" s="10" t="str">
        <f>IFERROR(__xludf.DUMMYFUNCTION("""COMPUTED_VALUE"""),"-")</f>
        <v>-</v>
      </c>
      <c r="AF41" s="10" t="str">
        <f>IFERROR(__xludf.DUMMYFUNCTION("""COMPUTED_VALUE"""),"-")</f>
        <v>-</v>
      </c>
      <c r="AG41" s="10" t="str">
        <f>IFERROR(__xludf.DUMMYFUNCTION("""COMPUTED_VALUE"""),"-")</f>
        <v>-</v>
      </c>
      <c r="AH41" s="10" t="str">
        <f>IFERROR(__xludf.DUMMYFUNCTION("""COMPUTED_VALUE"""),"-")</f>
        <v>-</v>
      </c>
      <c r="AI41" s="10" t="str">
        <f>IFERROR(__xludf.DUMMYFUNCTION("""COMPUTED_VALUE"""),"-")</f>
        <v>-</v>
      </c>
      <c r="AJ41" s="10" t="str">
        <f>IFERROR(__xludf.DUMMYFUNCTION("""COMPUTED_VALUE"""),"-")</f>
        <v>-</v>
      </c>
      <c r="AK41" s="10" t="str">
        <f>IFERROR(__xludf.DUMMYFUNCTION("""COMPUTED_VALUE"""),"-")</f>
        <v>-</v>
      </c>
      <c r="AL41" s="10" t="str">
        <f>IFERROR(__xludf.DUMMYFUNCTION("""COMPUTED_VALUE"""),"-")</f>
        <v>-</v>
      </c>
      <c r="AM41" s="10" t="str">
        <f>IFERROR(__xludf.DUMMYFUNCTION("""COMPUTED_VALUE"""),"-")</f>
        <v>-</v>
      </c>
      <c r="AN41" s="11" t="str">
        <f>IFERROR(__xludf.DUMMYFUNCTION("""COMPUTED_VALUE"""),"-")</f>
        <v>-</v>
      </c>
      <c r="AO41" s="10" t="str">
        <f>IFERROR(__xludf.DUMMYFUNCTION("""COMPUTED_VALUE"""),"-")</f>
        <v>-</v>
      </c>
      <c r="AP41" s="10" t="str">
        <f>IFERROR(__xludf.DUMMYFUNCTION("""COMPUTED_VALUE"""),"-")</f>
        <v>-</v>
      </c>
      <c r="AQ41" s="10" t="str">
        <f>IFERROR(__xludf.DUMMYFUNCTION("""COMPUTED_VALUE"""),"-")</f>
        <v>-</v>
      </c>
      <c r="AR41" s="10" t="str">
        <f>IFERROR(__xludf.DUMMYFUNCTION("""COMPUTED_VALUE"""),"-")</f>
        <v>-</v>
      </c>
      <c r="AS41" s="10" t="str">
        <f>IFERROR(__xludf.DUMMYFUNCTION("""COMPUTED_VALUE"""),"-")</f>
        <v>-</v>
      </c>
      <c r="AT41" s="10" t="str">
        <f>IFERROR(__xludf.DUMMYFUNCTION("""COMPUTED_VALUE"""),"-")</f>
        <v>-</v>
      </c>
      <c r="AU41" s="10" t="str">
        <f>IFERROR(__xludf.DUMMYFUNCTION("""COMPUTED_VALUE"""),"-")</f>
        <v>-</v>
      </c>
      <c r="AV41" s="10" t="str">
        <f>IFERROR(__xludf.DUMMYFUNCTION("""COMPUTED_VALUE"""),"-")</f>
        <v>-</v>
      </c>
      <c r="AW41" s="10" t="str">
        <f>IFERROR(__xludf.DUMMYFUNCTION("""COMPUTED_VALUE"""),"-")</f>
        <v>-</v>
      </c>
      <c r="AX41" s="10" t="str">
        <f>IFERROR(__xludf.DUMMYFUNCTION("""COMPUTED_VALUE"""),"-")</f>
        <v>-</v>
      </c>
      <c r="AY41" s="10" t="str">
        <f>IFERROR(__xludf.DUMMYFUNCTION("""COMPUTED_VALUE"""),"-")</f>
        <v>-</v>
      </c>
      <c r="AZ41" s="10" t="str">
        <f>IFERROR(__xludf.DUMMYFUNCTION("""COMPUTED_VALUE"""),"-")</f>
        <v>-</v>
      </c>
      <c r="BA41" s="10" t="str">
        <f>IFERROR(__xludf.DUMMYFUNCTION("""COMPUTED_VALUE"""),"-")</f>
        <v>-</v>
      </c>
      <c r="BB41" s="10" t="str">
        <f>IFERROR(__xludf.DUMMYFUNCTION("""COMPUTED_VALUE"""),"-")</f>
        <v>-</v>
      </c>
      <c r="BC41" s="10" t="str">
        <f>IFERROR(__xludf.DUMMYFUNCTION("""COMPUTED_VALUE"""),"-")</f>
        <v>-</v>
      </c>
      <c r="BD41" s="10" t="str">
        <f>IFERROR(__xludf.DUMMYFUNCTION("""COMPUTED_VALUE"""),"-")</f>
        <v>-</v>
      </c>
      <c r="BE41" s="10" t="str">
        <f>IFERROR(__xludf.DUMMYFUNCTION("""COMPUTED_VALUE"""),"-")</f>
        <v>-</v>
      </c>
      <c r="BF41" s="10" t="str">
        <f>IFERROR(__xludf.DUMMYFUNCTION("""COMPUTED_VALUE"""),"-")</f>
        <v>-</v>
      </c>
      <c r="BG41" s="10" t="str">
        <f>IFERROR(__xludf.DUMMYFUNCTION("""COMPUTED_VALUE"""),"-")</f>
        <v>-</v>
      </c>
      <c r="BH41" s="10" t="str">
        <f>IFERROR(__xludf.DUMMYFUNCTION("""COMPUTED_VALUE"""),"-")</f>
        <v>-</v>
      </c>
      <c r="BI41" s="10" t="str">
        <f>IFERROR(__xludf.DUMMYFUNCTION("""COMPUTED_VALUE"""),"-")</f>
        <v>-</v>
      </c>
      <c r="BJ41" s="10" t="str">
        <f>IFERROR(__xludf.DUMMYFUNCTION("""COMPUTED_VALUE"""),"-")</f>
        <v>-</v>
      </c>
      <c r="BK41" s="10" t="str">
        <f>IFERROR(__xludf.DUMMYFUNCTION("""COMPUTED_VALUE"""),"-")</f>
        <v>-</v>
      </c>
      <c r="BL41" s="11" t="str">
        <f>IFERROR(__xludf.DUMMYFUNCTION("""COMPUTED_VALUE"""),"-")</f>
        <v>-</v>
      </c>
      <c r="BM41" s="10" t="str">
        <f>IFERROR(__xludf.DUMMYFUNCTION("""COMPUTED_VALUE"""),"-")</f>
        <v>-</v>
      </c>
      <c r="BN41" s="10" t="str">
        <f>IFERROR(__xludf.DUMMYFUNCTION("""COMPUTED_VALUE"""),"-")</f>
        <v>-</v>
      </c>
      <c r="BO41" s="10" t="str">
        <f>IFERROR(__xludf.DUMMYFUNCTION("""COMPUTED_VALUE"""),"-")</f>
        <v>-</v>
      </c>
      <c r="BP41" s="10" t="str">
        <f>IFERROR(__xludf.DUMMYFUNCTION("""COMPUTED_VALUE"""),"-")</f>
        <v>-</v>
      </c>
      <c r="BQ41" s="10" t="str">
        <f>IFERROR(__xludf.DUMMYFUNCTION("""COMPUTED_VALUE"""),"-")</f>
        <v>-</v>
      </c>
      <c r="BR41" s="10" t="str">
        <f>IFERROR(__xludf.DUMMYFUNCTION("""COMPUTED_VALUE"""),"-")</f>
        <v>-</v>
      </c>
      <c r="BS41" s="10" t="str">
        <f>IFERROR(__xludf.DUMMYFUNCTION("""COMPUTED_VALUE"""),"-")</f>
        <v>-</v>
      </c>
      <c r="BT41" s="10" t="str">
        <f>IFERROR(__xludf.DUMMYFUNCTION("""COMPUTED_VALUE"""),"-")</f>
        <v>-</v>
      </c>
      <c r="BU41" s="10" t="str">
        <f>IFERROR(__xludf.DUMMYFUNCTION("""COMPUTED_VALUE"""),"-")</f>
        <v>-</v>
      </c>
      <c r="BV41" s="10" t="str">
        <f>IFERROR(__xludf.DUMMYFUNCTION("""COMPUTED_VALUE"""),"-")</f>
        <v>-</v>
      </c>
      <c r="BW41" s="10" t="str">
        <f>IFERROR(__xludf.DUMMYFUNCTION("""COMPUTED_VALUE"""),"-")</f>
        <v>-</v>
      </c>
      <c r="BX41" s="10" t="str">
        <f>IFERROR(__xludf.DUMMYFUNCTION("""COMPUTED_VALUE"""),"-")</f>
        <v>-</v>
      </c>
      <c r="BY41" s="10" t="str">
        <f>IFERROR(__xludf.DUMMYFUNCTION("""COMPUTED_VALUE"""),"-")</f>
        <v>-</v>
      </c>
      <c r="BZ41" s="10" t="str">
        <f>IFERROR(__xludf.DUMMYFUNCTION("""COMPUTED_VALUE"""),"-")</f>
        <v>-</v>
      </c>
      <c r="CA41" s="10" t="str">
        <f>IFERROR(__xludf.DUMMYFUNCTION("""COMPUTED_VALUE"""),"-")</f>
        <v>-</v>
      </c>
      <c r="CB41" s="10" t="str">
        <f>IFERROR(__xludf.DUMMYFUNCTION("""COMPUTED_VALUE"""),"-")</f>
        <v>-</v>
      </c>
      <c r="CC41" s="10" t="str">
        <f>IFERROR(__xludf.DUMMYFUNCTION("""COMPUTED_VALUE"""),"-")</f>
        <v>-</v>
      </c>
      <c r="CD41" s="10" t="str">
        <f>IFERROR(__xludf.DUMMYFUNCTION("""COMPUTED_VALUE"""),"-")</f>
        <v>-</v>
      </c>
      <c r="CE41" s="10" t="str">
        <f>IFERROR(__xludf.DUMMYFUNCTION("""COMPUTED_VALUE"""),"-")</f>
        <v>-</v>
      </c>
      <c r="CF41" s="10" t="str">
        <f>IFERROR(__xludf.DUMMYFUNCTION("""COMPUTED_VALUE"""),"-")</f>
        <v>-</v>
      </c>
      <c r="CG41" s="10" t="str">
        <f>IFERROR(__xludf.DUMMYFUNCTION("""COMPUTED_VALUE"""),"-")</f>
        <v>-</v>
      </c>
      <c r="CH41" s="10" t="str">
        <f>IFERROR(__xludf.DUMMYFUNCTION("""COMPUTED_VALUE"""),"-")</f>
        <v>-</v>
      </c>
      <c r="CI41" s="10" t="str">
        <f>IFERROR(__xludf.DUMMYFUNCTION("""COMPUTED_VALUE"""),"-")</f>
        <v>-</v>
      </c>
      <c r="CJ41" s="10" t="str">
        <f>IFERROR(__xludf.DUMMYFUNCTION("""COMPUTED_VALUE"""),"-")</f>
        <v>-</v>
      </c>
      <c r="CK41" s="10" t="str">
        <f>IFERROR(__xludf.DUMMYFUNCTION("""COMPUTED_VALUE"""),"-")</f>
        <v>-</v>
      </c>
      <c r="CL41" s="10" t="str">
        <f>IFERROR(__xludf.DUMMYFUNCTION("""COMPUTED_VALUE"""),"-")</f>
        <v>-</v>
      </c>
      <c r="CM41" s="10" t="str">
        <f>IFERROR(__xludf.DUMMYFUNCTION("""COMPUTED_VALUE"""),"-")</f>
        <v>-</v>
      </c>
      <c r="CN41" s="10" t="str">
        <f>IFERROR(__xludf.DUMMYFUNCTION("""COMPUTED_VALUE"""),"-")</f>
        <v>-</v>
      </c>
      <c r="CO41" s="11">
        <f>IFERROR(__xludf.DUMMYFUNCTION("""COMPUTED_VALUE"""),1.0)</f>
        <v>1</v>
      </c>
      <c r="CP41" s="10">
        <f>IFERROR(__xludf.DUMMYFUNCTION("""COMPUTED_VALUE"""),1.0)</f>
        <v>1</v>
      </c>
      <c r="CQ41" s="10">
        <f>IFERROR(__xludf.DUMMYFUNCTION("""COMPUTED_VALUE"""),1.0)</f>
        <v>1</v>
      </c>
      <c r="CR41" s="10">
        <f>IFERROR(__xludf.DUMMYFUNCTION("""COMPUTED_VALUE"""),1.0)</f>
        <v>1</v>
      </c>
      <c r="CS41" s="10">
        <f>IFERROR(__xludf.DUMMYFUNCTION("""COMPUTED_VALUE"""),1.0)</f>
        <v>1</v>
      </c>
      <c r="CT41" s="10">
        <f>IFERROR(__xludf.DUMMYFUNCTION("""COMPUTED_VALUE"""),1.0)</f>
        <v>1</v>
      </c>
      <c r="CU41" s="10">
        <f>IFERROR(__xludf.DUMMYFUNCTION("""COMPUTED_VALUE"""),1.0)</f>
        <v>1</v>
      </c>
      <c r="CV41" s="10">
        <f>IFERROR(__xludf.DUMMYFUNCTION("""COMPUTED_VALUE"""),1.0)</f>
        <v>1</v>
      </c>
      <c r="CW41" s="10">
        <f>IFERROR(__xludf.DUMMYFUNCTION("""COMPUTED_VALUE"""),1.0)</f>
        <v>1</v>
      </c>
      <c r="CX41" s="10">
        <f>IFERROR(__xludf.DUMMYFUNCTION("""COMPUTED_VALUE"""),1.0)</f>
        <v>1</v>
      </c>
      <c r="CY41" s="10">
        <f>IFERROR(__xludf.DUMMYFUNCTION("""COMPUTED_VALUE"""),1.0)</f>
        <v>1</v>
      </c>
      <c r="CZ41" s="10">
        <f>IFERROR(__xludf.DUMMYFUNCTION("""COMPUTED_VALUE"""),1.0)</f>
        <v>1</v>
      </c>
      <c r="DA41" s="10">
        <f>IFERROR(__xludf.DUMMYFUNCTION("""COMPUTED_VALUE"""),1.0)</f>
        <v>1</v>
      </c>
      <c r="DB41" s="10">
        <f>IFERROR(__xludf.DUMMYFUNCTION("""COMPUTED_VALUE"""),1.0)</f>
        <v>1</v>
      </c>
      <c r="DC41" s="10">
        <f>IFERROR(__xludf.DUMMYFUNCTION("""COMPUTED_VALUE"""),1.0)</f>
        <v>1</v>
      </c>
      <c r="DD41" s="10">
        <f>IFERROR(__xludf.DUMMYFUNCTION("""COMPUTED_VALUE"""),1.0)</f>
        <v>1</v>
      </c>
      <c r="DE41" s="10">
        <f>IFERROR(__xludf.DUMMYFUNCTION("""COMPUTED_VALUE"""),1.0)</f>
        <v>1</v>
      </c>
      <c r="DF41" s="10">
        <f>IFERROR(__xludf.DUMMYFUNCTION("""COMPUTED_VALUE"""),1.0)</f>
        <v>1</v>
      </c>
      <c r="DG41" s="10">
        <f>IFERROR(__xludf.DUMMYFUNCTION("""COMPUTED_VALUE"""),1.0)</f>
        <v>1</v>
      </c>
      <c r="DH41" s="10">
        <f>IFERROR(__xludf.DUMMYFUNCTION("""COMPUTED_VALUE"""),1.0)</f>
        <v>1</v>
      </c>
      <c r="DI41" s="10">
        <f>IFERROR(__xludf.DUMMYFUNCTION("""COMPUTED_VALUE"""),1.0)</f>
        <v>1</v>
      </c>
      <c r="DJ41" s="10">
        <f>IFERROR(__xludf.DUMMYFUNCTION("""COMPUTED_VALUE"""),1.0)</f>
        <v>1</v>
      </c>
      <c r="DK41" s="10">
        <f>IFERROR(__xludf.DUMMYFUNCTION("""COMPUTED_VALUE"""),1.0)</f>
        <v>1</v>
      </c>
      <c r="DL41" s="10">
        <f>IFERROR(__xludf.DUMMYFUNCTION("""COMPUTED_VALUE"""),1.0)</f>
        <v>1</v>
      </c>
      <c r="DM41" s="10">
        <f>IFERROR(__xludf.DUMMYFUNCTION("""COMPUTED_VALUE"""),1.0)</f>
        <v>1</v>
      </c>
      <c r="DN41" s="10">
        <f>IFERROR(__xludf.DUMMYFUNCTION("""COMPUTED_VALUE"""),1.0)</f>
        <v>1</v>
      </c>
      <c r="DO41" s="10">
        <f>IFERROR(__xludf.DUMMYFUNCTION("""COMPUTED_VALUE"""),1.0)</f>
        <v>1</v>
      </c>
      <c r="DP41" s="10">
        <f>IFERROR(__xludf.DUMMYFUNCTION("""COMPUTED_VALUE"""),1.0)</f>
        <v>1</v>
      </c>
      <c r="DQ41" s="10">
        <f>IFERROR(__xludf.DUMMYFUNCTION("""COMPUTED_VALUE"""),1.0)</f>
        <v>1</v>
      </c>
      <c r="DR41" s="10">
        <f>IFERROR(__xludf.DUMMYFUNCTION("""COMPUTED_VALUE"""),1.0)</f>
        <v>1</v>
      </c>
      <c r="DS41" s="10">
        <f>IFERROR(__xludf.DUMMYFUNCTION("""COMPUTED_VALUE"""),1.0)</f>
        <v>1</v>
      </c>
      <c r="DT41" s="10">
        <f>IFERROR(__xludf.DUMMYFUNCTION("""COMPUTED_VALUE"""),1.0)</f>
        <v>1</v>
      </c>
      <c r="DU41" s="10">
        <f>IFERROR(__xludf.DUMMYFUNCTION("""COMPUTED_VALUE"""),1.0)</f>
        <v>1</v>
      </c>
      <c r="DV41" s="10">
        <f>IFERROR(__xludf.DUMMYFUNCTION("""COMPUTED_VALUE"""),1.0)</f>
        <v>1</v>
      </c>
      <c r="DW41" s="10">
        <f>IFERROR(__xludf.DUMMYFUNCTION("""COMPUTED_VALUE"""),1.0)</f>
        <v>1</v>
      </c>
      <c r="DX41" s="10">
        <f>IFERROR(__xludf.DUMMYFUNCTION("""COMPUTED_VALUE"""),1.0)</f>
        <v>1</v>
      </c>
      <c r="DY41" s="10">
        <f>IFERROR(__xludf.DUMMYFUNCTION("""COMPUTED_VALUE"""),1.0)</f>
        <v>1</v>
      </c>
      <c r="DZ41" s="10">
        <f>IFERROR(__xludf.DUMMYFUNCTION("""COMPUTED_VALUE"""),1.0)</f>
        <v>1</v>
      </c>
      <c r="EA41" s="10">
        <f>IFERROR(__xludf.DUMMYFUNCTION("""COMPUTED_VALUE"""),1.0)</f>
        <v>1</v>
      </c>
      <c r="EB41" s="10">
        <f>IFERROR(__xludf.DUMMYFUNCTION("""COMPUTED_VALUE"""),1.0)</f>
        <v>1</v>
      </c>
      <c r="EC41" s="10">
        <f>IFERROR(__xludf.DUMMYFUNCTION("""COMPUTED_VALUE"""),1.0)</f>
        <v>1</v>
      </c>
      <c r="ED41" s="10">
        <f>IFERROR(__xludf.DUMMYFUNCTION("""COMPUTED_VALUE"""),1.0)</f>
        <v>1</v>
      </c>
      <c r="EE41" s="10">
        <f>IFERROR(__xludf.DUMMYFUNCTION("""COMPUTED_VALUE"""),1.0)</f>
        <v>1</v>
      </c>
      <c r="EF41" s="10">
        <f>IFERROR(__xludf.DUMMYFUNCTION("""COMPUTED_VALUE"""),1.0)</f>
        <v>1</v>
      </c>
      <c r="EG41" s="10">
        <f>IFERROR(__xludf.DUMMYFUNCTION("""COMPUTED_VALUE"""),1.0)</f>
        <v>1</v>
      </c>
      <c r="EH41" s="10">
        <f>IFERROR(__xludf.DUMMYFUNCTION("""COMPUTED_VALUE"""),1.0)</f>
        <v>1</v>
      </c>
      <c r="EI41" s="10">
        <f>IFERROR(__xludf.DUMMYFUNCTION("""COMPUTED_VALUE"""),1.0)</f>
        <v>1</v>
      </c>
      <c r="EJ41" s="10">
        <f>IFERROR(__xludf.DUMMYFUNCTION("""COMPUTED_VALUE"""),1.0)</f>
        <v>1</v>
      </c>
      <c r="EK41" s="10">
        <f>IFERROR(__xludf.DUMMYFUNCTION("""COMPUTED_VALUE"""),1.0)</f>
        <v>1</v>
      </c>
      <c r="EL41" s="10">
        <f>IFERROR(__xludf.DUMMYFUNCTION("""COMPUTED_VALUE"""),1.0)</f>
        <v>1</v>
      </c>
      <c r="EM41" s="10">
        <f>IFERROR(__xludf.DUMMYFUNCTION("""COMPUTED_VALUE"""),1.0)</f>
        <v>1</v>
      </c>
      <c r="EN41" s="10">
        <f>IFERROR(__xludf.DUMMYFUNCTION("""COMPUTED_VALUE"""),1.0)</f>
        <v>1</v>
      </c>
      <c r="EO41" s="10">
        <f>IFERROR(__xludf.DUMMYFUNCTION("""COMPUTED_VALUE"""),1.0)</f>
        <v>1</v>
      </c>
      <c r="EP41" s="10">
        <f>IFERROR(__xludf.DUMMYFUNCTION("""COMPUTED_VALUE"""),1.0)</f>
        <v>1</v>
      </c>
      <c r="EQ41" s="10">
        <f>IFERROR(__xludf.DUMMYFUNCTION("""COMPUTED_VALUE"""),1.0)</f>
        <v>1</v>
      </c>
      <c r="ER41" s="10">
        <f>IFERROR(__xludf.DUMMYFUNCTION("""COMPUTED_VALUE"""),1.0)</f>
        <v>1</v>
      </c>
      <c r="ES41" s="10">
        <f>IFERROR(__xludf.DUMMYFUNCTION("""COMPUTED_VALUE"""),1.0)</f>
        <v>1</v>
      </c>
      <c r="ET41" s="10">
        <f>IFERROR(__xludf.DUMMYFUNCTION("""COMPUTED_VALUE"""),1.0)</f>
        <v>1</v>
      </c>
      <c r="EU41" s="10">
        <f>IFERROR(__xludf.DUMMYFUNCTION("""COMPUTED_VALUE"""),1.0)</f>
        <v>1</v>
      </c>
      <c r="EV41" s="10">
        <f>IFERROR(__xludf.DUMMYFUNCTION("""COMPUTED_VALUE"""),1.0)</f>
        <v>1</v>
      </c>
      <c r="EW41" s="10">
        <f>IFERROR(__xludf.DUMMYFUNCTION("""COMPUTED_VALUE"""),1.0)</f>
        <v>1</v>
      </c>
      <c r="EX41" s="10">
        <f>IFERROR(__xludf.DUMMYFUNCTION("""COMPUTED_VALUE"""),1.0)</f>
        <v>1</v>
      </c>
      <c r="EY41" s="10">
        <f>IFERROR(__xludf.DUMMYFUNCTION("""COMPUTED_VALUE"""),1.0)</f>
        <v>1</v>
      </c>
      <c r="EZ41" s="10">
        <f>IFERROR(__xludf.DUMMYFUNCTION("""COMPUTED_VALUE"""),1.0)</f>
        <v>1</v>
      </c>
      <c r="FA41" s="10">
        <f>IFERROR(__xludf.DUMMYFUNCTION("""COMPUTED_VALUE"""),1.0)</f>
        <v>1</v>
      </c>
      <c r="FB41" s="10">
        <f>IFERROR(__xludf.DUMMYFUNCTION("""COMPUTED_VALUE"""),1.0)</f>
        <v>1</v>
      </c>
      <c r="FC41" s="10">
        <f>IFERROR(__xludf.DUMMYFUNCTION("""COMPUTED_VALUE"""),1.0)</f>
        <v>1</v>
      </c>
      <c r="FD41" s="11">
        <f>IFERROR(__xludf.DUMMYFUNCTION("""COMPUTED_VALUE"""),1.0)</f>
        <v>1</v>
      </c>
      <c r="FE41" s="10">
        <f>IFERROR(__xludf.DUMMYFUNCTION("""COMPUTED_VALUE"""),1.0)</f>
        <v>1</v>
      </c>
      <c r="FF41" s="10" t="str">
        <f>IFERROR(__xludf.DUMMYFUNCTION("""COMPUTED_VALUE"""),"WA")</f>
        <v>WA</v>
      </c>
      <c r="FG41" s="10" t="str">
        <f>IFERROR(__xludf.DUMMYFUNCTION("""COMPUTED_VALUE"""),"TLE")</f>
        <v>TLE</v>
      </c>
      <c r="FH41" s="10" t="str">
        <f>IFERROR(__xludf.DUMMYFUNCTION("""COMPUTED_VALUE"""),"WA")</f>
        <v>WA</v>
      </c>
      <c r="FI41" s="10">
        <f>IFERROR(__xludf.DUMMYFUNCTION("""COMPUTED_VALUE"""),1.0)</f>
        <v>1</v>
      </c>
      <c r="FJ41" s="10" t="str">
        <f>IFERROR(__xludf.DUMMYFUNCTION("""COMPUTED_VALUE"""),"WA")</f>
        <v>WA</v>
      </c>
      <c r="FK41" s="10" t="str">
        <f>IFERROR(__xludf.DUMMYFUNCTION("""COMPUTED_VALUE"""),"WA")</f>
        <v>WA</v>
      </c>
      <c r="FL41" s="10" t="str">
        <f>IFERROR(__xludf.DUMMYFUNCTION("""COMPUTED_VALUE"""),"WA")</f>
        <v>WA</v>
      </c>
      <c r="FM41" s="10">
        <f>IFERROR(__xludf.DUMMYFUNCTION("""COMPUTED_VALUE"""),1.0)</f>
        <v>1</v>
      </c>
      <c r="FN41" s="10" t="str">
        <f>IFERROR(__xludf.DUMMYFUNCTION("""COMPUTED_VALUE"""),"WA")</f>
        <v>WA</v>
      </c>
      <c r="FO41" s="10" t="str">
        <f>IFERROR(__xludf.DUMMYFUNCTION("""COMPUTED_VALUE"""),"WA")</f>
        <v>WA</v>
      </c>
      <c r="FP41" s="10" t="str">
        <f>IFERROR(__xludf.DUMMYFUNCTION("""COMPUTED_VALUE"""),"TLE")</f>
        <v>TLE</v>
      </c>
      <c r="FQ41" s="10" t="str">
        <f>IFERROR(__xludf.DUMMYFUNCTION("""COMPUTED_VALUE"""),"WA")</f>
        <v>WA</v>
      </c>
      <c r="FR41" s="10">
        <f>IFERROR(__xludf.DUMMYFUNCTION("""COMPUTED_VALUE"""),1.0)</f>
        <v>1</v>
      </c>
      <c r="FS41" s="10" t="str">
        <f>IFERROR(__xludf.DUMMYFUNCTION("""COMPUTED_VALUE"""),"TLE")</f>
        <v>TLE</v>
      </c>
      <c r="FT41" s="10" t="str">
        <f>IFERROR(__xludf.DUMMYFUNCTION("""COMPUTED_VALUE"""),"WA")</f>
        <v>WA</v>
      </c>
      <c r="FU41" s="10" t="str">
        <f>IFERROR(__xludf.DUMMYFUNCTION("""COMPUTED_VALUE"""),"WA")</f>
        <v>WA</v>
      </c>
      <c r="FV41" s="10">
        <f>IFERROR(__xludf.DUMMYFUNCTION("""COMPUTED_VALUE"""),1.0)</f>
        <v>1</v>
      </c>
      <c r="FW41" s="10" t="str">
        <f>IFERROR(__xludf.DUMMYFUNCTION("""COMPUTED_VALUE"""),"TLE")</f>
        <v>TLE</v>
      </c>
      <c r="FX41" s="10" t="str">
        <f>IFERROR(__xludf.DUMMYFUNCTION("""COMPUTED_VALUE"""),"TLE")</f>
        <v>TLE</v>
      </c>
      <c r="FY41" s="10" t="str">
        <f>IFERROR(__xludf.DUMMYFUNCTION("""COMPUTED_VALUE"""),"WA")</f>
        <v>WA</v>
      </c>
      <c r="FZ41" s="10">
        <f>IFERROR(__xludf.DUMMYFUNCTION("""COMPUTED_VALUE"""),1.0)</f>
        <v>1</v>
      </c>
      <c r="GA41" s="10" t="str">
        <f>IFERROR(__xludf.DUMMYFUNCTION("""COMPUTED_VALUE"""),"WA")</f>
        <v>WA</v>
      </c>
      <c r="GB41" s="10">
        <f>IFERROR(__xludf.DUMMYFUNCTION("""COMPUTED_VALUE"""),1.0)</f>
        <v>1</v>
      </c>
      <c r="GC41" s="10">
        <f>IFERROR(__xludf.DUMMYFUNCTION("""COMPUTED_VALUE"""),1.0)</f>
        <v>1</v>
      </c>
      <c r="GD41" s="10" t="str">
        <f>IFERROR(__xludf.DUMMYFUNCTION("""COMPUTED_VALUE"""),"WA")</f>
        <v>WA</v>
      </c>
      <c r="GE41" s="11" t="str">
        <f>IFERROR(__xludf.DUMMYFUNCTION("""COMPUTED_VALUE"""),"-")</f>
        <v>-</v>
      </c>
      <c r="GF41" s="10" t="str">
        <f>IFERROR(__xludf.DUMMYFUNCTION("""COMPUTED_VALUE"""),"-")</f>
        <v>-</v>
      </c>
      <c r="GG41" s="10" t="str">
        <f>IFERROR(__xludf.DUMMYFUNCTION("""COMPUTED_VALUE"""),"-")</f>
        <v>-</v>
      </c>
      <c r="GH41" s="10" t="str">
        <f>IFERROR(__xludf.DUMMYFUNCTION("""COMPUTED_VALUE"""),"-")</f>
        <v>-</v>
      </c>
      <c r="GI41" s="10" t="str">
        <f>IFERROR(__xludf.DUMMYFUNCTION("""COMPUTED_VALUE"""),"-")</f>
        <v>-</v>
      </c>
      <c r="GJ41" s="10" t="str">
        <f>IFERROR(__xludf.DUMMYFUNCTION("""COMPUTED_VALUE"""),"-")</f>
        <v>-</v>
      </c>
      <c r="GK41" s="10" t="str">
        <f>IFERROR(__xludf.DUMMYFUNCTION("""COMPUTED_VALUE"""),"-")</f>
        <v>-</v>
      </c>
      <c r="GL41" s="10" t="str">
        <f>IFERROR(__xludf.DUMMYFUNCTION("""COMPUTED_VALUE"""),"-")</f>
        <v>-</v>
      </c>
      <c r="GM41" s="10" t="str">
        <f>IFERROR(__xludf.DUMMYFUNCTION("""COMPUTED_VALUE"""),"-")</f>
        <v>-</v>
      </c>
      <c r="GN41" s="10" t="str">
        <f>IFERROR(__xludf.DUMMYFUNCTION("""COMPUTED_VALUE"""),"-")</f>
        <v>-</v>
      </c>
      <c r="GO41" s="10" t="str">
        <f>IFERROR(__xludf.DUMMYFUNCTION("""COMPUTED_VALUE"""),"-")</f>
        <v>-</v>
      </c>
      <c r="GP41" s="10" t="str">
        <f>IFERROR(__xludf.DUMMYFUNCTION("""COMPUTED_VALUE"""),"-")</f>
        <v>-</v>
      </c>
      <c r="GQ41" s="10" t="str">
        <f>IFERROR(__xludf.DUMMYFUNCTION("""COMPUTED_VALUE"""),"-")</f>
        <v>-</v>
      </c>
      <c r="GR41" s="10" t="str">
        <f>IFERROR(__xludf.DUMMYFUNCTION("""COMPUTED_VALUE"""),"-")</f>
        <v>-</v>
      </c>
      <c r="GS41" s="10" t="str">
        <f>IFERROR(__xludf.DUMMYFUNCTION("""COMPUTED_VALUE"""),"-")</f>
        <v>-</v>
      </c>
      <c r="GT41" s="10" t="str">
        <f>IFERROR(__xludf.DUMMYFUNCTION("""COMPUTED_VALUE"""),"-")</f>
        <v>-</v>
      </c>
      <c r="GU41" s="10" t="str">
        <f>IFERROR(__xludf.DUMMYFUNCTION("""COMPUTED_VALUE"""),"-")</f>
        <v>-</v>
      </c>
      <c r="GV41" s="10" t="str">
        <f>IFERROR(__xludf.DUMMYFUNCTION("""COMPUTED_VALUE"""),"-")</f>
        <v>-</v>
      </c>
      <c r="GW41" s="10" t="str">
        <f>IFERROR(__xludf.DUMMYFUNCTION("""COMPUTED_VALUE"""),"-")</f>
        <v>-</v>
      </c>
      <c r="GX41" s="10" t="str">
        <f>IFERROR(__xludf.DUMMYFUNCTION("""COMPUTED_VALUE"""),"-")</f>
        <v>-</v>
      </c>
      <c r="GY41" s="10" t="str">
        <f>IFERROR(__xludf.DUMMYFUNCTION("""COMPUTED_VALUE"""),"-")</f>
        <v>-</v>
      </c>
      <c r="GZ41" s="10" t="str">
        <f>IFERROR(__xludf.DUMMYFUNCTION("""COMPUTED_VALUE"""),"-")</f>
        <v>-</v>
      </c>
      <c r="HA41" s="10" t="str">
        <f>IFERROR(__xludf.DUMMYFUNCTION("""COMPUTED_VALUE"""),"-")</f>
        <v>-</v>
      </c>
      <c r="HB41" s="10" t="str">
        <f>IFERROR(__xludf.DUMMYFUNCTION("""COMPUTED_VALUE"""),"-")</f>
        <v>-</v>
      </c>
      <c r="HC41" s="10" t="str">
        <f>IFERROR(__xludf.DUMMYFUNCTION("""COMPUTED_VALUE"""),"-")</f>
        <v>-</v>
      </c>
      <c r="HD41" s="10" t="str">
        <f>IFERROR(__xludf.DUMMYFUNCTION("""COMPUTED_VALUE"""),"-")</f>
        <v>-</v>
      </c>
      <c r="HE41" s="10" t="str">
        <f>IFERROR(__xludf.DUMMYFUNCTION("""COMPUTED_VALUE"""),"-")</f>
        <v>-</v>
      </c>
      <c r="HF41" s="10" t="str">
        <f>IFERROR(__xludf.DUMMYFUNCTION("""COMPUTED_VALUE"""),"-")</f>
        <v>-</v>
      </c>
      <c r="HG41" s="10" t="str">
        <f>IFERROR(__xludf.DUMMYFUNCTION("""COMPUTED_VALUE"""),"-")</f>
        <v>-</v>
      </c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</row>
    <row r="42">
      <c r="A42" s="7"/>
      <c r="B42" s="8"/>
      <c r="C42" s="8">
        <f t="shared" si="1"/>
        <v>40</v>
      </c>
      <c r="D42" s="7" t="str">
        <f>IFERROR(__xludf.DUMMYFUNCTION("""COMPUTED_VALUE"""),"HECAM_CA_CEBEPA")</f>
        <v>HECAM_CA_CEBEPA</v>
      </c>
      <c r="E42" s="7" t="str">
        <f>IFERROR(__xludf.DUMMYFUNCTION("""COMPUTED_VALUE"""),"Јован")</f>
        <v>Јован</v>
      </c>
      <c r="F42" s="7" t="str">
        <f>IFERROR(__xludf.DUMMYFUNCTION("""COMPUTED_VALUE"""),"Торомановић")</f>
        <v>Торомановић</v>
      </c>
      <c r="G42" s="9">
        <f>IFERROR(__xludf.DUMMYFUNCTION("""COMPUTED_VALUE"""),99.0)</f>
        <v>99</v>
      </c>
      <c r="H42" s="7" t="str">
        <f>IFERROR(__xludf.DUMMYFUNCTION("""COMPUTED_VALUE"""),"ODOBREN")</f>
        <v>ODOBREN</v>
      </c>
      <c r="I42" s="7" t="str">
        <f>IFERROR(__xludf.DUMMYFUNCTION("""COMPUTED_VALUE"""),"Stari grad")</f>
        <v>Stari grad</v>
      </c>
      <c r="J42" s="7" t="str">
        <f>IFERROR(__xludf.DUMMYFUNCTION("""COMPUTED_VALUE"""),"Matematička gimnazija")</f>
        <v>Matematička gimnazija</v>
      </c>
      <c r="K42" s="7" t="str">
        <f>IFERROR(__xludf.DUMMYFUNCTION("""COMPUTED_VALUE"""),"III")</f>
        <v>III</v>
      </c>
      <c r="L42" s="7" t="str">
        <f>IFERROR(__xludf.DUMMYFUNCTION("""COMPUTED_VALUE"""),"A")</f>
        <v>A</v>
      </c>
      <c r="M42" s="7" t="str">
        <f>IFERROR(__xludf.DUMMYFUNCTION("""COMPUTED_VALUE"""),"Јелена Хаџи Пурић")</f>
        <v>Јелена Хаџи Пурић</v>
      </c>
      <c r="N42" s="10" t="str">
        <f>IFERROR(__xludf.DUMMYFUNCTION("""COMPUTED_VALUE"""),"-")</f>
        <v>-</v>
      </c>
      <c r="O42" s="10" t="str">
        <f>IFERROR(__xludf.DUMMYFUNCTION("""COMPUTED_VALUE"""),"-")</f>
        <v>-</v>
      </c>
      <c r="P42" s="10" t="str">
        <f>IFERROR(__xludf.DUMMYFUNCTION("""COMPUTED_VALUE"""),"-")</f>
        <v>-</v>
      </c>
      <c r="Q42" s="11">
        <f>IFERROR(__xludf.DUMMYFUNCTION("""COMPUTED_VALUE"""),79.0)</f>
        <v>79</v>
      </c>
      <c r="R42" s="10">
        <f>IFERROR(__xludf.DUMMYFUNCTION("""COMPUTED_VALUE"""),20.0)</f>
        <v>20</v>
      </c>
      <c r="S42" s="10" t="str">
        <f>IFERROR(__xludf.DUMMYFUNCTION("""COMPUTED_VALUE"""),"-")</f>
        <v>-</v>
      </c>
      <c r="T42" s="11" t="str">
        <f>IFERROR(__xludf.DUMMYFUNCTION("""COMPUTED_VALUE"""),"-")</f>
        <v>-</v>
      </c>
      <c r="U42" s="10" t="str">
        <f>IFERROR(__xludf.DUMMYFUNCTION("""COMPUTED_VALUE"""),"-")</f>
        <v>-</v>
      </c>
      <c r="V42" s="10" t="str">
        <f>IFERROR(__xludf.DUMMYFUNCTION("""COMPUTED_VALUE"""),"-")</f>
        <v>-</v>
      </c>
      <c r="W42" s="10" t="str">
        <f>IFERROR(__xludf.DUMMYFUNCTION("""COMPUTED_VALUE"""),"-")</f>
        <v>-</v>
      </c>
      <c r="X42" s="10" t="str">
        <f>IFERROR(__xludf.DUMMYFUNCTION("""COMPUTED_VALUE"""),"-")</f>
        <v>-</v>
      </c>
      <c r="Y42" s="10" t="str">
        <f>IFERROR(__xludf.DUMMYFUNCTION("""COMPUTED_VALUE"""),"-")</f>
        <v>-</v>
      </c>
      <c r="Z42" s="10" t="str">
        <f>IFERROR(__xludf.DUMMYFUNCTION("""COMPUTED_VALUE"""),"-")</f>
        <v>-</v>
      </c>
      <c r="AA42" s="10" t="str">
        <f>IFERROR(__xludf.DUMMYFUNCTION("""COMPUTED_VALUE"""),"-")</f>
        <v>-</v>
      </c>
      <c r="AB42" s="10" t="str">
        <f>IFERROR(__xludf.DUMMYFUNCTION("""COMPUTED_VALUE"""),"-")</f>
        <v>-</v>
      </c>
      <c r="AC42" s="10" t="str">
        <f>IFERROR(__xludf.DUMMYFUNCTION("""COMPUTED_VALUE"""),"-")</f>
        <v>-</v>
      </c>
      <c r="AD42" s="10" t="str">
        <f>IFERROR(__xludf.DUMMYFUNCTION("""COMPUTED_VALUE"""),"-")</f>
        <v>-</v>
      </c>
      <c r="AE42" s="10" t="str">
        <f>IFERROR(__xludf.DUMMYFUNCTION("""COMPUTED_VALUE"""),"-")</f>
        <v>-</v>
      </c>
      <c r="AF42" s="10" t="str">
        <f>IFERROR(__xludf.DUMMYFUNCTION("""COMPUTED_VALUE"""),"-")</f>
        <v>-</v>
      </c>
      <c r="AG42" s="10" t="str">
        <f>IFERROR(__xludf.DUMMYFUNCTION("""COMPUTED_VALUE"""),"-")</f>
        <v>-</v>
      </c>
      <c r="AH42" s="10" t="str">
        <f>IFERROR(__xludf.DUMMYFUNCTION("""COMPUTED_VALUE"""),"-")</f>
        <v>-</v>
      </c>
      <c r="AI42" s="10" t="str">
        <f>IFERROR(__xludf.DUMMYFUNCTION("""COMPUTED_VALUE"""),"-")</f>
        <v>-</v>
      </c>
      <c r="AJ42" s="10" t="str">
        <f>IFERROR(__xludf.DUMMYFUNCTION("""COMPUTED_VALUE"""),"-")</f>
        <v>-</v>
      </c>
      <c r="AK42" s="10" t="str">
        <f>IFERROR(__xludf.DUMMYFUNCTION("""COMPUTED_VALUE"""),"-")</f>
        <v>-</v>
      </c>
      <c r="AL42" s="10" t="str">
        <f>IFERROR(__xludf.DUMMYFUNCTION("""COMPUTED_VALUE"""),"-")</f>
        <v>-</v>
      </c>
      <c r="AM42" s="10" t="str">
        <f>IFERROR(__xludf.DUMMYFUNCTION("""COMPUTED_VALUE"""),"-")</f>
        <v>-</v>
      </c>
      <c r="AN42" s="11" t="str">
        <f>IFERROR(__xludf.DUMMYFUNCTION("""COMPUTED_VALUE"""),"-")</f>
        <v>-</v>
      </c>
      <c r="AO42" s="10" t="str">
        <f>IFERROR(__xludf.DUMMYFUNCTION("""COMPUTED_VALUE"""),"-")</f>
        <v>-</v>
      </c>
      <c r="AP42" s="10" t="str">
        <f>IFERROR(__xludf.DUMMYFUNCTION("""COMPUTED_VALUE"""),"-")</f>
        <v>-</v>
      </c>
      <c r="AQ42" s="10" t="str">
        <f>IFERROR(__xludf.DUMMYFUNCTION("""COMPUTED_VALUE"""),"-")</f>
        <v>-</v>
      </c>
      <c r="AR42" s="10" t="str">
        <f>IFERROR(__xludf.DUMMYFUNCTION("""COMPUTED_VALUE"""),"-")</f>
        <v>-</v>
      </c>
      <c r="AS42" s="10" t="str">
        <f>IFERROR(__xludf.DUMMYFUNCTION("""COMPUTED_VALUE"""),"-")</f>
        <v>-</v>
      </c>
      <c r="AT42" s="10" t="str">
        <f>IFERROR(__xludf.DUMMYFUNCTION("""COMPUTED_VALUE"""),"-")</f>
        <v>-</v>
      </c>
      <c r="AU42" s="10" t="str">
        <f>IFERROR(__xludf.DUMMYFUNCTION("""COMPUTED_VALUE"""),"-")</f>
        <v>-</v>
      </c>
      <c r="AV42" s="10" t="str">
        <f>IFERROR(__xludf.DUMMYFUNCTION("""COMPUTED_VALUE"""),"-")</f>
        <v>-</v>
      </c>
      <c r="AW42" s="10" t="str">
        <f>IFERROR(__xludf.DUMMYFUNCTION("""COMPUTED_VALUE"""),"-")</f>
        <v>-</v>
      </c>
      <c r="AX42" s="10" t="str">
        <f>IFERROR(__xludf.DUMMYFUNCTION("""COMPUTED_VALUE"""),"-")</f>
        <v>-</v>
      </c>
      <c r="AY42" s="10" t="str">
        <f>IFERROR(__xludf.DUMMYFUNCTION("""COMPUTED_VALUE"""),"-")</f>
        <v>-</v>
      </c>
      <c r="AZ42" s="10" t="str">
        <f>IFERROR(__xludf.DUMMYFUNCTION("""COMPUTED_VALUE"""),"-")</f>
        <v>-</v>
      </c>
      <c r="BA42" s="10" t="str">
        <f>IFERROR(__xludf.DUMMYFUNCTION("""COMPUTED_VALUE"""),"-")</f>
        <v>-</v>
      </c>
      <c r="BB42" s="10" t="str">
        <f>IFERROR(__xludf.DUMMYFUNCTION("""COMPUTED_VALUE"""),"-")</f>
        <v>-</v>
      </c>
      <c r="BC42" s="10" t="str">
        <f>IFERROR(__xludf.DUMMYFUNCTION("""COMPUTED_VALUE"""),"-")</f>
        <v>-</v>
      </c>
      <c r="BD42" s="10" t="str">
        <f>IFERROR(__xludf.DUMMYFUNCTION("""COMPUTED_VALUE"""),"-")</f>
        <v>-</v>
      </c>
      <c r="BE42" s="10" t="str">
        <f>IFERROR(__xludf.DUMMYFUNCTION("""COMPUTED_VALUE"""),"-")</f>
        <v>-</v>
      </c>
      <c r="BF42" s="10" t="str">
        <f>IFERROR(__xludf.DUMMYFUNCTION("""COMPUTED_VALUE"""),"-")</f>
        <v>-</v>
      </c>
      <c r="BG42" s="10" t="str">
        <f>IFERROR(__xludf.DUMMYFUNCTION("""COMPUTED_VALUE"""),"-")</f>
        <v>-</v>
      </c>
      <c r="BH42" s="10" t="str">
        <f>IFERROR(__xludf.DUMMYFUNCTION("""COMPUTED_VALUE"""),"-")</f>
        <v>-</v>
      </c>
      <c r="BI42" s="10" t="str">
        <f>IFERROR(__xludf.DUMMYFUNCTION("""COMPUTED_VALUE"""),"-")</f>
        <v>-</v>
      </c>
      <c r="BJ42" s="10" t="str">
        <f>IFERROR(__xludf.DUMMYFUNCTION("""COMPUTED_VALUE"""),"-")</f>
        <v>-</v>
      </c>
      <c r="BK42" s="10" t="str">
        <f>IFERROR(__xludf.DUMMYFUNCTION("""COMPUTED_VALUE"""),"-")</f>
        <v>-</v>
      </c>
      <c r="BL42" s="11" t="str">
        <f>IFERROR(__xludf.DUMMYFUNCTION("""COMPUTED_VALUE"""),"-")</f>
        <v>-</v>
      </c>
      <c r="BM42" s="10" t="str">
        <f>IFERROR(__xludf.DUMMYFUNCTION("""COMPUTED_VALUE"""),"-")</f>
        <v>-</v>
      </c>
      <c r="BN42" s="10" t="str">
        <f>IFERROR(__xludf.DUMMYFUNCTION("""COMPUTED_VALUE"""),"-")</f>
        <v>-</v>
      </c>
      <c r="BO42" s="10" t="str">
        <f>IFERROR(__xludf.DUMMYFUNCTION("""COMPUTED_VALUE"""),"-")</f>
        <v>-</v>
      </c>
      <c r="BP42" s="10" t="str">
        <f>IFERROR(__xludf.DUMMYFUNCTION("""COMPUTED_VALUE"""),"-")</f>
        <v>-</v>
      </c>
      <c r="BQ42" s="10" t="str">
        <f>IFERROR(__xludf.DUMMYFUNCTION("""COMPUTED_VALUE"""),"-")</f>
        <v>-</v>
      </c>
      <c r="BR42" s="10" t="str">
        <f>IFERROR(__xludf.DUMMYFUNCTION("""COMPUTED_VALUE"""),"-")</f>
        <v>-</v>
      </c>
      <c r="BS42" s="10" t="str">
        <f>IFERROR(__xludf.DUMMYFUNCTION("""COMPUTED_VALUE"""),"-")</f>
        <v>-</v>
      </c>
      <c r="BT42" s="10" t="str">
        <f>IFERROR(__xludf.DUMMYFUNCTION("""COMPUTED_VALUE"""),"-")</f>
        <v>-</v>
      </c>
      <c r="BU42" s="10" t="str">
        <f>IFERROR(__xludf.DUMMYFUNCTION("""COMPUTED_VALUE"""),"-")</f>
        <v>-</v>
      </c>
      <c r="BV42" s="10" t="str">
        <f>IFERROR(__xludf.DUMMYFUNCTION("""COMPUTED_VALUE"""),"-")</f>
        <v>-</v>
      </c>
      <c r="BW42" s="10" t="str">
        <f>IFERROR(__xludf.DUMMYFUNCTION("""COMPUTED_VALUE"""),"-")</f>
        <v>-</v>
      </c>
      <c r="BX42" s="10" t="str">
        <f>IFERROR(__xludf.DUMMYFUNCTION("""COMPUTED_VALUE"""),"-")</f>
        <v>-</v>
      </c>
      <c r="BY42" s="10" t="str">
        <f>IFERROR(__xludf.DUMMYFUNCTION("""COMPUTED_VALUE"""),"-")</f>
        <v>-</v>
      </c>
      <c r="BZ42" s="10" t="str">
        <f>IFERROR(__xludf.DUMMYFUNCTION("""COMPUTED_VALUE"""),"-")</f>
        <v>-</v>
      </c>
      <c r="CA42" s="10" t="str">
        <f>IFERROR(__xludf.DUMMYFUNCTION("""COMPUTED_VALUE"""),"-")</f>
        <v>-</v>
      </c>
      <c r="CB42" s="10" t="str">
        <f>IFERROR(__xludf.DUMMYFUNCTION("""COMPUTED_VALUE"""),"-")</f>
        <v>-</v>
      </c>
      <c r="CC42" s="10" t="str">
        <f>IFERROR(__xludf.DUMMYFUNCTION("""COMPUTED_VALUE"""),"-")</f>
        <v>-</v>
      </c>
      <c r="CD42" s="10" t="str">
        <f>IFERROR(__xludf.DUMMYFUNCTION("""COMPUTED_VALUE"""),"-")</f>
        <v>-</v>
      </c>
      <c r="CE42" s="10" t="str">
        <f>IFERROR(__xludf.DUMMYFUNCTION("""COMPUTED_VALUE"""),"-")</f>
        <v>-</v>
      </c>
      <c r="CF42" s="10" t="str">
        <f>IFERROR(__xludf.DUMMYFUNCTION("""COMPUTED_VALUE"""),"-")</f>
        <v>-</v>
      </c>
      <c r="CG42" s="10" t="str">
        <f>IFERROR(__xludf.DUMMYFUNCTION("""COMPUTED_VALUE"""),"-")</f>
        <v>-</v>
      </c>
      <c r="CH42" s="10" t="str">
        <f>IFERROR(__xludf.DUMMYFUNCTION("""COMPUTED_VALUE"""),"-")</f>
        <v>-</v>
      </c>
      <c r="CI42" s="10" t="str">
        <f>IFERROR(__xludf.DUMMYFUNCTION("""COMPUTED_VALUE"""),"-")</f>
        <v>-</v>
      </c>
      <c r="CJ42" s="10" t="str">
        <f>IFERROR(__xludf.DUMMYFUNCTION("""COMPUTED_VALUE"""),"-")</f>
        <v>-</v>
      </c>
      <c r="CK42" s="10" t="str">
        <f>IFERROR(__xludf.DUMMYFUNCTION("""COMPUTED_VALUE"""),"-")</f>
        <v>-</v>
      </c>
      <c r="CL42" s="10" t="str">
        <f>IFERROR(__xludf.DUMMYFUNCTION("""COMPUTED_VALUE"""),"-")</f>
        <v>-</v>
      </c>
      <c r="CM42" s="10" t="str">
        <f>IFERROR(__xludf.DUMMYFUNCTION("""COMPUTED_VALUE"""),"-")</f>
        <v>-</v>
      </c>
      <c r="CN42" s="10" t="str">
        <f>IFERROR(__xludf.DUMMYFUNCTION("""COMPUTED_VALUE"""),"-")</f>
        <v>-</v>
      </c>
      <c r="CO42" s="11">
        <f>IFERROR(__xludf.DUMMYFUNCTION("""COMPUTED_VALUE"""),1.0)</f>
        <v>1</v>
      </c>
      <c r="CP42" s="10">
        <f>IFERROR(__xludf.DUMMYFUNCTION("""COMPUTED_VALUE"""),1.0)</f>
        <v>1</v>
      </c>
      <c r="CQ42" s="10">
        <f>IFERROR(__xludf.DUMMYFUNCTION("""COMPUTED_VALUE"""),1.0)</f>
        <v>1</v>
      </c>
      <c r="CR42" s="10">
        <f>IFERROR(__xludf.DUMMYFUNCTION("""COMPUTED_VALUE"""),1.0)</f>
        <v>1</v>
      </c>
      <c r="CS42" s="10">
        <f>IFERROR(__xludf.DUMMYFUNCTION("""COMPUTED_VALUE"""),1.0)</f>
        <v>1</v>
      </c>
      <c r="CT42" s="10">
        <f>IFERROR(__xludf.DUMMYFUNCTION("""COMPUTED_VALUE"""),1.0)</f>
        <v>1</v>
      </c>
      <c r="CU42" s="10">
        <f>IFERROR(__xludf.DUMMYFUNCTION("""COMPUTED_VALUE"""),1.0)</f>
        <v>1</v>
      </c>
      <c r="CV42" s="10">
        <f>IFERROR(__xludf.DUMMYFUNCTION("""COMPUTED_VALUE"""),1.0)</f>
        <v>1</v>
      </c>
      <c r="CW42" s="10">
        <f>IFERROR(__xludf.DUMMYFUNCTION("""COMPUTED_VALUE"""),1.0)</f>
        <v>1</v>
      </c>
      <c r="CX42" s="10">
        <f>IFERROR(__xludf.DUMMYFUNCTION("""COMPUTED_VALUE"""),1.0)</f>
        <v>1</v>
      </c>
      <c r="CY42" s="10">
        <f>IFERROR(__xludf.DUMMYFUNCTION("""COMPUTED_VALUE"""),1.0)</f>
        <v>1</v>
      </c>
      <c r="CZ42" s="10">
        <f>IFERROR(__xludf.DUMMYFUNCTION("""COMPUTED_VALUE"""),1.0)</f>
        <v>1</v>
      </c>
      <c r="DA42" s="10">
        <f>IFERROR(__xludf.DUMMYFUNCTION("""COMPUTED_VALUE"""),1.0)</f>
        <v>1</v>
      </c>
      <c r="DB42" s="10">
        <f>IFERROR(__xludf.DUMMYFUNCTION("""COMPUTED_VALUE"""),1.0)</f>
        <v>1</v>
      </c>
      <c r="DC42" s="10">
        <f>IFERROR(__xludf.DUMMYFUNCTION("""COMPUTED_VALUE"""),1.0)</f>
        <v>1</v>
      </c>
      <c r="DD42" s="10">
        <f>IFERROR(__xludf.DUMMYFUNCTION("""COMPUTED_VALUE"""),1.0)</f>
        <v>1</v>
      </c>
      <c r="DE42" s="10">
        <f>IFERROR(__xludf.DUMMYFUNCTION("""COMPUTED_VALUE"""),1.0)</f>
        <v>1</v>
      </c>
      <c r="DF42" s="10">
        <f>IFERROR(__xludf.DUMMYFUNCTION("""COMPUTED_VALUE"""),1.0)</f>
        <v>1</v>
      </c>
      <c r="DG42" s="10">
        <f>IFERROR(__xludf.DUMMYFUNCTION("""COMPUTED_VALUE"""),1.0)</f>
        <v>1</v>
      </c>
      <c r="DH42" s="10">
        <f>IFERROR(__xludf.DUMMYFUNCTION("""COMPUTED_VALUE"""),1.0)</f>
        <v>1</v>
      </c>
      <c r="DI42" s="10">
        <f>IFERROR(__xludf.DUMMYFUNCTION("""COMPUTED_VALUE"""),1.0)</f>
        <v>1</v>
      </c>
      <c r="DJ42" s="10">
        <f>IFERROR(__xludf.DUMMYFUNCTION("""COMPUTED_VALUE"""),1.0)</f>
        <v>1</v>
      </c>
      <c r="DK42" s="10">
        <f>IFERROR(__xludf.DUMMYFUNCTION("""COMPUTED_VALUE"""),1.0)</f>
        <v>1</v>
      </c>
      <c r="DL42" s="10">
        <f>IFERROR(__xludf.DUMMYFUNCTION("""COMPUTED_VALUE"""),1.0)</f>
        <v>1</v>
      </c>
      <c r="DM42" s="10">
        <f>IFERROR(__xludf.DUMMYFUNCTION("""COMPUTED_VALUE"""),1.0)</f>
        <v>1</v>
      </c>
      <c r="DN42" s="10">
        <f>IFERROR(__xludf.DUMMYFUNCTION("""COMPUTED_VALUE"""),1.0)</f>
        <v>1</v>
      </c>
      <c r="DO42" s="10">
        <f>IFERROR(__xludf.DUMMYFUNCTION("""COMPUTED_VALUE"""),1.0)</f>
        <v>1</v>
      </c>
      <c r="DP42" s="10">
        <f>IFERROR(__xludf.DUMMYFUNCTION("""COMPUTED_VALUE"""),1.0)</f>
        <v>1</v>
      </c>
      <c r="DQ42" s="10">
        <f>IFERROR(__xludf.DUMMYFUNCTION("""COMPUTED_VALUE"""),1.0)</f>
        <v>1</v>
      </c>
      <c r="DR42" s="10">
        <f>IFERROR(__xludf.DUMMYFUNCTION("""COMPUTED_VALUE"""),1.0)</f>
        <v>1</v>
      </c>
      <c r="DS42" s="10">
        <f>IFERROR(__xludf.DUMMYFUNCTION("""COMPUTED_VALUE"""),1.0)</f>
        <v>1</v>
      </c>
      <c r="DT42" s="10">
        <f>IFERROR(__xludf.DUMMYFUNCTION("""COMPUTED_VALUE"""),1.0)</f>
        <v>1</v>
      </c>
      <c r="DU42" s="10">
        <f>IFERROR(__xludf.DUMMYFUNCTION("""COMPUTED_VALUE"""),1.0)</f>
        <v>1</v>
      </c>
      <c r="DV42" s="10">
        <f>IFERROR(__xludf.DUMMYFUNCTION("""COMPUTED_VALUE"""),1.0)</f>
        <v>1</v>
      </c>
      <c r="DW42" s="10">
        <f>IFERROR(__xludf.DUMMYFUNCTION("""COMPUTED_VALUE"""),1.0)</f>
        <v>1</v>
      </c>
      <c r="DX42" s="10">
        <f>IFERROR(__xludf.DUMMYFUNCTION("""COMPUTED_VALUE"""),1.0)</f>
        <v>1</v>
      </c>
      <c r="DY42" s="10">
        <f>IFERROR(__xludf.DUMMYFUNCTION("""COMPUTED_VALUE"""),1.0)</f>
        <v>1</v>
      </c>
      <c r="DZ42" s="10">
        <f>IFERROR(__xludf.DUMMYFUNCTION("""COMPUTED_VALUE"""),1.0)</f>
        <v>1</v>
      </c>
      <c r="EA42" s="10">
        <f>IFERROR(__xludf.DUMMYFUNCTION("""COMPUTED_VALUE"""),1.0)</f>
        <v>1</v>
      </c>
      <c r="EB42" s="10">
        <f>IFERROR(__xludf.DUMMYFUNCTION("""COMPUTED_VALUE"""),1.0)</f>
        <v>1</v>
      </c>
      <c r="EC42" s="10">
        <f>IFERROR(__xludf.DUMMYFUNCTION("""COMPUTED_VALUE"""),1.0)</f>
        <v>1</v>
      </c>
      <c r="ED42" s="10">
        <f>IFERROR(__xludf.DUMMYFUNCTION("""COMPUTED_VALUE"""),1.0)</f>
        <v>1</v>
      </c>
      <c r="EE42" s="10">
        <f>IFERROR(__xludf.DUMMYFUNCTION("""COMPUTED_VALUE"""),1.0)</f>
        <v>1</v>
      </c>
      <c r="EF42" s="10">
        <f>IFERROR(__xludf.DUMMYFUNCTION("""COMPUTED_VALUE"""),1.0)</f>
        <v>1</v>
      </c>
      <c r="EG42" s="10">
        <f>IFERROR(__xludf.DUMMYFUNCTION("""COMPUTED_VALUE"""),1.0)</f>
        <v>1</v>
      </c>
      <c r="EH42" s="10">
        <f>IFERROR(__xludf.DUMMYFUNCTION("""COMPUTED_VALUE"""),1.0)</f>
        <v>1</v>
      </c>
      <c r="EI42" s="10">
        <f>IFERROR(__xludf.DUMMYFUNCTION("""COMPUTED_VALUE"""),1.0)</f>
        <v>1</v>
      </c>
      <c r="EJ42" s="10">
        <f>IFERROR(__xludf.DUMMYFUNCTION("""COMPUTED_VALUE"""),1.0)</f>
        <v>1</v>
      </c>
      <c r="EK42" s="10">
        <f>IFERROR(__xludf.DUMMYFUNCTION("""COMPUTED_VALUE"""),1.0)</f>
        <v>1</v>
      </c>
      <c r="EL42" s="10">
        <f>IFERROR(__xludf.DUMMYFUNCTION("""COMPUTED_VALUE"""),1.0)</f>
        <v>1</v>
      </c>
      <c r="EM42" s="10">
        <f>IFERROR(__xludf.DUMMYFUNCTION("""COMPUTED_VALUE"""),1.0)</f>
        <v>1</v>
      </c>
      <c r="EN42" s="10">
        <f>IFERROR(__xludf.DUMMYFUNCTION("""COMPUTED_VALUE"""),1.0)</f>
        <v>1</v>
      </c>
      <c r="EO42" s="10">
        <f>IFERROR(__xludf.DUMMYFUNCTION("""COMPUTED_VALUE"""),1.0)</f>
        <v>1</v>
      </c>
      <c r="EP42" s="10">
        <f>IFERROR(__xludf.DUMMYFUNCTION("""COMPUTED_VALUE"""),1.0)</f>
        <v>1</v>
      </c>
      <c r="EQ42" s="10">
        <f>IFERROR(__xludf.DUMMYFUNCTION("""COMPUTED_VALUE"""),1.0)</f>
        <v>1</v>
      </c>
      <c r="ER42" s="10">
        <f>IFERROR(__xludf.DUMMYFUNCTION("""COMPUTED_VALUE"""),1.0)</f>
        <v>1</v>
      </c>
      <c r="ES42" s="10">
        <f>IFERROR(__xludf.DUMMYFUNCTION("""COMPUTED_VALUE"""),1.0)</f>
        <v>1</v>
      </c>
      <c r="ET42" s="10">
        <f>IFERROR(__xludf.DUMMYFUNCTION("""COMPUTED_VALUE"""),1.0)</f>
        <v>1</v>
      </c>
      <c r="EU42" s="10">
        <f>IFERROR(__xludf.DUMMYFUNCTION("""COMPUTED_VALUE"""),1.0)</f>
        <v>1</v>
      </c>
      <c r="EV42" s="10">
        <f>IFERROR(__xludf.DUMMYFUNCTION("""COMPUTED_VALUE"""),1.0)</f>
        <v>1</v>
      </c>
      <c r="EW42" s="10">
        <f>IFERROR(__xludf.DUMMYFUNCTION("""COMPUTED_VALUE"""),1.0)</f>
        <v>1</v>
      </c>
      <c r="EX42" s="10">
        <f>IFERROR(__xludf.DUMMYFUNCTION("""COMPUTED_VALUE"""),1.0)</f>
        <v>1</v>
      </c>
      <c r="EY42" s="10">
        <f>IFERROR(__xludf.DUMMYFUNCTION("""COMPUTED_VALUE"""),1.0)</f>
        <v>1</v>
      </c>
      <c r="EZ42" s="10">
        <f>IFERROR(__xludf.DUMMYFUNCTION("""COMPUTED_VALUE"""),1.0)</f>
        <v>1</v>
      </c>
      <c r="FA42" s="10">
        <f>IFERROR(__xludf.DUMMYFUNCTION("""COMPUTED_VALUE"""),1.0)</f>
        <v>1</v>
      </c>
      <c r="FB42" s="10">
        <f>IFERROR(__xludf.DUMMYFUNCTION("""COMPUTED_VALUE"""),1.0)</f>
        <v>1</v>
      </c>
      <c r="FC42" s="10" t="str">
        <f>IFERROR(__xludf.DUMMYFUNCTION("""COMPUTED_VALUE"""),"TLE")</f>
        <v>TLE</v>
      </c>
      <c r="FD42" s="11">
        <f>IFERROR(__xludf.DUMMYFUNCTION("""COMPUTED_VALUE"""),1.0)</f>
        <v>1</v>
      </c>
      <c r="FE42" s="10">
        <f>IFERROR(__xludf.DUMMYFUNCTION("""COMPUTED_VALUE"""),1.0)</f>
        <v>1</v>
      </c>
      <c r="FF42" s="10">
        <f>IFERROR(__xludf.DUMMYFUNCTION("""COMPUTED_VALUE"""),1.0)</f>
        <v>1</v>
      </c>
      <c r="FG42" s="10" t="str">
        <f>IFERROR(__xludf.DUMMYFUNCTION("""COMPUTED_VALUE"""),"WA")</f>
        <v>WA</v>
      </c>
      <c r="FH42" s="10" t="str">
        <f>IFERROR(__xludf.DUMMYFUNCTION("""COMPUTED_VALUE"""),"WA")</f>
        <v>WA</v>
      </c>
      <c r="FI42" s="10">
        <f>IFERROR(__xludf.DUMMYFUNCTION("""COMPUTED_VALUE"""),1.0)</f>
        <v>1</v>
      </c>
      <c r="FJ42" s="10">
        <f>IFERROR(__xludf.DUMMYFUNCTION("""COMPUTED_VALUE"""),1.0)</f>
        <v>1</v>
      </c>
      <c r="FK42" s="10">
        <f>IFERROR(__xludf.DUMMYFUNCTION("""COMPUTED_VALUE"""),1.0)</f>
        <v>1</v>
      </c>
      <c r="FL42" s="10">
        <f>IFERROR(__xludf.DUMMYFUNCTION("""COMPUTED_VALUE"""),1.0)</f>
        <v>1</v>
      </c>
      <c r="FM42" s="10">
        <f>IFERROR(__xludf.DUMMYFUNCTION("""COMPUTED_VALUE"""),1.0)</f>
        <v>1</v>
      </c>
      <c r="FN42" s="10">
        <f>IFERROR(__xludf.DUMMYFUNCTION("""COMPUTED_VALUE"""),1.0)</f>
        <v>1</v>
      </c>
      <c r="FO42" s="10" t="str">
        <f>IFERROR(__xludf.DUMMYFUNCTION("""COMPUTED_VALUE"""),"WA")</f>
        <v>WA</v>
      </c>
      <c r="FP42" s="10" t="str">
        <f>IFERROR(__xludf.DUMMYFUNCTION("""COMPUTED_VALUE"""),"WA")</f>
        <v>WA</v>
      </c>
      <c r="FQ42" s="10" t="str">
        <f>IFERROR(__xludf.DUMMYFUNCTION("""COMPUTED_VALUE"""),"TLE")</f>
        <v>TLE</v>
      </c>
      <c r="FR42" s="10" t="str">
        <f>IFERROR(__xludf.DUMMYFUNCTION("""COMPUTED_VALUE"""),"TLE")</f>
        <v>TLE</v>
      </c>
      <c r="FS42" s="10" t="str">
        <f>IFERROR(__xludf.DUMMYFUNCTION("""COMPUTED_VALUE"""),"WA")</f>
        <v>WA</v>
      </c>
      <c r="FT42" s="10" t="str">
        <f>IFERROR(__xludf.DUMMYFUNCTION("""COMPUTED_VALUE"""),"TLE")</f>
        <v>TLE</v>
      </c>
      <c r="FU42" s="10" t="str">
        <f>IFERROR(__xludf.DUMMYFUNCTION("""COMPUTED_VALUE"""),"TLE")</f>
        <v>TLE</v>
      </c>
      <c r="FV42" s="10" t="str">
        <f>IFERROR(__xludf.DUMMYFUNCTION("""COMPUTED_VALUE"""),"TLE")</f>
        <v>TLE</v>
      </c>
      <c r="FW42" s="10" t="str">
        <f>IFERROR(__xludf.DUMMYFUNCTION("""COMPUTED_VALUE"""),"WA")</f>
        <v>WA</v>
      </c>
      <c r="FX42" s="10" t="str">
        <f>IFERROR(__xludf.DUMMYFUNCTION("""COMPUTED_VALUE"""),"WA")</f>
        <v>WA</v>
      </c>
      <c r="FY42" s="10" t="str">
        <f>IFERROR(__xludf.DUMMYFUNCTION("""COMPUTED_VALUE"""),"WA")</f>
        <v>WA</v>
      </c>
      <c r="FZ42" s="10" t="str">
        <f>IFERROR(__xludf.DUMMYFUNCTION("""COMPUTED_VALUE"""),"WA")</f>
        <v>WA</v>
      </c>
      <c r="GA42" s="10" t="str">
        <f>IFERROR(__xludf.DUMMYFUNCTION("""COMPUTED_VALUE"""),"TLE")</f>
        <v>TLE</v>
      </c>
      <c r="GB42" s="10" t="str">
        <f>IFERROR(__xludf.DUMMYFUNCTION("""COMPUTED_VALUE"""),"TLE")</f>
        <v>TLE</v>
      </c>
      <c r="GC42" s="10">
        <f>IFERROR(__xludf.DUMMYFUNCTION("""COMPUTED_VALUE"""),1.0)</f>
        <v>1</v>
      </c>
      <c r="GD42" s="10">
        <f>IFERROR(__xludf.DUMMYFUNCTION("""COMPUTED_VALUE"""),1.0)</f>
        <v>1</v>
      </c>
      <c r="GE42" s="11" t="str">
        <f>IFERROR(__xludf.DUMMYFUNCTION("""COMPUTED_VALUE"""),"-")</f>
        <v>-</v>
      </c>
      <c r="GF42" s="10" t="str">
        <f>IFERROR(__xludf.DUMMYFUNCTION("""COMPUTED_VALUE"""),"-")</f>
        <v>-</v>
      </c>
      <c r="GG42" s="10" t="str">
        <f>IFERROR(__xludf.DUMMYFUNCTION("""COMPUTED_VALUE"""),"-")</f>
        <v>-</v>
      </c>
      <c r="GH42" s="10" t="str">
        <f>IFERROR(__xludf.DUMMYFUNCTION("""COMPUTED_VALUE"""),"-")</f>
        <v>-</v>
      </c>
      <c r="GI42" s="10" t="str">
        <f>IFERROR(__xludf.DUMMYFUNCTION("""COMPUTED_VALUE"""),"-")</f>
        <v>-</v>
      </c>
      <c r="GJ42" s="10" t="str">
        <f>IFERROR(__xludf.DUMMYFUNCTION("""COMPUTED_VALUE"""),"-")</f>
        <v>-</v>
      </c>
      <c r="GK42" s="10" t="str">
        <f>IFERROR(__xludf.DUMMYFUNCTION("""COMPUTED_VALUE"""),"-")</f>
        <v>-</v>
      </c>
      <c r="GL42" s="10" t="str">
        <f>IFERROR(__xludf.DUMMYFUNCTION("""COMPUTED_VALUE"""),"-")</f>
        <v>-</v>
      </c>
      <c r="GM42" s="10" t="str">
        <f>IFERROR(__xludf.DUMMYFUNCTION("""COMPUTED_VALUE"""),"-")</f>
        <v>-</v>
      </c>
      <c r="GN42" s="10" t="str">
        <f>IFERROR(__xludf.DUMMYFUNCTION("""COMPUTED_VALUE"""),"-")</f>
        <v>-</v>
      </c>
      <c r="GO42" s="10" t="str">
        <f>IFERROR(__xludf.DUMMYFUNCTION("""COMPUTED_VALUE"""),"-")</f>
        <v>-</v>
      </c>
      <c r="GP42" s="10" t="str">
        <f>IFERROR(__xludf.DUMMYFUNCTION("""COMPUTED_VALUE"""),"-")</f>
        <v>-</v>
      </c>
      <c r="GQ42" s="10" t="str">
        <f>IFERROR(__xludf.DUMMYFUNCTION("""COMPUTED_VALUE"""),"-")</f>
        <v>-</v>
      </c>
      <c r="GR42" s="10" t="str">
        <f>IFERROR(__xludf.DUMMYFUNCTION("""COMPUTED_VALUE"""),"-")</f>
        <v>-</v>
      </c>
      <c r="GS42" s="10" t="str">
        <f>IFERROR(__xludf.DUMMYFUNCTION("""COMPUTED_VALUE"""),"-")</f>
        <v>-</v>
      </c>
      <c r="GT42" s="10" t="str">
        <f>IFERROR(__xludf.DUMMYFUNCTION("""COMPUTED_VALUE"""),"-")</f>
        <v>-</v>
      </c>
      <c r="GU42" s="10" t="str">
        <f>IFERROR(__xludf.DUMMYFUNCTION("""COMPUTED_VALUE"""),"-")</f>
        <v>-</v>
      </c>
      <c r="GV42" s="10" t="str">
        <f>IFERROR(__xludf.DUMMYFUNCTION("""COMPUTED_VALUE"""),"-")</f>
        <v>-</v>
      </c>
      <c r="GW42" s="10" t="str">
        <f>IFERROR(__xludf.DUMMYFUNCTION("""COMPUTED_VALUE"""),"-")</f>
        <v>-</v>
      </c>
      <c r="GX42" s="10" t="str">
        <f>IFERROR(__xludf.DUMMYFUNCTION("""COMPUTED_VALUE"""),"-")</f>
        <v>-</v>
      </c>
      <c r="GY42" s="10" t="str">
        <f>IFERROR(__xludf.DUMMYFUNCTION("""COMPUTED_VALUE"""),"-")</f>
        <v>-</v>
      </c>
      <c r="GZ42" s="10" t="str">
        <f>IFERROR(__xludf.DUMMYFUNCTION("""COMPUTED_VALUE"""),"-")</f>
        <v>-</v>
      </c>
      <c r="HA42" s="10" t="str">
        <f>IFERROR(__xludf.DUMMYFUNCTION("""COMPUTED_VALUE"""),"-")</f>
        <v>-</v>
      </c>
      <c r="HB42" s="10" t="str">
        <f>IFERROR(__xludf.DUMMYFUNCTION("""COMPUTED_VALUE"""),"-")</f>
        <v>-</v>
      </c>
      <c r="HC42" s="10" t="str">
        <f>IFERROR(__xludf.DUMMYFUNCTION("""COMPUTED_VALUE"""),"-")</f>
        <v>-</v>
      </c>
      <c r="HD42" s="10" t="str">
        <f>IFERROR(__xludf.DUMMYFUNCTION("""COMPUTED_VALUE"""),"-")</f>
        <v>-</v>
      </c>
      <c r="HE42" s="10" t="str">
        <f>IFERROR(__xludf.DUMMYFUNCTION("""COMPUTED_VALUE"""),"-")</f>
        <v>-</v>
      </c>
      <c r="HF42" s="10" t="str">
        <f>IFERROR(__xludf.DUMMYFUNCTION("""COMPUTED_VALUE"""),"-")</f>
        <v>-</v>
      </c>
      <c r="HG42" s="10" t="str">
        <f>IFERROR(__xludf.DUMMYFUNCTION("""COMPUTED_VALUE"""),"-")</f>
        <v>-</v>
      </c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</row>
    <row r="43">
      <c r="A43" s="7"/>
      <c r="B43" s="8"/>
      <c r="C43" s="8" t="str">
        <f t="shared" si="1"/>
        <v>41 - 42</v>
      </c>
      <c r="D43" s="7" t="str">
        <f>IFERROR(__xludf.DUMMYFUNCTION("""COMPUTED_VALUE"""),"hawerner")</f>
        <v>hawerner</v>
      </c>
      <c r="E43" s="7" t="str">
        <f>IFERROR(__xludf.DUMMYFUNCTION("""COMPUTED_VALUE"""),"Predrag")</f>
        <v>Predrag</v>
      </c>
      <c r="F43" s="7" t="str">
        <f>IFERROR(__xludf.DUMMYFUNCTION("""COMPUTED_VALUE"""),"Ožegović")</f>
        <v>Ožegović</v>
      </c>
      <c r="G43" s="9">
        <f>IFERROR(__xludf.DUMMYFUNCTION("""COMPUTED_VALUE"""),85.0)</f>
        <v>85</v>
      </c>
      <c r="H43" s="7" t="str">
        <f>IFERROR(__xludf.DUMMYFUNCTION("""COMPUTED_VALUE"""),"ODOBREN")</f>
        <v>ODOBREN</v>
      </c>
      <c r="I43" s="7" t="str">
        <f>IFERROR(__xludf.DUMMYFUNCTION("""COMPUTED_VALUE"""),"Novi Sad")</f>
        <v>Novi Sad</v>
      </c>
      <c r="J43" s="7" t="str">
        <f>IFERROR(__xludf.DUMMYFUNCTION("""COMPUTED_VALUE"""),"Gimnazija Jovan Jovanović Zmaj")</f>
        <v>Gimnazija Jovan Jovanović Zmaj</v>
      </c>
      <c r="K43" s="7" t="str">
        <f>IFERROR(__xludf.DUMMYFUNCTION("""COMPUTED_VALUE"""),"III")</f>
        <v>III</v>
      </c>
      <c r="L43" s="7" t="str">
        <f>IFERROR(__xludf.DUMMYFUNCTION("""COMPUTED_VALUE"""),"A")</f>
        <v>A</v>
      </c>
      <c r="M43" s="7"/>
      <c r="N43" s="10" t="str">
        <f>IFERROR(__xludf.DUMMYFUNCTION("""COMPUTED_VALUE"""),"-")</f>
        <v>-</v>
      </c>
      <c r="O43" s="10" t="str">
        <f>IFERROR(__xludf.DUMMYFUNCTION("""COMPUTED_VALUE"""),"-")</f>
        <v>-</v>
      </c>
      <c r="P43" s="10" t="str">
        <f>IFERROR(__xludf.DUMMYFUNCTION("""COMPUTED_VALUE"""),"-")</f>
        <v>-</v>
      </c>
      <c r="Q43" s="11">
        <f>IFERROR(__xludf.DUMMYFUNCTION("""COMPUTED_VALUE"""),43.0)</f>
        <v>43</v>
      </c>
      <c r="R43" s="10">
        <f>IFERROR(__xludf.DUMMYFUNCTION("""COMPUTED_VALUE"""),20.0)</f>
        <v>20</v>
      </c>
      <c r="S43" s="10">
        <f>IFERROR(__xludf.DUMMYFUNCTION("""COMPUTED_VALUE"""),22.0)</f>
        <v>22</v>
      </c>
      <c r="T43" s="11" t="str">
        <f>IFERROR(__xludf.DUMMYFUNCTION("""COMPUTED_VALUE"""),"-")</f>
        <v>-</v>
      </c>
      <c r="U43" s="10" t="str">
        <f>IFERROR(__xludf.DUMMYFUNCTION("""COMPUTED_VALUE"""),"-")</f>
        <v>-</v>
      </c>
      <c r="V43" s="10" t="str">
        <f>IFERROR(__xludf.DUMMYFUNCTION("""COMPUTED_VALUE"""),"-")</f>
        <v>-</v>
      </c>
      <c r="W43" s="10" t="str">
        <f>IFERROR(__xludf.DUMMYFUNCTION("""COMPUTED_VALUE"""),"-")</f>
        <v>-</v>
      </c>
      <c r="X43" s="10" t="str">
        <f>IFERROR(__xludf.DUMMYFUNCTION("""COMPUTED_VALUE"""),"-")</f>
        <v>-</v>
      </c>
      <c r="Y43" s="10" t="str">
        <f>IFERROR(__xludf.DUMMYFUNCTION("""COMPUTED_VALUE"""),"-")</f>
        <v>-</v>
      </c>
      <c r="Z43" s="10" t="str">
        <f>IFERROR(__xludf.DUMMYFUNCTION("""COMPUTED_VALUE"""),"-")</f>
        <v>-</v>
      </c>
      <c r="AA43" s="10" t="str">
        <f>IFERROR(__xludf.DUMMYFUNCTION("""COMPUTED_VALUE"""),"-")</f>
        <v>-</v>
      </c>
      <c r="AB43" s="10" t="str">
        <f>IFERROR(__xludf.DUMMYFUNCTION("""COMPUTED_VALUE"""),"-")</f>
        <v>-</v>
      </c>
      <c r="AC43" s="10" t="str">
        <f>IFERROR(__xludf.DUMMYFUNCTION("""COMPUTED_VALUE"""),"-")</f>
        <v>-</v>
      </c>
      <c r="AD43" s="10" t="str">
        <f>IFERROR(__xludf.DUMMYFUNCTION("""COMPUTED_VALUE"""),"-")</f>
        <v>-</v>
      </c>
      <c r="AE43" s="10" t="str">
        <f>IFERROR(__xludf.DUMMYFUNCTION("""COMPUTED_VALUE"""),"-")</f>
        <v>-</v>
      </c>
      <c r="AF43" s="10" t="str">
        <f>IFERROR(__xludf.DUMMYFUNCTION("""COMPUTED_VALUE"""),"-")</f>
        <v>-</v>
      </c>
      <c r="AG43" s="10" t="str">
        <f>IFERROR(__xludf.DUMMYFUNCTION("""COMPUTED_VALUE"""),"-")</f>
        <v>-</v>
      </c>
      <c r="AH43" s="10" t="str">
        <f>IFERROR(__xludf.DUMMYFUNCTION("""COMPUTED_VALUE"""),"-")</f>
        <v>-</v>
      </c>
      <c r="AI43" s="10" t="str">
        <f>IFERROR(__xludf.DUMMYFUNCTION("""COMPUTED_VALUE"""),"-")</f>
        <v>-</v>
      </c>
      <c r="AJ43" s="10" t="str">
        <f>IFERROR(__xludf.DUMMYFUNCTION("""COMPUTED_VALUE"""),"-")</f>
        <v>-</v>
      </c>
      <c r="AK43" s="10" t="str">
        <f>IFERROR(__xludf.DUMMYFUNCTION("""COMPUTED_VALUE"""),"-")</f>
        <v>-</v>
      </c>
      <c r="AL43" s="10" t="str">
        <f>IFERROR(__xludf.DUMMYFUNCTION("""COMPUTED_VALUE"""),"-")</f>
        <v>-</v>
      </c>
      <c r="AM43" s="10" t="str">
        <f>IFERROR(__xludf.DUMMYFUNCTION("""COMPUTED_VALUE"""),"-")</f>
        <v>-</v>
      </c>
      <c r="AN43" s="11" t="str">
        <f>IFERROR(__xludf.DUMMYFUNCTION("""COMPUTED_VALUE"""),"-")</f>
        <v>-</v>
      </c>
      <c r="AO43" s="10" t="str">
        <f>IFERROR(__xludf.DUMMYFUNCTION("""COMPUTED_VALUE"""),"-")</f>
        <v>-</v>
      </c>
      <c r="AP43" s="10" t="str">
        <f>IFERROR(__xludf.DUMMYFUNCTION("""COMPUTED_VALUE"""),"-")</f>
        <v>-</v>
      </c>
      <c r="AQ43" s="10" t="str">
        <f>IFERROR(__xludf.DUMMYFUNCTION("""COMPUTED_VALUE"""),"-")</f>
        <v>-</v>
      </c>
      <c r="AR43" s="10" t="str">
        <f>IFERROR(__xludf.DUMMYFUNCTION("""COMPUTED_VALUE"""),"-")</f>
        <v>-</v>
      </c>
      <c r="AS43" s="10" t="str">
        <f>IFERROR(__xludf.DUMMYFUNCTION("""COMPUTED_VALUE"""),"-")</f>
        <v>-</v>
      </c>
      <c r="AT43" s="10" t="str">
        <f>IFERROR(__xludf.DUMMYFUNCTION("""COMPUTED_VALUE"""),"-")</f>
        <v>-</v>
      </c>
      <c r="AU43" s="10" t="str">
        <f>IFERROR(__xludf.DUMMYFUNCTION("""COMPUTED_VALUE"""),"-")</f>
        <v>-</v>
      </c>
      <c r="AV43" s="10" t="str">
        <f>IFERROR(__xludf.DUMMYFUNCTION("""COMPUTED_VALUE"""),"-")</f>
        <v>-</v>
      </c>
      <c r="AW43" s="10" t="str">
        <f>IFERROR(__xludf.DUMMYFUNCTION("""COMPUTED_VALUE"""),"-")</f>
        <v>-</v>
      </c>
      <c r="AX43" s="10" t="str">
        <f>IFERROR(__xludf.DUMMYFUNCTION("""COMPUTED_VALUE"""),"-")</f>
        <v>-</v>
      </c>
      <c r="AY43" s="10" t="str">
        <f>IFERROR(__xludf.DUMMYFUNCTION("""COMPUTED_VALUE"""),"-")</f>
        <v>-</v>
      </c>
      <c r="AZ43" s="10" t="str">
        <f>IFERROR(__xludf.DUMMYFUNCTION("""COMPUTED_VALUE"""),"-")</f>
        <v>-</v>
      </c>
      <c r="BA43" s="10" t="str">
        <f>IFERROR(__xludf.DUMMYFUNCTION("""COMPUTED_VALUE"""),"-")</f>
        <v>-</v>
      </c>
      <c r="BB43" s="10" t="str">
        <f>IFERROR(__xludf.DUMMYFUNCTION("""COMPUTED_VALUE"""),"-")</f>
        <v>-</v>
      </c>
      <c r="BC43" s="10" t="str">
        <f>IFERROR(__xludf.DUMMYFUNCTION("""COMPUTED_VALUE"""),"-")</f>
        <v>-</v>
      </c>
      <c r="BD43" s="10" t="str">
        <f>IFERROR(__xludf.DUMMYFUNCTION("""COMPUTED_VALUE"""),"-")</f>
        <v>-</v>
      </c>
      <c r="BE43" s="10" t="str">
        <f>IFERROR(__xludf.DUMMYFUNCTION("""COMPUTED_VALUE"""),"-")</f>
        <v>-</v>
      </c>
      <c r="BF43" s="10" t="str">
        <f>IFERROR(__xludf.DUMMYFUNCTION("""COMPUTED_VALUE"""),"-")</f>
        <v>-</v>
      </c>
      <c r="BG43" s="10" t="str">
        <f>IFERROR(__xludf.DUMMYFUNCTION("""COMPUTED_VALUE"""),"-")</f>
        <v>-</v>
      </c>
      <c r="BH43" s="10" t="str">
        <f>IFERROR(__xludf.DUMMYFUNCTION("""COMPUTED_VALUE"""),"-")</f>
        <v>-</v>
      </c>
      <c r="BI43" s="10" t="str">
        <f>IFERROR(__xludf.DUMMYFUNCTION("""COMPUTED_VALUE"""),"-")</f>
        <v>-</v>
      </c>
      <c r="BJ43" s="10" t="str">
        <f>IFERROR(__xludf.DUMMYFUNCTION("""COMPUTED_VALUE"""),"-")</f>
        <v>-</v>
      </c>
      <c r="BK43" s="10" t="str">
        <f>IFERROR(__xludf.DUMMYFUNCTION("""COMPUTED_VALUE"""),"-")</f>
        <v>-</v>
      </c>
      <c r="BL43" s="11" t="str">
        <f>IFERROR(__xludf.DUMMYFUNCTION("""COMPUTED_VALUE"""),"-")</f>
        <v>-</v>
      </c>
      <c r="BM43" s="10" t="str">
        <f>IFERROR(__xludf.DUMMYFUNCTION("""COMPUTED_VALUE"""),"-")</f>
        <v>-</v>
      </c>
      <c r="BN43" s="10" t="str">
        <f>IFERROR(__xludf.DUMMYFUNCTION("""COMPUTED_VALUE"""),"-")</f>
        <v>-</v>
      </c>
      <c r="BO43" s="10" t="str">
        <f>IFERROR(__xludf.DUMMYFUNCTION("""COMPUTED_VALUE"""),"-")</f>
        <v>-</v>
      </c>
      <c r="BP43" s="10" t="str">
        <f>IFERROR(__xludf.DUMMYFUNCTION("""COMPUTED_VALUE"""),"-")</f>
        <v>-</v>
      </c>
      <c r="BQ43" s="10" t="str">
        <f>IFERROR(__xludf.DUMMYFUNCTION("""COMPUTED_VALUE"""),"-")</f>
        <v>-</v>
      </c>
      <c r="BR43" s="10" t="str">
        <f>IFERROR(__xludf.DUMMYFUNCTION("""COMPUTED_VALUE"""),"-")</f>
        <v>-</v>
      </c>
      <c r="BS43" s="10" t="str">
        <f>IFERROR(__xludf.DUMMYFUNCTION("""COMPUTED_VALUE"""),"-")</f>
        <v>-</v>
      </c>
      <c r="BT43" s="10" t="str">
        <f>IFERROR(__xludf.DUMMYFUNCTION("""COMPUTED_VALUE"""),"-")</f>
        <v>-</v>
      </c>
      <c r="BU43" s="10" t="str">
        <f>IFERROR(__xludf.DUMMYFUNCTION("""COMPUTED_VALUE"""),"-")</f>
        <v>-</v>
      </c>
      <c r="BV43" s="10" t="str">
        <f>IFERROR(__xludf.DUMMYFUNCTION("""COMPUTED_VALUE"""),"-")</f>
        <v>-</v>
      </c>
      <c r="BW43" s="10" t="str">
        <f>IFERROR(__xludf.DUMMYFUNCTION("""COMPUTED_VALUE"""),"-")</f>
        <v>-</v>
      </c>
      <c r="BX43" s="10" t="str">
        <f>IFERROR(__xludf.DUMMYFUNCTION("""COMPUTED_VALUE"""),"-")</f>
        <v>-</v>
      </c>
      <c r="BY43" s="10" t="str">
        <f>IFERROR(__xludf.DUMMYFUNCTION("""COMPUTED_VALUE"""),"-")</f>
        <v>-</v>
      </c>
      <c r="BZ43" s="10" t="str">
        <f>IFERROR(__xludf.DUMMYFUNCTION("""COMPUTED_VALUE"""),"-")</f>
        <v>-</v>
      </c>
      <c r="CA43" s="10" t="str">
        <f>IFERROR(__xludf.DUMMYFUNCTION("""COMPUTED_VALUE"""),"-")</f>
        <v>-</v>
      </c>
      <c r="CB43" s="10" t="str">
        <f>IFERROR(__xludf.DUMMYFUNCTION("""COMPUTED_VALUE"""),"-")</f>
        <v>-</v>
      </c>
      <c r="CC43" s="10" t="str">
        <f>IFERROR(__xludf.DUMMYFUNCTION("""COMPUTED_VALUE"""),"-")</f>
        <v>-</v>
      </c>
      <c r="CD43" s="10" t="str">
        <f>IFERROR(__xludf.DUMMYFUNCTION("""COMPUTED_VALUE"""),"-")</f>
        <v>-</v>
      </c>
      <c r="CE43" s="10" t="str">
        <f>IFERROR(__xludf.DUMMYFUNCTION("""COMPUTED_VALUE"""),"-")</f>
        <v>-</v>
      </c>
      <c r="CF43" s="10" t="str">
        <f>IFERROR(__xludf.DUMMYFUNCTION("""COMPUTED_VALUE"""),"-")</f>
        <v>-</v>
      </c>
      <c r="CG43" s="10" t="str">
        <f>IFERROR(__xludf.DUMMYFUNCTION("""COMPUTED_VALUE"""),"-")</f>
        <v>-</v>
      </c>
      <c r="CH43" s="10" t="str">
        <f>IFERROR(__xludf.DUMMYFUNCTION("""COMPUTED_VALUE"""),"-")</f>
        <v>-</v>
      </c>
      <c r="CI43" s="10" t="str">
        <f>IFERROR(__xludf.DUMMYFUNCTION("""COMPUTED_VALUE"""),"-")</f>
        <v>-</v>
      </c>
      <c r="CJ43" s="10" t="str">
        <f>IFERROR(__xludf.DUMMYFUNCTION("""COMPUTED_VALUE"""),"-")</f>
        <v>-</v>
      </c>
      <c r="CK43" s="10" t="str">
        <f>IFERROR(__xludf.DUMMYFUNCTION("""COMPUTED_VALUE"""),"-")</f>
        <v>-</v>
      </c>
      <c r="CL43" s="10" t="str">
        <f>IFERROR(__xludf.DUMMYFUNCTION("""COMPUTED_VALUE"""),"-")</f>
        <v>-</v>
      </c>
      <c r="CM43" s="10" t="str">
        <f>IFERROR(__xludf.DUMMYFUNCTION("""COMPUTED_VALUE"""),"-")</f>
        <v>-</v>
      </c>
      <c r="CN43" s="10" t="str">
        <f>IFERROR(__xludf.DUMMYFUNCTION("""COMPUTED_VALUE"""),"-")</f>
        <v>-</v>
      </c>
      <c r="CO43" s="11">
        <f>IFERROR(__xludf.DUMMYFUNCTION("""COMPUTED_VALUE"""),1.0)</f>
        <v>1</v>
      </c>
      <c r="CP43" s="10" t="str">
        <f>IFERROR(__xludf.DUMMYFUNCTION("""COMPUTED_VALUE"""),"WA")</f>
        <v>WA</v>
      </c>
      <c r="CQ43" s="10">
        <f>IFERROR(__xludf.DUMMYFUNCTION("""COMPUTED_VALUE"""),1.0)</f>
        <v>1</v>
      </c>
      <c r="CR43" s="10">
        <f>IFERROR(__xludf.DUMMYFUNCTION("""COMPUTED_VALUE"""),1.0)</f>
        <v>1</v>
      </c>
      <c r="CS43" s="10">
        <f>IFERROR(__xludf.DUMMYFUNCTION("""COMPUTED_VALUE"""),1.0)</f>
        <v>1</v>
      </c>
      <c r="CT43" s="10">
        <f>IFERROR(__xludf.DUMMYFUNCTION("""COMPUTED_VALUE"""),1.0)</f>
        <v>1</v>
      </c>
      <c r="CU43" s="10">
        <f>IFERROR(__xludf.DUMMYFUNCTION("""COMPUTED_VALUE"""),1.0)</f>
        <v>1</v>
      </c>
      <c r="CV43" s="10">
        <f>IFERROR(__xludf.DUMMYFUNCTION("""COMPUTED_VALUE"""),1.0)</f>
        <v>1</v>
      </c>
      <c r="CW43" s="10">
        <f>IFERROR(__xludf.DUMMYFUNCTION("""COMPUTED_VALUE"""),1.0)</f>
        <v>1</v>
      </c>
      <c r="CX43" s="10">
        <f>IFERROR(__xludf.DUMMYFUNCTION("""COMPUTED_VALUE"""),1.0)</f>
        <v>1</v>
      </c>
      <c r="CY43" s="10">
        <f>IFERROR(__xludf.DUMMYFUNCTION("""COMPUTED_VALUE"""),1.0)</f>
        <v>1</v>
      </c>
      <c r="CZ43" s="10">
        <f>IFERROR(__xludf.DUMMYFUNCTION("""COMPUTED_VALUE"""),1.0)</f>
        <v>1</v>
      </c>
      <c r="DA43" s="10">
        <f>IFERROR(__xludf.DUMMYFUNCTION("""COMPUTED_VALUE"""),1.0)</f>
        <v>1</v>
      </c>
      <c r="DB43" s="10">
        <f>IFERROR(__xludf.DUMMYFUNCTION("""COMPUTED_VALUE"""),1.0)</f>
        <v>1</v>
      </c>
      <c r="DC43" s="10">
        <f>IFERROR(__xludf.DUMMYFUNCTION("""COMPUTED_VALUE"""),1.0)</f>
        <v>1</v>
      </c>
      <c r="DD43" s="10">
        <f>IFERROR(__xludf.DUMMYFUNCTION("""COMPUTED_VALUE"""),1.0)</f>
        <v>1</v>
      </c>
      <c r="DE43" s="10">
        <f>IFERROR(__xludf.DUMMYFUNCTION("""COMPUTED_VALUE"""),1.0)</f>
        <v>1</v>
      </c>
      <c r="DF43" s="10">
        <f>IFERROR(__xludf.DUMMYFUNCTION("""COMPUTED_VALUE"""),1.0)</f>
        <v>1</v>
      </c>
      <c r="DG43" s="10">
        <f>IFERROR(__xludf.DUMMYFUNCTION("""COMPUTED_VALUE"""),1.0)</f>
        <v>1</v>
      </c>
      <c r="DH43" s="10">
        <f>IFERROR(__xludf.DUMMYFUNCTION("""COMPUTED_VALUE"""),1.0)</f>
        <v>1</v>
      </c>
      <c r="DI43" s="10">
        <f>IFERROR(__xludf.DUMMYFUNCTION("""COMPUTED_VALUE"""),1.0)</f>
        <v>1</v>
      </c>
      <c r="DJ43" s="10">
        <f>IFERROR(__xludf.DUMMYFUNCTION("""COMPUTED_VALUE"""),1.0)</f>
        <v>1</v>
      </c>
      <c r="DK43" s="10">
        <f>IFERROR(__xludf.DUMMYFUNCTION("""COMPUTED_VALUE"""),1.0)</f>
        <v>1</v>
      </c>
      <c r="DL43" s="10">
        <f>IFERROR(__xludf.DUMMYFUNCTION("""COMPUTED_VALUE"""),1.0)</f>
        <v>1</v>
      </c>
      <c r="DM43" s="10">
        <f>IFERROR(__xludf.DUMMYFUNCTION("""COMPUTED_VALUE"""),1.0)</f>
        <v>1</v>
      </c>
      <c r="DN43" s="10">
        <f>IFERROR(__xludf.DUMMYFUNCTION("""COMPUTED_VALUE"""),1.0)</f>
        <v>1</v>
      </c>
      <c r="DO43" s="10">
        <f>IFERROR(__xludf.DUMMYFUNCTION("""COMPUTED_VALUE"""),1.0)</f>
        <v>1</v>
      </c>
      <c r="DP43" s="10">
        <f>IFERROR(__xludf.DUMMYFUNCTION("""COMPUTED_VALUE"""),1.0)</f>
        <v>1</v>
      </c>
      <c r="DQ43" s="10">
        <f>IFERROR(__xludf.DUMMYFUNCTION("""COMPUTED_VALUE"""),1.0)</f>
        <v>1</v>
      </c>
      <c r="DR43" s="10">
        <f>IFERROR(__xludf.DUMMYFUNCTION("""COMPUTED_VALUE"""),1.0)</f>
        <v>1</v>
      </c>
      <c r="DS43" s="10">
        <f>IFERROR(__xludf.DUMMYFUNCTION("""COMPUTED_VALUE"""),1.0)</f>
        <v>1</v>
      </c>
      <c r="DT43" s="10">
        <f>IFERROR(__xludf.DUMMYFUNCTION("""COMPUTED_VALUE"""),1.0)</f>
        <v>1</v>
      </c>
      <c r="DU43" s="10">
        <f>IFERROR(__xludf.DUMMYFUNCTION("""COMPUTED_VALUE"""),1.0)</f>
        <v>1</v>
      </c>
      <c r="DV43" s="10">
        <f>IFERROR(__xludf.DUMMYFUNCTION("""COMPUTED_VALUE"""),1.0)</f>
        <v>1</v>
      </c>
      <c r="DW43" s="10">
        <f>IFERROR(__xludf.DUMMYFUNCTION("""COMPUTED_VALUE"""),1.0)</f>
        <v>1</v>
      </c>
      <c r="DX43" s="10">
        <f>IFERROR(__xludf.DUMMYFUNCTION("""COMPUTED_VALUE"""),1.0)</f>
        <v>1</v>
      </c>
      <c r="DY43" s="10">
        <f>IFERROR(__xludf.DUMMYFUNCTION("""COMPUTED_VALUE"""),1.0)</f>
        <v>1</v>
      </c>
      <c r="DZ43" s="10">
        <f>IFERROR(__xludf.DUMMYFUNCTION("""COMPUTED_VALUE"""),1.0)</f>
        <v>1</v>
      </c>
      <c r="EA43" s="10">
        <f>IFERROR(__xludf.DUMMYFUNCTION("""COMPUTED_VALUE"""),1.0)</f>
        <v>1</v>
      </c>
      <c r="EB43" s="10">
        <f>IFERROR(__xludf.DUMMYFUNCTION("""COMPUTED_VALUE"""),1.0)</f>
        <v>1</v>
      </c>
      <c r="EC43" s="10">
        <f>IFERROR(__xludf.DUMMYFUNCTION("""COMPUTED_VALUE"""),1.0)</f>
        <v>1</v>
      </c>
      <c r="ED43" s="10">
        <f>IFERROR(__xludf.DUMMYFUNCTION("""COMPUTED_VALUE"""),1.0)</f>
        <v>1</v>
      </c>
      <c r="EE43" s="10">
        <f>IFERROR(__xludf.DUMMYFUNCTION("""COMPUTED_VALUE"""),1.0)</f>
        <v>1</v>
      </c>
      <c r="EF43" s="10">
        <f>IFERROR(__xludf.DUMMYFUNCTION("""COMPUTED_VALUE"""),1.0)</f>
        <v>1</v>
      </c>
      <c r="EG43" s="10">
        <f>IFERROR(__xludf.DUMMYFUNCTION("""COMPUTED_VALUE"""),1.0)</f>
        <v>1</v>
      </c>
      <c r="EH43" s="10">
        <f>IFERROR(__xludf.DUMMYFUNCTION("""COMPUTED_VALUE"""),1.0)</f>
        <v>1</v>
      </c>
      <c r="EI43" s="10">
        <f>IFERROR(__xludf.DUMMYFUNCTION("""COMPUTED_VALUE"""),1.0)</f>
        <v>1</v>
      </c>
      <c r="EJ43" s="10">
        <f>IFERROR(__xludf.DUMMYFUNCTION("""COMPUTED_VALUE"""),1.0)</f>
        <v>1</v>
      </c>
      <c r="EK43" s="10">
        <f>IFERROR(__xludf.DUMMYFUNCTION("""COMPUTED_VALUE"""),1.0)</f>
        <v>1</v>
      </c>
      <c r="EL43" s="10">
        <f>IFERROR(__xludf.DUMMYFUNCTION("""COMPUTED_VALUE"""),1.0)</f>
        <v>1</v>
      </c>
      <c r="EM43" s="10" t="str">
        <f>IFERROR(__xludf.DUMMYFUNCTION("""COMPUTED_VALUE"""),"WA")</f>
        <v>WA</v>
      </c>
      <c r="EN43" s="10" t="str">
        <f>IFERROR(__xludf.DUMMYFUNCTION("""COMPUTED_VALUE"""),"WA")</f>
        <v>WA</v>
      </c>
      <c r="EO43" s="10" t="str">
        <f>IFERROR(__xludf.DUMMYFUNCTION("""COMPUTED_VALUE"""),"WA")</f>
        <v>WA</v>
      </c>
      <c r="EP43" s="10">
        <f>IFERROR(__xludf.DUMMYFUNCTION("""COMPUTED_VALUE"""),1.0)</f>
        <v>1</v>
      </c>
      <c r="EQ43" s="10">
        <f>IFERROR(__xludf.DUMMYFUNCTION("""COMPUTED_VALUE"""),1.0)</f>
        <v>1</v>
      </c>
      <c r="ER43" s="10">
        <f>IFERROR(__xludf.DUMMYFUNCTION("""COMPUTED_VALUE"""),1.0)</f>
        <v>1</v>
      </c>
      <c r="ES43" s="10" t="str">
        <f>IFERROR(__xludf.DUMMYFUNCTION("""COMPUTED_VALUE"""),"WA")</f>
        <v>WA</v>
      </c>
      <c r="ET43" s="10" t="str">
        <f>IFERROR(__xludf.DUMMYFUNCTION("""COMPUTED_VALUE"""),"WA")</f>
        <v>WA</v>
      </c>
      <c r="EU43" s="10">
        <f>IFERROR(__xludf.DUMMYFUNCTION("""COMPUTED_VALUE"""),1.0)</f>
        <v>1</v>
      </c>
      <c r="EV43" s="10" t="str">
        <f>IFERROR(__xludf.DUMMYFUNCTION("""COMPUTED_VALUE"""),"WA")</f>
        <v>WA</v>
      </c>
      <c r="EW43" s="10" t="str">
        <f>IFERROR(__xludf.DUMMYFUNCTION("""COMPUTED_VALUE"""),"WA")</f>
        <v>WA</v>
      </c>
      <c r="EX43" s="10" t="str">
        <f>IFERROR(__xludf.DUMMYFUNCTION("""COMPUTED_VALUE"""),"WA")</f>
        <v>WA</v>
      </c>
      <c r="EY43" s="10" t="str">
        <f>IFERROR(__xludf.DUMMYFUNCTION("""COMPUTED_VALUE"""),"WA")</f>
        <v>WA</v>
      </c>
      <c r="EZ43" s="10" t="str">
        <f>IFERROR(__xludf.DUMMYFUNCTION("""COMPUTED_VALUE"""),"WA")</f>
        <v>WA</v>
      </c>
      <c r="FA43" s="10" t="str">
        <f>IFERROR(__xludf.DUMMYFUNCTION("""COMPUTED_VALUE"""),"WA")</f>
        <v>WA</v>
      </c>
      <c r="FB43" s="10" t="str">
        <f>IFERROR(__xludf.DUMMYFUNCTION("""COMPUTED_VALUE"""),"WA")</f>
        <v>WA</v>
      </c>
      <c r="FC43" s="10" t="str">
        <f>IFERROR(__xludf.DUMMYFUNCTION("""COMPUTED_VALUE"""),"WA")</f>
        <v>WA</v>
      </c>
      <c r="FD43" s="11">
        <f>IFERROR(__xludf.DUMMYFUNCTION("""COMPUTED_VALUE"""),1.0)</f>
        <v>1</v>
      </c>
      <c r="FE43" s="10">
        <f>IFERROR(__xludf.DUMMYFUNCTION("""COMPUTED_VALUE"""),1.0)</f>
        <v>1</v>
      </c>
      <c r="FF43" s="10" t="str">
        <f>IFERROR(__xludf.DUMMYFUNCTION("""COMPUTED_VALUE"""),"TLE")</f>
        <v>TLE</v>
      </c>
      <c r="FG43" s="10" t="str">
        <f>IFERROR(__xludf.DUMMYFUNCTION("""COMPUTED_VALUE"""),"TLE")</f>
        <v>TLE</v>
      </c>
      <c r="FH43" s="10" t="str">
        <f>IFERROR(__xludf.DUMMYFUNCTION("""COMPUTED_VALUE"""),"WA")</f>
        <v>WA</v>
      </c>
      <c r="FI43" s="10" t="str">
        <f>IFERROR(__xludf.DUMMYFUNCTION("""COMPUTED_VALUE"""),"WA")</f>
        <v>WA</v>
      </c>
      <c r="FJ43" s="10">
        <f>IFERROR(__xludf.DUMMYFUNCTION("""COMPUTED_VALUE"""),1.0)</f>
        <v>1</v>
      </c>
      <c r="FK43" s="10">
        <f>IFERROR(__xludf.DUMMYFUNCTION("""COMPUTED_VALUE"""),1.0)</f>
        <v>1</v>
      </c>
      <c r="FL43" s="10">
        <f>IFERROR(__xludf.DUMMYFUNCTION("""COMPUTED_VALUE"""),1.0)</f>
        <v>1</v>
      </c>
      <c r="FM43" s="10">
        <f>IFERROR(__xludf.DUMMYFUNCTION("""COMPUTED_VALUE"""),1.0)</f>
        <v>1</v>
      </c>
      <c r="FN43" s="10" t="str">
        <f>IFERROR(__xludf.DUMMYFUNCTION("""COMPUTED_VALUE"""),"TLE")</f>
        <v>TLE</v>
      </c>
      <c r="FO43" s="10" t="str">
        <f>IFERROR(__xludf.DUMMYFUNCTION("""COMPUTED_VALUE"""),"TLE")</f>
        <v>TLE</v>
      </c>
      <c r="FP43" s="10" t="str">
        <f>IFERROR(__xludf.DUMMYFUNCTION("""COMPUTED_VALUE"""),"TLE")</f>
        <v>TLE</v>
      </c>
      <c r="FQ43" s="10" t="str">
        <f>IFERROR(__xludf.DUMMYFUNCTION("""COMPUTED_VALUE"""),"WA")</f>
        <v>WA</v>
      </c>
      <c r="FR43" s="10" t="str">
        <f>IFERROR(__xludf.DUMMYFUNCTION("""COMPUTED_VALUE"""),"WA")</f>
        <v>WA</v>
      </c>
      <c r="FS43" s="10">
        <f>IFERROR(__xludf.DUMMYFUNCTION("""COMPUTED_VALUE"""),1.0)</f>
        <v>1</v>
      </c>
      <c r="FT43" s="10" t="str">
        <f>IFERROR(__xludf.DUMMYFUNCTION("""COMPUTED_VALUE"""),"TLE")</f>
        <v>TLE</v>
      </c>
      <c r="FU43" s="10" t="str">
        <f>IFERROR(__xludf.DUMMYFUNCTION("""COMPUTED_VALUE"""),"TLE")</f>
        <v>TLE</v>
      </c>
      <c r="FV43" s="10" t="str">
        <f>IFERROR(__xludf.DUMMYFUNCTION("""COMPUTED_VALUE"""),"WA")</f>
        <v>WA</v>
      </c>
      <c r="FW43" s="10">
        <f>IFERROR(__xludf.DUMMYFUNCTION("""COMPUTED_VALUE"""),1.0)</f>
        <v>1</v>
      </c>
      <c r="FX43" s="10" t="str">
        <f>IFERROR(__xludf.DUMMYFUNCTION("""COMPUTED_VALUE"""),"TLE")</f>
        <v>TLE</v>
      </c>
      <c r="FY43" s="10" t="str">
        <f>IFERROR(__xludf.DUMMYFUNCTION("""COMPUTED_VALUE"""),"TLE")</f>
        <v>TLE</v>
      </c>
      <c r="FZ43" s="10">
        <f>IFERROR(__xludf.DUMMYFUNCTION("""COMPUTED_VALUE"""),1.0)</f>
        <v>1</v>
      </c>
      <c r="GA43" s="10" t="str">
        <f>IFERROR(__xludf.DUMMYFUNCTION("""COMPUTED_VALUE"""),"TLE")</f>
        <v>TLE</v>
      </c>
      <c r="GB43" s="10" t="str">
        <f>IFERROR(__xludf.DUMMYFUNCTION("""COMPUTED_VALUE"""),"TLE")</f>
        <v>TLE</v>
      </c>
      <c r="GC43" s="10">
        <f>IFERROR(__xludf.DUMMYFUNCTION("""COMPUTED_VALUE"""),1.0)</f>
        <v>1</v>
      </c>
      <c r="GD43" s="10" t="str">
        <f>IFERROR(__xludf.DUMMYFUNCTION("""COMPUTED_VALUE"""),"TLE")</f>
        <v>TLE</v>
      </c>
      <c r="GE43" s="11">
        <f>IFERROR(__xludf.DUMMYFUNCTION("""COMPUTED_VALUE"""),1.0)</f>
        <v>1</v>
      </c>
      <c r="GF43" s="10">
        <f>IFERROR(__xludf.DUMMYFUNCTION("""COMPUTED_VALUE"""),1.0)</f>
        <v>1</v>
      </c>
      <c r="GG43" s="10">
        <f>IFERROR(__xludf.DUMMYFUNCTION("""COMPUTED_VALUE"""),1.0)</f>
        <v>1</v>
      </c>
      <c r="GH43" s="10">
        <f>IFERROR(__xludf.DUMMYFUNCTION("""COMPUTED_VALUE"""),1.0)</f>
        <v>1</v>
      </c>
      <c r="GI43" s="10">
        <f>IFERROR(__xludf.DUMMYFUNCTION("""COMPUTED_VALUE"""),1.0)</f>
        <v>1</v>
      </c>
      <c r="GJ43" s="10">
        <f>IFERROR(__xludf.DUMMYFUNCTION("""COMPUTED_VALUE"""),1.0)</f>
        <v>1</v>
      </c>
      <c r="GK43" s="10">
        <f>IFERROR(__xludf.DUMMYFUNCTION("""COMPUTED_VALUE"""),1.0)</f>
        <v>1</v>
      </c>
      <c r="GL43" s="10" t="str">
        <f>IFERROR(__xludf.DUMMYFUNCTION("""COMPUTED_VALUE"""),"TLE")</f>
        <v>TLE</v>
      </c>
      <c r="GM43" s="10" t="str">
        <f>IFERROR(__xludf.DUMMYFUNCTION("""COMPUTED_VALUE"""),"WA")</f>
        <v>WA</v>
      </c>
      <c r="GN43" s="10">
        <f>IFERROR(__xludf.DUMMYFUNCTION("""COMPUTED_VALUE"""),1.0)</f>
        <v>1</v>
      </c>
      <c r="GO43" s="10">
        <f>IFERROR(__xludf.DUMMYFUNCTION("""COMPUTED_VALUE"""),1.0)</f>
        <v>1</v>
      </c>
      <c r="GP43" s="10">
        <f>IFERROR(__xludf.DUMMYFUNCTION("""COMPUTED_VALUE"""),1.0)</f>
        <v>1</v>
      </c>
      <c r="GQ43" s="10" t="str">
        <f>IFERROR(__xludf.DUMMYFUNCTION("""COMPUTED_VALUE"""),"TLE")</f>
        <v>TLE</v>
      </c>
      <c r="GR43" s="10" t="str">
        <f>IFERROR(__xludf.DUMMYFUNCTION("""COMPUTED_VALUE"""),"TLE")</f>
        <v>TLE</v>
      </c>
      <c r="GS43" s="10" t="str">
        <f>IFERROR(__xludf.DUMMYFUNCTION("""COMPUTED_VALUE"""),"TLE")</f>
        <v>TLE</v>
      </c>
      <c r="GT43" s="10" t="str">
        <f>IFERROR(__xludf.DUMMYFUNCTION("""COMPUTED_VALUE"""),"TLE")</f>
        <v>TLE</v>
      </c>
      <c r="GU43" s="10" t="str">
        <f>IFERROR(__xludf.DUMMYFUNCTION("""COMPUTED_VALUE"""),"TLE")</f>
        <v>TLE</v>
      </c>
      <c r="GV43" s="10" t="str">
        <f>IFERROR(__xludf.DUMMYFUNCTION("""COMPUTED_VALUE"""),"TLE")</f>
        <v>TLE</v>
      </c>
      <c r="GW43" s="10" t="str">
        <f>IFERROR(__xludf.DUMMYFUNCTION("""COMPUTED_VALUE"""),"TLE")</f>
        <v>TLE</v>
      </c>
      <c r="GX43" s="10" t="str">
        <f>IFERROR(__xludf.DUMMYFUNCTION("""COMPUTED_VALUE"""),"TLE")</f>
        <v>TLE</v>
      </c>
      <c r="GY43" s="10" t="str">
        <f>IFERROR(__xludf.DUMMYFUNCTION("""COMPUTED_VALUE"""),"TLE")</f>
        <v>TLE</v>
      </c>
      <c r="GZ43" s="10" t="str">
        <f>IFERROR(__xludf.DUMMYFUNCTION("""COMPUTED_VALUE"""),"TLE")</f>
        <v>TLE</v>
      </c>
      <c r="HA43" s="10" t="str">
        <f>IFERROR(__xludf.DUMMYFUNCTION("""COMPUTED_VALUE"""),"TLE")</f>
        <v>TLE</v>
      </c>
      <c r="HB43" s="10" t="str">
        <f>IFERROR(__xludf.DUMMYFUNCTION("""COMPUTED_VALUE"""),"TLE")</f>
        <v>TLE</v>
      </c>
      <c r="HC43" s="10" t="str">
        <f>IFERROR(__xludf.DUMMYFUNCTION("""COMPUTED_VALUE"""),"TLE")</f>
        <v>TLE</v>
      </c>
      <c r="HD43" s="10" t="str">
        <f>IFERROR(__xludf.DUMMYFUNCTION("""COMPUTED_VALUE"""),"TLE")</f>
        <v>TLE</v>
      </c>
      <c r="HE43" s="10">
        <f>IFERROR(__xludf.DUMMYFUNCTION("""COMPUTED_VALUE"""),1.0)</f>
        <v>1</v>
      </c>
      <c r="HF43" s="10" t="str">
        <f>IFERROR(__xludf.DUMMYFUNCTION("""COMPUTED_VALUE"""),"TLE")</f>
        <v>TLE</v>
      </c>
      <c r="HG43" s="10" t="str">
        <f>IFERROR(__xludf.DUMMYFUNCTION("""COMPUTED_VALUE"""),"TLE")</f>
        <v>TLE</v>
      </c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</row>
    <row r="44">
      <c r="A44" s="7"/>
      <c r="B44" s="8"/>
      <c r="C44" s="8" t="str">
        <f t="shared" si="1"/>
        <v>41 - 42</v>
      </c>
      <c r="D44" s="7" t="str">
        <f>IFERROR(__xludf.DUMMYFUNCTION("""COMPUTED_VALUE"""),"Drakula44")</f>
        <v>Drakula44</v>
      </c>
      <c r="E44" s="7" t="str">
        <f>IFERROR(__xludf.DUMMYFUNCTION("""COMPUTED_VALUE"""),"Nikola")</f>
        <v>Nikola</v>
      </c>
      <c r="F44" s="7" t="str">
        <f>IFERROR(__xludf.DUMMYFUNCTION("""COMPUTED_VALUE"""),"Drakulić")</f>
        <v>Drakulić</v>
      </c>
      <c r="G44" s="9">
        <f>IFERROR(__xludf.DUMMYFUNCTION("""COMPUTED_VALUE"""),85.0)</f>
        <v>85</v>
      </c>
      <c r="H44" s="7" t="str">
        <f>IFERROR(__xludf.DUMMYFUNCTION("""COMPUTED_VALUE"""),"ODOBREN")</f>
        <v>ODOBREN</v>
      </c>
      <c r="I44" s="7" t="str">
        <f>IFERROR(__xludf.DUMMYFUNCTION("""COMPUTED_VALUE"""),"Stari grad")</f>
        <v>Stari grad</v>
      </c>
      <c r="J44" s="7" t="str">
        <f>IFERROR(__xludf.DUMMYFUNCTION("""COMPUTED_VALUE"""),"Matematička gimnazija")</f>
        <v>Matematička gimnazija</v>
      </c>
      <c r="K44" s="7" t="str">
        <f>IFERROR(__xludf.DUMMYFUNCTION("""COMPUTED_VALUE"""),"II")</f>
        <v>II</v>
      </c>
      <c r="L44" s="7" t="str">
        <f>IFERROR(__xludf.DUMMYFUNCTION("""COMPUTED_VALUE"""),"A")</f>
        <v>A</v>
      </c>
      <c r="M44" s="7"/>
      <c r="N44" s="10" t="str">
        <f>IFERROR(__xludf.DUMMYFUNCTION("""COMPUTED_VALUE"""),"-")</f>
        <v>-</v>
      </c>
      <c r="O44" s="10" t="str">
        <f>IFERROR(__xludf.DUMMYFUNCTION("""COMPUTED_VALUE"""),"-")</f>
        <v>-</v>
      </c>
      <c r="P44" s="10" t="str">
        <f>IFERROR(__xludf.DUMMYFUNCTION("""COMPUTED_VALUE"""),"-")</f>
        <v>-</v>
      </c>
      <c r="Q44" s="11">
        <f>IFERROR(__xludf.DUMMYFUNCTION("""COMPUTED_VALUE"""),43.0)</f>
        <v>43</v>
      </c>
      <c r="R44" s="10">
        <f>IFERROR(__xludf.DUMMYFUNCTION("""COMPUTED_VALUE"""),20.0)</f>
        <v>20</v>
      </c>
      <c r="S44" s="10">
        <f>IFERROR(__xludf.DUMMYFUNCTION("""COMPUTED_VALUE"""),22.0)</f>
        <v>22</v>
      </c>
      <c r="T44" s="11" t="str">
        <f>IFERROR(__xludf.DUMMYFUNCTION("""COMPUTED_VALUE"""),"-")</f>
        <v>-</v>
      </c>
      <c r="U44" s="10" t="str">
        <f>IFERROR(__xludf.DUMMYFUNCTION("""COMPUTED_VALUE"""),"-")</f>
        <v>-</v>
      </c>
      <c r="V44" s="10" t="str">
        <f>IFERROR(__xludf.DUMMYFUNCTION("""COMPUTED_VALUE"""),"-")</f>
        <v>-</v>
      </c>
      <c r="W44" s="10" t="str">
        <f>IFERROR(__xludf.DUMMYFUNCTION("""COMPUTED_VALUE"""),"-")</f>
        <v>-</v>
      </c>
      <c r="X44" s="10" t="str">
        <f>IFERROR(__xludf.DUMMYFUNCTION("""COMPUTED_VALUE"""),"-")</f>
        <v>-</v>
      </c>
      <c r="Y44" s="10" t="str">
        <f>IFERROR(__xludf.DUMMYFUNCTION("""COMPUTED_VALUE"""),"-")</f>
        <v>-</v>
      </c>
      <c r="Z44" s="10" t="str">
        <f>IFERROR(__xludf.DUMMYFUNCTION("""COMPUTED_VALUE"""),"-")</f>
        <v>-</v>
      </c>
      <c r="AA44" s="10" t="str">
        <f>IFERROR(__xludf.DUMMYFUNCTION("""COMPUTED_VALUE"""),"-")</f>
        <v>-</v>
      </c>
      <c r="AB44" s="10" t="str">
        <f>IFERROR(__xludf.DUMMYFUNCTION("""COMPUTED_VALUE"""),"-")</f>
        <v>-</v>
      </c>
      <c r="AC44" s="10" t="str">
        <f>IFERROR(__xludf.DUMMYFUNCTION("""COMPUTED_VALUE"""),"-")</f>
        <v>-</v>
      </c>
      <c r="AD44" s="10" t="str">
        <f>IFERROR(__xludf.DUMMYFUNCTION("""COMPUTED_VALUE"""),"-")</f>
        <v>-</v>
      </c>
      <c r="AE44" s="10" t="str">
        <f>IFERROR(__xludf.DUMMYFUNCTION("""COMPUTED_VALUE"""),"-")</f>
        <v>-</v>
      </c>
      <c r="AF44" s="10" t="str">
        <f>IFERROR(__xludf.DUMMYFUNCTION("""COMPUTED_VALUE"""),"-")</f>
        <v>-</v>
      </c>
      <c r="AG44" s="10" t="str">
        <f>IFERROR(__xludf.DUMMYFUNCTION("""COMPUTED_VALUE"""),"-")</f>
        <v>-</v>
      </c>
      <c r="AH44" s="10" t="str">
        <f>IFERROR(__xludf.DUMMYFUNCTION("""COMPUTED_VALUE"""),"-")</f>
        <v>-</v>
      </c>
      <c r="AI44" s="10" t="str">
        <f>IFERROR(__xludf.DUMMYFUNCTION("""COMPUTED_VALUE"""),"-")</f>
        <v>-</v>
      </c>
      <c r="AJ44" s="10" t="str">
        <f>IFERROR(__xludf.DUMMYFUNCTION("""COMPUTED_VALUE"""),"-")</f>
        <v>-</v>
      </c>
      <c r="AK44" s="10" t="str">
        <f>IFERROR(__xludf.DUMMYFUNCTION("""COMPUTED_VALUE"""),"-")</f>
        <v>-</v>
      </c>
      <c r="AL44" s="10" t="str">
        <f>IFERROR(__xludf.DUMMYFUNCTION("""COMPUTED_VALUE"""),"-")</f>
        <v>-</v>
      </c>
      <c r="AM44" s="10" t="str">
        <f>IFERROR(__xludf.DUMMYFUNCTION("""COMPUTED_VALUE"""),"-")</f>
        <v>-</v>
      </c>
      <c r="AN44" s="11" t="str">
        <f>IFERROR(__xludf.DUMMYFUNCTION("""COMPUTED_VALUE"""),"-")</f>
        <v>-</v>
      </c>
      <c r="AO44" s="10" t="str">
        <f>IFERROR(__xludf.DUMMYFUNCTION("""COMPUTED_VALUE"""),"-")</f>
        <v>-</v>
      </c>
      <c r="AP44" s="10" t="str">
        <f>IFERROR(__xludf.DUMMYFUNCTION("""COMPUTED_VALUE"""),"-")</f>
        <v>-</v>
      </c>
      <c r="AQ44" s="10" t="str">
        <f>IFERROR(__xludf.DUMMYFUNCTION("""COMPUTED_VALUE"""),"-")</f>
        <v>-</v>
      </c>
      <c r="AR44" s="10" t="str">
        <f>IFERROR(__xludf.DUMMYFUNCTION("""COMPUTED_VALUE"""),"-")</f>
        <v>-</v>
      </c>
      <c r="AS44" s="10" t="str">
        <f>IFERROR(__xludf.DUMMYFUNCTION("""COMPUTED_VALUE"""),"-")</f>
        <v>-</v>
      </c>
      <c r="AT44" s="10" t="str">
        <f>IFERROR(__xludf.DUMMYFUNCTION("""COMPUTED_VALUE"""),"-")</f>
        <v>-</v>
      </c>
      <c r="AU44" s="10" t="str">
        <f>IFERROR(__xludf.DUMMYFUNCTION("""COMPUTED_VALUE"""),"-")</f>
        <v>-</v>
      </c>
      <c r="AV44" s="10" t="str">
        <f>IFERROR(__xludf.DUMMYFUNCTION("""COMPUTED_VALUE"""),"-")</f>
        <v>-</v>
      </c>
      <c r="AW44" s="10" t="str">
        <f>IFERROR(__xludf.DUMMYFUNCTION("""COMPUTED_VALUE"""),"-")</f>
        <v>-</v>
      </c>
      <c r="AX44" s="10" t="str">
        <f>IFERROR(__xludf.DUMMYFUNCTION("""COMPUTED_VALUE"""),"-")</f>
        <v>-</v>
      </c>
      <c r="AY44" s="10" t="str">
        <f>IFERROR(__xludf.DUMMYFUNCTION("""COMPUTED_VALUE"""),"-")</f>
        <v>-</v>
      </c>
      <c r="AZ44" s="10" t="str">
        <f>IFERROR(__xludf.DUMMYFUNCTION("""COMPUTED_VALUE"""),"-")</f>
        <v>-</v>
      </c>
      <c r="BA44" s="10" t="str">
        <f>IFERROR(__xludf.DUMMYFUNCTION("""COMPUTED_VALUE"""),"-")</f>
        <v>-</v>
      </c>
      <c r="BB44" s="10" t="str">
        <f>IFERROR(__xludf.DUMMYFUNCTION("""COMPUTED_VALUE"""),"-")</f>
        <v>-</v>
      </c>
      <c r="BC44" s="10" t="str">
        <f>IFERROR(__xludf.DUMMYFUNCTION("""COMPUTED_VALUE"""),"-")</f>
        <v>-</v>
      </c>
      <c r="BD44" s="10" t="str">
        <f>IFERROR(__xludf.DUMMYFUNCTION("""COMPUTED_VALUE"""),"-")</f>
        <v>-</v>
      </c>
      <c r="BE44" s="10" t="str">
        <f>IFERROR(__xludf.DUMMYFUNCTION("""COMPUTED_VALUE"""),"-")</f>
        <v>-</v>
      </c>
      <c r="BF44" s="10" t="str">
        <f>IFERROR(__xludf.DUMMYFUNCTION("""COMPUTED_VALUE"""),"-")</f>
        <v>-</v>
      </c>
      <c r="BG44" s="10" t="str">
        <f>IFERROR(__xludf.DUMMYFUNCTION("""COMPUTED_VALUE"""),"-")</f>
        <v>-</v>
      </c>
      <c r="BH44" s="10" t="str">
        <f>IFERROR(__xludf.DUMMYFUNCTION("""COMPUTED_VALUE"""),"-")</f>
        <v>-</v>
      </c>
      <c r="BI44" s="10" t="str">
        <f>IFERROR(__xludf.DUMMYFUNCTION("""COMPUTED_VALUE"""),"-")</f>
        <v>-</v>
      </c>
      <c r="BJ44" s="10" t="str">
        <f>IFERROR(__xludf.DUMMYFUNCTION("""COMPUTED_VALUE"""),"-")</f>
        <v>-</v>
      </c>
      <c r="BK44" s="10" t="str">
        <f>IFERROR(__xludf.DUMMYFUNCTION("""COMPUTED_VALUE"""),"-")</f>
        <v>-</v>
      </c>
      <c r="BL44" s="11" t="str">
        <f>IFERROR(__xludf.DUMMYFUNCTION("""COMPUTED_VALUE"""),"-")</f>
        <v>-</v>
      </c>
      <c r="BM44" s="10" t="str">
        <f>IFERROR(__xludf.DUMMYFUNCTION("""COMPUTED_VALUE"""),"-")</f>
        <v>-</v>
      </c>
      <c r="BN44" s="10" t="str">
        <f>IFERROR(__xludf.DUMMYFUNCTION("""COMPUTED_VALUE"""),"-")</f>
        <v>-</v>
      </c>
      <c r="BO44" s="10" t="str">
        <f>IFERROR(__xludf.DUMMYFUNCTION("""COMPUTED_VALUE"""),"-")</f>
        <v>-</v>
      </c>
      <c r="BP44" s="10" t="str">
        <f>IFERROR(__xludf.DUMMYFUNCTION("""COMPUTED_VALUE"""),"-")</f>
        <v>-</v>
      </c>
      <c r="BQ44" s="10" t="str">
        <f>IFERROR(__xludf.DUMMYFUNCTION("""COMPUTED_VALUE"""),"-")</f>
        <v>-</v>
      </c>
      <c r="BR44" s="10" t="str">
        <f>IFERROR(__xludf.DUMMYFUNCTION("""COMPUTED_VALUE"""),"-")</f>
        <v>-</v>
      </c>
      <c r="BS44" s="10" t="str">
        <f>IFERROR(__xludf.DUMMYFUNCTION("""COMPUTED_VALUE"""),"-")</f>
        <v>-</v>
      </c>
      <c r="BT44" s="10" t="str">
        <f>IFERROR(__xludf.DUMMYFUNCTION("""COMPUTED_VALUE"""),"-")</f>
        <v>-</v>
      </c>
      <c r="BU44" s="10" t="str">
        <f>IFERROR(__xludf.DUMMYFUNCTION("""COMPUTED_VALUE"""),"-")</f>
        <v>-</v>
      </c>
      <c r="BV44" s="10" t="str">
        <f>IFERROR(__xludf.DUMMYFUNCTION("""COMPUTED_VALUE"""),"-")</f>
        <v>-</v>
      </c>
      <c r="BW44" s="10" t="str">
        <f>IFERROR(__xludf.DUMMYFUNCTION("""COMPUTED_VALUE"""),"-")</f>
        <v>-</v>
      </c>
      <c r="BX44" s="10" t="str">
        <f>IFERROR(__xludf.DUMMYFUNCTION("""COMPUTED_VALUE"""),"-")</f>
        <v>-</v>
      </c>
      <c r="BY44" s="10" t="str">
        <f>IFERROR(__xludf.DUMMYFUNCTION("""COMPUTED_VALUE"""),"-")</f>
        <v>-</v>
      </c>
      <c r="BZ44" s="10" t="str">
        <f>IFERROR(__xludf.DUMMYFUNCTION("""COMPUTED_VALUE"""),"-")</f>
        <v>-</v>
      </c>
      <c r="CA44" s="10" t="str">
        <f>IFERROR(__xludf.DUMMYFUNCTION("""COMPUTED_VALUE"""),"-")</f>
        <v>-</v>
      </c>
      <c r="CB44" s="10" t="str">
        <f>IFERROR(__xludf.DUMMYFUNCTION("""COMPUTED_VALUE"""),"-")</f>
        <v>-</v>
      </c>
      <c r="CC44" s="10" t="str">
        <f>IFERROR(__xludf.DUMMYFUNCTION("""COMPUTED_VALUE"""),"-")</f>
        <v>-</v>
      </c>
      <c r="CD44" s="10" t="str">
        <f>IFERROR(__xludf.DUMMYFUNCTION("""COMPUTED_VALUE"""),"-")</f>
        <v>-</v>
      </c>
      <c r="CE44" s="10" t="str">
        <f>IFERROR(__xludf.DUMMYFUNCTION("""COMPUTED_VALUE"""),"-")</f>
        <v>-</v>
      </c>
      <c r="CF44" s="10" t="str">
        <f>IFERROR(__xludf.DUMMYFUNCTION("""COMPUTED_VALUE"""),"-")</f>
        <v>-</v>
      </c>
      <c r="CG44" s="10" t="str">
        <f>IFERROR(__xludf.DUMMYFUNCTION("""COMPUTED_VALUE"""),"-")</f>
        <v>-</v>
      </c>
      <c r="CH44" s="10" t="str">
        <f>IFERROR(__xludf.DUMMYFUNCTION("""COMPUTED_VALUE"""),"-")</f>
        <v>-</v>
      </c>
      <c r="CI44" s="10" t="str">
        <f>IFERROR(__xludf.DUMMYFUNCTION("""COMPUTED_VALUE"""),"-")</f>
        <v>-</v>
      </c>
      <c r="CJ44" s="10" t="str">
        <f>IFERROR(__xludf.DUMMYFUNCTION("""COMPUTED_VALUE"""),"-")</f>
        <v>-</v>
      </c>
      <c r="CK44" s="10" t="str">
        <f>IFERROR(__xludf.DUMMYFUNCTION("""COMPUTED_VALUE"""),"-")</f>
        <v>-</v>
      </c>
      <c r="CL44" s="10" t="str">
        <f>IFERROR(__xludf.DUMMYFUNCTION("""COMPUTED_VALUE"""),"-")</f>
        <v>-</v>
      </c>
      <c r="CM44" s="10" t="str">
        <f>IFERROR(__xludf.DUMMYFUNCTION("""COMPUTED_VALUE"""),"-")</f>
        <v>-</v>
      </c>
      <c r="CN44" s="10" t="str">
        <f>IFERROR(__xludf.DUMMYFUNCTION("""COMPUTED_VALUE"""),"-")</f>
        <v>-</v>
      </c>
      <c r="CO44" s="11">
        <f>IFERROR(__xludf.DUMMYFUNCTION("""COMPUTED_VALUE"""),1.0)</f>
        <v>1</v>
      </c>
      <c r="CP44" s="10">
        <f>IFERROR(__xludf.DUMMYFUNCTION("""COMPUTED_VALUE"""),1.0)</f>
        <v>1</v>
      </c>
      <c r="CQ44" s="10">
        <f>IFERROR(__xludf.DUMMYFUNCTION("""COMPUTED_VALUE"""),1.0)</f>
        <v>1</v>
      </c>
      <c r="CR44" s="10">
        <f>IFERROR(__xludf.DUMMYFUNCTION("""COMPUTED_VALUE"""),1.0)</f>
        <v>1</v>
      </c>
      <c r="CS44" s="10">
        <f>IFERROR(__xludf.DUMMYFUNCTION("""COMPUTED_VALUE"""),1.0)</f>
        <v>1</v>
      </c>
      <c r="CT44" s="10">
        <f>IFERROR(__xludf.DUMMYFUNCTION("""COMPUTED_VALUE"""),1.0)</f>
        <v>1</v>
      </c>
      <c r="CU44" s="10">
        <f>IFERROR(__xludf.DUMMYFUNCTION("""COMPUTED_VALUE"""),1.0)</f>
        <v>1</v>
      </c>
      <c r="CV44" s="10">
        <f>IFERROR(__xludf.DUMMYFUNCTION("""COMPUTED_VALUE"""),1.0)</f>
        <v>1</v>
      </c>
      <c r="CW44" s="10">
        <f>IFERROR(__xludf.DUMMYFUNCTION("""COMPUTED_VALUE"""),1.0)</f>
        <v>1</v>
      </c>
      <c r="CX44" s="10">
        <f>IFERROR(__xludf.DUMMYFUNCTION("""COMPUTED_VALUE"""),1.0)</f>
        <v>1</v>
      </c>
      <c r="CY44" s="10">
        <f>IFERROR(__xludf.DUMMYFUNCTION("""COMPUTED_VALUE"""),1.0)</f>
        <v>1</v>
      </c>
      <c r="CZ44" s="10">
        <f>IFERROR(__xludf.DUMMYFUNCTION("""COMPUTED_VALUE"""),1.0)</f>
        <v>1</v>
      </c>
      <c r="DA44" s="10">
        <f>IFERROR(__xludf.DUMMYFUNCTION("""COMPUTED_VALUE"""),1.0)</f>
        <v>1</v>
      </c>
      <c r="DB44" s="10">
        <f>IFERROR(__xludf.DUMMYFUNCTION("""COMPUTED_VALUE"""),1.0)</f>
        <v>1</v>
      </c>
      <c r="DC44" s="10">
        <f>IFERROR(__xludf.DUMMYFUNCTION("""COMPUTED_VALUE"""),1.0)</f>
        <v>1</v>
      </c>
      <c r="DD44" s="10">
        <f>IFERROR(__xludf.DUMMYFUNCTION("""COMPUTED_VALUE"""),1.0)</f>
        <v>1</v>
      </c>
      <c r="DE44" s="10">
        <f>IFERROR(__xludf.DUMMYFUNCTION("""COMPUTED_VALUE"""),1.0)</f>
        <v>1</v>
      </c>
      <c r="DF44" s="10">
        <f>IFERROR(__xludf.DUMMYFUNCTION("""COMPUTED_VALUE"""),1.0)</f>
        <v>1</v>
      </c>
      <c r="DG44" s="10">
        <f>IFERROR(__xludf.DUMMYFUNCTION("""COMPUTED_VALUE"""),1.0)</f>
        <v>1</v>
      </c>
      <c r="DH44" s="10">
        <f>IFERROR(__xludf.DUMMYFUNCTION("""COMPUTED_VALUE"""),1.0)</f>
        <v>1</v>
      </c>
      <c r="DI44" s="10">
        <f>IFERROR(__xludf.DUMMYFUNCTION("""COMPUTED_VALUE"""),1.0)</f>
        <v>1</v>
      </c>
      <c r="DJ44" s="10">
        <f>IFERROR(__xludf.DUMMYFUNCTION("""COMPUTED_VALUE"""),1.0)</f>
        <v>1</v>
      </c>
      <c r="DK44" s="10">
        <f>IFERROR(__xludf.DUMMYFUNCTION("""COMPUTED_VALUE"""),1.0)</f>
        <v>1</v>
      </c>
      <c r="DL44" s="10">
        <f>IFERROR(__xludf.DUMMYFUNCTION("""COMPUTED_VALUE"""),1.0)</f>
        <v>1</v>
      </c>
      <c r="DM44" s="10">
        <f>IFERROR(__xludf.DUMMYFUNCTION("""COMPUTED_VALUE"""),1.0)</f>
        <v>1</v>
      </c>
      <c r="DN44" s="10">
        <f>IFERROR(__xludf.DUMMYFUNCTION("""COMPUTED_VALUE"""),1.0)</f>
        <v>1</v>
      </c>
      <c r="DO44" s="10">
        <f>IFERROR(__xludf.DUMMYFUNCTION("""COMPUTED_VALUE"""),1.0)</f>
        <v>1</v>
      </c>
      <c r="DP44" s="10">
        <f>IFERROR(__xludf.DUMMYFUNCTION("""COMPUTED_VALUE"""),1.0)</f>
        <v>1</v>
      </c>
      <c r="DQ44" s="10">
        <f>IFERROR(__xludf.DUMMYFUNCTION("""COMPUTED_VALUE"""),1.0)</f>
        <v>1</v>
      </c>
      <c r="DR44" s="10">
        <f>IFERROR(__xludf.DUMMYFUNCTION("""COMPUTED_VALUE"""),1.0)</f>
        <v>1</v>
      </c>
      <c r="DS44" s="10">
        <f>IFERROR(__xludf.DUMMYFUNCTION("""COMPUTED_VALUE"""),1.0)</f>
        <v>1</v>
      </c>
      <c r="DT44" s="10">
        <f>IFERROR(__xludf.DUMMYFUNCTION("""COMPUTED_VALUE"""),1.0)</f>
        <v>1</v>
      </c>
      <c r="DU44" s="10">
        <f>IFERROR(__xludf.DUMMYFUNCTION("""COMPUTED_VALUE"""),1.0)</f>
        <v>1</v>
      </c>
      <c r="DV44" s="10">
        <f>IFERROR(__xludf.DUMMYFUNCTION("""COMPUTED_VALUE"""),1.0)</f>
        <v>1</v>
      </c>
      <c r="DW44" s="10">
        <f>IFERROR(__xludf.DUMMYFUNCTION("""COMPUTED_VALUE"""),1.0)</f>
        <v>1</v>
      </c>
      <c r="DX44" s="10">
        <f>IFERROR(__xludf.DUMMYFUNCTION("""COMPUTED_VALUE"""),1.0)</f>
        <v>1</v>
      </c>
      <c r="DY44" s="10">
        <f>IFERROR(__xludf.DUMMYFUNCTION("""COMPUTED_VALUE"""),1.0)</f>
        <v>1</v>
      </c>
      <c r="DZ44" s="10">
        <f>IFERROR(__xludf.DUMMYFUNCTION("""COMPUTED_VALUE"""),1.0)</f>
        <v>1</v>
      </c>
      <c r="EA44" s="10">
        <f>IFERROR(__xludf.DUMMYFUNCTION("""COMPUTED_VALUE"""),1.0)</f>
        <v>1</v>
      </c>
      <c r="EB44" s="10">
        <f>IFERROR(__xludf.DUMMYFUNCTION("""COMPUTED_VALUE"""),1.0)</f>
        <v>1</v>
      </c>
      <c r="EC44" s="10">
        <f>IFERROR(__xludf.DUMMYFUNCTION("""COMPUTED_VALUE"""),1.0)</f>
        <v>1</v>
      </c>
      <c r="ED44" s="10">
        <f>IFERROR(__xludf.DUMMYFUNCTION("""COMPUTED_VALUE"""),1.0)</f>
        <v>1</v>
      </c>
      <c r="EE44" s="10">
        <f>IFERROR(__xludf.DUMMYFUNCTION("""COMPUTED_VALUE"""),1.0)</f>
        <v>1</v>
      </c>
      <c r="EF44" s="10">
        <f>IFERROR(__xludf.DUMMYFUNCTION("""COMPUTED_VALUE"""),1.0)</f>
        <v>1</v>
      </c>
      <c r="EG44" s="10">
        <f>IFERROR(__xludf.DUMMYFUNCTION("""COMPUTED_VALUE"""),1.0)</f>
        <v>1</v>
      </c>
      <c r="EH44" s="10">
        <f>IFERROR(__xludf.DUMMYFUNCTION("""COMPUTED_VALUE"""),1.0)</f>
        <v>1</v>
      </c>
      <c r="EI44" s="10">
        <f>IFERROR(__xludf.DUMMYFUNCTION("""COMPUTED_VALUE"""),1.0)</f>
        <v>1</v>
      </c>
      <c r="EJ44" s="10">
        <f>IFERROR(__xludf.DUMMYFUNCTION("""COMPUTED_VALUE"""),1.0)</f>
        <v>1</v>
      </c>
      <c r="EK44" s="10">
        <f>IFERROR(__xludf.DUMMYFUNCTION("""COMPUTED_VALUE"""),1.0)</f>
        <v>1</v>
      </c>
      <c r="EL44" s="10">
        <f>IFERROR(__xludf.DUMMYFUNCTION("""COMPUTED_VALUE"""),1.0)</f>
        <v>1</v>
      </c>
      <c r="EM44" s="10" t="str">
        <f>IFERROR(__xludf.DUMMYFUNCTION("""COMPUTED_VALUE"""),"RTE")</f>
        <v>RTE</v>
      </c>
      <c r="EN44" s="10" t="str">
        <f>IFERROR(__xludf.DUMMYFUNCTION("""COMPUTED_VALUE"""),"RTE")</f>
        <v>RTE</v>
      </c>
      <c r="EO44" s="10" t="str">
        <f>IFERROR(__xludf.DUMMYFUNCTION("""COMPUTED_VALUE"""),"WA")</f>
        <v>WA</v>
      </c>
      <c r="EP44" s="10">
        <f>IFERROR(__xludf.DUMMYFUNCTION("""COMPUTED_VALUE"""),1.0)</f>
        <v>1</v>
      </c>
      <c r="EQ44" s="10">
        <f>IFERROR(__xludf.DUMMYFUNCTION("""COMPUTED_VALUE"""),1.0)</f>
        <v>1</v>
      </c>
      <c r="ER44" s="10">
        <f>IFERROR(__xludf.DUMMYFUNCTION("""COMPUTED_VALUE"""),1.0)</f>
        <v>1</v>
      </c>
      <c r="ES44" s="10" t="str">
        <f>IFERROR(__xludf.DUMMYFUNCTION("""COMPUTED_VALUE"""),"RTE")</f>
        <v>RTE</v>
      </c>
      <c r="ET44" s="10">
        <f>IFERROR(__xludf.DUMMYFUNCTION("""COMPUTED_VALUE"""),1.0)</f>
        <v>1</v>
      </c>
      <c r="EU44" s="10">
        <f>IFERROR(__xludf.DUMMYFUNCTION("""COMPUTED_VALUE"""),1.0)</f>
        <v>1</v>
      </c>
      <c r="EV44" s="10" t="str">
        <f>IFERROR(__xludf.DUMMYFUNCTION("""COMPUTED_VALUE"""),"TLE")</f>
        <v>TLE</v>
      </c>
      <c r="EW44" s="10" t="str">
        <f>IFERROR(__xludf.DUMMYFUNCTION("""COMPUTED_VALUE"""),"WA")</f>
        <v>WA</v>
      </c>
      <c r="EX44" s="10" t="str">
        <f>IFERROR(__xludf.DUMMYFUNCTION("""COMPUTED_VALUE"""),"RTE")</f>
        <v>RTE</v>
      </c>
      <c r="EY44" s="10" t="str">
        <f>IFERROR(__xludf.DUMMYFUNCTION("""COMPUTED_VALUE"""),"WA")</f>
        <v>WA</v>
      </c>
      <c r="EZ44" s="10" t="str">
        <f>IFERROR(__xludf.DUMMYFUNCTION("""COMPUTED_VALUE"""),"WA")</f>
        <v>WA</v>
      </c>
      <c r="FA44" s="10" t="str">
        <f>IFERROR(__xludf.DUMMYFUNCTION("""COMPUTED_VALUE"""),"WA")</f>
        <v>WA</v>
      </c>
      <c r="FB44" s="10" t="str">
        <f>IFERROR(__xludf.DUMMYFUNCTION("""COMPUTED_VALUE"""),"TLE")</f>
        <v>TLE</v>
      </c>
      <c r="FC44" s="10">
        <f>IFERROR(__xludf.DUMMYFUNCTION("""COMPUTED_VALUE"""),1.0)</f>
        <v>1</v>
      </c>
      <c r="FD44" s="11">
        <f>IFERROR(__xludf.DUMMYFUNCTION("""COMPUTED_VALUE"""),1.0)</f>
        <v>1</v>
      </c>
      <c r="FE44" s="10">
        <f>IFERROR(__xludf.DUMMYFUNCTION("""COMPUTED_VALUE"""),1.0)</f>
        <v>1</v>
      </c>
      <c r="FF44" s="10">
        <f>IFERROR(__xludf.DUMMYFUNCTION("""COMPUTED_VALUE"""),1.0)</f>
        <v>1</v>
      </c>
      <c r="FG44" s="10" t="str">
        <f>IFERROR(__xludf.DUMMYFUNCTION("""COMPUTED_VALUE"""),"WA")</f>
        <v>WA</v>
      </c>
      <c r="FH44" s="10" t="str">
        <f>IFERROR(__xludf.DUMMYFUNCTION("""COMPUTED_VALUE"""),"WA")</f>
        <v>WA</v>
      </c>
      <c r="FI44" s="10">
        <f>IFERROR(__xludf.DUMMYFUNCTION("""COMPUTED_VALUE"""),1.0)</f>
        <v>1</v>
      </c>
      <c r="FJ44" s="10">
        <f>IFERROR(__xludf.DUMMYFUNCTION("""COMPUTED_VALUE"""),1.0)</f>
        <v>1</v>
      </c>
      <c r="FK44" s="10">
        <f>IFERROR(__xludf.DUMMYFUNCTION("""COMPUTED_VALUE"""),1.0)</f>
        <v>1</v>
      </c>
      <c r="FL44" s="10">
        <f>IFERROR(__xludf.DUMMYFUNCTION("""COMPUTED_VALUE"""),1.0)</f>
        <v>1</v>
      </c>
      <c r="FM44" s="10">
        <f>IFERROR(__xludf.DUMMYFUNCTION("""COMPUTED_VALUE"""),1.0)</f>
        <v>1</v>
      </c>
      <c r="FN44" s="10">
        <f>IFERROR(__xludf.DUMMYFUNCTION("""COMPUTED_VALUE"""),1.0)</f>
        <v>1</v>
      </c>
      <c r="FO44" s="10" t="str">
        <f>IFERROR(__xludf.DUMMYFUNCTION("""COMPUTED_VALUE"""),"WA")</f>
        <v>WA</v>
      </c>
      <c r="FP44" s="10" t="str">
        <f>IFERROR(__xludf.DUMMYFUNCTION("""COMPUTED_VALUE"""),"WA")</f>
        <v>WA</v>
      </c>
      <c r="FQ44" s="10" t="str">
        <f>IFERROR(__xludf.DUMMYFUNCTION("""COMPUTED_VALUE"""),"WA")</f>
        <v>WA</v>
      </c>
      <c r="FR44" s="10">
        <f>IFERROR(__xludf.DUMMYFUNCTION("""COMPUTED_VALUE"""),1.0)</f>
        <v>1</v>
      </c>
      <c r="FS44" s="10" t="str">
        <f>IFERROR(__xludf.DUMMYFUNCTION("""COMPUTED_VALUE"""),"WA")</f>
        <v>WA</v>
      </c>
      <c r="FT44" s="10" t="str">
        <f>IFERROR(__xludf.DUMMYFUNCTION("""COMPUTED_VALUE"""),"WA")</f>
        <v>WA</v>
      </c>
      <c r="FU44" s="10" t="str">
        <f>IFERROR(__xludf.DUMMYFUNCTION("""COMPUTED_VALUE"""),"WA")</f>
        <v>WA</v>
      </c>
      <c r="FV44" s="10" t="str">
        <f>IFERROR(__xludf.DUMMYFUNCTION("""COMPUTED_VALUE"""),"WA")</f>
        <v>WA</v>
      </c>
      <c r="FW44" s="10" t="str">
        <f>IFERROR(__xludf.DUMMYFUNCTION("""COMPUTED_VALUE"""),"WA")</f>
        <v>WA</v>
      </c>
      <c r="FX44" s="10" t="str">
        <f>IFERROR(__xludf.DUMMYFUNCTION("""COMPUTED_VALUE"""),"WA")</f>
        <v>WA</v>
      </c>
      <c r="FY44" s="10" t="str">
        <f>IFERROR(__xludf.DUMMYFUNCTION("""COMPUTED_VALUE"""),"WA")</f>
        <v>WA</v>
      </c>
      <c r="FZ44" s="10">
        <f>IFERROR(__xludf.DUMMYFUNCTION("""COMPUTED_VALUE"""),1.0)</f>
        <v>1</v>
      </c>
      <c r="GA44" s="10" t="str">
        <f>IFERROR(__xludf.DUMMYFUNCTION("""COMPUTED_VALUE"""),"WA")</f>
        <v>WA</v>
      </c>
      <c r="GB44" s="10">
        <f>IFERROR(__xludf.DUMMYFUNCTION("""COMPUTED_VALUE"""),1.0)</f>
        <v>1</v>
      </c>
      <c r="GC44" s="10">
        <f>IFERROR(__xludf.DUMMYFUNCTION("""COMPUTED_VALUE"""),1.0)</f>
        <v>1</v>
      </c>
      <c r="GD44" s="10">
        <f>IFERROR(__xludf.DUMMYFUNCTION("""COMPUTED_VALUE"""),1.0)</f>
        <v>1</v>
      </c>
      <c r="GE44" s="11">
        <f>IFERROR(__xludf.DUMMYFUNCTION("""COMPUTED_VALUE"""),1.0)</f>
        <v>1</v>
      </c>
      <c r="GF44" s="10">
        <f>IFERROR(__xludf.DUMMYFUNCTION("""COMPUTED_VALUE"""),1.0)</f>
        <v>1</v>
      </c>
      <c r="GG44" s="10">
        <f>IFERROR(__xludf.DUMMYFUNCTION("""COMPUTED_VALUE"""),1.0)</f>
        <v>1</v>
      </c>
      <c r="GH44" s="10">
        <f>IFERROR(__xludf.DUMMYFUNCTION("""COMPUTED_VALUE"""),1.0)</f>
        <v>1</v>
      </c>
      <c r="GI44" s="10">
        <f>IFERROR(__xludf.DUMMYFUNCTION("""COMPUTED_VALUE"""),1.0)</f>
        <v>1</v>
      </c>
      <c r="GJ44" s="10">
        <f>IFERROR(__xludf.DUMMYFUNCTION("""COMPUTED_VALUE"""),1.0)</f>
        <v>1</v>
      </c>
      <c r="GK44" s="10">
        <f>IFERROR(__xludf.DUMMYFUNCTION("""COMPUTED_VALUE"""),1.0)</f>
        <v>1</v>
      </c>
      <c r="GL44" s="10" t="str">
        <f>IFERROR(__xludf.DUMMYFUNCTION("""COMPUTED_VALUE"""),"TLE")</f>
        <v>TLE</v>
      </c>
      <c r="GM44" s="10" t="str">
        <f>IFERROR(__xludf.DUMMYFUNCTION("""COMPUTED_VALUE"""),"WA")</f>
        <v>WA</v>
      </c>
      <c r="GN44" s="10">
        <f>IFERROR(__xludf.DUMMYFUNCTION("""COMPUTED_VALUE"""),1.0)</f>
        <v>1</v>
      </c>
      <c r="GO44" s="10">
        <f>IFERROR(__xludf.DUMMYFUNCTION("""COMPUTED_VALUE"""),1.0)</f>
        <v>1</v>
      </c>
      <c r="GP44" s="10">
        <f>IFERROR(__xludf.DUMMYFUNCTION("""COMPUTED_VALUE"""),1.0)</f>
        <v>1</v>
      </c>
      <c r="GQ44" s="10" t="str">
        <f>IFERROR(__xludf.DUMMYFUNCTION("""COMPUTED_VALUE"""),"TLE")</f>
        <v>TLE</v>
      </c>
      <c r="GR44" s="10" t="str">
        <f>IFERROR(__xludf.DUMMYFUNCTION("""COMPUTED_VALUE"""),"TLE")</f>
        <v>TLE</v>
      </c>
      <c r="GS44" s="10" t="str">
        <f>IFERROR(__xludf.DUMMYFUNCTION("""COMPUTED_VALUE"""),"TLE")</f>
        <v>TLE</v>
      </c>
      <c r="GT44" s="10" t="str">
        <f>IFERROR(__xludf.DUMMYFUNCTION("""COMPUTED_VALUE"""),"TLE")</f>
        <v>TLE</v>
      </c>
      <c r="GU44" s="10" t="str">
        <f>IFERROR(__xludf.DUMMYFUNCTION("""COMPUTED_VALUE"""),"TLE")</f>
        <v>TLE</v>
      </c>
      <c r="GV44" s="10" t="str">
        <f>IFERROR(__xludf.DUMMYFUNCTION("""COMPUTED_VALUE"""),"TLE")</f>
        <v>TLE</v>
      </c>
      <c r="GW44" s="10" t="str">
        <f>IFERROR(__xludf.DUMMYFUNCTION("""COMPUTED_VALUE"""),"TLE")</f>
        <v>TLE</v>
      </c>
      <c r="GX44" s="10" t="str">
        <f>IFERROR(__xludf.DUMMYFUNCTION("""COMPUTED_VALUE"""),"TLE")</f>
        <v>TLE</v>
      </c>
      <c r="GY44" s="10" t="str">
        <f>IFERROR(__xludf.DUMMYFUNCTION("""COMPUTED_VALUE"""),"TLE")</f>
        <v>TLE</v>
      </c>
      <c r="GZ44" s="10" t="str">
        <f>IFERROR(__xludf.DUMMYFUNCTION("""COMPUTED_VALUE"""),"TLE")</f>
        <v>TLE</v>
      </c>
      <c r="HA44" s="10" t="str">
        <f>IFERROR(__xludf.DUMMYFUNCTION("""COMPUTED_VALUE"""),"TLE")</f>
        <v>TLE</v>
      </c>
      <c r="HB44" s="10" t="str">
        <f>IFERROR(__xludf.DUMMYFUNCTION("""COMPUTED_VALUE"""),"TLE")</f>
        <v>TLE</v>
      </c>
      <c r="HC44" s="10" t="str">
        <f>IFERROR(__xludf.DUMMYFUNCTION("""COMPUTED_VALUE"""),"TLE")</f>
        <v>TLE</v>
      </c>
      <c r="HD44" s="10" t="str">
        <f>IFERROR(__xludf.DUMMYFUNCTION("""COMPUTED_VALUE"""),"TLE")</f>
        <v>TLE</v>
      </c>
      <c r="HE44" s="10">
        <f>IFERROR(__xludf.DUMMYFUNCTION("""COMPUTED_VALUE"""),1.0)</f>
        <v>1</v>
      </c>
      <c r="HF44" s="10" t="str">
        <f>IFERROR(__xludf.DUMMYFUNCTION("""COMPUTED_VALUE"""),"TLE")</f>
        <v>TLE</v>
      </c>
      <c r="HG44" s="10" t="str">
        <f>IFERROR(__xludf.DUMMYFUNCTION("""COMPUTED_VALUE"""),"TLE")</f>
        <v>TLE</v>
      </c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</row>
    <row r="45">
      <c r="A45" s="7"/>
      <c r="B45" s="8"/>
      <c r="C45" s="8">
        <f t="shared" si="1"/>
        <v>43</v>
      </c>
      <c r="D45" s="7" t="str">
        <f>IFERROR(__xludf.DUMMYFUNCTION("""COMPUTED_VALUE"""),"Pavle_Tepavcevic")</f>
        <v>Pavle_Tepavcevic</v>
      </c>
      <c r="E45" s="7" t="str">
        <f>IFERROR(__xludf.DUMMYFUNCTION("""COMPUTED_VALUE"""),"Pavle")</f>
        <v>Pavle</v>
      </c>
      <c r="F45" s="7" t="str">
        <f>IFERROR(__xludf.DUMMYFUNCTION("""COMPUTED_VALUE"""),"Tepavcevic")</f>
        <v>Tepavcevic</v>
      </c>
      <c r="G45" s="9">
        <f>IFERROR(__xludf.DUMMYFUNCTION("""COMPUTED_VALUE"""),81.0)</f>
        <v>81</v>
      </c>
      <c r="H45" s="7" t="str">
        <f>IFERROR(__xludf.DUMMYFUNCTION("""COMPUTED_VALUE"""),"ODOBREN")</f>
        <v>ODOBREN</v>
      </c>
      <c r="I45" s="7" t="str">
        <f>IFERROR(__xludf.DUMMYFUNCTION("""COMPUTED_VALUE"""),"Novi Sad")</f>
        <v>Novi Sad</v>
      </c>
      <c r="J45" s="7" t="str">
        <f>IFERROR(__xludf.DUMMYFUNCTION("""COMPUTED_VALUE"""),"Gimnazija Jovan Jovanović Zmaj")</f>
        <v>Gimnazija Jovan Jovanović Zmaj</v>
      </c>
      <c r="K45" s="7" t="str">
        <f>IFERROR(__xludf.DUMMYFUNCTION("""COMPUTED_VALUE"""),"III")</f>
        <v>III</v>
      </c>
      <c r="L45" s="7" t="str">
        <f>IFERROR(__xludf.DUMMYFUNCTION("""COMPUTED_VALUE"""),"A")</f>
        <v>A</v>
      </c>
      <c r="M45" s="7"/>
      <c r="N45" s="10" t="str">
        <f>IFERROR(__xludf.DUMMYFUNCTION("""COMPUTED_VALUE"""),"-")</f>
        <v>-</v>
      </c>
      <c r="O45" s="10" t="str">
        <f>IFERROR(__xludf.DUMMYFUNCTION("""COMPUTED_VALUE"""),"-")</f>
        <v>-</v>
      </c>
      <c r="P45" s="10" t="str">
        <f>IFERROR(__xludf.DUMMYFUNCTION("""COMPUTED_VALUE"""),"-")</f>
        <v>-</v>
      </c>
      <c r="Q45" s="11">
        <f>IFERROR(__xludf.DUMMYFUNCTION("""COMPUTED_VALUE"""),61.0)</f>
        <v>61</v>
      </c>
      <c r="R45" s="10">
        <f>IFERROR(__xludf.DUMMYFUNCTION("""COMPUTED_VALUE"""),20.0)</f>
        <v>20</v>
      </c>
      <c r="S45" s="10">
        <f>IFERROR(__xludf.DUMMYFUNCTION("""COMPUTED_VALUE"""),0.0)</f>
        <v>0</v>
      </c>
      <c r="T45" s="11" t="str">
        <f>IFERROR(__xludf.DUMMYFUNCTION("""COMPUTED_VALUE"""),"-")</f>
        <v>-</v>
      </c>
      <c r="U45" s="10" t="str">
        <f>IFERROR(__xludf.DUMMYFUNCTION("""COMPUTED_VALUE"""),"-")</f>
        <v>-</v>
      </c>
      <c r="V45" s="10" t="str">
        <f>IFERROR(__xludf.DUMMYFUNCTION("""COMPUTED_VALUE"""),"-")</f>
        <v>-</v>
      </c>
      <c r="W45" s="10" t="str">
        <f>IFERROR(__xludf.DUMMYFUNCTION("""COMPUTED_VALUE"""),"-")</f>
        <v>-</v>
      </c>
      <c r="X45" s="10" t="str">
        <f>IFERROR(__xludf.DUMMYFUNCTION("""COMPUTED_VALUE"""),"-")</f>
        <v>-</v>
      </c>
      <c r="Y45" s="10" t="str">
        <f>IFERROR(__xludf.DUMMYFUNCTION("""COMPUTED_VALUE"""),"-")</f>
        <v>-</v>
      </c>
      <c r="Z45" s="10" t="str">
        <f>IFERROR(__xludf.DUMMYFUNCTION("""COMPUTED_VALUE"""),"-")</f>
        <v>-</v>
      </c>
      <c r="AA45" s="10" t="str">
        <f>IFERROR(__xludf.DUMMYFUNCTION("""COMPUTED_VALUE"""),"-")</f>
        <v>-</v>
      </c>
      <c r="AB45" s="10" t="str">
        <f>IFERROR(__xludf.DUMMYFUNCTION("""COMPUTED_VALUE"""),"-")</f>
        <v>-</v>
      </c>
      <c r="AC45" s="10" t="str">
        <f>IFERROR(__xludf.DUMMYFUNCTION("""COMPUTED_VALUE"""),"-")</f>
        <v>-</v>
      </c>
      <c r="AD45" s="10" t="str">
        <f>IFERROR(__xludf.DUMMYFUNCTION("""COMPUTED_VALUE"""),"-")</f>
        <v>-</v>
      </c>
      <c r="AE45" s="10" t="str">
        <f>IFERROR(__xludf.DUMMYFUNCTION("""COMPUTED_VALUE"""),"-")</f>
        <v>-</v>
      </c>
      <c r="AF45" s="10" t="str">
        <f>IFERROR(__xludf.DUMMYFUNCTION("""COMPUTED_VALUE"""),"-")</f>
        <v>-</v>
      </c>
      <c r="AG45" s="10" t="str">
        <f>IFERROR(__xludf.DUMMYFUNCTION("""COMPUTED_VALUE"""),"-")</f>
        <v>-</v>
      </c>
      <c r="AH45" s="10" t="str">
        <f>IFERROR(__xludf.DUMMYFUNCTION("""COMPUTED_VALUE"""),"-")</f>
        <v>-</v>
      </c>
      <c r="AI45" s="10" t="str">
        <f>IFERROR(__xludf.DUMMYFUNCTION("""COMPUTED_VALUE"""),"-")</f>
        <v>-</v>
      </c>
      <c r="AJ45" s="10" t="str">
        <f>IFERROR(__xludf.DUMMYFUNCTION("""COMPUTED_VALUE"""),"-")</f>
        <v>-</v>
      </c>
      <c r="AK45" s="10" t="str">
        <f>IFERROR(__xludf.DUMMYFUNCTION("""COMPUTED_VALUE"""),"-")</f>
        <v>-</v>
      </c>
      <c r="AL45" s="10" t="str">
        <f>IFERROR(__xludf.DUMMYFUNCTION("""COMPUTED_VALUE"""),"-")</f>
        <v>-</v>
      </c>
      <c r="AM45" s="10" t="str">
        <f>IFERROR(__xludf.DUMMYFUNCTION("""COMPUTED_VALUE"""),"-")</f>
        <v>-</v>
      </c>
      <c r="AN45" s="11" t="str">
        <f>IFERROR(__xludf.DUMMYFUNCTION("""COMPUTED_VALUE"""),"-")</f>
        <v>-</v>
      </c>
      <c r="AO45" s="10" t="str">
        <f>IFERROR(__xludf.DUMMYFUNCTION("""COMPUTED_VALUE"""),"-")</f>
        <v>-</v>
      </c>
      <c r="AP45" s="10" t="str">
        <f>IFERROR(__xludf.DUMMYFUNCTION("""COMPUTED_VALUE"""),"-")</f>
        <v>-</v>
      </c>
      <c r="AQ45" s="10" t="str">
        <f>IFERROR(__xludf.DUMMYFUNCTION("""COMPUTED_VALUE"""),"-")</f>
        <v>-</v>
      </c>
      <c r="AR45" s="10" t="str">
        <f>IFERROR(__xludf.DUMMYFUNCTION("""COMPUTED_VALUE"""),"-")</f>
        <v>-</v>
      </c>
      <c r="AS45" s="10" t="str">
        <f>IFERROR(__xludf.DUMMYFUNCTION("""COMPUTED_VALUE"""),"-")</f>
        <v>-</v>
      </c>
      <c r="AT45" s="10" t="str">
        <f>IFERROR(__xludf.DUMMYFUNCTION("""COMPUTED_VALUE"""),"-")</f>
        <v>-</v>
      </c>
      <c r="AU45" s="10" t="str">
        <f>IFERROR(__xludf.DUMMYFUNCTION("""COMPUTED_VALUE"""),"-")</f>
        <v>-</v>
      </c>
      <c r="AV45" s="10" t="str">
        <f>IFERROR(__xludf.DUMMYFUNCTION("""COMPUTED_VALUE"""),"-")</f>
        <v>-</v>
      </c>
      <c r="AW45" s="10" t="str">
        <f>IFERROR(__xludf.DUMMYFUNCTION("""COMPUTED_VALUE"""),"-")</f>
        <v>-</v>
      </c>
      <c r="AX45" s="10" t="str">
        <f>IFERROR(__xludf.DUMMYFUNCTION("""COMPUTED_VALUE"""),"-")</f>
        <v>-</v>
      </c>
      <c r="AY45" s="10" t="str">
        <f>IFERROR(__xludf.DUMMYFUNCTION("""COMPUTED_VALUE"""),"-")</f>
        <v>-</v>
      </c>
      <c r="AZ45" s="10" t="str">
        <f>IFERROR(__xludf.DUMMYFUNCTION("""COMPUTED_VALUE"""),"-")</f>
        <v>-</v>
      </c>
      <c r="BA45" s="10" t="str">
        <f>IFERROR(__xludf.DUMMYFUNCTION("""COMPUTED_VALUE"""),"-")</f>
        <v>-</v>
      </c>
      <c r="BB45" s="10" t="str">
        <f>IFERROR(__xludf.DUMMYFUNCTION("""COMPUTED_VALUE"""),"-")</f>
        <v>-</v>
      </c>
      <c r="BC45" s="10" t="str">
        <f>IFERROR(__xludf.DUMMYFUNCTION("""COMPUTED_VALUE"""),"-")</f>
        <v>-</v>
      </c>
      <c r="BD45" s="10" t="str">
        <f>IFERROR(__xludf.DUMMYFUNCTION("""COMPUTED_VALUE"""),"-")</f>
        <v>-</v>
      </c>
      <c r="BE45" s="10" t="str">
        <f>IFERROR(__xludf.DUMMYFUNCTION("""COMPUTED_VALUE"""),"-")</f>
        <v>-</v>
      </c>
      <c r="BF45" s="10" t="str">
        <f>IFERROR(__xludf.DUMMYFUNCTION("""COMPUTED_VALUE"""),"-")</f>
        <v>-</v>
      </c>
      <c r="BG45" s="10" t="str">
        <f>IFERROR(__xludf.DUMMYFUNCTION("""COMPUTED_VALUE"""),"-")</f>
        <v>-</v>
      </c>
      <c r="BH45" s="10" t="str">
        <f>IFERROR(__xludf.DUMMYFUNCTION("""COMPUTED_VALUE"""),"-")</f>
        <v>-</v>
      </c>
      <c r="BI45" s="10" t="str">
        <f>IFERROR(__xludf.DUMMYFUNCTION("""COMPUTED_VALUE"""),"-")</f>
        <v>-</v>
      </c>
      <c r="BJ45" s="10" t="str">
        <f>IFERROR(__xludf.DUMMYFUNCTION("""COMPUTED_VALUE"""),"-")</f>
        <v>-</v>
      </c>
      <c r="BK45" s="10" t="str">
        <f>IFERROR(__xludf.DUMMYFUNCTION("""COMPUTED_VALUE"""),"-")</f>
        <v>-</v>
      </c>
      <c r="BL45" s="11" t="str">
        <f>IFERROR(__xludf.DUMMYFUNCTION("""COMPUTED_VALUE"""),"-")</f>
        <v>-</v>
      </c>
      <c r="BM45" s="10" t="str">
        <f>IFERROR(__xludf.DUMMYFUNCTION("""COMPUTED_VALUE"""),"-")</f>
        <v>-</v>
      </c>
      <c r="BN45" s="10" t="str">
        <f>IFERROR(__xludf.DUMMYFUNCTION("""COMPUTED_VALUE"""),"-")</f>
        <v>-</v>
      </c>
      <c r="BO45" s="10" t="str">
        <f>IFERROR(__xludf.DUMMYFUNCTION("""COMPUTED_VALUE"""),"-")</f>
        <v>-</v>
      </c>
      <c r="BP45" s="10" t="str">
        <f>IFERROR(__xludf.DUMMYFUNCTION("""COMPUTED_VALUE"""),"-")</f>
        <v>-</v>
      </c>
      <c r="BQ45" s="10" t="str">
        <f>IFERROR(__xludf.DUMMYFUNCTION("""COMPUTED_VALUE"""),"-")</f>
        <v>-</v>
      </c>
      <c r="BR45" s="10" t="str">
        <f>IFERROR(__xludf.DUMMYFUNCTION("""COMPUTED_VALUE"""),"-")</f>
        <v>-</v>
      </c>
      <c r="BS45" s="10" t="str">
        <f>IFERROR(__xludf.DUMMYFUNCTION("""COMPUTED_VALUE"""),"-")</f>
        <v>-</v>
      </c>
      <c r="BT45" s="10" t="str">
        <f>IFERROR(__xludf.DUMMYFUNCTION("""COMPUTED_VALUE"""),"-")</f>
        <v>-</v>
      </c>
      <c r="BU45" s="10" t="str">
        <f>IFERROR(__xludf.DUMMYFUNCTION("""COMPUTED_VALUE"""),"-")</f>
        <v>-</v>
      </c>
      <c r="BV45" s="10" t="str">
        <f>IFERROR(__xludf.DUMMYFUNCTION("""COMPUTED_VALUE"""),"-")</f>
        <v>-</v>
      </c>
      <c r="BW45" s="10" t="str">
        <f>IFERROR(__xludf.DUMMYFUNCTION("""COMPUTED_VALUE"""),"-")</f>
        <v>-</v>
      </c>
      <c r="BX45" s="10" t="str">
        <f>IFERROR(__xludf.DUMMYFUNCTION("""COMPUTED_VALUE"""),"-")</f>
        <v>-</v>
      </c>
      <c r="BY45" s="10" t="str">
        <f>IFERROR(__xludf.DUMMYFUNCTION("""COMPUTED_VALUE"""),"-")</f>
        <v>-</v>
      </c>
      <c r="BZ45" s="10" t="str">
        <f>IFERROR(__xludf.DUMMYFUNCTION("""COMPUTED_VALUE"""),"-")</f>
        <v>-</v>
      </c>
      <c r="CA45" s="10" t="str">
        <f>IFERROR(__xludf.DUMMYFUNCTION("""COMPUTED_VALUE"""),"-")</f>
        <v>-</v>
      </c>
      <c r="CB45" s="10" t="str">
        <f>IFERROR(__xludf.DUMMYFUNCTION("""COMPUTED_VALUE"""),"-")</f>
        <v>-</v>
      </c>
      <c r="CC45" s="10" t="str">
        <f>IFERROR(__xludf.DUMMYFUNCTION("""COMPUTED_VALUE"""),"-")</f>
        <v>-</v>
      </c>
      <c r="CD45" s="10" t="str">
        <f>IFERROR(__xludf.DUMMYFUNCTION("""COMPUTED_VALUE"""),"-")</f>
        <v>-</v>
      </c>
      <c r="CE45" s="10" t="str">
        <f>IFERROR(__xludf.DUMMYFUNCTION("""COMPUTED_VALUE"""),"-")</f>
        <v>-</v>
      </c>
      <c r="CF45" s="10" t="str">
        <f>IFERROR(__xludf.DUMMYFUNCTION("""COMPUTED_VALUE"""),"-")</f>
        <v>-</v>
      </c>
      <c r="CG45" s="10" t="str">
        <f>IFERROR(__xludf.DUMMYFUNCTION("""COMPUTED_VALUE"""),"-")</f>
        <v>-</v>
      </c>
      <c r="CH45" s="10" t="str">
        <f>IFERROR(__xludf.DUMMYFUNCTION("""COMPUTED_VALUE"""),"-")</f>
        <v>-</v>
      </c>
      <c r="CI45" s="10" t="str">
        <f>IFERROR(__xludf.DUMMYFUNCTION("""COMPUTED_VALUE"""),"-")</f>
        <v>-</v>
      </c>
      <c r="CJ45" s="10" t="str">
        <f>IFERROR(__xludf.DUMMYFUNCTION("""COMPUTED_VALUE"""),"-")</f>
        <v>-</v>
      </c>
      <c r="CK45" s="10" t="str">
        <f>IFERROR(__xludf.DUMMYFUNCTION("""COMPUTED_VALUE"""),"-")</f>
        <v>-</v>
      </c>
      <c r="CL45" s="10" t="str">
        <f>IFERROR(__xludf.DUMMYFUNCTION("""COMPUTED_VALUE"""),"-")</f>
        <v>-</v>
      </c>
      <c r="CM45" s="10" t="str">
        <f>IFERROR(__xludf.DUMMYFUNCTION("""COMPUTED_VALUE"""),"-")</f>
        <v>-</v>
      </c>
      <c r="CN45" s="10" t="str">
        <f>IFERROR(__xludf.DUMMYFUNCTION("""COMPUTED_VALUE"""),"-")</f>
        <v>-</v>
      </c>
      <c r="CO45" s="11">
        <f>IFERROR(__xludf.DUMMYFUNCTION("""COMPUTED_VALUE"""),1.0)</f>
        <v>1</v>
      </c>
      <c r="CP45" s="10">
        <f>IFERROR(__xludf.DUMMYFUNCTION("""COMPUTED_VALUE"""),1.0)</f>
        <v>1</v>
      </c>
      <c r="CQ45" s="10">
        <f>IFERROR(__xludf.DUMMYFUNCTION("""COMPUTED_VALUE"""),1.0)</f>
        <v>1</v>
      </c>
      <c r="CR45" s="10">
        <f>IFERROR(__xludf.DUMMYFUNCTION("""COMPUTED_VALUE"""),1.0)</f>
        <v>1</v>
      </c>
      <c r="CS45" s="10">
        <f>IFERROR(__xludf.DUMMYFUNCTION("""COMPUTED_VALUE"""),1.0)</f>
        <v>1</v>
      </c>
      <c r="CT45" s="10">
        <f>IFERROR(__xludf.DUMMYFUNCTION("""COMPUTED_VALUE"""),1.0)</f>
        <v>1</v>
      </c>
      <c r="CU45" s="10">
        <f>IFERROR(__xludf.DUMMYFUNCTION("""COMPUTED_VALUE"""),1.0)</f>
        <v>1</v>
      </c>
      <c r="CV45" s="10">
        <f>IFERROR(__xludf.DUMMYFUNCTION("""COMPUTED_VALUE"""),1.0)</f>
        <v>1</v>
      </c>
      <c r="CW45" s="10">
        <f>IFERROR(__xludf.DUMMYFUNCTION("""COMPUTED_VALUE"""),1.0)</f>
        <v>1</v>
      </c>
      <c r="CX45" s="10">
        <f>IFERROR(__xludf.DUMMYFUNCTION("""COMPUTED_VALUE"""),1.0)</f>
        <v>1</v>
      </c>
      <c r="CY45" s="10">
        <f>IFERROR(__xludf.DUMMYFUNCTION("""COMPUTED_VALUE"""),1.0)</f>
        <v>1</v>
      </c>
      <c r="CZ45" s="10">
        <f>IFERROR(__xludf.DUMMYFUNCTION("""COMPUTED_VALUE"""),1.0)</f>
        <v>1</v>
      </c>
      <c r="DA45" s="10">
        <f>IFERROR(__xludf.DUMMYFUNCTION("""COMPUTED_VALUE"""),1.0)</f>
        <v>1</v>
      </c>
      <c r="DB45" s="10">
        <f>IFERROR(__xludf.DUMMYFUNCTION("""COMPUTED_VALUE"""),1.0)</f>
        <v>1</v>
      </c>
      <c r="DC45" s="10">
        <f>IFERROR(__xludf.DUMMYFUNCTION("""COMPUTED_VALUE"""),1.0)</f>
        <v>1</v>
      </c>
      <c r="DD45" s="10">
        <f>IFERROR(__xludf.DUMMYFUNCTION("""COMPUTED_VALUE"""),1.0)</f>
        <v>1</v>
      </c>
      <c r="DE45" s="10">
        <f>IFERROR(__xludf.DUMMYFUNCTION("""COMPUTED_VALUE"""),1.0)</f>
        <v>1</v>
      </c>
      <c r="DF45" s="10">
        <f>IFERROR(__xludf.DUMMYFUNCTION("""COMPUTED_VALUE"""),1.0)</f>
        <v>1</v>
      </c>
      <c r="DG45" s="10">
        <f>IFERROR(__xludf.DUMMYFUNCTION("""COMPUTED_VALUE"""),1.0)</f>
        <v>1</v>
      </c>
      <c r="DH45" s="10">
        <f>IFERROR(__xludf.DUMMYFUNCTION("""COMPUTED_VALUE"""),1.0)</f>
        <v>1</v>
      </c>
      <c r="DI45" s="10">
        <f>IFERROR(__xludf.DUMMYFUNCTION("""COMPUTED_VALUE"""),1.0)</f>
        <v>1</v>
      </c>
      <c r="DJ45" s="10">
        <f>IFERROR(__xludf.DUMMYFUNCTION("""COMPUTED_VALUE"""),1.0)</f>
        <v>1</v>
      </c>
      <c r="DK45" s="10">
        <f>IFERROR(__xludf.DUMMYFUNCTION("""COMPUTED_VALUE"""),1.0)</f>
        <v>1</v>
      </c>
      <c r="DL45" s="10">
        <f>IFERROR(__xludf.DUMMYFUNCTION("""COMPUTED_VALUE"""),1.0)</f>
        <v>1</v>
      </c>
      <c r="DM45" s="10">
        <f>IFERROR(__xludf.DUMMYFUNCTION("""COMPUTED_VALUE"""),1.0)</f>
        <v>1</v>
      </c>
      <c r="DN45" s="10">
        <f>IFERROR(__xludf.DUMMYFUNCTION("""COMPUTED_VALUE"""),1.0)</f>
        <v>1</v>
      </c>
      <c r="DO45" s="10">
        <f>IFERROR(__xludf.DUMMYFUNCTION("""COMPUTED_VALUE"""),1.0)</f>
        <v>1</v>
      </c>
      <c r="DP45" s="10">
        <f>IFERROR(__xludf.DUMMYFUNCTION("""COMPUTED_VALUE"""),1.0)</f>
        <v>1</v>
      </c>
      <c r="DQ45" s="10">
        <f>IFERROR(__xludf.DUMMYFUNCTION("""COMPUTED_VALUE"""),1.0)</f>
        <v>1</v>
      </c>
      <c r="DR45" s="10">
        <f>IFERROR(__xludf.DUMMYFUNCTION("""COMPUTED_VALUE"""),1.0)</f>
        <v>1</v>
      </c>
      <c r="DS45" s="10">
        <f>IFERROR(__xludf.DUMMYFUNCTION("""COMPUTED_VALUE"""),1.0)</f>
        <v>1</v>
      </c>
      <c r="DT45" s="10">
        <f>IFERROR(__xludf.DUMMYFUNCTION("""COMPUTED_VALUE"""),1.0)</f>
        <v>1</v>
      </c>
      <c r="DU45" s="10">
        <f>IFERROR(__xludf.DUMMYFUNCTION("""COMPUTED_VALUE"""),1.0)</f>
        <v>1</v>
      </c>
      <c r="DV45" s="10">
        <f>IFERROR(__xludf.DUMMYFUNCTION("""COMPUTED_VALUE"""),1.0)</f>
        <v>1</v>
      </c>
      <c r="DW45" s="10">
        <f>IFERROR(__xludf.DUMMYFUNCTION("""COMPUTED_VALUE"""),1.0)</f>
        <v>1</v>
      </c>
      <c r="DX45" s="10">
        <f>IFERROR(__xludf.DUMMYFUNCTION("""COMPUTED_VALUE"""),1.0)</f>
        <v>1</v>
      </c>
      <c r="DY45" s="10">
        <f>IFERROR(__xludf.DUMMYFUNCTION("""COMPUTED_VALUE"""),1.0)</f>
        <v>1</v>
      </c>
      <c r="DZ45" s="10">
        <f>IFERROR(__xludf.DUMMYFUNCTION("""COMPUTED_VALUE"""),1.0)</f>
        <v>1</v>
      </c>
      <c r="EA45" s="10">
        <f>IFERROR(__xludf.DUMMYFUNCTION("""COMPUTED_VALUE"""),1.0)</f>
        <v>1</v>
      </c>
      <c r="EB45" s="10">
        <f>IFERROR(__xludf.DUMMYFUNCTION("""COMPUTED_VALUE"""),1.0)</f>
        <v>1</v>
      </c>
      <c r="EC45" s="10">
        <f>IFERROR(__xludf.DUMMYFUNCTION("""COMPUTED_VALUE"""),1.0)</f>
        <v>1</v>
      </c>
      <c r="ED45" s="10">
        <f>IFERROR(__xludf.DUMMYFUNCTION("""COMPUTED_VALUE"""),1.0)</f>
        <v>1</v>
      </c>
      <c r="EE45" s="10">
        <f>IFERROR(__xludf.DUMMYFUNCTION("""COMPUTED_VALUE"""),1.0)</f>
        <v>1</v>
      </c>
      <c r="EF45" s="10">
        <f>IFERROR(__xludf.DUMMYFUNCTION("""COMPUTED_VALUE"""),1.0)</f>
        <v>1</v>
      </c>
      <c r="EG45" s="10">
        <f>IFERROR(__xludf.DUMMYFUNCTION("""COMPUTED_VALUE"""),1.0)</f>
        <v>1</v>
      </c>
      <c r="EH45" s="10">
        <f>IFERROR(__xludf.DUMMYFUNCTION("""COMPUTED_VALUE"""),1.0)</f>
        <v>1</v>
      </c>
      <c r="EI45" s="10">
        <f>IFERROR(__xludf.DUMMYFUNCTION("""COMPUTED_VALUE"""),1.0)</f>
        <v>1</v>
      </c>
      <c r="EJ45" s="10">
        <f>IFERROR(__xludf.DUMMYFUNCTION("""COMPUTED_VALUE"""),1.0)</f>
        <v>1</v>
      </c>
      <c r="EK45" s="10">
        <f>IFERROR(__xludf.DUMMYFUNCTION("""COMPUTED_VALUE"""),1.0)</f>
        <v>1</v>
      </c>
      <c r="EL45" s="10">
        <f>IFERROR(__xludf.DUMMYFUNCTION("""COMPUTED_VALUE"""),1.0)</f>
        <v>1</v>
      </c>
      <c r="EM45" s="10">
        <f>IFERROR(__xludf.DUMMYFUNCTION("""COMPUTED_VALUE"""),1.0)</f>
        <v>1</v>
      </c>
      <c r="EN45" s="10">
        <f>IFERROR(__xludf.DUMMYFUNCTION("""COMPUTED_VALUE"""),1.0)</f>
        <v>1</v>
      </c>
      <c r="EO45" s="10">
        <f>IFERROR(__xludf.DUMMYFUNCTION("""COMPUTED_VALUE"""),1.0)</f>
        <v>1</v>
      </c>
      <c r="EP45" s="10">
        <f>IFERROR(__xludf.DUMMYFUNCTION("""COMPUTED_VALUE"""),1.0)</f>
        <v>1</v>
      </c>
      <c r="EQ45" s="10">
        <f>IFERROR(__xludf.DUMMYFUNCTION("""COMPUTED_VALUE"""),1.0)</f>
        <v>1</v>
      </c>
      <c r="ER45" s="10">
        <f>IFERROR(__xludf.DUMMYFUNCTION("""COMPUTED_VALUE"""),1.0)</f>
        <v>1</v>
      </c>
      <c r="ES45" s="10">
        <f>IFERROR(__xludf.DUMMYFUNCTION("""COMPUTED_VALUE"""),1.0)</f>
        <v>1</v>
      </c>
      <c r="ET45" s="10">
        <f>IFERROR(__xludf.DUMMYFUNCTION("""COMPUTED_VALUE"""),1.0)</f>
        <v>1</v>
      </c>
      <c r="EU45" s="10">
        <f>IFERROR(__xludf.DUMMYFUNCTION("""COMPUTED_VALUE"""),1.0)</f>
        <v>1</v>
      </c>
      <c r="EV45" s="10" t="str">
        <f>IFERROR(__xludf.DUMMYFUNCTION("""COMPUTED_VALUE"""),"TLE")</f>
        <v>TLE</v>
      </c>
      <c r="EW45" s="10">
        <f>IFERROR(__xludf.DUMMYFUNCTION("""COMPUTED_VALUE"""),1.0)</f>
        <v>1</v>
      </c>
      <c r="EX45" s="10">
        <f>IFERROR(__xludf.DUMMYFUNCTION("""COMPUTED_VALUE"""),1.0)</f>
        <v>1</v>
      </c>
      <c r="EY45" s="10">
        <f>IFERROR(__xludf.DUMMYFUNCTION("""COMPUTED_VALUE"""),1.0)</f>
        <v>1</v>
      </c>
      <c r="EZ45" s="10">
        <f>IFERROR(__xludf.DUMMYFUNCTION("""COMPUTED_VALUE"""),1.0)</f>
        <v>1</v>
      </c>
      <c r="FA45" s="10">
        <f>IFERROR(__xludf.DUMMYFUNCTION("""COMPUTED_VALUE"""),1.0)</f>
        <v>1</v>
      </c>
      <c r="FB45" s="10" t="str">
        <f>IFERROR(__xludf.DUMMYFUNCTION("""COMPUTED_VALUE"""),"TLE")</f>
        <v>TLE</v>
      </c>
      <c r="FC45" s="10">
        <f>IFERROR(__xludf.DUMMYFUNCTION("""COMPUTED_VALUE"""),1.0)</f>
        <v>1</v>
      </c>
      <c r="FD45" s="11">
        <f>IFERROR(__xludf.DUMMYFUNCTION("""COMPUTED_VALUE"""),1.0)</f>
        <v>1</v>
      </c>
      <c r="FE45" s="10" t="str">
        <f>IFERROR(__xludf.DUMMYFUNCTION("""COMPUTED_VALUE"""),"WA")</f>
        <v>WA</v>
      </c>
      <c r="FF45" s="10" t="str">
        <f>IFERROR(__xludf.DUMMYFUNCTION("""COMPUTED_VALUE"""),"WA")</f>
        <v>WA</v>
      </c>
      <c r="FG45" s="10" t="str">
        <f>IFERROR(__xludf.DUMMYFUNCTION("""COMPUTED_VALUE"""),"WA")</f>
        <v>WA</v>
      </c>
      <c r="FH45" s="10">
        <f>IFERROR(__xludf.DUMMYFUNCTION("""COMPUTED_VALUE"""),1.0)</f>
        <v>1</v>
      </c>
      <c r="FI45" s="10">
        <f>IFERROR(__xludf.DUMMYFUNCTION("""COMPUTED_VALUE"""),1.0)</f>
        <v>1</v>
      </c>
      <c r="FJ45" s="10">
        <f>IFERROR(__xludf.DUMMYFUNCTION("""COMPUTED_VALUE"""),1.0)</f>
        <v>1</v>
      </c>
      <c r="FK45" s="10">
        <f>IFERROR(__xludf.DUMMYFUNCTION("""COMPUTED_VALUE"""),1.0)</f>
        <v>1</v>
      </c>
      <c r="FL45" s="10">
        <f>IFERROR(__xludf.DUMMYFUNCTION("""COMPUTED_VALUE"""),1.0)</f>
        <v>1</v>
      </c>
      <c r="FM45" s="10">
        <f>IFERROR(__xludf.DUMMYFUNCTION("""COMPUTED_VALUE"""),1.0)</f>
        <v>1</v>
      </c>
      <c r="FN45" s="10">
        <f>IFERROR(__xludf.DUMMYFUNCTION("""COMPUTED_VALUE"""),1.0)</f>
        <v>1</v>
      </c>
      <c r="FO45" s="10" t="str">
        <f>IFERROR(__xludf.DUMMYFUNCTION("""COMPUTED_VALUE"""),"WA")</f>
        <v>WA</v>
      </c>
      <c r="FP45" s="10" t="str">
        <f>IFERROR(__xludf.DUMMYFUNCTION("""COMPUTED_VALUE"""),"WA")</f>
        <v>WA</v>
      </c>
      <c r="FQ45" s="10" t="str">
        <f>IFERROR(__xludf.DUMMYFUNCTION("""COMPUTED_VALUE"""),"WA")</f>
        <v>WA</v>
      </c>
      <c r="FR45" s="10" t="str">
        <f>IFERROR(__xludf.DUMMYFUNCTION("""COMPUTED_VALUE"""),"WA")</f>
        <v>WA</v>
      </c>
      <c r="FS45" s="10" t="str">
        <f>IFERROR(__xludf.DUMMYFUNCTION("""COMPUTED_VALUE"""),"WA")</f>
        <v>WA</v>
      </c>
      <c r="FT45" s="10" t="str">
        <f>IFERROR(__xludf.DUMMYFUNCTION("""COMPUTED_VALUE"""),"TLE")</f>
        <v>TLE</v>
      </c>
      <c r="FU45" s="10" t="str">
        <f>IFERROR(__xludf.DUMMYFUNCTION("""COMPUTED_VALUE"""),"WA")</f>
        <v>WA</v>
      </c>
      <c r="FV45" s="10" t="str">
        <f>IFERROR(__xludf.DUMMYFUNCTION("""COMPUTED_VALUE"""),"WA")</f>
        <v>WA</v>
      </c>
      <c r="FW45" s="10" t="str">
        <f>IFERROR(__xludf.DUMMYFUNCTION("""COMPUTED_VALUE"""),"WA")</f>
        <v>WA</v>
      </c>
      <c r="FX45" s="10">
        <f>IFERROR(__xludf.DUMMYFUNCTION("""COMPUTED_VALUE"""),1.0)</f>
        <v>1</v>
      </c>
      <c r="FY45" s="10" t="str">
        <f>IFERROR(__xludf.DUMMYFUNCTION("""COMPUTED_VALUE"""),"WA")</f>
        <v>WA</v>
      </c>
      <c r="FZ45" s="10" t="str">
        <f>IFERROR(__xludf.DUMMYFUNCTION("""COMPUTED_VALUE"""),"WA")</f>
        <v>WA</v>
      </c>
      <c r="GA45" s="10" t="str">
        <f>IFERROR(__xludf.DUMMYFUNCTION("""COMPUTED_VALUE"""),"TLE")</f>
        <v>TLE</v>
      </c>
      <c r="GB45" s="10" t="str">
        <f>IFERROR(__xludf.DUMMYFUNCTION("""COMPUTED_VALUE"""),"TLE")</f>
        <v>TLE</v>
      </c>
      <c r="GC45" s="10">
        <f>IFERROR(__xludf.DUMMYFUNCTION("""COMPUTED_VALUE"""),1.0)</f>
        <v>1</v>
      </c>
      <c r="GD45" s="10">
        <f>IFERROR(__xludf.DUMMYFUNCTION("""COMPUTED_VALUE"""),1.0)</f>
        <v>1</v>
      </c>
      <c r="GE45" s="11" t="str">
        <f>IFERROR(__xludf.DUMMYFUNCTION("""COMPUTED_VALUE"""),"WA")</f>
        <v>WA</v>
      </c>
      <c r="GF45" s="10" t="str">
        <f>IFERROR(__xludf.DUMMYFUNCTION("""COMPUTED_VALUE"""),"WA")</f>
        <v>WA</v>
      </c>
      <c r="GG45" s="10" t="str">
        <f>IFERROR(__xludf.DUMMYFUNCTION("""COMPUTED_VALUE"""),"WA")</f>
        <v>WA</v>
      </c>
      <c r="GH45" s="10" t="str">
        <f>IFERROR(__xludf.DUMMYFUNCTION("""COMPUTED_VALUE"""),"WA")</f>
        <v>WA</v>
      </c>
      <c r="GI45" s="10" t="str">
        <f>IFERROR(__xludf.DUMMYFUNCTION("""COMPUTED_VALUE"""),"WA")</f>
        <v>WA</v>
      </c>
      <c r="GJ45" s="10" t="str">
        <f>IFERROR(__xludf.DUMMYFUNCTION("""COMPUTED_VALUE"""),"WA")</f>
        <v>WA</v>
      </c>
      <c r="GK45" s="10" t="str">
        <f>IFERROR(__xludf.DUMMYFUNCTION("""COMPUTED_VALUE"""),"WA")</f>
        <v>WA</v>
      </c>
      <c r="GL45" s="10" t="str">
        <f>IFERROR(__xludf.DUMMYFUNCTION("""COMPUTED_VALUE"""),"TLE")</f>
        <v>TLE</v>
      </c>
      <c r="GM45" s="10" t="str">
        <f>IFERROR(__xludf.DUMMYFUNCTION("""COMPUTED_VALUE"""),"MLE")</f>
        <v>MLE</v>
      </c>
      <c r="GN45" s="10" t="str">
        <f>IFERROR(__xludf.DUMMYFUNCTION("""COMPUTED_VALUE"""),"TLE")</f>
        <v>TLE</v>
      </c>
      <c r="GO45" s="10" t="str">
        <f>IFERROR(__xludf.DUMMYFUNCTION("""COMPUTED_VALUE"""),"WA")</f>
        <v>WA</v>
      </c>
      <c r="GP45" s="10" t="str">
        <f>IFERROR(__xludf.DUMMYFUNCTION("""COMPUTED_VALUE"""),"TLE")</f>
        <v>TLE</v>
      </c>
      <c r="GQ45" s="10" t="str">
        <f>IFERROR(__xludf.DUMMYFUNCTION("""COMPUTED_VALUE"""),"RTE")</f>
        <v>RTE</v>
      </c>
      <c r="GR45" s="10" t="str">
        <f>IFERROR(__xludf.DUMMYFUNCTION("""COMPUTED_VALUE"""),"RTE")</f>
        <v>RTE</v>
      </c>
      <c r="GS45" s="10" t="str">
        <f>IFERROR(__xludf.DUMMYFUNCTION("""COMPUTED_VALUE"""),"RTE")</f>
        <v>RTE</v>
      </c>
      <c r="GT45" s="10" t="str">
        <f>IFERROR(__xludf.DUMMYFUNCTION("""COMPUTED_VALUE"""),"RTE")</f>
        <v>RTE</v>
      </c>
      <c r="GU45" s="10" t="str">
        <f>IFERROR(__xludf.DUMMYFUNCTION("""COMPUTED_VALUE"""),"RTE")</f>
        <v>RTE</v>
      </c>
      <c r="GV45" s="10" t="str">
        <f>IFERROR(__xludf.DUMMYFUNCTION("""COMPUTED_VALUE"""),"RTE")</f>
        <v>RTE</v>
      </c>
      <c r="GW45" s="10" t="str">
        <f>IFERROR(__xludf.DUMMYFUNCTION("""COMPUTED_VALUE"""),"RTE")</f>
        <v>RTE</v>
      </c>
      <c r="GX45" s="10" t="str">
        <f>IFERROR(__xludf.DUMMYFUNCTION("""COMPUTED_VALUE"""),"RTE")</f>
        <v>RTE</v>
      </c>
      <c r="GY45" s="10" t="str">
        <f>IFERROR(__xludf.DUMMYFUNCTION("""COMPUTED_VALUE"""),"RTE")</f>
        <v>RTE</v>
      </c>
      <c r="GZ45" s="10" t="str">
        <f>IFERROR(__xludf.DUMMYFUNCTION("""COMPUTED_VALUE"""),"RTE")</f>
        <v>RTE</v>
      </c>
      <c r="HA45" s="10" t="str">
        <f>IFERROR(__xludf.DUMMYFUNCTION("""COMPUTED_VALUE"""),"RTE")</f>
        <v>RTE</v>
      </c>
      <c r="HB45" s="10" t="str">
        <f>IFERROR(__xludf.DUMMYFUNCTION("""COMPUTED_VALUE"""),"RTE")</f>
        <v>RTE</v>
      </c>
      <c r="HC45" s="10" t="str">
        <f>IFERROR(__xludf.DUMMYFUNCTION("""COMPUTED_VALUE"""),"RTE")</f>
        <v>RTE</v>
      </c>
      <c r="HD45" s="10" t="str">
        <f>IFERROR(__xludf.DUMMYFUNCTION("""COMPUTED_VALUE"""),"RTE")</f>
        <v>RTE</v>
      </c>
      <c r="HE45" s="10" t="str">
        <f>IFERROR(__xludf.DUMMYFUNCTION("""COMPUTED_VALUE"""),"RTE")</f>
        <v>RTE</v>
      </c>
      <c r="HF45" s="10" t="str">
        <f>IFERROR(__xludf.DUMMYFUNCTION("""COMPUTED_VALUE"""),"RTE")</f>
        <v>RTE</v>
      </c>
      <c r="HG45" s="10" t="str">
        <f>IFERROR(__xludf.DUMMYFUNCTION("""COMPUTED_VALUE"""),"RTE")</f>
        <v>RTE</v>
      </c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</row>
    <row r="46">
      <c r="A46" s="7"/>
      <c r="B46" s="8"/>
      <c r="C46" s="8" t="str">
        <f t="shared" si="1"/>
        <v>44 - 46</v>
      </c>
      <c r="D46" s="7" t="str">
        <f>IFERROR(__xludf.DUMMYFUNCTION("""COMPUTED_VALUE"""),"neceteverovatiopetparadajz")</f>
        <v>neceteverovatiopetparadajz</v>
      </c>
      <c r="E46" s="7" t="str">
        <f>IFERROR(__xludf.DUMMYFUNCTION("""COMPUTED_VALUE"""),"Лука")</f>
        <v>Лука</v>
      </c>
      <c r="F46" s="7" t="str">
        <f>IFERROR(__xludf.DUMMYFUNCTION("""COMPUTED_VALUE"""),"Симић")</f>
        <v>Симић</v>
      </c>
      <c r="G46" s="9">
        <f>IFERROR(__xludf.DUMMYFUNCTION("""COMPUTED_VALUE"""),79.0)</f>
        <v>79</v>
      </c>
      <c r="H46" s="7" t="str">
        <f>IFERROR(__xludf.DUMMYFUNCTION("""COMPUTED_VALUE"""),"ODOBREN")</f>
        <v>ODOBREN</v>
      </c>
      <c r="I46" s="7" t="str">
        <f>IFERROR(__xludf.DUMMYFUNCTION("""COMPUTED_VALUE"""),"Stari grad")</f>
        <v>Stari grad</v>
      </c>
      <c r="J46" s="7" t="str">
        <f>IFERROR(__xludf.DUMMYFUNCTION("""COMPUTED_VALUE"""),"Računarska gimnazija")</f>
        <v>Računarska gimnazija</v>
      </c>
      <c r="K46" s="7" t="str">
        <f>IFERROR(__xludf.DUMMYFUNCTION("""COMPUTED_VALUE"""),"IV")</f>
        <v>IV</v>
      </c>
      <c r="L46" s="7" t="str">
        <f>IFERROR(__xludf.DUMMYFUNCTION("""COMPUTED_VALUE"""),"A")</f>
        <v>A</v>
      </c>
      <c r="M46" s="7" t="str">
        <f>IFERROR(__xludf.DUMMYFUNCTION("""COMPUTED_VALUE"""),"Filip Marić")</f>
        <v>Filip Marić</v>
      </c>
      <c r="N46" s="10" t="str">
        <f>IFERROR(__xludf.DUMMYFUNCTION("""COMPUTED_VALUE"""),"-")</f>
        <v>-</v>
      </c>
      <c r="O46" s="10" t="str">
        <f>IFERROR(__xludf.DUMMYFUNCTION("""COMPUTED_VALUE"""),"-")</f>
        <v>-</v>
      </c>
      <c r="P46" s="10" t="str">
        <f>IFERROR(__xludf.DUMMYFUNCTION("""COMPUTED_VALUE"""),"-")</f>
        <v>-</v>
      </c>
      <c r="Q46" s="11">
        <f>IFERROR(__xludf.DUMMYFUNCTION("""COMPUTED_VALUE"""),79.0)</f>
        <v>79</v>
      </c>
      <c r="R46" s="10" t="str">
        <f>IFERROR(__xludf.DUMMYFUNCTION("""COMPUTED_VALUE"""),"-")</f>
        <v>-</v>
      </c>
      <c r="S46" s="10">
        <f>IFERROR(__xludf.DUMMYFUNCTION("""COMPUTED_VALUE"""),0.0)</f>
        <v>0</v>
      </c>
      <c r="T46" s="11" t="str">
        <f>IFERROR(__xludf.DUMMYFUNCTION("""COMPUTED_VALUE"""),"-")</f>
        <v>-</v>
      </c>
      <c r="U46" s="10" t="str">
        <f>IFERROR(__xludf.DUMMYFUNCTION("""COMPUTED_VALUE"""),"-")</f>
        <v>-</v>
      </c>
      <c r="V46" s="10" t="str">
        <f>IFERROR(__xludf.DUMMYFUNCTION("""COMPUTED_VALUE"""),"-")</f>
        <v>-</v>
      </c>
      <c r="W46" s="10" t="str">
        <f>IFERROR(__xludf.DUMMYFUNCTION("""COMPUTED_VALUE"""),"-")</f>
        <v>-</v>
      </c>
      <c r="X46" s="10" t="str">
        <f>IFERROR(__xludf.DUMMYFUNCTION("""COMPUTED_VALUE"""),"-")</f>
        <v>-</v>
      </c>
      <c r="Y46" s="10" t="str">
        <f>IFERROR(__xludf.DUMMYFUNCTION("""COMPUTED_VALUE"""),"-")</f>
        <v>-</v>
      </c>
      <c r="Z46" s="10" t="str">
        <f>IFERROR(__xludf.DUMMYFUNCTION("""COMPUTED_VALUE"""),"-")</f>
        <v>-</v>
      </c>
      <c r="AA46" s="10" t="str">
        <f>IFERROR(__xludf.DUMMYFUNCTION("""COMPUTED_VALUE"""),"-")</f>
        <v>-</v>
      </c>
      <c r="AB46" s="10" t="str">
        <f>IFERROR(__xludf.DUMMYFUNCTION("""COMPUTED_VALUE"""),"-")</f>
        <v>-</v>
      </c>
      <c r="AC46" s="10" t="str">
        <f>IFERROR(__xludf.DUMMYFUNCTION("""COMPUTED_VALUE"""),"-")</f>
        <v>-</v>
      </c>
      <c r="AD46" s="10" t="str">
        <f>IFERROR(__xludf.DUMMYFUNCTION("""COMPUTED_VALUE"""),"-")</f>
        <v>-</v>
      </c>
      <c r="AE46" s="10" t="str">
        <f>IFERROR(__xludf.DUMMYFUNCTION("""COMPUTED_VALUE"""),"-")</f>
        <v>-</v>
      </c>
      <c r="AF46" s="10" t="str">
        <f>IFERROR(__xludf.DUMMYFUNCTION("""COMPUTED_VALUE"""),"-")</f>
        <v>-</v>
      </c>
      <c r="AG46" s="10" t="str">
        <f>IFERROR(__xludf.DUMMYFUNCTION("""COMPUTED_VALUE"""),"-")</f>
        <v>-</v>
      </c>
      <c r="AH46" s="10" t="str">
        <f>IFERROR(__xludf.DUMMYFUNCTION("""COMPUTED_VALUE"""),"-")</f>
        <v>-</v>
      </c>
      <c r="AI46" s="10" t="str">
        <f>IFERROR(__xludf.DUMMYFUNCTION("""COMPUTED_VALUE"""),"-")</f>
        <v>-</v>
      </c>
      <c r="AJ46" s="10" t="str">
        <f>IFERROR(__xludf.DUMMYFUNCTION("""COMPUTED_VALUE"""),"-")</f>
        <v>-</v>
      </c>
      <c r="AK46" s="10" t="str">
        <f>IFERROR(__xludf.DUMMYFUNCTION("""COMPUTED_VALUE"""),"-")</f>
        <v>-</v>
      </c>
      <c r="AL46" s="10" t="str">
        <f>IFERROR(__xludf.DUMMYFUNCTION("""COMPUTED_VALUE"""),"-")</f>
        <v>-</v>
      </c>
      <c r="AM46" s="10" t="str">
        <f>IFERROR(__xludf.DUMMYFUNCTION("""COMPUTED_VALUE"""),"-")</f>
        <v>-</v>
      </c>
      <c r="AN46" s="11" t="str">
        <f>IFERROR(__xludf.DUMMYFUNCTION("""COMPUTED_VALUE"""),"-")</f>
        <v>-</v>
      </c>
      <c r="AO46" s="10" t="str">
        <f>IFERROR(__xludf.DUMMYFUNCTION("""COMPUTED_VALUE"""),"-")</f>
        <v>-</v>
      </c>
      <c r="AP46" s="10" t="str">
        <f>IFERROR(__xludf.DUMMYFUNCTION("""COMPUTED_VALUE"""),"-")</f>
        <v>-</v>
      </c>
      <c r="AQ46" s="10" t="str">
        <f>IFERROR(__xludf.DUMMYFUNCTION("""COMPUTED_VALUE"""),"-")</f>
        <v>-</v>
      </c>
      <c r="AR46" s="10" t="str">
        <f>IFERROR(__xludf.DUMMYFUNCTION("""COMPUTED_VALUE"""),"-")</f>
        <v>-</v>
      </c>
      <c r="AS46" s="10" t="str">
        <f>IFERROR(__xludf.DUMMYFUNCTION("""COMPUTED_VALUE"""),"-")</f>
        <v>-</v>
      </c>
      <c r="AT46" s="10" t="str">
        <f>IFERROR(__xludf.DUMMYFUNCTION("""COMPUTED_VALUE"""),"-")</f>
        <v>-</v>
      </c>
      <c r="AU46" s="10" t="str">
        <f>IFERROR(__xludf.DUMMYFUNCTION("""COMPUTED_VALUE"""),"-")</f>
        <v>-</v>
      </c>
      <c r="AV46" s="10" t="str">
        <f>IFERROR(__xludf.DUMMYFUNCTION("""COMPUTED_VALUE"""),"-")</f>
        <v>-</v>
      </c>
      <c r="AW46" s="10" t="str">
        <f>IFERROR(__xludf.DUMMYFUNCTION("""COMPUTED_VALUE"""),"-")</f>
        <v>-</v>
      </c>
      <c r="AX46" s="10" t="str">
        <f>IFERROR(__xludf.DUMMYFUNCTION("""COMPUTED_VALUE"""),"-")</f>
        <v>-</v>
      </c>
      <c r="AY46" s="10" t="str">
        <f>IFERROR(__xludf.DUMMYFUNCTION("""COMPUTED_VALUE"""),"-")</f>
        <v>-</v>
      </c>
      <c r="AZ46" s="10" t="str">
        <f>IFERROR(__xludf.DUMMYFUNCTION("""COMPUTED_VALUE"""),"-")</f>
        <v>-</v>
      </c>
      <c r="BA46" s="10" t="str">
        <f>IFERROR(__xludf.DUMMYFUNCTION("""COMPUTED_VALUE"""),"-")</f>
        <v>-</v>
      </c>
      <c r="BB46" s="10" t="str">
        <f>IFERROR(__xludf.DUMMYFUNCTION("""COMPUTED_VALUE"""),"-")</f>
        <v>-</v>
      </c>
      <c r="BC46" s="10" t="str">
        <f>IFERROR(__xludf.DUMMYFUNCTION("""COMPUTED_VALUE"""),"-")</f>
        <v>-</v>
      </c>
      <c r="BD46" s="10" t="str">
        <f>IFERROR(__xludf.DUMMYFUNCTION("""COMPUTED_VALUE"""),"-")</f>
        <v>-</v>
      </c>
      <c r="BE46" s="10" t="str">
        <f>IFERROR(__xludf.DUMMYFUNCTION("""COMPUTED_VALUE"""),"-")</f>
        <v>-</v>
      </c>
      <c r="BF46" s="10" t="str">
        <f>IFERROR(__xludf.DUMMYFUNCTION("""COMPUTED_VALUE"""),"-")</f>
        <v>-</v>
      </c>
      <c r="BG46" s="10" t="str">
        <f>IFERROR(__xludf.DUMMYFUNCTION("""COMPUTED_VALUE"""),"-")</f>
        <v>-</v>
      </c>
      <c r="BH46" s="10" t="str">
        <f>IFERROR(__xludf.DUMMYFUNCTION("""COMPUTED_VALUE"""),"-")</f>
        <v>-</v>
      </c>
      <c r="BI46" s="10" t="str">
        <f>IFERROR(__xludf.DUMMYFUNCTION("""COMPUTED_VALUE"""),"-")</f>
        <v>-</v>
      </c>
      <c r="BJ46" s="10" t="str">
        <f>IFERROR(__xludf.DUMMYFUNCTION("""COMPUTED_VALUE"""),"-")</f>
        <v>-</v>
      </c>
      <c r="BK46" s="10" t="str">
        <f>IFERROR(__xludf.DUMMYFUNCTION("""COMPUTED_VALUE"""),"-")</f>
        <v>-</v>
      </c>
      <c r="BL46" s="11" t="str">
        <f>IFERROR(__xludf.DUMMYFUNCTION("""COMPUTED_VALUE"""),"-")</f>
        <v>-</v>
      </c>
      <c r="BM46" s="10" t="str">
        <f>IFERROR(__xludf.DUMMYFUNCTION("""COMPUTED_VALUE"""),"-")</f>
        <v>-</v>
      </c>
      <c r="BN46" s="10" t="str">
        <f>IFERROR(__xludf.DUMMYFUNCTION("""COMPUTED_VALUE"""),"-")</f>
        <v>-</v>
      </c>
      <c r="BO46" s="10" t="str">
        <f>IFERROR(__xludf.DUMMYFUNCTION("""COMPUTED_VALUE"""),"-")</f>
        <v>-</v>
      </c>
      <c r="BP46" s="10" t="str">
        <f>IFERROR(__xludf.DUMMYFUNCTION("""COMPUTED_VALUE"""),"-")</f>
        <v>-</v>
      </c>
      <c r="BQ46" s="10" t="str">
        <f>IFERROR(__xludf.DUMMYFUNCTION("""COMPUTED_VALUE"""),"-")</f>
        <v>-</v>
      </c>
      <c r="BR46" s="10" t="str">
        <f>IFERROR(__xludf.DUMMYFUNCTION("""COMPUTED_VALUE"""),"-")</f>
        <v>-</v>
      </c>
      <c r="BS46" s="10" t="str">
        <f>IFERROR(__xludf.DUMMYFUNCTION("""COMPUTED_VALUE"""),"-")</f>
        <v>-</v>
      </c>
      <c r="BT46" s="10" t="str">
        <f>IFERROR(__xludf.DUMMYFUNCTION("""COMPUTED_VALUE"""),"-")</f>
        <v>-</v>
      </c>
      <c r="BU46" s="10" t="str">
        <f>IFERROR(__xludf.DUMMYFUNCTION("""COMPUTED_VALUE"""),"-")</f>
        <v>-</v>
      </c>
      <c r="BV46" s="10" t="str">
        <f>IFERROR(__xludf.DUMMYFUNCTION("""COMPUTED_VALUE"""),"-")</f>
        <v>-</v>
      </c>
      <c r="BW46" s="10" t="str">
        <f>IFERROR(__xludf.DUMMYFUNCTION("""COMPUTED_VALUE"""),"-")</f>
        <v>-</v>
      </c>
      <c r="BX46" s="10" t="str">
        <f>IFERROR(__xludf.DUMMYFUNCTION("""COMPUTED_VALUE"""),"-")</f>
        <v>-</v>
      </c>
      <c r="BY46" s="10" t="str">
        <f>IFERROR(__xludf.DUMMYFUNCTION("""COMPUTED_VALUE"""),"-")</f>
        <v>-</v>
      </c>
      <c r="BZ46" s="10" t="str">
        <f>IFERROR(__xludf.DUMMYFUNCTION("""COMPUTED_VALUE"""),"-")</f>
        <v>-</v>
      </c>
      <c r="CA46" s="10" t="str">
        <f>IFERROR(__xludf.DUMMYFUNCTION("""COMPUTED_VALUE"""),"-")</f>
        <v>-</v>
      </c>
      <c r="CB46" s="10" t="str">
        <f>IFERROR(__xludf.DUMMYFUNCTION("""COMPUTED_VALUE"""),"-")</f>
        <v>-</v>
      </c>
      <c r="CC46" s="10" t="str">
        <f>IFERROR(__xludf.DUMMYFUNCTION("""COMPUTED_VALUE"""),"-")</f>
        <v>-</v>
      </c>
      <c r="CD46" s="10" t="str">
        <f>IFERROR(__xludf.DUMMYFUNCTION("""COMPUTED_VALUE"""),"-")</f>
        <v>-</v>
      </c>
      <c r="CE46" s="10" t="str">
        <f>IFERROR(__xludf.DUMMYFUNCTION("""COMPUTED_VALUE"""),"-")</f>
        <v>-</v>
      </c>
      <c r="CF46" s="10" t="str">
        <f>IFERROR(__xludf.DUMMYFUNCTION("""COMPUTED_VALUE"""),"-")</f>
        <v>-</v>
      </c>
      <c r="CG46" s="10" t="str">
        <f>IFERROR(__xludf.DUMMYFUNCTION("""COMPUTED_VALUE"""),"-")</f>
        <v>-</v>
      </c>
      <c r="CH46" s="10" t="str">
        <f>IFERROR(__xludf.DUMMYFUNCTION("""COMPUTED_VALUE"""),"-")</f>
        <v>-</v>
      </c>
      <c r="CI46" s="10" t="str">
        <f>IFERROR(__xludf.DUMMYFUNCTION("""COMPUTED_VALUE"""),"-")</f>
        <v>-</v>
      </c>
      <c r="CJ46" s="10" t="str">
        <f>IFERROR(__xludf.DUMMYFUNCTION("""COMPUTED_VALUE"""),"-")</f>
        <v>-</v>
      </c>
      <c r="CK46" s="10" t="str">
        <f>IFERROR(__xludf.DUMMYFUNCTION("""COMPUTED_VALUE"""),"-")</f>
        <v>-</v>
      </c>
      <c r="CL46" s="10" t="str">
        <f>IFERROR(__xludf.DUMMYFUNCTION("""COMPUTED_VALUE"""),"-")</f>
        <v>-</v>
      </c>
      <c r="CM46" s="10" t="str">
        <f>IFERROR(__xludf.DUMMYFUNCTION("""COMPUTED_VALUE"""),"-")</f>
        <v>-</v>
      </c>
      <c r="CN46" s="10" t="str">
        <f>IFERROR(__xludf.DUMMYFUNCTION("""COMPUTED_VALUE"""),"-")</f>
        <v>-</v>
      </c>
      <c r="CO46" s="11">
        <f>IFERROR(__xludf.DUMMYFUNCTION("""COMPUTED_VALUE"""),1.0)</f>
        <v>1</v>
      </c>
      <c r="CP46" s="10">
        <f>IFERROR(__xludf.DUMMYFUNCTION("""COMPUTED_VALUE"""),1.0)</f>
        <v>1</v>
      </c>
      <c r="CQ46" s="10">
        <f>IFERROR(__xludf.DUMMYFUNCTION("""COMPUTED_VALUE"""),1.0)</f>
        <v>1</v>
      </c>
      <c r="CR46" s="10">
        <f>IFERROR(__xludf.DUMMYFUNCTION("""COMPUTED_VALUE"""),1.0)</f>
        <v>1</v>
      </c>
      <c r="CS46" s="10">
        <f>IFERROR(__xludf.DUMMYFUNCTION("""COMPUTED_VALUE"""),1.0)</f>
        <v>1</v>
      </c>
      <c r="CT46" s="10">
        <f>IFERROR(__xludf.DUMMYFUNCTION("""COMPUTED_VALUE"""),1.0)</f>
        <v>1</v>
      </c>
      <c r="CU46" s="10">
        <f>IFERROR(__xludf.DUMMYFUNCTION("""COMPUTED_VALUE"""),1.0)</f>
        <v>1</v>
      </c>
      <c r="CV46" s="10">
        <f>IFERROR(__xludf.DUMMYFUNCTION("""COMPUTED_VALUE"""),1.0)</f>
        <v>1</v>
      </c>
      <c r="CW46" s="10">
        <f>IFERROR(__xludf.DUMMYFUNCTION("""COMPUTED_VALUE"""),1.0)</f>
        <v>1</v>
      </c>
      <c r="CX46" s="10">
        <f>IFERROR(__xludf.DUMMYFUNCTION("""COMPUTED_VALUE"""),1.0)</f>
        <v>1</v>
      </c>
      <c r="CY46" s="10">
        <f>IFERROR(__xludf.DUMMYFUNCTION("""COMPUTED_VALUE"""),1.0)</f>
        <v>1</v>
      </c>
      <c r="CZ46" s="10">
        <f>IFERROR(__xludf.DUMMYFUNCTION("""COMPUTED_VALUE"""),1.0)</f>
        <v>1</v>
      </c>
      <c r="DA46" s="10">
        <f>IFERROR(__xludf.DUMMYFUNCTION("""COMPUTED_VALUE"""),1.0)</f>
        <v>1</v>
      </c>
      <c r="DB46" s="10">
        <f>IFERROR(__xludf.DUMMYFUNCTION("""COMPUTED_VALUE"""),1.0)</f>
        <v>1</v>
      </c>
      <c r="DC46" s="10">
        <f>IFERROR(__xludf.DUMMYFUNCTION("""COMPUTED_VALUE"""),1.0)</f>
        <v>1</v>
      </c>
      <c r="DD46" s="10">
        <f>IFERROR(__xludf.DUMMYFUNCTION("""COMPUTED_VALUE"""),1.0)</f>
        <v>1</v>
      </c>
      <c r="DE46" s="10">
        <f>IFERROR(__xludf.DUMMYFUNCTION("""COMPUTED_VALUE"""),1.0)</f>
        <v>1</v>
      </c>
      <c r="DF46" s="10">
        <f>IFERROR(__xludf.DUMMYFUNCTION("""COMPUTED_VALUE"""),1.0)</f>
        <v>1</v>
      </c>
      <c r="DG46" s="10">
        <f>IFERROR(__xludf.DUMMYFUNCTION("""COMPUTED_VALUE"""),1.0)</f>
        <v>1</v>
      </c>
      <c r="DH46" s="10">
        <f>IFERROR(__xludf.DUMMYFUNCTION("""COMPUTED_VALUE"""),1.0)</f>
        <v>1</v>
      </c>
      <c r="DI46" s="10">
        <f>IFERROR(__xludf.DUMMYFUNCTION("""COMPUTED_VALUE"""),1.0)</f>
        <v>1</v>
      </c>
      <c r="DJ46" s="10">
        <f>IFERROR(__xludf.DUMMYFUNCTION("""COMPUTED_VALUE"""),1.0)</f>
        <v>1</v>
      </c>
      <c r="DK46" s="10">
        <f>IFERROR(__xludf.DUMMYFUNCTION("""COMPUTED_VALUE"""),1.0)</f>
        <v>1</v>
      </c>
      <c r="DL46" s="10">
        <f>IFERROR(__xludf.DUMMYFUNCTION("""COMPUTED_VALUE"""),1.0)</f>
        <v>1</v>
      </c>
      <c r="DM46" s="10">
        <f>IFERROR(__xludf.DUMMYFUNCTION("""COMPUTED_VALUE"""),1.0)</f>
        <v>1</v>
      </c>
      <c r="DN46" s="10">
        <f>IFERROR(__xludf.DUMMYFUNCTION("""COMPUTED_VALUE"""),1.0)</f>
        <v>1</v>
      </c>
      <c r="DO46" s="10">
        <f>IFERROR(__xludf.DUMMYFUNCTION("""COMPUTED_VALUE"""),1.0)</f>
        <v>1</v>
      </c>
      <c r="DP46" s="10">
        <f>IFERROR(__xludf.DUMMYFUNCTION("""COMPUTED_VALUE"""),1.0)</f>
        <v>1</v>
      </c>
      <c r="DQ46" s="10">
        <f>IFERROR(__xludf.DUMMYFUNCTION("""COMPUTED_VALUE"""),1.0)</f>
        <v>1</v>
      </c>
      <c r="DR46" s="10">
        <f>IFERROR(__xludf.DUMMYFUNCTION("""COMPUTED_VALUE"""),1.0)</f>
        <v>1</v>
      </c>
      <c r="DS46" s="10">
        <f>IFERROR(__xludf.DUMMYFUNCTION("""COMPUTED_VALUE"""),1.0)</f>
        <v>1</v>
      </c>
      <c r="DT46" s="10">
        <f>IFERROR(__xludf.DUMMYFUNCTION("""COMPUTED_VALUE"""),1.0)</f>
        <v>1</v>
      </c>
      <c r="DU46" s="10">
        <f>IFERROR(__xludf.DUMMYFUNCTION("""COMPUTED_VALUE"""),1.0)</f>
        <v>1</v>
      </c>
      <c r="DV46" s="10">
        <f>IFERROR(__xludf.DUMMYFUNCTION("""COMPUTED_VALUE"""),1.0)</f>
        <v>1</v>
      </c>
      <c r="DW46" s="10">
        <f>IFERROR(__xludf.DUMMYFUNCTION("""COMPUTED_VALUE"""),1.0)</f>
        <v>1</v>
      </c>
      <c r="DX46" s="10">
        <f>IFERROR(__xludf.DUMMYFUNCTION("""COMPUTED_VALUE"""),1.0)</f>
        <v>1</v>
      </c>
      <c r="DY46" s="10">
        <f>IFERROR(__xludf.DUMMYFUNCTION("""COMPUTED_VALUE"""),1.0)</f>
        <v>1</v>
      </c>
      <c r="DZ46" s="10">
        <f>IFERROR(__xludf.DUMMYFUNCTION("""COMPUTED_VALUE"""),1.0)</f>
        <v>1</v>
      </c>
      <c r="EA46" s="10">
        <f>IFERROR(__xludf.DUMMYFUNCTION("""COMPUTED_VALUE"""),1.0)</f>
        <v>1</v>
      </c>
      <c r="EB46" s="10">
        <f>IFERROR(__xludf.DUMMYFUNCTION("""COMPUTED_VALUE"""),1.0)</f>
        <v>1</v>
      </c>
      <c r="EC46" s="10">
        <f>IFERROR(__xludf.DUMMYFUNCTION("""COMPUTED_VALUE"""),1.0)</f>
        <v>1</v>
      </c>
      <c r="ED46" s="10">
        <f>IFERROR(__xludf.DUMMYFUNCTION("""COMPUTED_VALUE"""),1.0)</f>
        <v>1</v>
      </c>
      <c r="EE46" s="10">
        <f>IFERROR(__xludf.DUMMYFUNCTION("""COMPUTED_VALUE"""),1.0)</f>
        <v>1</v>
      </c>
      <c r="EF46" s="10">
        <f>IFERROR(__xludf.DUMMYFUNCTION("""COMPUTED_VALUE"""),1.0)</f>
        <v>1</v>
      </c>
      <c r="EG46" s="10">
        <f>IFERROR(__xludf.DUMMYFUNCTION("""COMPUTED_VALUE"""),1.0)</f>
        <v>1</v>
      </c>
      <c r="EH46" s="10">
        <f>IFERROR(__xludf.DUMMYFUNCTION("""COMPUTED_VALUE"""),1.0)</f>
        <v>1</v>
      </c>
      <c r="EI46" s="10">
        <f>IFERROR(__xludf.DUMMYFUNCTION("""COMPUTED_VALUE"""),1.0)</f>
        <v>1</v>
      </c>
      <c r="EJ46" s="10">
        <f>IFERROR(__xludf.DUMMYFUNCTION("""COMPUTED_VALUE"""),1.0)</f>
        <v>1</v>
      </c>
      <c r="EK46" s="10">
        <f>IFERROR(__xludf.DUMMYFUNCTION("""COMPUTED_VALUE"""),1.0)</f>
        <v>1</v>
      </c>
      <c r="EL46" s="10">
        <f>IFERROR(__xludf.DUMMYFUNCTION("""COMPUTED_VALUE"""),1.0)</f>
        <v>1</v>
      </c>
      <c r="EM46" s="10">
        <f>IFERROR(__xludf.DUMMYFUNCTION("""COMPUTED_VALUE"""),1.0)</f>
        <v>1</v>
      </c>
      <c r="EN46" s="10">
        <f>IFERROR(__xludf.DUMMYFUNCTION("""COMPUTED_VALUE"""),1.0)</f>
        <v>1</v>
      </c>
      <c r="EO46" s="10">
        <f>IFERROR(__xludf.DUMMYFUNCTION("""COMPUTED_VALUE"""),1.0)</f>
        <v>1</v>
      </c>
      <c r="EP46" s="10">
        <f>IFERROR(__xludf.DUMMYFUNCTION("""COMPUTED_VALUE"""),1.0)</f>
        <v>1</v>
      </c>
      <c r="EQ46" s="10">
        <f>IFERROR(__xludf.DUMMYFUNCTION("""COMPUTED_VALUE"""),1.0)</f>
        <v>1</v>
      </c>
      <c r="ER46" s="10">
        <f>IFERROR(__xludf.DUMMYFUNCTION("""COMPUTED_VALUE"""),1.0)</f>
        <v>1</v>
      </c>
      <c r="ES46" s="10">
        <f>IFERROR(__xludf.DUMMYFUNCTION("""COMPUTED_VALUE"""),1.0)</f>
        <v>1</v>
      </c>
      <c r="ET46" s="10">
        <f>IFERROR(__xludf.DUMMYFUNCTION("""COMPUTED_VALUE"""),1.0)</f>
        <v>1</v>
      </c>
      <c r="EU46" s="10">
        <f>IFERROR(__xludf.DUMMYFUNCTION("""COMPUTED_VALUE"""),1.0)</f>
        <v>1</v>
      </c>
      <c r="EV46" s="10">
        <f>IFERROR(__xludf.DUMMYFUNCTION("""COMPUTED_VALUE"""),1.0)</f>
        <v>1</v>
      </c>
      <c r="EW46" s="10">
        <f>IFERROR(__xludf.DUMMYFUNCTION("""COMPUTED_VALUE"""),1.0)</f>
        <v>1</v>
      </c>
      <c r="EX46" s="10">
        <f>IFERROR(__xludf.DUMMYFUNCTION("""COMPUTED_VALUE"""),1.0)</f>
        <v>1</v>
      </c>
      <c r="EY46" s="10">
        <f>IFERROR(__xludf.DUMMYFUNCTION("""COMPUTED_VALUE"""),1.0)</f>
        <v>1</v>
      </c>
      <c r="EZ46" s="10">
        <f>IFERROR(__xludf.DUMMYFUNCTION("""COMPUTED_VALUE"""),1.0)</f>
        <v>1</v>
      </c>
      <c r="FA46" s="10" t="str">
        <f>IFERROR(__xludf.DUMMYFUNCTION("""COMPUTED_VALUE"""),"TLE")</f>
        <v>TLE</v>
      </c>
      <c r="FB46" s="10" t="str">
        <f>IFERROR(__xludf.DUMMYFUNCTION("""COMPUTED_VALUE"""),"TLE")</f>
        <v>TLE</v>
      </c>
      <c r="FC46" s="10" t="str">
        <f>IFERROR(__xludf.DUMMYFUNCTION("""COMPUTED_VALUE"""),"TLE")</f>
        <v>TLE</v>
      </c>
      <c r="FD46" s="11" t="str">
        <f>IFERROR(__xludf.DUMMYFUNCTION("""COMPUTED_VALUE"""),"-")</f>
        <v>-</v>
      </c>
      <c r="FE46" s="10" t="str">
        <f>IFERROR(__xludf.DUMMYFUNCTION("""COMPUTED_VALUE"""),"-")</f>
        <v>-</v>
      </c>
      <c r="FF46" s="10" t="str">
        <f>IFERROR(__xludf.DUMMYFUNCTION("""COMPUTED_VALUE"""),"-")</f>
        <v>-</v>
      </c>
      <c r="FG46" s="10" t="str">
        <f>IFERROR(__xludf.DUMMYFUNCTION("""COMPUTED_VALUE"""),"-")</f>
        <v>-</v>
      </c>
      <c r="FH46" s="10" t="str">
        <f>IFERROR(__xludf.DUMMYFUNCTION("""COMPUTED_VALUE"""),"-")</f>
        <v>-</v>
      </c>
      <c r="FI46" s="10" t="str">
        <f>IFERROR(__xludf.DUMMYFUNCTION("""COMPUTED_VALUE"""),"-")</f>
        <v>-</v>
      </c>
      <c r="FJ46" s="10" t="str">
        <f>IFERROR(__xludf.DUMMYFUNCTION("""COMPUTED_VALUE"""),"-")</f>
        <v>-</v>
      </c>
      <c r="FK46" s="10" t="str">
        <f>IFERROR(__xludf.DUMMYFUNCTION("""COMPUTED_VALUE"""),"-")</f>
        <v>-</v>
      </c>
      <c r="FL46" s="10" t="str">
        <f>IFERROR(__xludf.DUMMYFUNCTION("""COMPUTED_VALUE"""),"-")</f>
        <v>-</v>
      </c>
      <c r="FM46" s="10" t="str">
        <f>IFERROR(__xludf.DUMMYFUNCTION("""COMPUTED_VALUE"""),"-")</f>
        <v>-</v>
      </c>
      <c r="FN46" s="10" t="str">
        <f>IFERROR(__xludf.DUMMYFUNCTION("""COMPUTED_VALUE"""),"-")</f>
        <v>-</v>
      </c>
      <c r="FO46" s="10" t="str">
        <f>IFERROR(__xludf.DUMMYFUNCTION("""COMPUTED_VALUE"""),"-")</f>
        <v>-</v>
      </c>
      <c r="FP46" s="10" t="str">
        <f>IFERROR(__xludf.DUMMYFUNCTION("""COMPUTED_VALUE"""),"-")</f>
        <v>-</v>
      </c>
      <c r="FQ46" s="10" t="str">
        <f>IFERROR(__xludf.DUMMYFUNCTION("""COMPUTED_VALUE"""),"-")</f>
        <v>-</v>
      </c>
      <c r="FR46" s="10" t="str">
        <f>IFERROR(__xludf.DUMMYFUNCTION("""COMPUTED_VALUE"""),"-")</f>
        <v>-</v>
      </c>
      <c r="FS46" s="10" t="str">
        <f>IFERROR(__xludf.DUMMYFUNCTION("""COMPUTED_VALUE"""),"-")</f>
        <v>-</v>
      </c>
      <c r="FT46" s="10" t="str">
        <f>IFERROR(__xludf.DUMMYFUNCTION("""COMPUTED_VALUE"""),"-")</f>
        <v>-</v>
      </c>
      <c r="FU46" s="10" t="str">
        <f>IFERROR(__xludf.DUMMYFUNCTION("""COMPUTED_VALUE"""),"-")</f>
        <v>-</v>
      </c>
      <c r="FV46" s="10" t="str">
        <f>IFERROR(__xludf.DUMMYFUNCTION("""COMPUTED_VALUE"""),"-")</f>
        <v>-</v>
      </c>
      <c r="FW46" s="10" t="str">
        <f>IFERROR(__xludf.DUMMYFUNCTION("""COMPUTED_VALUE"""),"-")</f>
        <v>-</v>
      </c>
      <c r="FX46" s="10" t="str">
        <f>IFERROR(__xludf.DUMMYFUNCTION("""COMPUTED_VALUE"""),"-")</f>
        <v>-</v>
      </c>
      <c r="FY46" s="10" t="str">
        <f>IFERROR(__xludf.DUMMYFUNCTION("""COMPUTED_VALUE"""),"-")</f>
        <v>-</v>
      </c>
      <c r="FZ46" s="10" t="str">
        <f>IFERROR(__xludf.DUMMYFUNCTION("""COMPUTED_VALUE"""),"-")</f>
        <v>-</v>
      </c>
      <c r="GA46" s="10" t="str">
        <f>IFERROR(__xludf.DUMMYFUNCTION("""COMPUTED_VALUE"""),"-")</f>
        <v>-</v>
      </c>
      <c r="GB46" s="10" t="str">
        <f>IFERROR(__xludf.DUMMYFUNCTION("""COMPUTED_VALUE"""),"-")</f>
        <v>-</v>
      </c>
      <c r="GC46" s="10" t="str">
        <f>IFERROR(__xludf.DUMMYFUNCTION("""COMPUTED_VALUE"""),"-")</f>
        <v>-</v>
      </c>
      <c r="GD46" s="10" t="str">
        <f>IFERROR(__xludf.DUMMYFUNCTION("""COMPUTED_VALUE"""),"-")</f>
        <v>-</v>
      </c>
      <c r="GE46" s="11">
        <f>IFERROR(__xludf.DUMMYFUNCTION("""COMPUTED_VALUE"""),1.0)</f>
        <v>1</v>
      </c>
      <c r="GF46" s="10">
        <f>IFERROR(__xludf.DUMMYFUNCTION("""COMPUTED_VALUE"""),1.0)</f>
        <v>1</v>
      </c>
      <c r="GG46" s="10" t="str">
        <f>IFERROR(__xludf.DUMMYFUNCTION("""COMPUTED_VALUE"""),"WA")</f>
        <v>WA</v>
      </c>
      <c r="GH46" s="10">
        <f>IFERROR(__xludf.DUMMYFUNCTION("""COMPUTED_VALUE"""),1.0)</f>
        <v>1</v>
      </c>
      <c r="GI46" s="10" t="str">
        <f>IFERROR(__xludf.DUMMYFUNCTION("""COMPUTED_VALUE"""),"WA")</f>
        <v>WA</v>
      </c>
      <c r="GJ46" s="10" t="str">
        <f>IFERROR(__xludf.DUMMYFUNCTION("""COMPUTED_VALUE"""),"WA")</f>
        <v>WA</v>
      </c>
      <c r="GK46" s="10" t="str">
        <f>IFERROR(__xludf.DUMMYFUNCTION("""COMPUTED_VALUE"""),"WA")</f>
        <v>WA</v>
      </c>
      <c r="GL46" s="10" t="str">
        <f>IFERROR(__xludf.DUMMYFUNCTION("""COMPUTED_VALUE"""),"WA")</f>
        <v>WA</v>
      </c>
      <c r="GM46" s="10" t="str">
        <f>IFERROR(__xludf.DUMMYFUNCTION("""COMPUTED_VALUE"""),"WA")</f>
        <v>WA</v>
      </c>
      <c r="GN46" s="10" t="str">
        <f>IFERROR(__xludf.DUMMYFUNCTION("""COMPUTED_VALUE"""),"WA")</f>
        <v>WA</v>
      </c>
      <c r="GO46" s="10" t="str">
        <f>IFERROR(__xludf.DUMMYFUNCTION("""COMPUTED_VALUE"""),"WA")</f>
        <v>WA</v>
      </c>
      <c r="GP46" s="10" t="str">
        <f>IFERROR(__xludf.DUMMYFUNCTION("""COMPUTED_VALUE"""),"WA")</f>
        <v>WA</v>
      </c>
      <c r="GQ46" s="10" t="str">
        <f>IFERROR(__xludf.DUMMYFUNCTION("""COMPUTED_VALUE"""),"TLE")</f>
        <v>TLE</v>
      </c>
      <c r="GR46" s="10" t="str">
        <f>IFERROR(__xludf.DUMMYFUNCTION("""COMPUTED_VALUE"""),"TLE")</f>
        <v>TLE</v>
      </c>
      <c r="GS46" s="10" t="str">
        <f>IFERROR(__xludf.DUMMYFUNCTION("""COMPUTED_VALUE"""),"TLE")</f>
        <v>TLE</v>
      </c>
      <c r="GT46" s="10" t="str">
        <f>IFERROR(__xludf.DUMMYFUNCTION("""COMPUTED_VALUE"""),"TLE")</f>
        <v>TLE</v>
      </c>
      <c r="GU46" s="10" t="str">
        <f>IFERROR(__xludf.DUMMYFUNCTION("""COMPUTED_VALUE"""),"TLE")</f>
        <v>TLE</v>
      </c>
      <c r="GV46" s="10" t="str">
        <f>IFERROR(__xludf.DUMMYFUNCTION("""COMPUTED_VALUE"""),"TLE")</f>
        <v>TLE</v>
      </c>
      <c r="GW46" s="10" t="str">
        <f>IFERROR(__xludf.DUMMYFUNCTION("""COMPUTED_VALUE"""),"TLE")</f>
        <v>TLE</v>
      </c>
      <c r="GX46" s="10" t="str">
        <f>IFERROR(__xludf.DUMMYFUNCTION("""COMPUTED_VALUE"""),"TLE")</f>
        <v>TLE</v>
      </c>
      <c r="GY46" s="10" t="str">
        <f>IFERROR(__xludf.DUMMYFUNCTION("""COMPUTED_VALUE"""),"TLE")</f>
        <v>TLE</v>
      </c>
      <c r="GZ46" s="10" t="str">
        <f>IFERROR(__xludf.DUMMYFUNCTION("""COMPUTED_VALUE"""),"TLE")</f>
        <v>TLE</v>
      </c>
      <c r="HA46" s="10" t="str">
        <f>IFERROR(__xludf.DUMMYFUNCTION("""COMPUTED_VALUE"""),"TLE")</f>
        <v>TLE</v>
      </c>
      <c r="HB46" s="10" t="str">
        <f>IFERROR(__xludf.DUMMYFUNCTION("""COMPUTED_VALUE"""),"TLE")</f>
        <v>TLE</v>
      </c>
      <c r="HC46" s="10" t="str">
        <f>IFERROR(__xludf.DUMMYFUNCTION("""COMPUTED_VALUE"""),"TLE")</f>
        <v>TLE</v>
      </c>
      <c r="HD46" s="10" t="str">
        <f>IFERROR(__xludf.DUMMYFUNCTION("""COMPUTED_VALUE"""),"TLE")</f>
        <v>TLE</v>
      </c>
      <c r="HE46" s="10" t="str">
        <f>IFERROR(__xludf.DUMMYFUNCTION("""COMPUTED_VALUE"""),"TLE")</f>
        <v>TLE</v>
      </c>
      <c r="HF46" s="10" t="str">
        <f>IFERROR(__xludf.DUMMYFUNCTION("""COMPUTED_VALUE"""),"TLE")</f>
        <v>TLE</v>
      </c>
      <c r="HG46" s="10" t="str">
        <f>IFERROR(__xludf.DUMMYFUNCTION("""COMPUTED_VALUE"""),"TLE")</f>
        <v>TLE</v>
      </c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</row>
    <row r="47">
      <c r="A47" s="7"/>
      <c r="B47" s="8"/>
      <c r="C47" s="8" t="str">
        <f t="shared" si="1"/>
        <v>44 - 46</v>
      </c>
      <c r="D47" s="7" t="str">
        <f>IFERROR(__xludf.DUMMYFUNCTION("""COMPUTED_VALUE"""),"ivan2507022")</f>
        <v>ivan2507022</v>
      </c>
      <c r="E47" s="7" t="str">
        <f>IFERROR(__xludf.DUMMYFUNCTION("""COMPUTED_VALUE"""),"Ivan")</f>
        <v>Ivan</v>
      </c>
      <c r="F47" s="7" t="str">
        <f>IFERROR(__xludf.DUMMYFUNCTION("""COMPUTED_VALUE"""),"Bozovic")</f>
        <v>Bozovic</v>
      </c>
      <c r="G47" s="9">
        <f>IFERROR(__xludf.DUMMYFUNCTION("""COMPUTED_VALUE"""),79.0)</f>
        <v>79</v>
      </c>
      <c r="H47" s="7" t="str">
        <f>IFERROR(__xludf.DUMMYFUNCTION("""COMPUTED_VALUE"""),"ODOBREN")</f>
        <v>ODOBREN</v>
      </c>
      <c r="I47" s="7" t="str">
        <f>IFERROR(__xludf.DUMMYFUNCTION("""COMPUTED_VALUE"""),"Stari grad")</f>
        <v>Stari grad</v>
      </c>
      <c r="J47" s="7" t="str">
        <f>IFERROR(__xludf.DUMMYFUNCTION("""COMPUTED_VALUE"""),"Matematička gimnazija")</f>
        <v>Matematička gimnazija</v>
      </c>
      <c r="K47" s="7" t="str">
        <f>IFERROR(__xludf.DUMMYFUNCTION("""COMPUTED_VALUE"""),"II")</f>
        <v>II</v>
      </c>
      <c r="L47" s="7" t="str">
        <f>IFERROR(__xludf.DUMMYFUNCTION("""COMPUTED_VALUE"""),"A")</f>
        <v>A</v>
      </c>
      <c r="M47" s="7" t="str">
        <f>IFERROR(__xludf.DUMMYFUNCTION("""COMPUTED_VALUE"""),"Snezana Jelic")</f>
        <v>Snezana Jelic</v>
      </c>
      <c r="N47" s="10" t="str">
        <f>IFERROR(__xludf.DUMMYFUNCTION("""COMPUTED_VALUE"""),"-")</f>
        <v>-</v>
      </c>
      <c r="O47" s="10" t="str">
        <f>IFERROR(__xludf.DUMMYFUNCTION("""COMPUTED_VALUE"""),"-")</f>
        <v>-</v>
      </c>
      <c r="P47" s="10" t="str">
        <f>IFERROR(__xludf.DUMMYFUNCTION("""COMPUTED_VALUE"""),"-")</f>
        <v>-</v>
      </c>
      <c r="Q47" s="11">
        <f>IFERROR(__xludf.DUMMYFUNCTION("""COMPUTED_VALUE"""),79.0)</f>
        <v>79</v>
      </c>
      <c r="R47" s="10">
        <f>IFERROR(__xludf.DUMMYFUNCTION("""COMPUTED_VALUE"""),0.0)</f>
        <v>0</v>
      </c>
      <c r="S47" s="10" t="str">
        <f>IFERROR(__xludf.DUMMYFUNCTION("""COMPUTED_VALUE"""),"-")</f>
        <v>-</v>
      </c>
      <c r="T47" s="11" t="str">
        <f>IFERROR(__xludf.DUMMYFUNCTION("""COMPUTED_VALUE"""),"-")</f>
        <v>-</v>
      </c>
      <c r="U47" s="10" t="str">
        <f>IFERROR(__xludf.DUMMYFUNCTION("""COMPUTED_VALUE"""),"-")</f>
        <v>-</v>
      </c>
      <c r="V47" s="10" t="str">
        <f>IFERROR(__xludf.DUMMYFUNCTION("""COMPUTED_VALUE"""),"-")</f>
        <v>-</v>
      </c>
      <c r="W47" s="10" t="str">
        <f>IFERROR(__xludf.DUMMYFUNCTION("""COMPUTED_VALUE"""),"-")</f>
        <v>-</v>
      </c>
      <c r="X47" s="10" t="str">
        <f>IFERROR(__xludf.DUMMYFUNCTION("""COMPUTED_VALUE"""),"-")</f>
        <v>-</v>
      </c>
      <c r="Y47" s="10" t="str">
        <f>IFERROR(__xludf.DUMMYFUNCTION("""COMPUTED_VALUE"""),"-")</f>
        <v>-</v>
      </c>
      <c r="Z47" s="10" t="str">
        <f>IFERROR(__xludf.DUMMYFUNCTION("""COMPUTED_VALUE"""),"-")</f>
        <v>-</v>
      </c>
      <c r="AA47" s="10" t="str">
        <f>IFERROR(__xludf.DUMMYFUNCTION("""COMPUTED_VALUE"""),"-")</f>
        <v>-</v>
      </c>
      <c r="AB47" s="10" t="str">
        <f>IFERROR(__xludf.DUMMYFUNCTION("""COMPUTED_VALUE"""),"-")</f>
        <v>-</v>
      </c>
      <c r="AC47" s="10" t="str">
        <f>IFERROR(__xludf.DUMMYFUNCTION("""COMPUTED_VALUE"""),"-")</f>
        <v>-</v>
      </c>
      <c r="AD47" s="10" t="str">
        <f>IFERROR(__xludf.DUMMYFUNCTION("""COMPUTED_VALUE"""),"-")</f>
        <v>-</v>
      </c>
      <c r="AE47" s="10" t="str">
        <f>IFERROR(__xludf.DUMMYFUNCTION("""COMPUTED_VALUE"""),"-")</f>
        <v>-</v>
      </c>
      <c r="AF47" s="10" t="str">
        <f>IFERROR(__xludf.DUMMYFUNCTION("""COMPUTED_VALUE"""),"-")</f>
        <v>-</v>
      </c>
      <c r="AG47" s="10" t="str">
        <f>IFERROR(__xludf.DUMMYFUNCTION("""COMPUTED_VALUE"""),"-")</f>
        <v>-</v>
      </c>
      <c r="AH47" s="10" t="str">
        <f>IFERROR(__xludf.DUMMYFUNCTION("""COMPUTED_VALUE"""),"-")</f>
        <v>-</v>
      </c>
      <c r="AI47" s="10" t="str">
        <f>IFERROR(__xludf.DUMMYFUNCTION("""COMPUTED_VALUE"""),"-")</f>
        <v>-</v>
      </c>
      <c r="AJ47" s="10" t="str">
        <f>IFERROR(__xludf.DUMMYFUNCTION("""COMPUTED_VALUE"""),"-")</f>
        <v>-</v>
      </c>
      <c r="AK47" s="10" t="str">
        <f>IFERROR(__xludf.DUMMYFUNCTION("""COMPUTED_VALUE"""),"-")</f>
        <v>-</v>
      </c>
      <c r="AL47" s="10" t="str">
        <f>IFERROR(__xludf.DUMMYFUNCTION("""COMPUTED_VALUE"""),"-")</f>
        <v>-</v>
      </c>
      <c r="AM47" s="10" t="str">
        <f>IFERROR(__xludf.DUMMYFUNCTION("""COMPUTED_VALUE"""),"-")</f>
        <v>-</v>
      </c>
      <c r="AN47" s="11" t="str">
        <f>IFERROR(__xludf.DUMMYFUNCTION("""COMPUTED_VALUE"""),"-")</f>
        <v>-</v>
      </c>
      <c r="AO47" s="10" t="str">
        <f>IFERROR(__xludf.DUMMYFUNCTION("""COMPUTED_VALUE"""),"-")</f>
        <v>-</v>
      </c>
      <c r="AP47" s="10" t="str">
        <f>IFERROR(__xludf.DUMMYFUNCTION("""COMPUTED_VALUE"""),"-")</f>
        <v>-</v>
      </c>
      <c r="AQ47" s="10" t="str">
        <f>IFERROR(__xludf.DUMMYFUNCTION("""COMPUTED_VALUE"""),"-")</f>
        <v>-</v>
      </c>
      <c r="AR47" s="10" t="str">
        <f>IFERROR(__xludf.DUMMYFUNCTION("""COMPUTED_VALUE"""),"-")</f>
        <v>-</v>
      </c>
      <c r="AS47" s="10" t="str">
        <f>IFERROR(__xludf.DUMMYFUNCTION("""COMPUTED_VALUE"""),"-")</f>
        <v>-</v>
      </c>
      <c r="AT47" s="10" t="str">
        <f>IFERROR(__xludf.DUMMYFUNCTION("""COMPUTED_VALUE"""),"-")</f>
        <v>-</v>
      </c>
      <c r="AU47" s="10" t="str">
        <f>IFERROR(__xludf.DUMMYFUNCTION("""COMPUTED_VALUE"""),"-")</f>
        <v>-</v>
      </c>
      <c r="AV47" s="10" t="str">
        <f>IFERROR(__xludf.DUMMYFUNCTION("""COMPUTED_VALUE"""),"-")</f>
        <v>-</v>
      </c>
      <c r="AW47" s="10" t="str">
        <f>IFERROR(__xludf.DUMMYFUNCTION("""COMPUTED_VALUE"""),"-")</f>
        <v>-</v>
      </c>
      <c r="AX47" s="10" t="str">
        <f>IFERROR(__xludf.DUMMYFUNCTION("""COMPUTED_VALUE"""),"-")</f>
        <v>-</v>
      </c>
      <c r="AY47" s="10" t="str">
        <f>IFERROR(__xludf.DUMMYFUNCTION("""COMPUTED_VALUE"""),"-")</f>
        <v>-</v>
      </c>
      <c r="AZ47" s="10" t="str">
        <f>IFERROR(__xludf.DUMMYFUNCTION("""COMPUTED_VALUE"""),"-")</f>
        <v>-</v>
      </c>
      <c r="BA47" s="10" t="str">
        <f>IFERROR(__xludf.DUMMYFUNCTION("""COMPUTED_VALUE"""),"-")</f>
        <v>-</v>
      </c>
      <c r="BB47" s="10" t="str">
        <f>IFERROR(__xludf.DUMMYFUNCTION("""COMPUTED_VALUE"""),"-")</f>
        <v>-</v>
      </c>
      <c r="BC47" s="10" t="str">
        <f>IFERROR(__xludf.DUMMYFUNCTION("""COMPUTED_VALUE"""),"-")</f>
        <v>-</v>
      </c>
      <c r="BD47" s="10" t="str">
        <f>IFERROR(__xludf.DUMMYFUNCTION("""COMPUTED_VALUE"""),"-")</f>
        <v>-</v>
      </c>
      <c r="BE47" s="10" t="str">
        <f>IFERROR(__xludf.DUMMYFUNCTION("""COMPUTED_VALUE"""),"-")</f>
        <v>-</v>
      </c>
      <c r="BF47" s="10" t="str">
        <f>IFERROR(__xludf.DUMMYFUNCTION("""COMPUTED_VALUE"""),"-")</f>
        <v>-</v>
      </c>
      <c r="BG47" s="10" t="str">
        <f>IFERROR(__xludf.DUMMYFUNCTION("""COMPUTED_VALUE"""),"-")</f>
        <v>-</v>
      </c>
      <c r="BH47" s="10" t="str">
        <f>IFERROR(__xludf.DUMMYFUNCTION("""COMPUTED_VALUE"""),"-")</f>
        <v>-</v>
      </c>
      <c r="BI47" s="10" t="str">
        <f>IFERROR(__xludf.DUMMYFUNCTION("""COMPUTED_VALUE"""),"-")</f>
        <v>-</v>
      </c>
      <c r="BJ47" s="10" t="str">
        <f>IFERROR(__xludf.DUMMYFUNCTION("""COMPUTED_VALUE"""),"-")</f>
        <v>-</v>
      </c>
      <c r="BK47" s="10" t="str">
        <f>IFERROR(__xludf.DUMMYFUNCTION("""COMPUTED_VALUE"""),"-")</f>
        <v>-</v>
      </c>
      <c r="BL47" s="11" t="str">
        <f>IFERROR(__xludf.DUMMYFUNCTION("""COMPUTED_VALUE"""),"-")</f>
        <v>-</v>
      </c>
      <c r="BM47" s="10" t="str">
        <f>IFERROR(__xludf.DUMMYFUNCTION("""COMPUTED_VALUE"""),"-")</f>
        <v>-</v>
      </c>
      <c r="BN47" s="10" t="str">
        <f>IFERROR(__xludf.DUMMYFUNCTION("""COMPUTED_VALUE"""),"-")</f>
        <v>-</v>
      </c>
      <c r="BO47" s="10" t="str">
        <f>IFERROR(__xludf.DUMMYFUNCTION("""COMPUTED_VALUE"""),"-")</f>
        <v>-</v>
      </c>
      <c r="BP47" s="10" t="str">
        <f>IFERROR(__xludf.DUMMYFUNCTION("""COMPUTED_VALUE"""),"-")</f>
        <v>-</v>
      </c>
      <c r="BQ47" s="10" t="str">
        <f>IFERROR(__xludf.DUMMYFUNCTION("""COMPUTED_VALUE"""),"-")</f>
        <v>-</v>
      </c>
      <c r="BR47" s="10" t="str">
        <f>IFERROR(__xludf.DUMMYFUNCTION("""COMPUTED_VALUE"""),"-")</f>
        <v>-</v>
      </c>
      <c r="BS47" s="10" t="str">
        <f>IFERROR(__xludf.DUMMYFUNCTION("""COMPUTED_VALUE"""),"-")</f>
        <v>-</v>
      </c>
      <c r="BT47" s="10" t="str">
        <f>IFERROR(__xludf.DUMMYFUNCTION("""COMPUTED_VALUE"""),"-")</f>
        <v>-</v>
      </c>
      <c r="BU47" s="10" t="str">
        <f>IFERROR(__xludf.DUMMYFUNCTION("""COMPUTED_VALUE"""),"-")</f>
        <v>-</v>
      </c>
      <c r="BV47" s="10" t="str">
        <f>IFERROR(__xludf.DUMMYFUNCTION("""COMPUTED_VALUE"""),"-")</f>
        <v>-</v>
      </c>
      <c r="BW47" s="10" t="str">
        <f>IFERROR(__xludf.DUMMYFUNCTION("""COMPUTED_VALUE"""),"-")</f>
        <v>-</v>
      </c>
      <c r="BX47" s="10" t="str">
        <f>IFERROR(__xludf.DUMMYFUNCTION("""COMPUTED_VALUE"""),"-")</f>
        <v>-</v>
      </c>
      <c r="BY47" s="10" t="str">
        <f>IFERROR(__xludf.DUMMYFUNCTION("""COMPUTED_VALUE"""),"-")</f>
        <v>-</v>
      </c>
      <c r="BZ47" s="10" t="str">
        <f>IFERROR(__xludf.DUMMYFUNCTION("""COMPUTED_VALUE"""),"-")</f>
        <v>-</v>
      </c>
      <c r="CA47" s="10" t="str">
        <f>IFERROR(__xludf.DUMMYFUNCTION("""COMPUTED_VALUE"""),"-")</f>
        <v>-</v>
      </c>
      <c r="CB47" s="10" t="str">
        <f>IFERROR(__xludf.DUMMYFUNCTION("""COMPUTED_VALUE"""),"-")</f>
        <v>-</v>
      </c>
      <c r="CC47" s="10" t="str">
        <f>IFERROR(__xludf.DUMMYFUNCTION("""COMPUTED_VALUE"""),"-")</f>
        <v>-</v>
      </c>
      <c r="CD47" s="10" t="str">
        <f>IFERROR(__xludf.DUMMYFUNCTION("""COMPUTED_VALUE"""),"-")</f>
        <v>-</v>
      </c>
      <c r="CE47" s="10" t="str">
        <f>IFERROR(__xludf.DUMMYFUNCTION("""COMPUTED_VALUE"""),"-")</f>
        <v>-</v>
      </c>
      <c r="CF47" s="10" t="str">
        <f>IFERROR(__xludf.DUMMYFUNCTION("""COMPUTED_VALUE"""),"-")</f>
        <v>-</v>
      </c>
      <c r="CG47" s="10" t="str">
        <f>IFERROR(__xludf.DUMMYFUNCTION("""COMPUTED_VALUE"""),"-")</f>
        <v>-</v>
      </c>
      <c r="CH47" s="10" t="str">
        <f>IFERROR(__xludf.DUMMYFUNCTION("""COMPUTED_VALUE"""),"-")</f>
        <v>-</v>
      </c>
      <c r="CI47" s="10" t="str">
        <f>IFERROR(__xludf.DUMMYFUNCTION("""COMPUTED_VALUE"""),"-")</f>
        <v>-</v>
      </c>
      <c r="CJ47" s="10" t="str">
        <f>IFERROR(__xludf.DUMMYFUNCTION("""COMPUTED_VALUE"""),"-")</f>
        <v>-</v>
      </c>
      <c r="CK47" s="10" t="str">
        <f>IFERROR(__xludf.DUMMYFUNCTION("""COMPUTED_VALUE"""),"-")</f>
        <v>-</v>
      </c>
      <c r="CL47" s="10" t="str">
        <f>IFERROR(__xludf.DUMMYFUNCTION("""COMPUTED_VALUE"""),"-")</f>
        <v>-</v>
      </c>
      <c r="CM47" s="10" t="str">
        <f>IFERROR(__xludf.DUMMYFUNCTION("""COMPUTED_VALUE"""),"-")</f>
        <v>-</v>
      </c>
      <c r="CN47" s="10" t="str">
        <f>IFERROR(__xludf.DUMMYFUNCTION("""COMPUTED_VALUE"""),"-")</f>
        <v>-</v>
      </c>
      <c r="CO47" s="11">
        <f>IFERROR(__xludf.DUMMYFUNCTION("""COMPUTED_VALUE"""),1.0)</f>
        <v>1</v>
      </c>
      <c r="CP47" s="10">
        <f>IFERROR(__xludf.DUMMYFUNCTION("""COMPUTED_VALUE"""),1.0)</f>
        <v>1</v>
      </c>
      <c r="CQ47" s="10">
        <f>IFERROR(__xludf.DUMMYFUNCTION("""COMPUTED_VALUE"""),1.0)</f>
        <v>1</v>
      </c>
      <c r="CR47" s="10">
        <f>IFERROR(__xludf.DUMMYFUNCTION("""COMPUTED_VALUE"""),1.0)</f>
        <v>1</v>
      </c>
      <c r="CS47" s="10">
        <f>IFERROR(__xludf.DUMMYFUNCTION("""COMPUTED_VALUE"""),1.0)</f>
        <v>1</v>
      </c>
      <c r="CT47" s="10">
        <f>IFERROR(__xludf.DUMMYFUNCTION("""COMPUTED_VALUE"""),1.0)</f>
        <v>1</v>
      </c>
      <c r="CU47" s="10">
        <f>IFERROR(__xludf.DUMMYFUNCTION("""COMPUTED_VALUE"""),1.0)</f>
        <v>1</v>
      </c>
      <c r="CV47" s="10">
        <f>IFERROR(__xludf.DUMMYFUNCTION("""COMPUTED_VALUE"""),1.0)</f>
        <v>1</v>
      </c>
      <c r="CW47" s="10">
        <f>IFERROR(__xludf.DUMMYFUNCTION("""COMPUTED_VALUE"""),1.0)</f>
        <v>1</v>
      </c>
      <c r="CX47" s="10">
        <f>IFERROR(__xludf.DUMMYFUNCTION("""COMPUTED_VALUE"""),1.0)</f>
        <v>1</v>
      </c>
      <c r="CY47" s="10">
        <f>IFERROR(__xludf.DUMMYFUNCTION("""COMPUTED_VALUE"""),1.0)</f>
        <v>1</v>
      </c>
      <c r="CZ47" s="10">
        <f>IFERROR(__xludf.DUMMYFUNCTION("""COMPUTED_VALUE"""),1.0)</f>
        <v>1</v>
      </c>
      <c r="DA47" s="10">
        <f>IFERROR(__xludf.DUMMYFUNCTION("""COMPUTED_VALUE"""),1.0)</f>
        <v>1</v>
      </c>
      <c r="DB47" s="10">
        <f>IFERROR(__xludf.DUMMYFUNCTION("""COMPUTED_VALUE"""),1.0)</f>
        <v>1</v>
      </c>
      <c r="DC47" s="10">
        <f>IFERROR(__xludf.DUMMYFUNCTION("""COMPUTED_VALUE"""),1.0)</f>
        <v>1</v>
      </c>
      <c r="DD47" s="10">
        <f>IFERROR(__xludf.DUMMYFUNCTION("""COMPUTED_VALUE"""),1.0)</f>
        <v>1</v>
      </c>
      <c r="DE47" s="10">
        <f>IFERROR(__xludf.DUMMYFUNCTION("""COMPUTED_VALUE"""),1.0)</f>
        <v>1</v>
      </c>
      <c r="DF47" s="10">
        <f>IFERROR(__xludf.DUMMYFUNCTION("""COMPUTED_VALUE"""),1.0)</f>
        <v>1</v>
      </c>
      <c r="DG47" s="10">
        <f>IFERROR(__xludf.DUMMYFUNCTION("""COMPUTED_VALUE"""),1.0)</f>
        <v>1</v>
      </c>
      <c r="DH47" s="10">
        <f>IFERROR(__xludf.DUMMYFUNCTION("""COMPUTED_VALUE"""),1.0)</f>
        <v>1</v>
      </c>
      <c r="DI47" s="10">
        <f>IFERROR(__xludf.DUMMYFUNCTION("""COMPUTED_VALUE"""),1.0)</f>
        <v>1</v>
      </c>
      <c r="DJ47" s="10">
        <f>IFERROR(__xludf.DUMMYFUNCTION("""COMPUTED_VALUE"""),1.0)</f>
        <v>1</v>
      </c>
      <c r="DK47" s="10">
        <f>IFERROR(__xludf.DUMMYFUNCTION("""COMPUTED_VALUE"""),1.0)</f>
        <v>1</v>
      </c>
      <c r="DL47" s="10">
        <f>IFERROR(__xludf.DUMMYFUNCTION("""COMPUTED_VALUE"""),1.0)</f>
        <v>1</v>
      </c>
      <c r="DM47" s="10">
        <f>IFERROR(__xludf.DUMMYFUNCTION("""COMPUTED_VALUE"""),1.0)</f>
        <v>1</v>
      </c>
      <c r="DN47" s="10">
        <f>IFERROR(__xludf.DUMMYFUNCTION("""COMPUTED_VALUE"""),1.0)</f>
        <v>1</v>
      </c>
      <c r="DO47" s="10">
        <f>IFERROR(__xludf.DUMMYFUNCTION("""COMPUTED_VALUE"""),1.0)</f>
        <v>1</v>
      </c>
      <c r="DP47" s="10">
        <f>IFERROR(__xludf.DUMMYFUNCTION("""COMPUTED_VALUE"""),1.0)</f>
        <v>1</v>
      </c>
      <c r="DQ47" s="10">
        <f>IFERROR(__xludf.DUMMYFUNCTION("""COMPUTED_VALUE"""),1.0)</f>
        <v>1</v>
      </c>
      <c r="DR47" s="10">
        <f>IFERROR(__xludf.DUMMYFUNCTION("""COMPUTED_VALUE"""),1.0)</f>
        <v>1</v>
      </c>
      <c r="DS47" s="10">
        <f>IFERROR(__xludf.DUMMYFUNCTION("""COMPUTED_VALUE"""),1.0)</f>
        <v>1</v>
      </c>
      <c r="DT47" s="10">
        <f>IFERROR(__xludf.DUMMYFUNCTION("""COMPUTED_VALUE"""),1.0)</f>
        <v>1</v>
      </c>
      <c r="DU47" s="10">
        <f>IFERROR(__xludf.DUMMYFUNCTION("""COMPUTED_VALUE"""),1.0)</f>
        <v>1</v>
      </c>
      <c r="DV47" s="10">
        <f>IFERROR(__xludf.DUMMYFUNCTION("""COMPUTED_VALUE"""),1.0)</f>
        <v>1</v>
      </c>
      <c r="DW47" s="10">
        <f>IFERROR(__xludf.DUMMYFUNCTION("""COMPUTED_VALUE"""),1.0)</f>
        <v>1</v>
      </c>
      <c r="DX47" s="10">
        <f>IFERROR(__xludf.DUMMYFUNCTION("""COMPUTED_VALUE"""),1.0)</f>
        <v>1</v>
      </c>
      <c r="DY47" s="10">
        <f>IFERROR(__xludf.DUMMYFUNCTION("""COMPUTED_VALUE"""),1.0)</f>
        <v>1</v>
      </c>
      <c r="DZ47" s="10">
        <f>IFERROR(__xludf.DUMMYFUNCTION("""COMPUTED_VALUE"""),1.0)</f>
        <v>1</v>
      </c>
      <c r="EA47" s="10">
        <f>IFERROR(__xludf.DUMMYFUNCTION("""COMPUTED_VALUE"""),1.0)</f>
        <v>1</v>
      </c>
      <c r="EB47" s="10">
        <f>IFERROR(__xludf.DUMMYFUNCTION("""COMPUTED_VALUE"""),1.0)</f>
        <v>1</v>
      </c>
      <c r="EC47" s="10">
        <f>IFERROR(__xludf.DUMMYFUNCTION("""COMPUTED_VALUE"""),1.0)</f>
        <v>1</v>
      </c>
      <c r="ED47" s="10">
        <f>IFERROR(__xludf.DUMMYFUNCTION("""COMPUTED_VALUE"""),1.0)</f>
        <v>1</v>
      </c>
      <c r="EE47" s="10">
        <f>IFERROR(__xludf.DUMMYFUNCTION("""COMPUTED_VALUE"""),1.0)</f>
        <v>1</v>
      </c>
      <c r="EF47" s="10">
        <f>IFERROR(__xludf.DUMMYFUNCTION("""COMPUTED_VALUE"""),1.0)</f>
        <v>1</v>
      </c>
      <c r="EG47" s="10">
        <f>IFERROR(__xludf.DUMMYFUNCTION("""COMPUTED_VALUE"""),1.0)</f>
        <v>1</v>
      </c>
      <c r="EH47" s="10">
        <f>IFERROR(__xludf.DUMMYFUNCTION("""COMPUTED_VALUE"""),1.0)</f>
        <v>1</v>
      </c>
      <c r="EI47" s="10">
        <f>IFERROR(__xludf.DUMMYFUNCTION("""COMPUTED_VALUE"""),1.0)</f>
        <v>1</v>
      </c>
      <c r="EJ47" s="10">
        <f>IFERROR(__xludf.DUMMYFUNCTION("""COMPUTED_VALUE"""),1.0)</f>
        <v>1</v>
      </c>
      <c r="EK47" s="10">
        <f>IFERROR(__xludf.DUMMYFUNCTION("""COMPUTED_VALUE"""),1.0)</f>
        <v>1</v>
      </c>
      <c r="EL47" s="10">
        <f>IFERROR(__xludf.DUMMYFUNCTION("""COMPUTED_VALUE"""),1.0)</f>
        <v>1</v>
      </c>
      <c r="EM47" s="10">
        <f>IFERROR(__xludf.DUMMYFUNCTION("""COMPUTED_VALUE"""),1.0)</f>
        <v>1</v>
      </c>
      <c r="EN47" s="10">
        <f>IFERROR(__xludf.DUMMYFUNCTION("""COMPUTED_VALUE"""),1.0)</f>
        <v>1</v>
      </c>
      <c r="EO47" s="10">
        <f>IFERROR(__xludf.DUMMYFUNCTION("""COMPUTED_VALUE"""),1.0)</f>
        <v>1</v>
      </c>
      <c r="EP47" s="10">
        <f>IFERROR(__xludf.DUMMYFUNCTION("""COMPUTED_VALUE"""),1.0)</f>
        <v>1</v>
      </c>
      <c r="EQ47" s="10">
        <f>IFERROR(__xludf.DUMMYFUNCTION("""COMPUTED_VALUE"""),1.0)</f>
        <v>1</v>
      </c>
      <c r="ER47" s="10">
        <f>IFERROR(__xludf.DUMMYFUNCTION("""COMPUTED_VALUE"""),1.0)</f>
        <v>1</v>
      </c>
      <c r="ES47" s="10">
        <f>IFERROR(__xludf.DUMMYFUNCTION("""COMPUTED_VALUE"""),1.0)</f>
        <v>1</v>
      </c>
      <c r="ET47" s="10">
        <f>IFERROR(__xludf.DUMMYFUNCTION("""COMPUTED_VALUE"""),1.0)</f>
        <v>1</v>
      </c>
      <c r="EU47" s="10">
        <f>IFERROR(__xludf.DUMMYFUNCTION("""COMPUTED_VALUE"""),1.0)</f>
        <v>1</v>
      </c>
      <c r="EV47" s="10">
        <f>IFERROR(__xludf.DUMMYFUNCTION("""COMPUTED_VALUE"""),1.0)</f>
        <v>1</v>
      </c>
      <c r="EW47" s="10">
        <f>IFERROR(__xludf.DUMMYFUNCTION("""COMPUTED_VALUE"""),1.0)</f>
        <v>1</v>
      </c>
      <c r="EX47" s="10">
        <f>IFERROR(__xludf.DUMMYFUNCTION("""COMPUTED_VALUE"""),1.0)</f>
        <v>1</v>
      </c>
      <c r="EY47" s="10">
        <f>IFERROR(__xludf.DUMMYFUNCTION("""COMPUTED_VALUE"""),1.0)</f>
        <v>1</v>
      </c>
      <c r="EZ47" s="10">
        <f>IFERROR(__xludf.DUMMYFUNCTION("""COMPUTED_VALUE"""),1.0)</f>
        <v>1</v>
      </c>
      <c r="FA47" s="10">
        <f>IFERROR(__xludf.DUMMYFUNCTION("""COMPUTED_VALUE"""),1.0)</f>
        <v>1</v>
      </c>
      <c r="FB47" s="10">
        <f>IFERROR(__xludf.DUMMYFUNCTION("""COMPUTED_VALUE"""),1.0)</f>
        <v>1</v>
      </c>
      <c r="FC47" s="10" t="str">
        <f>IFERROR(__xludf.DUMMYFUNCTION("""COMPUTED_VALUE"""),"TLE")</f>
        <v>TLE</v>
      </c>
      <c r="FD47" s="11" t="str">
        <f>IFERROR(__xludf.DUMMYFUNCTION("""COMPUTED_VALUE"""),"WA")</f>
        <v>WA</v>
      </c>
      <c r="FE47" s="10" t="str">
        <f>IFERROR(__xludf.DUMMYFUNCTION("""COMPUTED_VALUE"""),"WA")</f>
        <v>WA</v>
      </c>
      <c r="FF47" s="10" t="str">
        <f>IFERROR(__xludf.DUMMYFUNCTION("""COMPUTED_VALUE"""),"WA")</f>
        <v>WA</v>
      </c>
      <c r="FG47" s="10" t="str">
        <f>IFERROR(__xludf.DUMMYFUNCTION("""COMPUTED_VALUE"""),"WA")</f>
        <v>WA</v>
      </c>
      <c r="FH47" s="10" t="str">
        <f>IFERROR(__xludf.DUMMYFUNCTION("""COMPUTED_VALUE"""),"WA")</f>
        <v>WA</v>
      </c>
      <c r="FI47" s="10" t="str">
        <f>IFERROR(__xludf.DUMMYFUNCTION("""COMPUTED_VALUE"""),"WA")</f>
        <v>WA</v>
      </c>
      <c r="FJ47" s="10" t="str">
        <f>IFERROR(__xludf.DUMMYFUNCTION("""COMPUTED_VALUE"""),"WA")</f>
        <v>WA</v>
      </c>
      <c r="FK47" s="10" t="str">
        <f>IFERROR(__xludf.DUMMYFUNCTION("""COMPUTED_VALUE"""),"WA")</f>
        <v>WA</v>
      </c>
      <c r="FL47" s="10" t="str">
        <f>IFERROR(__xludf.DUMMYFUNCTION("""COMPUTED_VALUE"""),"WA")</f>
        <v>WA</v>
      </c>
      <c r="FM47" s="10" t="str">
        <f>IFERROR(__xludf.DUMMYFUNCTION("""COMPUTED_VALUE"""),"WA")</f>
        <v>WA</v>
      </c>
      <c r="FN47" s="10" t="str">
        <f>IFERROR(__xludf.DUMMYFUNCTION("""COMPUTED_VALUE"""),"WA")</f>
        <v>WA</v>
      </c>
      <c r="FO47" s="10" t="str">
        <f>IFERROR(__xludf.DUMMYFUNCTION("""COMPUTED_VALUE"""),"WA")</f>
        <v>WA</v>
      </c>
      <c r="FP47" s="10" t="str">
        <f>IFERROR(__xludf.DUMMYFUNCTION("""COMPUTED_VALUE"""),"WA")</f>
        <v>WA</v>
      </c>
      <c r="FQ47" s="10" t="str">
        <f>IFERROR(__xludf.DUMMYFUNCTION("""COMPUTED_VALUE"""),"WA")</f>
        <v>WA</v>
      </c>
      <c r="FR47" s="10" t="str">
        <f>IFERROR(__xludf.DUMMYFUNCTION("""COMPUTED_VALUE"""),"WA")</f>
        <v>WA</v>
      </c>
      <c r="FS47" s="10" t="str">
        <f>IFERROR(__xludf.DUMMYFUNCTION("""COMPUTED_VALUE"""),"WA")</f>
        <v>WA</v>
      </c>
      <c r="FT47" s="10" t="str">
        <f>IFERROR(__xludf.DUMMYFUNCTION("""COMPUTED_VALUE"""),"WA")</f>
        <v>WA</v>
      </c>
      <c r="FU47" s="10" t="str">
        <f>IFERROR(__xludf.DUMMYFUNCTION("""COMPUTED_VALUE"""),"WA")</f>
        <v>WA</v>
      </c>
      <c r="FV47" s="10" t="str">
        <f>IFERROR(__xludf.DUMMYFUNCTION("""COMPUTED_VALUE"""),"WA")</f>
        <v>WA</v>
      </c>
      <c r="FW47" s="10" t="str">
        <f>IFERROR(__xludf.DUMMYFUNCTION("""COMPUTED_VALUE"""),"TLE")</f>
        <v>TLE</v>
      </c>
      <c r="FX47" s="10" t="str">
        <f>IFERROR(__xludf.DUMMYFUNCTION("""COMPUTED_VALUE"""),"TLE")</f>
        <v>TLE</v>
      </c>
      <c r="FY47" s="10" t="str">
        <f>IFERROR(__xludf.DUMMYFUNCTION("""COMPUTED_VALUE"""),"TLE")</f>
        <v>TLE</v>
      </c>
      <c r="FZ47" s="10" t="str">
        <f>IFERROR(__xludf.DUMMYFUNCTION("""COMPUTED_VALUE"""),"TLE")</f>
        <v>TLE</v>
      </c>
      <c r="GA47" s="10" t="str">
        <f>IFERROR(__xludf.DUMMYFUNCTION("""COMPUTED_VALUE"""),"WA")</f>
        <v>WA</v>
      </c>
      <c r="GB47" s="10">
        <f>IFERROR(__xludf.DUMMYFUNCTION("""COMPUTED_VALUE"""),1.0)</f>
        <v>1</v>
      </c>
      <c r="GC47" s="10" t="str">
        <f>IFERROR(__xludf.DUMMYFUNCTION("""COMPUTED_VALUE"""),"WA")</f>
        <v>WA</v>
      </c>
      <c r="GD47" s="10" t="str">
        <f>IFERROR(__xludf.DUMMYFUNCTION("""COMPUTED_VALUE"""),"WA")</f>
        <v>WA</v>
      </c>
      <c r="GE47" s="11" t="str">
        <f>IFERROR(__xludf.DUMMYFUNCTION("""COMPUTED_VALUE"""),"-")</f>
        <v>-</v>
      </c>
      <c r="GF47" s="10" t="str">
        <f>IFERROR(__xludf.DUMMYFUNCTION("""COMPUTED_VALUE"""),"-")</f>
        <v>-</v>
      </c>
      <c r="GG47" s="10" t="str">
        <f>IFERROR(__xludf.DUMMYFUNCTION("""COMPUTED_VALUE"""),"-")</f>
        <v>-</v>
      </c>
      <c r="GH47" s="10" t="str">
        <f>IFERROR(__xludf.DUMMYFUNCTION("""COMPUTED_VALUE"""),"-")</f>
        <v>-</v>
      </c>
      <c r="GI47" s="10" t="str">
        <f>IFERROR(__xludf.DUMMYFUNCTION("""COMPUTED_VALUE"""),"-")</f>
        <v>-</v>
      </c>
      <c r="GJ47" s="10" t="str">
        <f>IFERROR(__xludf.DUMMYFUNCTION("""COMPUTED_VALUE"""),"-")</f>
        <v>-</v>
      </c>
      <c r="GK47" s="10" t="str">
        <f>IFERROR(__xludf.DUMMYFUNCTION("""COMPUTED_VALUE"""),"-")</f>
        <v>-</v>
      </c>
      <c r="GL47" s="10" t="str">
        <f>IFERROR(__xludf.DUMMYFUNCTION("""COMPUTED_VALUE"""),"-")</f>
        <v>-</v>
      </c>
      <c r="GM47" s="10" t="str">
        <f>IFERROR(__xludf.DUMMYFUNCTION("""COMPUTED_VALUE"""),"-")</f>
        <v>-</v>
      </c>
      <c r="GN47" s="10" t="str">
        <f>IFERROR(__xludf.DUMMYFUNCTION("""COMPUTED_VALUE"""),"-")</f>
        <v>-</v>
      </c>
      <c r="GO47" s="10" t="str">
        <f>IFERROR(__xludf.DUMMYFUNCTION("""COMPUTED_VALUE"""),"-")</f>
        <v>-</v>
      </c>
      <c r="GP47" s="10" t="str">
        <f>IFERROR(__xludf.DUMMYFUNCTION("""COMPUTED_VALUE"""),"-")</f>
        <v>-</v>
      </c>
      <c r="GQ47" s="10" t="str">
        <f>IFERROR(__xludf.DUMMYFUNCTION("""COMPUTED_VALUE"""),"-")</f>
        <v>-</v>
      </c>
      <c r="GR47" s="10" t="str">
        <f>IFERROR(__xludf.DUMMYFUNCTION("""COMPUTED_VALUE"""),"-")</f>
        <v>-</v>
      </c>
      <c r="GS47" s="10" t="str">
        <f>IFERROR(__xludf.DUMMYFUNCTION("""COMPUTED_VALUE"""),"-")</f>
        <v>-</v>
      </c>
      <c r="GT47" s="10" t="str">
        <f>IFERROR(__xludf.DUMMYFUNCTION("""COMPUTED_VALUE"""),"-")</f>
        <v>-</v>
      </c>
      <c r="GU47" s="10" t="str">
        <f>IFERROR(__xludf.DUMMYFUNCTION("""COMPUTED_VALUE"""),"-")</f>
        <v>-</v>
      </c>
      <c r="GV47" s="10" t="str">
        <f>IFERROR(__xludf.DUMMYFUNCTION("""COMPUTED_VALUE"""),"-")</f>
        <v>-</v>
      </c>
      <c r="GW47" s="10" t="str">
        <f>IFERROR(__xludf.DUMMYFUNCTION("""COMPUTED_VALUE"""),"-")</f>
        <v>-</v>
      </c>
      <c r="GX47" s="10" t="str">
        <f>IFERROR(__xludf.DUMMYFUNCTION("""COMPUTED_VALUE"""),"-")</f>
        <v>-</v>
      </c>
      <c r="GY47" s="10" t="str">
        <f>IFERROR(__xludf.DUMMYFUNCTION("""COMPUTED_VALUE"""),"-")</f>
        <v>-</v>
      </c>
      <c r="GZ47" s="10" t="str">
        <f>IFERROR(__xludf.DUMMYFUNCTION("""COMPUTED_VALUE"""),"-")</f>
        <v>-</v>
      </c>
      <c r="HA47" s="10" t="str">
        <f>IFERROR(__xludf.DUMMYFUNCTION("""COMPUTED_VALUE"""),"-")</f>
        <v>-</v>
      </c>
      <c r="HB47" s="10" t="str">
        <f>IFERROR(__xludf.DUMMYFUNCTION("""COMPUTED_VALUE"""),"-")</f>
        <v>-</v>
      </c>
      <c r="HC47" s="10" t="str">
        <f>IFERROR(__xludf.DUMMYFUNCTION("""COMPUTED_VALUE"""),"-")</f>
        <v>-</v>
      </c>
      <c r="HD47" s="10" t="str">
        <f>IFERROR(__xludf.DUMMYFUNCTION("""COMPUTED_VALUE"""),"-")</f>
        <v>-</v>
      </c>
      <c r="HE47" s="10" t="str">
        <f>IFERROR(__xludf.DUMMYFUNCTION("""COMPUTED_VALUE"""),"-")</f>
        <v>-</v>
      </c>
      <c r="HF47" s="10" t="str">
        <f>IFERROR(__xludf.DUMMYFUNCTION("""COMPUTED_VALUE"""),"-")</f>
        <v>-</v>
      </c>
      <c r="HG47" s="10" t="str">
        <f>IFERROR(__xludf.DUMMYFUNCTION("""COMPUTED_VALUE"""),"-")</f>
        <v>-</v>
      </c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</row>
    <row r="48">
      <c r="A48" s="7"/>
      <c r="B48" s="8"/>
      <c r="C48" s="8" t="str">
        <f t="shared" si="1"/>
        <v>44 - 46</v>
      </c>
      <c r="D48" s="7" t="str">
        <f>IFERROR(__xludf.DUMMYFUNCTION("""COMPUTED_VALUE"""),"markonik")</f>
        <v>markonik</v>
      </c>
      <c r="E48" s="7" t="str">
        <f>IFERROR(__xludf.DUMMYFUNCTION("""COMPUTED_VALUE"""),"Marko")</f>
        <v>Marko</v>
      </c>
      <c r="F48" s="7" t="str">
        <f>IFERROR(__xludf.DUMMYFUNCTION("""COMPUTED_VALUE"""),"Nikačević")</f>
        <v>Nikačević</v>
      </c>
      <c r="G48" s="9">
        <f>IFERROR(__xludf.DUMMYFUNCTION("""COMPUTED_VALUE"""),79.0)</f>
        <v>79</v>
      </c>
      <c r="H48" s="7" t="str">
        <f>IFERROR(__xludf.DUMMYFUNCTION("""COMPUTED_VALUE"""),"ODOBREN")</f>
        <v>ODOBREN</v>
      </c>
      <c r="I48" s="7" t="str">
        <f>IFERROR(__xludf.DUMMYFUNCTION("""COMPUTED_VALUE"""),"Stari grad")</f>
        <v>Stari grad</v>
      </c>
      <c r="J48" s="7" t="str">
        <f>IFERROR(__xludf.DUMMYFUNCTION("""COMPUTED_VALUE"""),"Matematička gimnazija")</f>
        <v>Matematička gimnazija</v>
      </c>
      <c r="K48" s="7" t="str">
        <f>IFERROR(__xludf.DUMMYFUNCTION("""COMPUTED_VALUE"""),"III")</f>
        <v>III</v>
      </c>
      <c r="L48" s="7" t="str">
        <f>IFERROR(__xludf.DUMMYFUNCTION("""COMPUTED_VALUE"""),"A")</f>
        <v>A</v>
      </c>
      <c r="M48" s="7"/>
      <c r="N48" s="10" t="str">
        <f>IFERROR(__xludf.DUMMYFUNCTION("""COMPUTED_VALUE"""),"-")</f>
        <v>-</v>
      </c>
      <c r="O48" s="10" t="str">
        <f>IFERROR(__xludf.DUMMYFUNCTION("""COMPUTED_VALUE"""),"-")</f>
        <v>-</v>
      </c>
      <c r="P48" s="10" t="str">
        <f>IFERROR(__xludf.DUMMYFUNCTION("""COMPUTED_VALUE"""),"-")</f>
        <v>-</v>
      </c>
      <c r="Q48" s="11">
        <f>IFERROR(__xludf.DUMMYFUNCTION("""COMPUTED_VALUE"""),79.0)</f>
        <v>79</v>
      </c>
      <c r="R48" s="10" t="str">
        <f>IFERROR(__xludf.DUMMYFUNCTION("""COMPUTED_VALUE"""),"-")</f>
        <v>-</v>
      </c>
      <c r="S48" s="10" t="str">
        <f>IFERROR(__xludf.DUMMYFUNCTION("""COMPUTED_VALUE"""),"-")</f>
        <v>-</v>
      </c>
      <c r="T48" s="11" t="str">
        <f>IFERROR(__xludf.DUMMYFUNCTION("""COMPUTED_VALUE"""),"-")</f>
        <v>-</v>
      </c>
      <c r="U48" s="10" t="str">
        <f>IFERROR(__xludf.DUMMYFUNCTION("""COMPUTED_VALUE"""),"-")</f>
        <v>-</v>
      </c>
      <c r="V48" s="10" t="str">
        <f>IFERROR(__xludf.DUMMYFUNCTION("""COMPUTED_VALUE"""),"-")</f>
        <v>-</v>
      </c>
      <c r="W48" s="10" t="str">
        <f>IFERROR(__xludf.DUMMYFUNCTION("""COMPUTED_VALUE"""),"-")</f>
        <v>-</v>
      </c>
      <c r="X48" s="10" t="str">
        <f>IFERROR(__xludf.DUMMYFUNCTION("""COMPUTED_VALUE"""),"-")</f>
        <v>-</v>
      </c>
      <c r="Y48" s="10" t="str">
        <f>IFERROR(__xludf.DUMMYFUNCTION("""COMPUTED_VALUE"""),"-")</f>
        <v>-</v>
      </c>
      <c r="Z48" s="10" t="str">
        <f>IFERROR(__xludf.DUMMYFUNCTION("""COMPUTED_VALUE"""),"-")</f>
        <v>-</v>
      </c>
      <c r="AA48" s="10" t="str">
        <f>IFERROR(__xludf.DUMMYFUNCTION("""COMPUTED_VALUE"""),"-")</f>
        <v>-</v>
      </c>
      <c r="AB48" s="10" t="str">
        <f>IFERROR(__xludf.DUMMYFUNCTION("""COMPUTED_VALUE"""),"-")</f>
        <v>-</v>
      </c>
      <c r="AC48" s="10" t="str">
        <f>IFERROR(__xludf.DUMMYFUNCTION("""COMPUTED_VALUE"""),"-")</f>
        <v>-</v>
      </c>
      <c r="AD48" s="10" t="str">
        <f>IFERROR(__xludf.DUMMYFUNCTION("""COMPUTED_VALUE"""),"-")</f>
        <v>-</v>
      </c>
      <c r="AE48" s="10" t="str">
        <f>IFERROR(__xludf.DUMMYFUNCTION("""COMPUTED_VALUE"""),"-")</f>
        <v>-</v>
      </c>
      <c r="AF48" s="10" t="str">
        <f>IFERROR(__xludf.DUMMYFUNCTION("""COMPUTED_VALUE"""),"-")</f>
        <v>-</v>
      </c>
      <c r="AG48" s="10" t="str">
        <f>IFERROR(__xludf.DUMMYFUNCTION("""COMPUTED_VALUE"""),"-")</f>
        <v>-</v>
      </c>
      <c r="AH48" s="10" t="str">
        <f>IFERROR(__xludf.DUMMYFUNCTION("""COMPUTED_VALUE"""),"-")</f>
        <v>-</v>
      </c>
      <c r="AI48" s="10" t="str">
        <f>IFERROR(__xludf.DUMMYFUNCTION("""COMPUTED_VALUE"""),"-")</f>
        <v>-</v>
      </c>
      <c r="AJ48" s="10" t="str">
        <f>IFERROR(__xludf.DUMMYFUNCTION("""COMPUTED_VALUE"""),"-")</f>
        <v>-</v>
      </c>
      <c r="AK48" s="10" t="str">
        <f>IFERROR(__xludf.DUMMYFUNCTION("""COMPUTED_VALUE"""),"-")</f>
        <v>-</v>
      </c>
      <c r="AL48" s="10" t="str">
        <f>IFERROR(__xludf.DUMMYFUNCTION("""COMPUTED_VALUE"""),"-")</f>
        <v>-</v>
      </c>
      <c r="AM48" s="10" t="str">
        <f>IFERROR(__xludf.DUMMYFUNCTION("""COMPUTED_VALUE"""),"-")</f>
        <v>-</v>
      </c>
      <c r="AN48" s="11" t="str">
        <f>IFERROR(__xludf.DUMMYFUNCTION("""COMPUTED_VALUE"""),"-")</f>
        <v>-</v>
      </c>
      <c r="AO48" s="10" t="str">
        <f>IFERROR(__xludf.DUMMYFUNCTION("""COMPUTED_VALUE"""),"-")</f>
        <v>-</v>
      </c>
      <c r="AP48" s="10" t="str">
        <f>IFERROR(__xludf.DUMMYFUNCTION("""COMPUTED_VALUE"""),"-")</f>
        <v>-</v>
      </c>
      <c r="AQ48" s="10" t="str">
        <f>IFERROR(__xludf.DUMMYFUNCTION("""COMPUTED_VALUE"""),"-")</f>
        <v>-</v>
      </c>
      <c r="AR48" s="10" t="str">
        <f>IFERROR(__xludf.DUMMYFUNCTION("""COMPUTED_VALUE"""),"-")</f>
        <v>-</v>
      </c>
      <c r="AS48" s="10" t="str">
        <f>IFERROR(__xludf.DUMMYFUNCTION("""COMPUTED_VALUE"""),"-")</f>
        <v>-</v>
      </c>
      <c r="AT48" s="10" t="str">
        <f>IFERROR(__xludf.DUMMYFUNCTION("""COMPUTED_VALUE"""),"-")</f>
        <v>-</v>
      </c>
      <c r="AU48" s="10" t="str">
        <f>IFERROR(__xludf.DUMMYFUNCTION("""COMPUTED_VALUE"""),"-")</f>
        <v>-</v>
      </c>
      <c r="AV48" s="10" t="str">
        <f>IFERROR(__xludf.DUMMYFUNCTION("""COMPUTED_VALUE"""),"-")</f>
        <v>-</v>
      </c>
      <c r="AW48" s="10" t="str">
        <f>IFERROR(__xludf.DUMMYFUNCTION("""COMPUTED_VALUE"""),"-")</f>
        <v>-</v>
      </c>
      <c r="AX48" s="10" t="str">
        <f>IFERROR(__xludf.DUMMYFUNCTION("""COMPUTED_VALUE"""),"-")</f>
        <v>-</v>
      </c>
      <c r="AY48" s="10" t="str">
        <f>IFERROR(__xludf.DUMMYFUNCTION("""COMPUTED_VALUE"""),"-")</f>
        <v>-</v>
      </c>
      <c r="AZ48" s="10" t="str">
        <f>IFERROR(__xludf.DUMMYFUNCTION("""COMPUTED_VALUE"""),"-")</f>
        <v>-</v>
      </c>
      <c r="BA48" s="10" t="str">
        <f>IFERROR(__xludf.DUMMYFUNCTION("""COMPUTED_VALUE"""),"-")</f>
        <v>-</v>
      </c>
      <c r="BB48" s="10" t="str">
        <f>IFERROR(__xludf.DUMMYFUNCTION("""COMPUTED_VALUE"""),"-")</f>
        <v>-</v>
      </c>
      <c r="BC48" s="10" t="str">
        <f>IFERROR(__xludf.DUMMYFUNCTION("""COMPUTED_VALUE"""),"-")</f>
        <v>-</v>
      </c>
      <c r="BD48" s="10" t="str">
        <f>IFERROR(__xludf.DUMMYFUNCTION("""COMPUTED_VALUE"""),"-")</f>
        <v>-</v>
      </c>
      <c r="BE48" s="10" t="str">
        <f>IFERROR(__xludf.DUMMYFUNCTION("""COMPUTED_VALUE"""),"-")</f>
        <v>-</v>
      </c>
      <c r="BF48" s="10" t="str">
        <f>IFERROR(__xludf.DUMMYFUNCTION("""COMPUTED_VALUE"""),"-")</f>
        <v>-</v>
      </c>
      <c r="BG48" s="10" t="str">
        <f>IFERROR(__xludf.DUMMYFUNCTION("""COMPUTED_VALUE"""),"-")</f>
        <v>-</v>
      </c>
      <c r="BH48" s="10" t="str">
        <f>IFERROR(__xludf.DUMMYFUNCTION("""COMPUTED_VALUE"""),"-")</f>
        <v>-</v>
      </c>
      <c r="BI48" s="10" t="str">
        <f>IFERROR(__xludf.DUMMYFUNCTION("""COMPUTED_VALUE"""),"-")</f>
        <v>-</v>
      </c>
      <c r="BJ48" s="10" t="str">
        <f>IFERROR(__xludf.DUMMYFUNCTION("""COMPUTED_VALUE"""),"-")</f>
        <v>-</v>
      </c>
      <c r="BK48" s="10" t="str">
        <f>IFERROR(__xludf.DUMMYFUNCTION("""COMPUTED_VALUE"""),"-")</f>
        <v>-</v>
      </c>
      <c r="BL48" s="11" t="str">
        <f>IFERROR(__xludf.DUMMYFUNCTION("""COMPUTED_VALUE"""),"-")</f>
        <v>-</v>
      </c>
      <c r="BM48" s="10" t="str">
        <f>IFERROR(__xludf.DUMMYFUNCTION("""COMPUTED_VALUE"""),"-")</f>
        <v>-</v>
      </c>
      <c r="BN48" s="10" t="str">
        <f>IFERROR(__xludf.DUMMYFUNCTION("""COMPUTED_VALUE"""),"-")</f>
        <v>-</v>
      </c>
      <c r="BO48" s="10" t="str">
        <f>IFERROR(__xludf.DUMMYFUNCTION("""COMPUTED_VALUE"""),"-")</f>
        <v>-</v>
      </c>
      <c r="BP48" s="10" t="str">
        <f>IFERROR(__xludf.DUMMYFUNCTION("""COMPUTED_VALUE"""),"-")</f>
        <v>-</v>
      </c>
      <c r="BQ48" s="10" t="str">
        <f>IFERROR(__xludf.DUMMYFUNCTION("""COMPUTED_VALUE"""),"-")</f>
        <v>-</v>
      </c>
      <c r="BR48" s="10" t="str">
        <f>IFERROR(__xludf.DUMMYFUNCTION("""COMPUTED_VALUE"""),"-")</f>
        <v>-</v>
      </c>
      <c r="BS48" s="10" t="str">
        <f>IFERROR(__xludf.DUMMYFUNCTION("""COMPUTED_VALUE"""),"-")</f>
        <v>-</v>
      </c>
      <c r="BT48" s="10" t="str">
        <f>IFERROR(__xludf.DUMMYFUNCTION("""COMPUTED_VALUE"""),"-")</f>
        <v>-</v>
      </c>
      <c r="BU48" s="10" t="str">
        <f>IFERROR(__xludf.DUMMYFUNCTION("""COMPUTED_VALUE"""),"-")</f>
        <v>-</v>
      </c>
      <c r="BV48" s="10" t="str">
        <f>IFERROR(__xludf.DUMMYFUNCTION("""COMPUTED_VALUE"""),"-")</f>
        <v>-</v>
      </c>
      <c r="BW48" s="10" t="str">
        <f>IFERROR(__xludf.DUMMYFUNCTION("""COMPUTED_VALUE"""),"-")</f>
        <v>-</v>
      </c>
      <c r="BX48" s="10" t="str">
        <f>IFERROR(__xludf.DUMMYFUNCTION("""COMPUTED_VALUE"""),"-")</f>
        <v>-</v>
      </c>
      <c r="BY48" s="10" t="str">
        <f>IFERROR(__xludf.DUMMYFUNCTION("""COMPUTED_VALUE"""),"-")</f>
        <v>-</v>
      </c>
      <c r="BZ48" s="10" t="str">
        <f>IFERROR(__xludf.DUMMYFUNCTION("""COMPUTED_VALUE"""),"-")</f>
        <v>-</v>
      </c>
      <c r="CA48" s="10" t="str">
        <f>IFERROR(__xludf.DUMMYFUNCTION("""COMPUTED_VALUE"""),"-")</f>
        <v>-</v>
      </c>
      <c r="CB48" s="10" t="str">
        <f>IFERROR(__xludf.DUMMYFUNCTION("""COMPUTED_VALUE"""),"-")</f>
        <v>-</v>
      </c>
      <c r="CC48" s="10" t="str">
        <f>IFERROR(__xludf.DUMMYFUNCTION("""COMPUTED_VALUE"""),"-")</f>
        <v>-</v>
      </c>
      <c r="CD48" s="10" t="str">
        <f>IFERROR(__xludf.DUMMYFUNCTION("""COMPUTED_VALUE"""),"-")</f>
        <v>-</v>
      </c>
      <c r="CE48" s="10" t="str">
        <f>IFERROR(__xludf.DUMMYFUNCTION("""COMPUTED_VALUE"""),"-")</f>
        <v>-</v>
      </c>
      <c r="CF48" s="10" t="str">
        <f>IFERROR(__xludf.DUMMYFUNCTION("""COMPUTED_VALUE"""),"-")</f>
        <v>-</v>
      </c>
      <c r="CG48" s="10" t="str">
        <f>IFERROR(__xludf.DUMMYFUNCTION("""COMPUTED_VALUE"""),"-")</f>
        <v>-</v>
      </c>
      <c r="CH48" s="10" t="str">
        <f>IFERROR(__xludf.DUMMYFUNCTION("""COMPUTED_VALUE"""),"-")</f>
        <v>-</v>
      </c>
      <c r="CI48" s="10" t="str">
        <f>IFERROR(__xludf.DUMMYFUNCTION("""COMPUTED_VALUE"""),"-")</f>
        <v>-</v>
      </c>
      <c r="CJ48" s="10" t="str">
        <f>IFERROR(__xludf.DUMMYFUNCTION("""COMPUTED_VALUE"""),"-")</f>
        <v>-</v>
      </c>
      <c r="CK48" s="10" t="str">
        <f>IFERROR(__xludf.DUMMYFUNCTION("""COMPUTED_VALUE"""),"-")</f>
        <v>-</v>
      </c>
      <c r="CL48" s="10" t="str">
        <f>IFERROR(__xludf.DUMMYFUNCTION("""COMPUTED_VALUE"""),"-")</f>
        <v>-</v>
      </c>
      <c r="CM48" s="10" t="str">
        <f>IFERROR(__xludf.DUMMYFUNCTION("""COMPUTED_VALUE"""),"-")</f>
        <v>-</v>
      </c>
      <c r="CN48" s="10" t="str">
        <f>IFERROR(__xludf.DUMMYFUNCTION("""COMPUTED_VALUE"""),"-")</f>
        <v>-</v>
      </c>
      <c r="CO48" s="11">
        <f>IFERROR(__xludf.DUMMYFUNCTION("""COMPUTED_VALUE"""),1.0)</f>
        <v>1</v>
      </c>
      <c r="CP48" s="10">
        <f>IFERROR(__xludf.DUMMYFUNCTION("""COMPUTED_VALUE"""),1.0)</f>
        <v>1</v>
      </c>
      <c r="CQ48" s="10">
        <f>IFERROR(__xludf.DUMMYFUNCTION("""COMPUTED_VALUE"""),1.0)</f>
        <v>1</v>
      </c>
      <c r="CR48" s="10">
        <f>IFERROR(__xludf.DUMMYFUNCTION("""COMPUTED_VALUE"""),1.0)</f>
        <v>1</v>
      </c>
      <c r="CS48" s="10">
        <f>IFERROR(__xludf.DUMMYFUNCTION("""COMPUTED_VALUE"""),1.0)</f>
        <v>1</v>
      </c>
      <c r="CT48" s="10">
        <f>IFERROR(__xludf.DUMMYFUNCTION("""COMPUTED_VALUE"""),1.0)</f>
        <v>1</v>
      </c>
      <c r="CU48" s="10">
        <f>IFERROR(__xludf.DUMMYFUNCTION("""COMPUTED_VALUE"""),1.0)</f>
        <v>1</v>
      </c>
      <c r="CV48" s="10">
        <f>IFERROR(__xludf.DUMMYFUNCTION("""COMPUTED_VALUE"""),1.0)</f>
        <v>1</v>
      </c>
      <c r="CW48" s="10">
        <f>IFERROR(__xludf.DUMMYFUNCTION("""COMPUTED_VALUE"""),1.0)</f>
        <v>1</v>
      </c>
      <c r="CX48" s="10">
        <f>IFERROR(__xludf.DUMMYFUNCTION("""COMPUTED_VALUE"""),1.0)</f>
        <v>1</v>
      </c>
      <c r="CY48" s="10">
        <f>IFERROR(__xludf.DUMMYFUNCTION("""COMPUTED_VALUE"""),1.0)</f>
        <v>1</v>
      </c>
      <c r="CZ48" s="10">
        <f>IFERROR(__xludf.DUMMYFUNCTION("""COMPUTED_VALUE"""),1.0)</f>
        <v>1</v>
      </c>
      <c r="DA48" s="10">
        <f>IFERROR(__xludf.DUMMYFUNCTION("""COMPUTED_VALUE"""),1.0)</f>
        <v>1</v>
      </c>
      <c r="DB48" s="10">
        <f>IFERROR(__xludf.DUMMYFUNCTION("""COMPUTED_VALUE"""),1.0)</f>
        <v>1</v>
      </c>
      <c r="DC48" s="10">
        <f>IFERROR(__xludf.DUMMYFUNCTION("""COMPUTED_VALUE"""),1.0)</f>
        <v>1</v>
      </c>
      <c r="DD48" s="10">
        <f>IFERROR(__xludf.DUMMYFUNCTION("""COMPUTED_VALUE"""),1.0)</f>
        <v>1</v>
      </c>
      <c r="DE48" s="10">
        <f>IFERROR(__xludf.DUMMYFUNCTION("""COMPUTED_VALUE"""),1.0)</f>
        <v>1</v>
      </c>
      <c r="DF48" s="10">
        <f>IFERROR(__xludf.DUMMYFUNCTION("""COMPUTED_VALUE"""),1.0)</f>
        <v>1</v>
      </c>
      <c r="DG48" s="10">
        <f>IFERROR(__xludf.DUMMYFUNCTION("""COMPUTED_VALUE"""),1.0)</f>
        <v>1</v>
      </c>
      <c r="DH48" s="10">
        <f>IFERROR(__xludf.DUMMYFUNCTION("""COMPUTED_VALUE"""),1.0)</f>
        <v>1</v>
      </c>
      <c r="DI48" s="10">
        <f>IFERROR(__xludf.DUMMYFUNCTION("""COMPUTED_VALUE"""),1.0)</f>
        <v>1</v>
      </c>
      <c r="DJ48" s="10">
        <f>IFERROR(__xludf.DUMMYFUNCTION("""COMPUTED_VALUE"""),1.0)</f>
        <v>1</v>
      </c>
      <c r="DK48" s="10">
        <f>IFERROR(__xludf.DUMMYFUNCTION("""COMPUTED_VALUE"""),1.0)</f>
        <v>1</v>
      </c>
      <c r="DL48" s="10">
        <f>IFERROR(__xludf.DUMMYFUNCTION("""COMPUTED_VALUE"""),1.0)</f>
        <v>1</v>
      </c>
      <c r="DM48" s="10">
        <f>IFERROR(__xludf.DUMMYFUNCTION("""COMPUTED_VALUE"""),1.0)</f>
        <v>1</v>
      </c>
      <c r="DN48" s="10">
        <f>IFERROR(__xludf.DUMMYFUNCTION("""COMPUTED_VALUE"""),1.0)</f>
        <v>1</v>
      </c>
      <c r="DO48" s="10">
        <f>IFERROR(__xludf.DUMMYFUNCTION("""COMPUTED_VALUE"""),1.0)</f>
        <v>1</v>
      </c>
      <c r="DP48" s="10">
        <f>IFERROR(__xludf.DUMMYFUNCTION("""COMPUTED_VALUE"""),1.0)</f>
        <v>1</v>
      </c>
      <c r="DQ48" s="10">
        <f>IFERROR(__xludf.DUMMYFUNCTION("""COMPUTED_VALUE"""),1.0)</f>
        <v>1</v>
      </c>
      <c r="DR48" s="10">
        <f>IFERROR(__xludf.DUMMYFUNCTION("""COMPUTED_VALUE"""),1.0)</f>
        <v>1</v>
      </c>
      <c r="DS48" s="10">
        <f>IFERROR(__xludf.DUMMYFUNCTION("""COMPUTED_VALUE"""),1.0)</f>
        <v>1</v>
      </c>
      <c r="DT48" s="10">
        <f>IFERROR(__xludf.DUMMYFUNCTION("""COMPUTED_VALUE"""),1.0)</f>
        <v>1</v>
      </c>
      <c r="DU48" s="10">
        <f>IFERROR(__xludf.DUMMYFUNCTION("""COMPUTED_VALUE"""),1.0)</f>
        <v>1</v>
      </c>
      <c r="DV48" s="10">
        <f>IFERROR(__xludf.DUMMYFUNCTION("""COMPUTED_VALUE"""),1.0)</f>
        <v>1</v>
      </c>
      <c r="DW48" s="10">
        <f>IFERROR(__xludf.DUMMYFUNCTION("""COMPUTED_VALUE"""),1.0)</f>
        <v>1</v>
      </c>
      <c r="DX48" s="10">
        <f>IFERROR(__xludf.DUMMYFUNCTION("""COMPUTED_VALUE"""),1.0)</f>
        <v>1</v>
      </c>
      <c r="DY48" s="10">
        <f>IFERROR(__xludf.DUMMYFUNCTION("""COMPUTED_VALUE"""),1.0)</f>
        <v>1</v>
      </c>
      <c r="DZ48" s="10">
        <f>IFERROR(__xludf.DUMMYFUNCTION("""COMPUTED_VALUE"""),1.0)</f>
        <v>1</v>
      </c>
      <c r="EA48" s="10">
        <f>IFERROR(__xludf.DUMMYFUNCTION("""COMPUTED_VALUE"""),1.0)</f>
        <v>1</v>
      </c>
      <c r="EB48" s="10">
        <f>IFERROR(__xludf.DUMMYFUNCTION("""COMPUTED_VALUE"""),1.0)</f>
        <v>1</v>
      </c>
      <c r="EC48" s="10">
        <f>IFERROR(__xludf.DUMMYFUNCTION("""COMPUTED_VALUE"""),1.0)</f>
        <v>1</v>
      </c>
      <c r="ED48" s="10">
        <f>IFERROR(__xludf.DUMMYFUNCTION("""COMPUTED_VALUE"""),1.0)</f>
        <v>1</v>
      </c>
      <c r="EE48" s="10">
        <f>IFERROR(__xludf.DUMMYFUNCTION("""COMPUTED_VALUE"""),1.0)</f>
        <v>1</v>
      </c>
      <c r="EF48" s="10">
        <f>IFERROR(__xludf.DUMMYFUNCTION("""COMPUTED_VALUE"""),1.0)</f>
        <v>1</v>
      </c>
      <c r="EG48" s="10">
        <f>IFERROR(__xludf.DUMMYFUNCTION("""COMPUTED_VALUE"""),1.0)</f>
        <v>1</v>
      </c>
      <c r="EH48" s="10">
        <f>IFERROR(__xludf.DUMMYFUNCTION("""COMPUTED_VALUE"""),1.0)</f>
        <v>1</v>
      </c>
      <c r="EI48" s="10">
        <f>IFERROR(__xludf.DUMMYFUNCTION("""COMPUTED_VALUE"""),1.0)</f>
        <v>1</v>
      </c>
      <c r="EJ48" s="10">
        <f>IFERROR(__xludf.DUMMYFUNCTION("""COMPUTED_VALUE"""),1.0)</f>
        <v>1</v>
      </c>
      <c r="EK48" s="10">
        <f>IFERROR(__xludf.DUMMYFUNCTION("""COMPUTED_VALUE"""),1.0)</f>
        <v>1</v>
      </c>
      <c r="EL48" s="10">
        <f>IFERROR(__xludf.DUMMYFUNCTION("""COMPUTED_VALUE"""),1.0)</f>
        <v>1</v>
      </c>
      <c r="EM48" s="10">
        <f>IFERROR(__xludf.DUMMYFUNCTION("""COMPUTED_VALUE"""),1.0)</f>
        <v>1</v>
      </c>
      <c r="EN48" s="10">
        <f>IFERROR(__xludf.DUMMYFUNCTION("""COMPUTED_VALUE"""),1.0)</f>
        <v>1</v>
      </c>
      <c r="EO48" s="10">
        <f>IFERROR(__xludf.DUMMYFUNCTION("""COMPUTED_VALUE"""),1.0)</f>
        <v>1</v>
      </c>
      <c r="EP48" s="10">
        <f>IFERROR(__xludf.DUMMYFUNCTION("""COMPUTED_VALUE"""),1.0)</f>
        <v>1</v>
      </c>
      <c r="EQ48" s="10">
        <f>IFERROR(__xludf.DUMMYFUNCTION("""COMPUTED_VALUE"""),1.0)</f>
        <v>1</v>
      </c>
      <c r="ER48" s="10">
        <f>IFERROR(__xludf.DUMMYFUNCTION("""COMPUTED_VALUE"""),1.0)</f>
        <v>1</v>
      </c>
      <c r="ES48" s="10">
        <f>IFERROR(__xludf.DUMMYFUNCTION("""COMPUTED_VALUE"""),1.0)</f>
        <v>1</v>
      </c>
      <c r="ET48" s="10">
        <f>IFERROR(__xludf.DUMMYFUNCTION("""COMPUTED_VALUE"""),1.0)</f>
        <v>1</v>
      </c>
      <c r="EU48" s="10">
        <f>IFERROR(__xludf.DUMMYFUNCTION("""COMPUTED_VALUE"""),1.0)</f>
        <v>1</v>
      </c>
      <c r="EV48" s="10">
        <f>IFERROR(__xludf.DUMMYFUNCTION("""COMPUTED_VALUE"""),1.0)</f>
        <v>1</v>
      </c>
      <c r="EW48" s="10">
        <f>IFERROR(__xludf.DUMMYFUNCTION("""COMPUTED_VALUE"""),1.0)</f>
        <v>1</v>
      </c>
      <c r="EX48" s="10">
        <f>IFERROR(__xludf.DUMMYFUNCTION("""COMPUTED_VALUE"""),1.0)</f>
        <v>1</v>
      </c>
      <c r="EY48" s="10">
        <f>IFERROR(__xludf.DUMMYFUNCTION("""COMPUTED_VALUE"""),1.0)</f>
        <v>1</v>
      </c>
      <c r="EZ48" s="10">
        <f>IFERROR(__xludf.DUMMYFUNCTION("""COMPUTED_VALUE"""),1.0)</f>
        <v>1</v>
      </c>
      <c r="FA48" s="10">
        <f>IFERROR(__xludf.DUMMYFUNCTION("""COMPUTED_VALUE"""),1.0)</f>
        <v>1</v>
      </c>
      <c r="FB48" s="10" t="str">
        <f>IFERROR(__xludf.DUMMYFUNCTION("""COMPUTED_VALUE"""),"TLE")</f>
        <v>TLE</v>
      </c>
      <c r="FC48" s="10">
        <f>IFERROR(__xludf.DUMMYFUNCTION("""COMPUTED_VALUE"""),1.0)</f>
        <v>1</v>
      </c>
      <c r="FD48" s="11" t="str">
        <f>IFERROR(__xludf.DUMMYFUNCTION("""COMPUTED_VALUE"""),"-")</f>
        <v>-</v>
      </c>
      <c r="FE48" s="10" t="str">
        <f>IFERROR(__xludf.DUMMYFUNCTION("""COMPUTED_VALUE"""),"-")</f>
        <v>-</v>
      </c>
      <c r="FF48" s="10" t="str">
        <f>IFERROR(__xludf.DUMMYFUNCTION("""COMPUTED_VALUE"""),"-")</f>
        <v>-</v>
      </c>
      <c r="FG48" s="10" t="str">
        <f>IFERROR(__xludf.DUMMYFUNCTION("""COMPUTED_VALUE"""),"-")</f>
        <v>-</v>
      </c>
      <c r="FH48" s="10" t="str">
        <f>IFERROR(__xludf.DUMMYFUNCTION("""COMPUTED_VALUE"""),"-")</f>
        <v>-</v>
      </c>
      <c r="FI48" s="10" t="str">
        <f>IFERROR(__xludf.DUMMYFUNCTION("""COMPUTED_VALUE"""),"-")</f>
        <v>-</v>
      </c>
      <c r="FJ48" s="10" t="str">
        <f>IFERROR(__xludf.DUMMYFUNCTION("""COMPUTED_VALUE"""),"-")</f>
        <v>-</v>
      </c>
      <c r="FK48" s="10" t="str">
        <f>IFERROR(__xludf.DUMMYFUNCTION("""COMPUTED_VALUE"""),"-")</f>
        <v>-</v>
      </c>
      <c r="FL48" s="10" t="str">
        <f>IFERROR(__xludf.DUMMYFUNCTION("""COMPUTED_VALUE"""),"-")</f>
        <v>-</v>
      </c>
      <c r="FM48" s="10" t="str">
        <f>IFERROR(__xludf.DUMMYFUNCTION("""COMPUTED_VALUE"""),"-")</f>
        <v>-</v>
      </c>
      <c r="FN48" s="10" t="str">
        <f>IFERROR(__xludf.DUMMYFUNCTION("""COMPUTED_VALUE"""),"-")</f>
        <v>-</v>
      </c>
      <c r="FO48" s="10" t="str">
        <f>IFERROR(__xludf.DUMMYFUNCTION("""COMPUTED_VALUE"""),"-")</f>
        <v>-</v>
      </c>
      <c r="FP48" s="10" t="str">
        <f>IFERROR(__xludf.DUMMYFUNCTION("""COMPUTED_VALUE"""),"-")</f>
        <v>-</v>
      </c>
      <c r="FQ48" s="10" t="str">
        <f>IFERROR(__xludf.DUMMYFUNCTION("""COMPUTED_VALUE"""),"-")</f>
        <v>-</v>
      </c>
      <c r="FR48" s="10" t="str">
        <f>IFERROR(__xludf.DUMMYFUNCTION("""COMPUTED_VALUE"""),"-")</f>
        <v>-</v>
      </c>
      <c r="FS48" s="10" t="str">
        <f>IFERROR(__xludf.DUMMYFUNCTION("""COMPUTED_VALUE"""),"-")</f>
        <v>-</v>
      </c>
      <c r="FT48" s="10" t="str">
        <f>IFERROR(__xludf.DUMMYFUNCTION("""COMPUTED_VALUE"""),"-")</f>
        <v>-</v>
      </c>
      <c r="FU48" s="10" t="str">
        <f>IFERROR(__xludf.DUMMYFUNCTION("""COMPUTED_VALUE"""),"-")</f>
        <v>-</v>
      </c>
      <c r="FV48" s="10" t="str">
        <f>IFERROR(__xludf.DUMMYFUNCTION("""COMPUTED_VALUE"""),"-")</f>
        <v>-</v>
      </c>
      <c r="FW48" s="10" t="str">
        <f>IFERROR(__xludf.DUMMYFUNCTION("""COMPUTED_VALUE"""),"-")</f>
        <v>-</v>
      </c>
      <c r="FX48" s="10" t="str">
        <f>IFERROR(__xludf.DUMMYFUNCTION("""COMPUTED_VALUE"""),"-")</f>
        <v>-</v>
      </c>
      <c r="FY48" s="10" t="str">
        <f>IFERROR(__xludf.DUMMYFUNCTION("""COMPUTED_VALUE"""),"-")</f>
        <v>-</v>
      </c>
      <c r="FZ48" s="10" t="str">
        <f>IFERROR(__xludf.DUMMYFUNCTION("""COMPUTED_VALUE"""),"-")</f>
        <v>-</v>
      </c>
      <c r="GA48" s="10" t="str">
        <f>IFERROR(__xludf.DUMMYFUNCTION("""COMPUTED_VALUE"""),"-")</f>
        <v>-</v>
      </c>
      <c r="GB48" s="10" t="str">
        <f>IFERROR(__xludf.DUMMYFUNCTION("""COMPUTED_VALUE"""),"-")</f>
        <v>-</v>
      </c>
      <c r="GC48" s="10" t="str">
        <f>IFERROR(__xludf.DUMMYFUNCTION("""COMPUTED_VALUE"""),"-")</f>
        <v>-</v>
      </c>
      <c r="GD48" s="10" t="str">
        <f>IFERROR(__xludf.DUMMYFUNCTION("""COMPUTED_VALUE"""),"-")</f>
        <v>-</v>
      </c>
      <c r="GE48" s="11" t="str">
        <f>IFERROR(__xludf.DUMMYFUNCTION("""COMPUTED_VALUE"""),"-")</f>
        <v>-</v>
      </c>
      <c r="GF48" s="10" t="str">
        <f>IFERROR(__xludf.DUMMYFUNCTION("""COMPUTED_VALUE"""),"-")</f>
        <v>-</v>
      </c>
      <c r="GG48" s="10" t="str">
        <f>IFERROR(__xludf.DUMMYFUNCTION("""COMPUTED_VALUE"""),"-")</f>
        <v>-</v>
      </c>
      <c r="GH48" s="10" t="str">
        <f>IFERROR(__xludf.DUMMYFUNCTION("""COMPUTED_VALUE"""),"-")</f>
        <v>-</v>
      </c>
      <c r="GI48" s="10" t="str">
        <f>IFERROR(__xludf.DUMMYFUNCTION("""COMPUTED_VALUE"""),"-")</f>
        <v>-</v>
      </c>
      <c r="GJ48" s="10" t="str">
        <f>IFERROR(__xludf.DUMMYFUNCTION("""COMPUTED_VALUE"""),"-")</f>
        <v>-</v>
      </c>
      <c r="GK48" s="10" t="str">
        <f>IFERROR(__xludf.DUMMYFUNCTION("""COMPUTED_VALUE"""),"-")</f>
        <v>-</v>
      </c>
      <c r="GL48" s="10" t="str">
        <f>IFERROR(__xludf.DUMMYFUNCTION("""COMPUTED_VALUE"""),"-")</f>
        <v>-</v>
      </c>
      <c r="GM48" s="10" t="str">
        <f>IFERROR(__xludf.DUMMYFUNCTION("""COMPUTED_VALUE"""),"-")</f>
        <v>-</v>
      </c>
      <c r="GN48" s="10" t="str">
        <f>IFERROR(__xludf.DUMMYFUNCTION("""COMPUTED_VALUE"""),"-")</f>
        <v>-</v>
      </c>
      <c r="GO48" s="10" t="str">
        <f>IFERROR(__xludf.DUMMYFUNCTION("""COMPUTED_VALUE"""),"-")</f>
        <v>-</v>
      </c>
      <c r="GP48" s="10" t="str">
        <f>IFERROR(__xludf.DUMMYFUNCTION("""COMPUTED_VALUE"""),"-")</f>
        <v>-</v>
      </c>
      <c r="GQ48" s="10" t="str">
        <f>IFERROR(__xludf.DUMMYFUNCTION("""COMPUTED_VALUE"""),"-")</f>
        <v>-</v>
      </c>
      <c r="GR48" s="10" t="str">
        <f>IFERROR(__xludf.DUMMYFUNCTION("""COMPUTED_VALUE"""),"-")</f>
        <v>-</v>
      </c>
      <c r="GS48" s="10" t="str">
        <f>IFERROR(__xludf.DUMMYFUNCTION("""COMPUTED_VALUE"""),"-")</f>
        <v>-</v>
      </c>
      <c r="GT48" s="10" t="str">
        <f>IFERROR(__xludf.DUMMYFUNCTION("""COMPUTED_VALUE"""),"-")</f>
        <v>-</v>
      </c>
      <c r="GU48" s="10" t="str">
        <f>IFERROR(__xludf.DUMMYFUNCTION("""COMPUTED_VALUE"""),"-")</f>
        <v>-</v>
      </c>
      <c r="GV48" s="10" t="str">
        <f>IFERROR(__xludf.DUMMYFUNCTION("""COMPUTED_VALUE"""),"-")</f>
        <v>-</v>
      </c>
      <c r="GW48" s="10" t="str">
        <f>IFERROR(__xludf.DUMMYFUNCTION("""COMPUTED_VALUE"""),"-")</f>
        <v>-</v>
      </c>
      <c r="GX48" s="10" t="str">
        <f>IFERROR(__xludf.DUMMYFUNCTION("""COMPUTED_VALUE"""),"-")</f>
        <v>-</v>
      </c>
      <c r="GY48" s="10" t="str">
        <f>IFERROR(__xludf.DUMMYFUNCTION("""COMPUTED_VALUE"""),"-")</f>
        <v>-</v>
      </c>
      <c r="GZ48" s="10" t="str">
        <f>IFERROR(__xludf.DUMMYFUNCTION("""COMPUTED_VALUE"""),"-")</f>
        <v>-</v>
      </c>
      <c r="HA48" s="10" t="str">
        <f>IFERROR(__xludf.DUMMYFUNCTION("""COMPUTED_VALUE"""),"-")</f>
        <v>-</v>
      </c>
      <c r="HB48" s="10" t="str">
        <f>IFERROR(__xludf.DUMMYFUNCTION("""COMPUTED_VALUE"""),"-")</f>
        <v>-</v>
      </c>
      <c r="HC48" s="10" t="str">
        <f>IFERROR(__xludf.DUMMYFUNCTION("""COMPUTED_VALUE"""),"-")</f>
        <v>-</v>
      </c>
      <c r="HD48" s="10" t="str">
        <f>IFERROR(__xludf.DUMMYFUNCTION("""COMPUTED_VALUE"""),"-")</f>
        <v>-</v>
      </c>
      <c r="HE48" s="10" t="str">
        <f>IFERROR(__xludf.DUMMYFUNCTION("""COMPUTED_VALUE"""),"-")</f>
        <v>-</v>
      </c>
      <c r="HF48" s="10" t="str">
        <f>IFERROR(__xludf.DUMMYFUNCTION("""COMPUTED_VALUE"""),"-")</f>
        <v>-</v>
      </c>
      <c r="HG48" s="10" t="str">
        <f>IFERROR(__xludf.DUMMYFUNCTION("""COMPUTED_VALUE"""),"-")</f>
        <v>-</v>
      </c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</row>
    <row r="49">
      <c r="A49" s="7"/>
      <c r="B49" s="8"/>
      <c r="C49" s="8" t="str">
        <f t="shared" si="1"/>
        <v>47 - 48</v>
      </c>
      <c r="D49" s="7" t="str">
        <f>IFERROR(__xludf.DUMMYFUNCTION("""COMPUTED_VALUE"""),"turneja")</f>
        <v>turneja</v>
      </c>
      <c r="E49" s="7" t="str">
        <f>IFERROR(__xludf.DUMMYFUNCTION("""COMPUTED_VALUE"""),"Relja")</f>
        <v>Relja</v>
      </c>
      <c r="F49" s="7" t="str">
        <f>IFERROR(__xludf.DUMMYFUNCTION("""COMPUTED_VALUE"""),"Aleksić")</f>
        <v>Aleksić</v>
      </c>
      <c r="G49" s="9">
        <f>IFERROR(__xludf.DUMMYFUNCTION("""COMPUTED_VALUE"""),63.0)</f>
        <v>63</v>
      </c>
      <c r="H49" s="7" t="str">
        <f>IFERROR(__xludf.DUMMYFUNCTION("""COMPUTED_VALUE"""),"ODOBREN")</f>
        <v>ODOBREN</v>
      </c>
      <c r="I49" s="7" t="str">
        <f>IFERROR(__xludf.DUMMYFUNCTION("""COMPUTED_VALUE"""),"Kragujevac")</f>
        <v>Kragujevac</v>
      </c>
      <c r="J49" s="7" t="str">
        <f>IFERROR(__xludf.DUMMYFUNCTION("""COMPUTED_VALUE"""),"Prva kragujevačka gimnazija")</f>
        <v>Prva kragujevačka gimnazija</v>
      </c>
      <c r="K49" s="7" t="str">
        <f>IFERROR(__xludf.DUMMYFUNCTION("""COMPUTED_VALUE"""),"II")</f>
        <v>II</v>
      </c>
      <c r="L49" s="7" t="str">
        <f>IFERROR(__xludf.DUMMYFUNCTION("""COMPUTED_VALUE"""),"A")</f>
        <v>A</v>
      </c>
      <c r="M49" s="7"/>
      <c r="N49" s="10" t="str">
        <f>IFERROR(__xludf.DUMMYFUNCTION("""COMPUTED_VALUE"""),"-")</f>
        <v>-</v>
      </c>
      <c r="O49" s="10" t="str">
        <f>IFERROR(__xludf.DUMMYFUNCTION("""COMPUTED_VALUE"""),"-")</f>
        <v>-</v>
      </c>
      <c r="P49" s="10" t="str">
        <f>IFERROR(__xludf.DUMMYFUNCTION("""COMPUTED_VALUE"""),"-")</f>
        <v>-</v>
      </c>
      <c r="Q49" s="11">
        <f>IFERROR(__xludf.DUMMYFUNCTION("""COMPUTED_VALUE"""),43.0)</f>
        <v>43</v>
      </c>
      <c r="R49" s="10">
        <f>IFERROR(__xludf.DUMMYFUNCTION("""COMPUTED_VALUE"""),20.0)</f>
        <v>20</v>
      </c>
      <c r="S49" s="10">
        <f>IFERROR(__xludf.DUMMYFUNCTION("""COMPUTED_VALUE"""),0.0)</f>
        <v>0</v>
      </c>
      <c r="T49" s="11" t="str">
        <f>IFERROR(__xludf.DUMMYFUNCTION("""COMPUTED_VALUE"""),"-")</f>
        <v>-</v>
      </c>
      <c r="U49" s="10" t="str">
        <f>IFERROR(__xludf.DUMMYFUNCTION("""COMPUTED_VALUE"""),"-")</f>
        <v>-</v>
      </c>
      <c r="V49" s="10" t="str">
        <f>IFERROR(__xludf.DUMMYFUNCTION("""COMPUTED_VALUE"""),"-")</f>
        <v>-</v>
      </c>
      <c r="W49" s="10" t="str">
        <f>IFERROR(__xludf.DUMMYFUNCTION("""COMPUTED_VALUE"""),"-")</f>
        <v>-</v>
      </c>
      <c r="X49" s="10" t="str">
        <f>IFERROR(__xludf.DUMMYFUNCTION("""COMPUTED_VALUE"""),"-")</f>
        <v>-</v>
      </c>
      <c r="Y49" s="10" t="str">
        <f>IFERROR(__xludf.DUMMYFUNCTION("""COMPUTED_VALUE"""),"-")</f>
        <v>-</v>
      </c>
      <c r="Z49" s="10" t="str">
        <f>IFERROR(__xludf.DUMMYFUNCTION("""COMPUTED_VALUE"""),"-")</f>
        <v>-</v>
      </c>
      <c r="AA49" s="10" t="str">
        <f>IFERROR(__xludf.DUMMYFUNCTION("""COMPUTED_VALUE"""),"-")</f>
        <v>-</v>
      </c>
      <c r="AB49" s="10" t="str">
        <f>IFERROR(__xludf.DUMMYFUNCTION("""COMPUTED_VALUE"""),"-")</f>
        <v>-</v>
      </c>
      <c r="AC49" s="10" t="str">
        <f>IFERROR(__xludf.DUMMYFUNCTION("""COMPUTED_VALUE"""),"-")</f>
        <v>-</v>
      </c>
      <c r="AD49" s="10" t="str">
        <f>IFERROR(__xludf.DUMMYFUNCTION("""COMPUTED_VALUE"""),"-")</f>
        <v>-</v>
      </c>
      <c r="AE49" s="10" t="str">
        <f>IFERROR(__xludf.DUMMYFUNCTION("""COMPUTED_VALUE"""),"-")</f>
        <v>-</v>
      </c>
      <c r="AF49" s="10" t="str">
        <f>IFERROR(__xludf.DUMMYFUNCTION("""COMPUTED_VALUE"""),"-")</f>
        <v>-</v>
      </c>
      <c r="AG49" s="10" t="str">
        <f>IFERROR(__xludf.DUMMYFUNCTION("""COMPUTED_VALUE"""),"-")</f>
        <v>-</v>
      </c>
      <c r="AH49" s="10" t="str">
        <f>IFERROR(__xludf.DUMMYFUNCTION("""COMPUTED_VALUE"""),"-")</f>
        <v>-</v>
      </c>
      <c r="AI49" s="10" t="str">
        <f>IFERROR(__xludf.DUMMYFUNCTION("""COMPUTED_VALUE"""),"-")</f>
        <v>-</v>
      </c>
      <c r="AJ49" s="10" t="str">
        <f>IFERROR(__xludf.DUMMYFUNCTION("""COMPUTED_VALUE"""),"-")</f>
        <v>-</v>
      </c>
      <c r="AK49" s="10" t="str">
        <f>IFERROR(__xludf.DUMMYFUNCTION("""COMPUTED_VALUE"""),"-")</f>
        <v>-</v>
      </c>
      <c r="AL49" s="10" t="str">
        <f>IFERROR(__xludf.DUMMYFUNCTION("""COMPUTED_VALUE"""),"-")</f>
        <v>-</v>
      </c>
      <c r="AM49" s="10" t="str">
        <f>IFERROR(__xludf.DUMMYFUNCTION("""COMPUTED_VALUE"""),"-")</f>
        <v>-</v>
      </c>
      <c r="AN49" s="11" t="str">
        <f>IFERROR(__xludf.DUMMYFUNCTION("""COMPUTED_VALUE"""),"-")</f>
        <v>-</v>
      </c>
      <c r="AO49" s="10" t="str">
        <f>IFERROR(__xludf.DUMMYFUNCTION("""COMPUTED_VALUE"""),"-")</f>
        <v>-</v>
      </c>
      <c r="AP49" s="10" t="str">
        <f>IFERROR(__xludf.DUMMYFUNCTION("""COMPUTED_VALUE"""),"-")</f>
        <v>-</v>
      </c>
      <c r="AQ49" s="10" t="str">
        <f>IFERROR(__xludf.DUMMYFUNCTION("""COMPUTED_VALUE"""),"-")</f>
        <v>-</v>
      </c>
      <c r="AR49" s="10" t="str">
        <f>IFERROR(__xludf.DUMMYFUNCTION("""COMPUTED_VALUE"""),"-")</f>
        <v>-</v>
      </c>
      <c r="AS49" s="10" t="str">
        <f>IFERROR(__xludf.DUMMYFUNCTION("""COMPUTED_VALUE"""),"-")</f>
        <v>-</v>
      </c>
      <c r="AT49" s="10" t="str">
        <f>IFERROR(__xludf.DUMMYFUNCTION("""COMPUTED_VALUE"""),"-")</f>
        <v>-</v>
      </c>
      <c r="AU49" s="10" t="str">
        <f>IFERROR(__xludf.DUMMYFUNCTION("""COMPUTED_VALUE"""),"-")</f>
        <v>-</v>
      </c>
      <c r="AV49" s="10" t="str">
        <f>IFERROR(__xludf.DUMMYFUNCTION("""COMPUTED_VALUE"""),"-")</f>
        <v>-</v>
      </c>
      <c r="AW49" s="10" t="str">
        <f>IFERROR(__xludf.DUMMYFUNCTION("""COMPUTED_VALUE"""),"-")</f>
        <v>-</v>
      </c>
      <c r="AX49" s="10" t="str">
        <f>IFERROR(__xludf.DUMMYFUNCTION("""COMPUTED_VALUE"""),"-")</f>
        <v>-</v>
      </c>
      <c r="AY49" s="10" t="str">
        <f>IFERROR(__xludf.DUMMYFUNCTION("""COMPUTED_VALUE"""),"-")</f>
        <v>-</v>
      </c>
      <c r="AZ49" s="10" t="str">
        <f>IFERROR(__xludf.DUMMYFUNCTION("""COMPUTED_VALUE"""),"-")</f>
        <v>-</v>
      </c>
      <c r="BA49" s="10" t="str">
        <f>IFERROR(__xludf.DUMMYFUNCTION("""COMPUTED_VALUE"""),"-")</f>
        <v>-</v>
      </c>
      <c r="BB49" s="10" t="str">
        <f>IFERROR(__xludf.DUMMYFUNCTION("""COMPUTED_VALUE"""),"-")</f>
        <v>-</v>
      </c>
      <c r="BC49" s="10" t="str">
        <f>IFERROR(__xludf.DUMMYFUNCTION("""COMPUTED_VALUE"""),"-")</f>
        <v>-</v>
      </c>
      <c r="BD49" s="10" t="str">
        <f>IFERROR(__xludf.DUMMYFUNCTION("""COMPUTED_VALUE"""),"-")</f>
        <v>-</v>
      </c>
      <c r="BE49" s="10" t="str">
        <f>IFERROR(__xludf.DUMMYFUNCTION("""COMPUTED_VALUE"""),"-")</f>
        <v>-</v>
      </c>
      <c r="BF49" s="10" t="str">
        <f>IFERROR(__xludf.DUMMYFUNCTION("""COMPUTED_VALUE"""),"-")</f>
        <v>-</v>
      </c>
      <c r="BG49" s="10" t="str">
        <f>IFERROR(__xludf.DUMMYFUNCTION("""COMPUTED_VALUE"""),"-")</f>
        <v>-</v>
      </c>
      <c r="BH49" s="10" t="str">
        <f>IFERROR(__xludf.DUMMYFUNCTION("""COMPUTED_VALUE"""),"-")</f>
        <v>-</v>
      </c>
      <c r="BI49" s="10" t="str">
        <f>IFERROR(__xludf.DUMMYFUNCTION("""COMPUTED_VALUE"""),"-")</f>
        <v>-</v>
      </c>
      <c r="BJ49" s="10" t="str">
        <f>IFERROR(__xludf.DUMMYFUNCTION("""COMPUTED_VALUE"""),"-")</f>
        <v>-</v>
      </c>
      <c r="BK49" s="10" t="str">
        <f>IFERROR(__xludf.DUMMYFUNCTION("""COMPUTED_VALUE"""),"-")</f>
        <v>-</v>
      </c>
      <c r="BL49" s="11" t="str">
        <f>IFERROR(__xludf.DUMMYFUNCTION("""COMPUTED_VALUE"""),"-")</f>
        <v>-</v>
      </c>
      <c r="BM49" s="10" t="str">
        <f>IFERROR(__xludf.DUMMYFUNCTION("""COMPUTED_VALUE"""),"-")</f>
        <v>-</v>
      </c>
      <c r="BN49" s="10" t="str">
        <f>IFERROR(__xludf.DUMMYFUNCTION("""COMPUTED_VALUE"""),"-")</f>
        <v>-</v>
      </c>
      <c r="BO49" s="10" t="str">
        <f>IFERROR(__xludf.DUMMYFUNCTION("""COMPUTED_VALUE"""),"-")</f>
        <v>-</v>
      </c>
      <c r="BP49" s="10" t="str">
        <f>IFERROR(__xludf.DUMMYFUNCTION("""COMPUTED_VALUE"""),"-")</f>
        <v>-</v>
      </c>
      <c r="BQ49" s="10" t="str">
        <f>IFERROR(__xludf.DUMMYFUNCTION("""COMPUTED_VALUE"""),"-")</f>
        <v>-</v>
      </c>
      <c r="BR49" s="10" t="str">
        <f>IFERROR(__xludf.DUMMYFUNCTION("""COMPUTED_VALUE"""),"-")</f>
        <v>-</v>
      </c>
      <c r="BS49" s="10" t="str">
        <f>IFERROR(__xludf.DUMMYFUNCTION("""COMPUTED_VALUE"""),"-")</f>
        <v>-</v>
      </c>
      <c r="BT49" s="10" t="str">
        <f>IFERROR(__xludf.DUMMYFUNCTION("""COMPUTED_VALUE"""),"-")</f>
        <v>-</v>
      </c>
      <c r="BU49" s="10" t="str">
        <f>IFERROR(__xludf.DUMMYFUNCTION("""COMPUTED_VALUE"""),"-")</f>
        <v>-</v>
      </c>
      <c r="BV49" s="10" t="str">
        <f>IFERROR(__xludf.DUMMYFUNCTION("""COMPUTED_VALUE"""),"-")</f>
        <v>-</v>
      </c>
      <c r="BW49" s="10" t="str">
        <f>IFERROR(__xludf.DUMMYFUNCTION("""COMPUTED_VALUE"""),"-")</f>
        <v>-</v>
      </c>
      <c r="BX49" s="10" t="str">
        <f>IFERROR(__xludf.DUMMYFUNCTION("""COMPUTED_VALUE"""),"-")</f>
        <v>-</v>
      </c>
      <c r="BY49" s="10" t="str">
        <f>IFERROR(__xludf.DUMMYFUNCTION("""COMPUTED_VALUE"""),"-")</f>
        <v>-</v>
      </c>
      <c r="BZ49" s="10" t="str">
        <f>IFERROR(__xludf.DUMMYFUNCTION("""COMPUTED_VALUE"""),"-")</f>
        <v>-</v>
      </c>
      <c r="CA49" s="10" t="str">
        <f>IFERROR(__xludf.DUMMYFUNCTION("""COMPUTED_VALUE"""),"-")</f>
        <v>-</v>
      </c>
      <c r="CB49" s="10" t="str">
        <f>IFERROR(__xludf.DUMMYFUNCTION("""COMPUTED_VALUE"""),"-")</f>
        <v>-</v>
      </c>
      <c r="CC49" s="10" t="str">
        <f>IFERROR(__xludf.DUMMYFUNCTION("""COMPUTED_VALUE"""),"-")</f>
        <v>-</v>
      </c>
      <c r="CD49" s="10" t="str">
        <f>IFERROR(__xludf.DUMMYFUNCTION("""COMPUTED_VALUE"""),"-")</f>
        <v>-</v>
      </c>
      <c r="CE49" s="10" t="str">
        <f>IFERROR(__xludf.DUMMYFUNCTION("""COMPUTED_VALUE"""),"-")</f>
        <v>-</v>
      </c>
      <c r="CF49" s="10" t="str">
        <f>IFERROR(__xludf.DUMMYFUNCTION("""COMPUTED_VALUE"""),"-")</f>
        <v>-</v>
      </c>
      <c r="CG49" s="10" t="str">
        <f>IFERROR(__xludf.DUMMYFUNCTION("""COMPUTED_VALUE"""),"-")</f>
        <v>-</v>
      </c>
      <c r="CH49" s="10" t="str">
        <f>IFERROR(__xludf.DUMMYFUNCTION("""COMPUTED_VALUE"""),"-")</f>
        <v>-</v>
      </c>
      <c r="CI49" s="10" t="str">
        <f>IFERROR(__xludf.DUMMYFUNCTION("""COMPUTED_VALUE"""),"-")</f>
        <v>-</v>
      </c>
      <c r="CJ49" s="10" t="str">
        <f>IFERROR(__xludf.DUMMYFUNCTION("""COMPUTED_VALUE"""),"-")</f>
        <v>-</v>
      </c>
      <c r="CK49" s="10" t="str">
        <f>IFERROR(__xludf.DUMMYFUNCTION("""COMPUTED_VALUE"""),"-")</f>
        <v>-</v>
      </c>
      <c r="CL49" s="10" t="str">
        <f>IFERROR(__xludf.DUMMYFUNCTION("""COMPUTED_VALUE"""),"-")</f>
        <v>-</v>
      </c>
      <c r="CM49" s="10" t="str">
        <f>IFERROR(__xludf.DUMMYFUNCTION("""COMPUTED_VALUE"""),"-")</f>
        <v>-</v>
      </c>
      <c r="CN49" s="10" t="str">
        <f>IFERROR(__xludf.DUMMYFUNCTION("""COMPUTED_VALUE"""),"-")</f>
        <v>-</v>
      </c>
      <c r="CO49" s="11">
        <f>IFERROR(__xludf.DUMMYFUNCTION("""COMPUTED_VALUE"""),1.0)</f>
        <v>1</v>
      </c>
      <c r="CP49" s="10" t="str">
        <f>IFERROR(__xludf.DUMMYFUNCTION("""COMPUTED_VALUE"""),"WA")</f>
        <v>WA</v>
      </c>
      <c r="CQ49" s="10">
        <f>IFERROR(__xludf.DUMMYFUNCTION("""COMPUTED_VALUE"""),1.0)</f>
        <v>1</v>
      </c>
      <c r="CR49" s="10">
        <f>IFERROR(__xludf.DUMMYFUNCTION("""COMPUTED_VALUE"""),1.0)</f>
        <v>1</v>
      </c>
      <c r="CS49" s="10">
        <f>IFERROR(__xludf.DUMMYFUNCTION("""COMPUTED_VALUE"""),1.0)</f>
        <v>1</v>
      </c>
      <c r="CT49" s="10">
        <f>IFERROR(__xludf.DUMMYFUNCTION("""COMPUTED_VALUE"""),1.0)</f>
        <v>1</v>
      </c>
      <c r="CU49" s="10">
        <f>IFERROR(__xludf.DUMMYFUNCTION("""COMPUTED_VALUE"""),1.0)</f>
        <v>1</v>
      </c>
      <c r="CV49" s="10">
        <f>IFERROR(__xludf.DUMMYFUNCTION("""COMPUTED_VALUE"""),1.0)</f>
        <v>1</v>
      </c>
      <c r="CW49" s="10">
        <f>IFERROR(__xludf.DUMMYFUNCTION("""COMPUTED_VALUE"""),1.0)</f>
        <v>1</v>
      </c>
      <c r="CX49" s="10">
        <f>IFERROR(__xludf.DUMMYFUNCTION("""COMPUTED_VALUE"""),1.0)</f>
        <v>1</v>
      </c>
      <c r="CY49" s="10">
        <f>IFERROR(__xludf.DUMMYFUNCTION("""COMPUTED_VALUE"""),1.0)</f>
        <v>1</v>
      </c>
      <c r="CZ49" s="10">
        <f>IFERROR(__xludf.DUMMYFUNCTION("""COMPUTED_VALUE"""),1.0)</f>
        <v>1</v>
      </c>
      <c r="DA49" s="10">
        <f>IFERROR(__xludf.DUMMYFUNCTION("""COMPUTED_VALUE"""),1.0)</f>
        <v>1</v>
      </c>
      <c r="DB49" s="10">
        <f>IFERROR(__xludf.DUMMYFUNCTION("""COMPUTED_VALUE"""),1.0)</f>
        <v>1</v>
      </c>
      <c r="DC49" s="10">
        <f>IFERROR(__xludf.DUMMYFUNCTION("""COMPUTED_VALUE"""),1.0)</f>
        <v>1</v>
      </c>
      <c r="DD49" s="10">
        <f>IFERROR(__xludf.DUMMYFUNCTION("""COMPUTED_VALUE"""),1.0)</f>
        <v>1</v>
      </c>
      <c r="DE49" s="10">
        <f>IFERROR(__xludf.DUMMYFUNCTION("""COMPUTED_VALUE"""),1.0)</f>
        <v>1</v>
      </c>
      <c r="DF49" s="10">
        <f>IFERROR(__xludf.DUMMYFUNCTION("""COMPUTED_VALUE"""),1.0)</f>
        <v>1</v>
      </c>
      <c r="DG49" s="10">
        <f>IFERROR(__xludf.DUMMYFUNCTION("""COMPUTED_VALUE"""),1.0)</f>
        <v>1</v>
      </c>
      <c r="DH49" s="10">
        <f>IFERROR(__xludf.DUMMYFUNCTION("""COMPUTED_VALUE"""),1.0)</f>
        <v>1</v>
      </c>
      <c r="DI49" s="10">
        <f>IFERROR(__xludf.DUMMYFUNCTION("""COMPUTED_VALUE"""),1.0)</f>
        <v>1</v>
      </c>
      <c r="DJ49" s="10">
        <f>IFERROR(__xludf.DUMMYFUNCTION("""COMPUTED_VALUE"""),1.0)</f>
        <v>1</v>
      </c>
      <c r="DK49" s="10">
        <f>IFERROR(__xludf.DUMMYFUNCTION("""COMPUTED_VALUE"""),1.0)</f>
        <v>1</v>
      </c>
      <c r="DL49" s="10">
        <f>IFERROR(__xludf.DUMMYFUNCTION("""COMPUTED_VALUE"""),1.0)</f>
        <v>1</v>
      </c>
      <c r="DM49" s="10">
        <f>IFERROR(__xludf.DUMMYFUNCTION("""COMPUTED_VALUE"""),1.0)</f>
        <v>1</v>
      </c>
      <c r="DN49" s="10">
        <f>IFERROR(__xludf.DUMMYFUNCTION("""COMPUTED_VALUE"""),1.0)</f>
        <v>1</v>
      </c>
      <c r="DO49" s="10">
        <f>IFERROR(__xludf.DUMMYFUNCTION("""COMPUTED_VALUE"""),1.0)</f>
        <v>1</v>
      </c>
      <c r="DP49" s="10">
        <f>IFERROR(__xludf.DUMMYFUNCTION("""COMPUTED_VALUE"""),1.0)</f>
        <v>1</v>
      </c>
      <c r="DQ49" s="10">
        <f>IFERROR(__xludf.DUMMYFUNCTION("""COMPUTED_VALUE"""),1.0)</f>
        <v>1</v>
      </c>
      <c r="DR49" s="10">
        <f>IFERROR(__xludf.DUMMYFUNCTION("""COMPUTED_VALUE"""),1.0)</f>
        <v>1</v>
      </c>
      <c r="DS49" s="10">
        <f>IFERROR(__xludf.DUMMYFUNCTION("""COMPUTED_VALUE"""),1.0)</f>
        <v>1</v>
      </c>
      <c r="DT49" s="10">
        <f>IFERROR(__xludf.DUMMYFUNCTION("""COMPUTED_VALUE"""),1.0)</f>
        <v>1</v>
      </c>
      <c r="DU49" s="10">
        <f>IFERROR(__xludf.DUMMYFUNCTION("""COMPUTED_VALUE"""),1.0)</f>
        <v>1</v>
      </c>
      <c r="DV49" s="10">
        <f>IFERROR(__xludf.DUMMYFUNCTION("""COMPUTED_VALUE"""),1.0)</f>
        <v>1</v>
      </c>
      <c r="DW49" s="10">
        <f>IFERROR(__xludf.DUMMYFUNCTION("""COMPUTED_VALUE"""),1.0)</f>
        <v>1</v>
      </c>
      <c r="DX49" s="10">
        <f>IFERROR(__xludf.DUMMYFUNCTION("""COMPUTED_VALUE"""),1.0)</f>
        <v>1</v>
      </c>
      <c r="DY49" s="10">
        <f>IFERROR(__xludf.DUMMYFUNCTION("""COMPUTED_VALUE"""),1.0)</f>
        <v>1</v>
      </c>
      <c r="DZ49" s="10">
        <f>IFERROR(__xludf.DUMMYFUNCTION("""COMPUTED_VALUE"""),1.0)</f>
        <v>1</v>
      </c>
      <c r="EA49" s="10">
        <f>IFERROR(__xludf.DUMMYFUNCTION("""COMPUTED_VALUE"""),1.0)</f>
        <v>1</v>
      </c>
      <c r="EB49" s="10">
        <f>IFERROR(__xludf.DUMMYFUNCTION("""COMPUTED_VALUE"""),1.0)</f>
        <v>1</v>
      </c>
      <c r="EC49" s="10">
        <f>IFERROR(__xludf.DUMMYFUNCTION("""COMPUTED_VALUE"""),1.0)</f>
        <v>1</v>
      </c>
      <c r="ED49" s="10">
        <f>IFERROR(__xludf.DUMMYFUNCTION("""COMPUTED_VALUE"""),1.0)</f>
        <v>1</v>
      </c>
      <c r="EE49" s="10">
        <f>IFERROR(__xludf.DUMMYFUNCTION("""COMPUTED_VALUE"""),1.0)</f>
        <v>1</v>
      </c>
      <c r="EF49" s="10">
        <f>IFERROR(__xludf.DUMMYFUNCTION("""COMPUTED_VALUE"""),1.0)</f>
        <v>1</v>
      </c>
      <c r="EG49" s="10">
        <f>IFERROR(__xludf.DUMMYFUNCTION("""COMPUTED_VALUE"""),1.0)</f>
        <v>1</v>
      </c>
      <c r="EH49" s="10">
        <f>IFERROR(__xludf.DUMMYFUNCTION("""COMPUTED_VALUE"""),1.0)</f>
        <v>1</v>
      </c>
      <c r="EI49" s="10">
        <f>IFERROR(__xludf.DUMMYFUNCTION("""COMPUTED_VALUE"""),1.0)</f>
        <v>1</v>
      </c>
      <c r="EJ49" s="10">
        <f>IFERROR(__xludf.DUMMYFUNCTION("""COMPUTED_VALUE"""),1.0)</f>
        <v>1</v>
      </c>
      <c r="EK49" s="10">
        <f>IFERROR(__xludf.DUMMYFUNCTION("""COMPUTED_VALUE"""),1.0)</f>
        <v>1</v>
      </c>
      <c r="EL49" s="10" t="str">
        <f>IFERROR(__xludf.DUMMYFUNCTION("""COMPUTED_VALUE"""),"WA")</f>
        <v>WA</v>
      </c>
      <c r="EM49" s="10" t="str">
        <f>IFERROR(__xludf.DUMMYFUNCTION("""COMPUTED_VALUE"""),"WA")</f>
        <v>WA</v>
      </c>
      <c r="EN49" s="10" t="str">
        <f>IFERROR(__xludf.DUMMYFUNCTION("""COMPUTED_VALUE"""),"WA")</f>
        <v>WA</v>
      </c>
      <c r="EO49" s="10" t="str">
        <f>IFERROR(__xludf.DUMMYFUNCTION("""COMPUTED_VALUE"""),"WA")</f>
        <v>WA</v>
      </c>
      <c r="EP49" s="10" t="str">
        <f>IFERROR(__xludf.DUMMYFUNCTION("""COMPUTED_VALUE"""),"WA")</f>
        <v>WA</v>
      </c>
      <c r="EQ49" s="10" t="str">
        <f>IFERROR(__xludf.DUMMYFUNCTION("""COMPUTED_VALUE"""),"WA")</f>
        <v>WA</v>
      </c>
      <c r="ER49" s="10" t="str">
        <f>IFERROR(__xludf.DUMMYFUNCTION("""COMPUTED_VALUE"""),"WA")</f>
        <v>WA</v>
      </c>
      <c r="ES49" s="10" t="str">
        <f>IFERROR(__xludf.DUMMYFUNCTION("""COMPUTED_VALUE"""),"WA")</f>
        <v>WA</v>
      </c>
      <c r="ET49" s="10" t="str">
        <f>IFERROR(__xludf.DUMMYFUNCTION("""COMPUTED_VALUE"""),"WA")</f>
        <v>WA</v>
      </c>
      <c r="EU49" s="10" t="str">
        <f>IFERROR(__xludf.DUMMYFUNCTION("""COMPUTED_VALUE"""),"WA")</f>
        <v>WA</v>
      </c>
      <c r="EV49" s="10" t="str">
        <f>IFERROR(__xludf.DUMMYFUNCTION("""COMPUTED_VALUE"""),"WA")</f>
        <v>WA</v>
      </c>
      <c r="EW49" s="10" t="str">
        <f>IFERROR(__xludf.DUMMYFUNCTION("""COMPUTED_VALUE"""),"WA")</f>
        <v>WA</v>
      </c>
      <c r="EX49" s="10" t="str">
        <f>IFERROR(__xludf.DUMMYFUNCTION("""COMPUTED_VALUE"""),"WA")</f>
        <v>WA</v>
      </c>
      <c r="EY49" s="10" t="str">
        <f>IFERROR(__xludf.DUMMYFUNCTION("""COMPUTED_VALUE"""),"WA")</f>
        <v>WA</v>
      </c>
      <c r="EZ49" s="10" t="str">
        <f>IFERROR(__xludf.DUMMYFUNCTION("""COMPUTED_VALUE"""),"WA")</f>
        <v>WA</v>
      </c>
      <c r="FA49" s="10" t="str">
        <f>IFERROR(__xludf.DUMMYFUNCTION("""COMPUTED_VALUE"""),"TLE")</f>
        <v>TLE</v>
      </c>
      <c r="FB49" s="10" t="str">
        <f>IFERROR(__xludf.DUMMYFUNCTION("""COMPUTED_VALUE"""),"TLE")</f>
        <v>TLE</v>
      </c>
      <c r="FC49" s="10" t="str">
        <f>IFERROR(__xludf.DUMMYFUNCTION("""COMPUTED_VALUE"""),"TLE")</f>
        <v>TLE</v>
      </c>
      <c r="FD49" s="11">
        <f>IFERROR(__xludf.DUMMYFUNCTION("""COMPUTED_VALUE"""),1.0)</f>
        <v>1</v>
      </c>
      <c r="FE49" s="10">
        <f>IFERROR(__xludf.DUMMYFUNCTION("""COMPUTED_VALUE"""),1.0)</f>
        <v>1</v>
      </c>
      <c r="FF49" s="10">
        <f>IFERROR(__xludf.DUMMYFUNCTION("""COMPUTED_VALUE"""),1.0)</f>
        <v>1</v>
      </c>
      <c r="FG49" s="10" t="str">
        <f>IFERROR(__xludf.DUMMYFUNCTION("""COMPUTED_VALUE"""),"TLE")</f>
        <v>TLE</v>
      </c>
      <c r="FH49" s="10" t="str">
        <f>IFERROR(__xludf.DUMMYFUNCTION("""COMPUTED_VALUE"""),"WA")</f>
        <v>WA</v>
      </c>
      <c r="FI49" s="10" t="str">
        <f>IFERROR(__xludf.DUMMYFUNCTION("""COMPUTED_VALUE"""),"WA")</f>
        <v>WA</v>
      </c>
      <c r="FJ49" s="10">
        <f>IFERROR(__xludf.DUMMYFUNCTION("""COMPUTED_VALUE"""),1.0)</f>
        <v>1</v>
      </c>
      <c r="FK49" s="10">
        <f>IFERROR(__xludf.DUMMYFUNCTION("""COMPUTED_VALUE"""),1.0)</f>
        <v>1</v>
      </c>
      <c r="FL49" s="10">
        <f>IFERROR(__xludf.DUMMYFUNCTION("""COMPUTED_VALUE"""),1.0)</f>
        <v>1</v>
      </c>
      <c r="FM49" s="10">
        <f>IFERROR(__xludf.DUMMYFUNCTION("""COMPUTED_VALUE"""),1.0)</f>
        <v>1</v>
      </c>
      <c r="FN49" s="10">
        <f>IFERROR(__xludf.DUMMYFUNCTION("""COMPUTED_VALUE"""),1.0)</f>
        <v>1</v>
      </c>
      <c r="FO49" s="10" t="str">
        <f>IFERROR(__xludf.DUMMYFUNCTION("""COMPUTED_VALUE"""),"WA")</f>
        <v>WA</v>
      </c>
      <c r="FP49" s="10" t="str">
        <f>IFERROR(__xludf.DUMMYFUNCTION("""COMPUTED_VALUE"""),"TLE")</f>
        <v>TLE</v>
      </c>
      <c r="FQ49" s="10" t="str">
        <f>IFERROR(__xludf.DUMMYFUNCTION("""COMPUTED_VALUE"""),"WA")</f>
        <v>WA</v>
      </c>
      <c r="FR49" s="10" t="str">
        <f>IFERROR(__xludf.DUMMYFUNCTION("""COMPUTED_VALUE"""),"WA")</f>
        <v>WA</v>
      </c>
      <c r="FS49" s="10" t="str">
        <f>IFERROR(__xludf.DUMMYFUNCTION("""COMPUTED_VALUE"""),"TLE")</f>
        <v>TLE</v>
      </c>
      <c r="FT49" s="10" t="str">
        <f>IFERROR(__xludf.DUMMYFUNCTION("""COMPUTED_VALUE"""),"TLE")</f>
        <v>TLE</v>
      </c>
      <c r="FU49" s="10" t="str">
        <f>IFERROR(__xludf.DUMMYFUNCTION("""COMPUTED_VALUE"""),"TLE")</f>
        <v>TLE</v>
      </c>
      <c r="FV49" s="10" t="str">
        <f>IFERROR(__xludf.DUMMYFUNCTION("""COMPUTED_VALUE"""),"WA")</f>
        <v>WA</v>
      </c>
      <c r="FW49" s="10" t="str">
        <f>IFERROR(__xludf.DUMMYFUNCTION("""COMPUTED_VALUE"""),"TLE")</f>
        <v>TLE</v>
      </c>
      <c r="FX49" s="10" t="str">
        <f>IFERROR(__xludf.DUMMYFUNCTION("""COMPUTED_VALUE"""),"TLE")</f>
        <v>TLE</v>
      </c>
      <c r="FY49" s="10" t="str">
        <f>IFERROR(__xludf.DUMMYFUNCTION("""COMPUTED_VALUE"""),"WA")</f>
        <v>WA</v>
      </c>
      <c r="FZ49" s="10" t="str">
        <f>IFERROR(__xludf.DUMMYFUNCTION("""COMPUTED_VALUE"""),"TLE")</f>
        <v>TLE</v>
      </c>
      <c r="GA49" s="10" t="str">
        <f>IFERROR(__xludf.DUMMYFUNCTION("""COMPUTED_VALUE"""),"TLE")</f>
        <v>TLE</v>
      </c>
      <c r="GB49" s="10" t="str">
        <f>IFERROR(__xludf.DUMMYFUNCTION("""COMPUTED_VALUE"""),"TLE")</f>
        <v>TLE</v>
      </c>
      <c r="GC49" s="10">
        <f>IFERROR(__xludf.DUMMYFUNCTION("""COMPUTED_VALUE"""),1.0)</f>
        <v>1</v>
      </c>
      <c r="GD49" s="10">
        <f>IFERROR(__xludf.DUMMYFUNCTION("""COMPUTED_VALUE"""),1.0)</f>
        <v>1</v>
      </c>
      <c r="GE49" s="11">
        <f>IFERROR(__xludf.DUMMYFUNCTION("""COMPUTED_VALUE"""),1.0)</f>
        <v>1</v>
      </c>
      <c r="GF49" s="10" t="str">
        <f>IFERROR(__xludf.DUMMYFUNCTION("""COMPUTED_VALUE"""),"TLE")</f>
        <v>TLE</v>
      </c>
      <c r="GG49" s="10" t="str">
        <f>IFERROR(__xludf.DUMMYFUNCTION("""COMPUTED_VALUE"""),"TLE")</f>
        <v>TLE</v>
      </c>
      <c r="GH49" s="10">
        <f>IFERROR(__xludf.DUMMYFUNCTION("""COMPUTED_VALUE"""),1.0)</f>
        <v>1</v>
      </c>
      <c r="GI49" s="10" t="str">
        <f>IFERROR(__xludf.DUMMYFUNCTION("""COMPUTED_VALUE"""),"TLE")</f>
        <v>TLE</v>
      </c>
      <c r="GJ49" s="10" t="str">
        <f>IFERROR(__xludf.DUMMYFUNCTION("""COMPUTED_VALUE"""),"TLE")</f>
        <v>TLE</v>
      </c>
      <c r="GK49" s="10" t="str">
        <f>IFERROR(__xludf.DUMMYFUNCTION("""COMPUTED_VALUE"""),"TLE")</f>
        <v>TLE</v>
      </c>
      <c r="GL49" s="10" t="str">
        <f>IFERROR(__xludf.DUMMYFUNCTION("""COMPUTED_VALUE"""),"TLE")</f>
        <v>TLE</v>
      </c>
      <c r="GM49" s="10">
        <f>IFERROR(__xludf.DUMMYFUNCTION("""COMPUTED_VALUE"""),1.0)</f>
        <v>1</v>
      </c>
      <c r="GN49" s="10" t="str">
        <f>IFERROR(__xludf.DUMMYFUNCTION("""COMPUTED_VALUE"""),"TLE")</f>
        <v>TLE</v>
      </c>
      <c r="GO49" s="10" t="str">
        <f>IFERROR(__xludf.DUMMYFUNCTION("""COMPUTED_VALUE"""),"TLE")</f>
        <v>TLE</v>
      </c>
      <c r="GP49" s="10" t="str">
        <f>IFERROR(__xludf.DUMMYFUNCTION("""COMPUTED_VALUE"""),"TLE")</f>
        <v>TLE</v>
      </c>
      <c r="GQ49" s="10" t="str">
        <f>IFERROR(__xludf.DUMMYFUNCTION("""COMPUTED_VALUE"""),"RTE")</f>
        <v>RTE</v>
      </c>
      <c r="GR49" s="10" t="str">
        <f>IFERROR(__xludf.DUMMYFUNCTION("""COMPUTED_VALUE"""),"RTE")</f>
        <v>RTE</v>
      </c>
      <c r="GS49" s="10" t="str">
        <f>IFERROR(__xludf.DUMMYFUNCTION("""COMPUTED_VALUE"""),"RTE")</f>
        <v>RTE</v>
      </c>
      <c r="GT49" s="10" t="str">
        <f>IFERROR(__xludf.DUMMYFUNCTION("""COMPUTED_VALUE"""),"RTE")</f>
        <v>RTE</v>
      </c>
      <c r="GU49" s="10" t="str">
        <f>IFERROR(__xludf.DUMMYFUNCTION("""COMPUTED_VALUE"""),"RTE")</f>
        <v>RTE</v>
      </c>
      <c r="GV49" s="10" t="str">
        <f>IFERROR(__xludf.DUMMYFUNCTION("""COMPUTED_VALUE"""),"TLE")</f>
        <v>TLE</v>
      </c>
      <c r="GW49" s="10" t="str">
        <f>IFERROR(__xludf.DUMMYFUNCTION("""COMPUTED_VALUE"""),"RTE")</f>
        <v>RTE</v>
      </c>
      <c r="GX49" s="10" t="str">
        <f>IFERROR(__xludf.DUMMYFUNCTION("""COMPUTED_VALUE"""),"RTE")</f>
        <v>RTE</v>
      </c>
      <c r="GY49" s="10" t="str">
        <f>IFERROR(__xludf.DUMMYFUNCTION("""COMPUTED_VALUE"""),"RTE")</f>
        <v>RTE</v>
      </c>
      <c r="GZ49" s="10" t="str">
        <f>IFERROR(__xludf.DUMMYFUNCTION("""COMPUTED_VALUE"""),"RTE")</f>
        <v>RTE</v>
      </c>
      <c r="HA49" s="10" t="str">
        <f>IFERROR(__xludf.DUMMYFUNCTION("""COMPUTED_VALUE"""),"RTE")</f>
        <v>RTE</v>
      </c>
      <c r="HB49" s="10" t="str">
        <f>IFERROR(__xludf.DUMMYFUNCTION("""COMPUTED_VALUE"""),"RTE")</f>
        <v>RTE</v>
      </c>
      <c r="HC49" s="10" t="str">
        <f>IFERROR(__xludf.DUMMYFUNCTION("""COMPUTED_VALUE"""),"RTE")</f>
        <v>RTE</v>
      </c>
      <c r="HD49" s="10" t="str">
        <f>IFERROR(__xludf.DUMMYFUNCTION("""COMPUTED_VALUE"""),"RTE")</f>
        <v>RTE</v>
      </c>
      <c r="HE49" s="10" t="str">
        <f>IFERROR(__xludf.DUMMYFUNCTION("""COMPUTED_VALUE"""),"RTE")</f>
        <v>RTE</v>
      </c>
      <c r="HF49" s="10" t="str">
        <f>IFERROR(__xludf.DUMMYFUNCTION("""COMPUTED_VALUE"""),"RTE")</f>
        <v>RTE</v>
      </c>
      <c r="HG49" s="10" t="str">
        <f>IFERROR(__xludf.DUMMYFUNCTION("""COMPUTED_VALUE"""),"TLE")</f>
        <v>TLE</v>
      </c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</row>
    <row r="50">
      <c r="A50" s="7"/>
      <c r="B50" s="8"/>
      <c r="C50" s="8" t="str">
        <f t="shared" si="1"/>
        <v>47 - 48</v>
      </c>
      <c r="D50" s="7" t="str">
        <f>IFERROR(__xludf.DUMMYFUNCTION("""COMPUTED_VALUE"""),"prikladanUsername")</f>
        <v>prikladanUsername</v>
      </c>
      <c r="E50" s="7" t="str">
        <f>IFERROR(__xludf.DUMMYFUNCTION("""COMPUTED_VALUE"""),"Ognjen")</f>
        <v>Ognjen</v>
      </c>
      <c r="F50" s="7" t="str">
        <f>IFERROR(__xludf.DUMMYFUNCTION("""COMPUTED_VALUE"""),"Marinković")</f>
        <v>Marinković</v>
      </c>
      <c r="G50" s="9">
        <f>IFERROR(__xludf.DUMMYFUNCTION("""COMPUTED_VALUE"""),63.0)</f>
        <v>63</v>
      </c>
      <c r="H50" s="7" t="str">
        <f>IFERROR(__xludf.DUMMYFUNCTION("""COMPUTED_VALUE"""),"ODOBREN")</f>
        <v>ODOBREN</v>
      </c>
      <c r="I50" s="7" t="str">
        <f>IFERROR(__xludf.DUMMYFUNCTION("""COMPUTED_VALUE"""),"Stari grad")</f>
        <v>Stari grad</v>
      </c>
      <c r="J50" s="7" t="str">
        <f>IFERROR(__xludf.DUMMYFUNCTION("""COMPUTED_VALUE"""),"Matematička gimnazija")</f>
        <v>Matematička gimnazija</v>
      </c>
      <c r="K50" s="7" t="str">
        <f>IFERROR(__xludf.DUMMYFUNCTION("""COMPUTED_VALUE"""),"II")</f>
        <v>II</v>
      </c>
      <c r="L50" s="7" t="str">
        <f>IFERROR(__xludf.DUMMYFUNCTION("""COMPUTED_VALUE"""),"A")</f>
        <v>A</v>
      </c>
      <c r="M50" s="7"/>
      <c r="N50" s="10" t="str">
        <f>IFERROR(__xludf.DUMMYFUNCTION("""COMPUTED_VALUE"""),"-")</f>
        <v>-</v>
      </c>
      <c r="O50" s="10" t="str">
        <f>IFERROR(__xludf.DUMMYFUNCTION("""COMPUTED_VALUE"""),"-")</f>
        <v>-</v>
      </c>
      <c r="P50" s="10" t="str">
        <f>IFERROR(__xludf.DUMMYFUNCTION("""COMPUTED_VALUE"""),"-")</f>
        <v>-</v>
      </c>
      <c r="Q50" s="11">
        <f>IFERROR(__xludf.DUMMYFUNCTION("""COMPUTED_VALUE"""),43.0)</f>
        <v>43</v>
      </c>
      <c r="R50" s="10">
        <f>IFERROR(__xludf.DUMMYFUNCTION("""COMPUTED_VALUE"""),20.0)</f>
        <v>20</v>
      </c>
      <c r="S50" s="10">
        <f>IFERROR(__xludf.DUMMYFUNCTION("""COMPUTED_VALUE"""),0.0)</f>
        <v>0</v>
      </c>
      <c r="T50" s="11" t="str">
        <f>IFERROR(__xludf.DUMMYFUNCTION("""COMPUTED_VALUE"""),"-")</f>
        <v>-</v>
      </c>
      <c r="U50" s="10" t="str">
        <f>IFERROR(__xludf.DUMMYFUNCTION("""COMPUTED_VALUE"""),"-")</f>
        <v>-</v>
      </c>
      <c r="V50" s="10" t="str">
        <f>IFERROR(__xludf.DUMMYFUNCTION("""COMPUTED_VALUE"""),"-")</f>
        <v>-</v>
      </c>
      <c r="W50" s="10" t="str">
        <f>IFERROR(__xludf.DUMMYFUNCTION("""COMPUTED_VALUE"""),"-")</f>
        <v>-</v>
      </c>
      <c r="X50" s="10" t="str">
        <f>IFERROR(__xludf.DUMMYFUNCTION("""COMPUTED_VALUE"""),"-")</f>
        <v>-</v>
      </c>
      <c r="Y50" s="10" t="str">
        <f>IFERROR(__xludf.DUMMYFUNCTION("""COMPUTED_VALUE"""),"-")</f>
        <v>-</v>
      </c>
      <c r="Z50" s="10" t="str">
        <f>IFERROR(__xludf.DUMMYFUNCTION("""COMPUTED_VALUE"""),"-")</f>
        <v>-</v>
      </c>
      <c r="AA50" s="10" t="str">
        <f>IFERROR(__xludf.DUMMYFUNCTION("""COMPUTED_VALUE"""),"-")</f>
        <v>-</v>
      </c>
      <c r="AB50" s="10" t="str">
        <f>IFERROR(__xludf.DUMMYFUNCTION("""COMPUTED_VALUE"""),"-")</f>
        <v>-</v>
      </c>
      <c r="AC50" s="10" t="str">
        <f>IFERROR(__xludf.DUMMYFUNCTION("""COMPUTED_VALUE"""),"-")</f>
        <v>-</v>
      </c>
      <c r="AD50" s="10" t="str">
        <f>IFERROR(__xludf.DUMMYFUNCTION("""COMPUTED_VALUE"""),"-")</f>
        <v>-</v>
      </c>
      <c r="AE50" s="10" t="str">
        <f>IFERROR(__xludf.DUMMYFUNCTION("""COMPUTED_VALUE"""),"-")</f>
        <v>-</v>
      </c>
      <c r="AF50" s="10" t="str">
        <f>IFERROR(__xludf.DUMMYFUNCTION("""COMPUTED_VALUE"""),"-")</f>
        <v>-</v>
      </c>
      <c r="AG50" s="10" t="str">
        <f>IFERROR(__xludf.DUMMYFUNCTION("""COMPUTED_VALUE"""),"-")</f>
        <v>-</v>
      </c>
      <c r="AH50" s="10" t="str">
        <f>IFERROR(__xludf.DUMMYFUNCTION("""COMPUTED_VALUE"""),"-")</f>
        <v>-</v>
      </c>
      <c r="AI50" s="10" t="str">
        <f>IFERROR(__xludf.DUMMYFUNCTION("""COMPUTED_VALUE"""),"-")</f>
        <v>-</v>
      </c>
      <c r="AJ50" s="10" t="str">
        <f>IFERROR(__xludf.DUMMYFUNCTION("""COMPUTED_VALUE"""),"-")</f>
        <v>-</v>
      </c>
      <c r="AK50" s="10" t="str">
        <f>IFERROR(__xludf.DUMMYFUNCTION("""COMPUTED_VALUE"""),"-")</f>
        <v>-</v>
      </c>
      <c r="AL50" s="10" t="str">
        <f>IFERROR(__xludf.DUMMYFUNCTION("""COMPUTED_VALUE"""),"-")</f>
        <v>-</v>
      </c>
      <c r="AM50" s="10" t="str">
        <f>IFERROR(__xludf.DUMMYFUNCTION("""COMPUTED_VALUE"""),"-")</f>
        <v>-</v>
      </c>
      <c r="AN50" s="11" t="str">
        <f>IFERROR(__xludf.DUMMYFUNCTION("""COMPUTED_VALUE"""),"-")</f>
        <v>-</v>
      </c>
      <c r="AO50" s="10" t="str">
        <f>IFERROR(__xludf.DUMMYFUNCTION("""COMPUTED_VALUE"""),"-")</f>
        <v>-</v>
      </c>
      <c r="AP50" s="10" t="str">
        <f>IFERROR(__xludf.DUMMYFUNCTION("""COMPUTED_VALUE"""),"-")</f>
        <v>-</v>
      </c>
      <c r="AQ50" s="10" t="str">
        <f>IFERROR(__xludf.DUMMYFUNCTION("""COMPUTED_VALUE"""),"-")</f>
        <v>-</v>
      </c>
      <c r="AR50" s="10" t="str">
        <f>IFERROR(__xludf.DUMMYFUNCTION("""COMPUTED_VALUE"""),"-")</f>
        <v>-</v>
      </c>
      <c r="AS50" s="10" t="str">
        <f>IFERROR(__xludf.DUMMYFUNCTION("""COMPUTED_VALUE"""),"-")</f>
        <v>-</v>
      </c>
      <c r="AT50" s="10" t="str">
        <f>IFERROR(__xludf.DUMMYFUNCTION("""COMPUTED_VALUE"""),"-")</f>
        <v>-</v>
      </c>
      <c r="AU50" s="10" t="str">
        <f>IFERROR(__xludf.DUMMYFUNCTION("""COMPUTED_VALUE"""),"-")</f>
        <v>-</v>
      </c>
      <c r="AV50" s="10" t="str">
        <f>IFERROR(__xludf.DUMMYFUNCTION("""COMPUTED_VALUE"""),"-")</f>
        <v>-</v>
      </c>
      <c r="AW50" s="10" t="str">
        <f>IFERROR(__xludf.DUMMYFUNCTION("""COMPUTED_VALUE"""),"-")</f>
        <v>-</v>
      </c>
      <c r="AX50" s="10" t="str">
        <f>IFERROR(__xludf.DUMMYFUNCTION("""COMPUTED_VALUE"""),"-")</f>
        <v>-</v>
      </c>
      <c r="AY50" s="10" t="str">
        <f>IFERROR(__xludf.DUMMYFUNCTION("""COMPUTED_VALUE"""),"-")</f>
        <v>-</v>
      </c>
      <c r="AZ50" s="10" t="str">
        <f>IFERROR(__xludf.DUMMYFUNCTION("""COMPUTED_VALUE"""),"-")</f>
        <v>-</v>
      </c>
      <c r="BA50" s="10" t="str">
        <f>IFERROR(__xludf.DUMMYFUNCTION("""COMPUTED_VALUE"""),"-")</f>
        <v>-</v>
      </c>
      <c r="BB50" s="10" t="str">
        <f>IFERROR(__xludf.DUMMYFUNCTION("""COMPUTED_VALUE"""),"-")</f>
        <v>-</v>
      </c>
      <c r="BC50" s="10" t="str">
        <f>IFERROR(__xludf.DUMMYFUNCTION("""COMPUTED_VALUE"""),"-")</f>
        <v>-</v>
      </c>
      <c r="BD50" s="10" t="str">
        <f>IFERROR(__xludf.DUMMYFUNCTION("""COMPUTED_VALUE"""),"-")</f>
        <v>-</v>
      </c>
      <c r="BE50" s="10" t="str">
        <f>IFERROR(__xludf.DUMMYFUNCTION("""COMPUTED_VALUE"""),"-")</f>
        <v>-</v>
      </c>
      <c r="BF50" s="10" t="str">
        <f>IFERROR(__xludf.DUMMYFUNCTION("""COMPUTED_VALUE"""),"-")</f>
        <v>-</v>
      </c>
      <c r="BG50" s="10" t="str">
        <f>IFERROR(__xludf.DUMMYFUNCTION("""COMPUTED_VALUE"""),"-")</f>
        <v>-</v>
      </c>
      <c r="BH50" s="10" t="str">
        <f>IFERROR(__xludf.DUMMYFUNCTION("""COMPUTED_VALUE"""),"-")</f>
        <v>-</v>
      </c>
      <c r="BI50" s="10" t="str">
        <f>IFERROR(__xludf.DUMMYFUNCTION("""COMPUTED_VALUE"""),"-")</f>
        <v>-</v>
      </c>
      <c r="BJ50" s="10" t="str">
        <f>IFERROR(__xludf.DUMMYFUNCTION("""COMPUTED_VALUE"""),"-")</f>
        <v>-</v>
      </c>
      <c r="BK50" s="10" t="str">
        <f>IFERROR(__xludf.DUMMYFUNCTION("""COMPUTED_VALUE"""),"-")</f>
        <v>-</v>
      </c>
      <c r="BL50" s="11" t="str">
        <f>IFERROR(__xludf.DUMMYFUNCTION("""COMPUTED_VALUE"""),"-")</f>
        <v>-</v>
      </c>
      <c r="BM50" s="10" t="str">
        <f>IFERROR(__xludf.DUMMYFUNCTION("""COMPUTED_VALUE"""),"-")</f>
        <v>-</v>
      </c>
      <c r="BN50" s="10" t="str">
        <f>IFERROR(__xludf.DUMMYFUNCTION("""COMPUTED_VALUE"""),"-")</f>
        <v>-</v>
      </c>
      <c r="BO50" s="10" t="str">
        <f>IFERROR(__xludf.DUMMYFUNCTION("""COMPUTED_VALUE"""),"-")</f>
        <v>-</v>
      </c>
      <c r="BP50" s="10" t="str">
        <f>IFERROR(__xludf.DUMMYFUNCTION("""COMPUTED_VALUE"""),"-")</f>
        <v>-</v>
      </c>
      <c r="BQ50" s="10" t="str">
        <f>IFERROR(__xludf.DUMMYFUNCTION("""COMPUTED_VALUE"""),"-")</f>
        <v>-</v>
      </c>
      <c r="BR50" s="10" t="str">
        <f>IFERROR(__xludf.DUMMYFUNCTION("""COMPUTED_VALUE"""),"-")</f>
        <v>-</v>
      </c>
      <c r="BS50" s="10" t="str">
        <f>IFERROR(__xludf.DUMMYFUNCTION("""COMPUTED_VALUE"""),"-")</f>
        <v>-</v>
      </c>
      <c r="BT50" s="10" t="str">
        <f>IFERROR(__xludf.DUMMYFUNCTION("""COMPUTED_VALUE"""),"-")</f>
        <v>-</v>
      </c>
      <c r="BU50" s="10" t="str">
        <f>IFERROR(__xludf.DUMMYFUNCTION("""COMPUTED_VALUE"""),"-")</f>
        <v>-</v>
      </c>
      <c r="BV50" s="10" t="str">
        <f>IFERROR(__xludf.DUMMYFUNCTION("""COMPUTED_VALUE"""),"-")</f>
        <v>-</v>
      </c>
      <c r="BW50" s="10" t="str">
        <f>IFERROR(__xludf.DUMMYFUNCTION("""COMPUTED_VALUE"""),"-")</f>
        <v>-</v>
      </c>
      <c r="BX50" s="10" t="str">
        <f>IFERROR(__xludf.DUMMYFUNCTION("""COMPUTED_VALUE"""),"-")</f>
        <v>-</v>
      </c>
      <c r="BY50" s="10" t="str">
        <f>IFERROR(__xludf.DUMMYFUNCTION("""COMPUTED_VALUE"""),"-")</f>
        <v>-</v>
      </c>
      <c r="BZ50" s="10" t="str">
        <f>IFERROR(__xludf.DUMMYFUNCTION("""COMPUTED_VALUE"""),"-")</f>
        <v>-</v>
      </c>
      <c r="CA50" s="10" t="str">
        <f>IFERROR(__xludf.DUMMYFUNCTION("""COMPUTED_VALUE"""),"-")</f>
        <v>-</v>
      </c>
      <c r="CB50" s="10" t="str">
        <f>IFERROR(__xludf.DUMMYFUNCTION("""COMPUTED_VALUE"""),"-")</f>
        <v>-</v>
      </c>
      <c r="CC50" s="10" t="str">
        <f>IFERROR(__xludf.DUMMYFUNCTION("""COMPUTED_VALUE"""),"-")</f>
        <v>-</v>
      </c>
      <c r="CD50" s="10" t="str">
        <f>IFERROR(__xludf.DUMMYFUNCTION("""COMPUTED_VALUE"""),"-")</f>
        <v>-</v>
      </c>
      <c r="CE50" s="10" t="str">
        <f>IFERROR(__xludf.DUMMYFUNCTION("""COMPUTED_VALUE"""),"-")</f>
        <v>-</v>
      </c>
      <c r="CF50" s="10" t="str">
        <f>IFERROR(__xludf.DUMMYFUNCTION("""COMPUTED_VALUE"""),"-")</f>
        <v>-</v>
      </c>
      <c r="CG50" s="10" t="str">
        <f>IFERROR(__xludf.DUMMYFUNCTION("""COMPUTED_VALUE"""),"-")</f>
        <v>-</v>
      </c>
      <c r="CH50" s="10" t="str">
        <f>IFERROR(__xludf.DUMMYFUNCTION("""COMPUTED_VALUE"""),"-")</f>
        <v>-</v>
      </c>
      <c r="CI50" s="10" t="str">
        <f>IFERROR(__xludf.DUMMYFUNCTION("""COMPUTED_VALUE"""),"-")</f>
        <v>-</v>
      </c>
      <c r="CJ50" s="10" t="str">
        <f>IFERROR(__xludf.DUMMYFUNCTION("""COMPUTED_VALUE"""),"-")</f>
        <v>-</v>
      </c>
      <c r="CK50" s="10" t="str">
        <f>IFERROR(__xludf.DUMMYFUNCTION("""COMPUTED_VALUE"""),"-")</f>
        <v>-</v>
      </c>
      <c r="CL50" s="10" t="str">
        <f>IFERROR(__xludf.DUMMYFUNCTION("""COMPUTED_VALUE"""),"-")</f>
        <v>-</v>
      </c>
      <c r="CM50" s="10" t="str">
        <f>IFERROR(__xludf.DUMMYFUNCTION("""COMPUTED_VALUE"""),"-")</f>
        <v>-</v>
      </c>
      <c r="CN50" s="10" t="str">
        <f>IFERROR(__xludf.DUMMYFUNCTION("""COMPUTED_VALUE"""),"-")</f>
        <v>-</v>
      </c>
      <c r="CO50" s="11">
        <f>IFERROR(__xludf.DUMMYFUNCTION("""COMPUTED_VALUE"""),1.0)</f>
        <v>1</v>
      </c>
      <c r="CP50" s="10">
        <f>IFERROR(__xludf.DUMMYFUNCTION("""COMPUTED_VALUE"""),1.0)</f>
        <v>1</v>
      </c>
      <c r="CQ50" s="10">
        <f>IFERROR(__xludf.DUMMYFUNCTION("""COMPUTED_VALUE"""),1.0)</f>
        <v>1</v>
      </c>
      <c r="CR50" s="10">
        <f>IFERROR(__xludf.DUMMYFUNCTION("""COMPUTED_VALUE"""),1.0)</f>
        <v>1</v>
      </c>
      <c r="CS50" s="10">
        <f>IFERROR(__xludf.DUMMYFUNCTION("""COMPUTED_VALUE"""),1.0)</f>
        <v>1</v>
      </c>
      <c r="CT50" s="10">
        <f>IFERROR(__xludf.DUMMYFUNCTION("""COMPUTED_VALUE"""),1.0)</f>
        <v>1</v>
      </c>
      <c r="CU50" s="10">
        <f>IFERROR(__xludf.DUMMYFUNCTION("""COMPUTED_VALUE"""),1.0)</f>
        <v>1</v>
      </c>
      <c r="CV50" s="10">
        <f>IFERROR(__xludf.DUMMYFUNCTION("""COMPUTED_VALUE"""),1.0)</f>
        <v>1</v>
      </c>
      <c r="CW50" s="10">
        <f>IFERROR(__xludf.DUMMYFUNCTION("""COMPUTED_VALUE"""),1.0)</f>
        <v>1</v>
      </c>
      <c r="CX50" s="10">
        <f>IFERROR(__xludf.DUMMYFUNCTION("""COMPUTED_VALUE"""),1.0)</f>
        <v>1</v>
      </c>
      <c r="CY50" s="10">
        <f>IFERROR(__xludf.DUMMYFUNCTION("""COMPUTED_VALUE"""),1.0)</f>
        <v>1</v>
      </c>
      <c r="CZ50" s="10">
        <f>IFERROR(__xludf.DUMMYFUNCTION("""COMPUTED_VALUE"""),1.0)</f>
        <v>1</v>
      </c>
      <c r="DA50" s="10">
        <f>IFERROR(__xludf.DUMMYFUNCTION("""COMPUTED_VALUE"""),1.0)</f>
        <v>1</v>
      </c>
      <c r="DB50" s="10">
        <f>IFERROR(__xludf.DUMMYFUNCTION("""COMPUTED_VALUE"""),1.0)</f>
        <v>1</v>
      </c>
      <c r="DC50" s="10">
        <f>IFERROR(__xludf.DUMMYFUNCTION("""COMPUTED_VALUE"""),1.0)</f>
        <v>1</v>
      </c>
      <c r="DD50" s="10">
        <f>IFERROR(__xludf.DUMMYFUNCTION("""COMPUTED_VALUE"""),1.0)</f>
        <v>1</v>
      </c>
      <c r="DE50" s="10">
        <f>IFERROR(__xludf.DUMMYFUNCTION("""COMPUTED_VALUE"""),1.0)</f>
        <v>1</v>
      </c>
      <c r="DF50" s="10">
        <f>IFERROR(__xludf.DUMMYFUNCTION("""COMPUTED_VALUE"""),1.0)</f>
        <v>1</v>
      </c>
      <c r="DG50" s="10">
        <f>IFERROR(__xludf.DUMMYFUNCTION("""COMPUTED_VALUE"""),1.0)</f>
        <v>1</v>
      </c>
      <c r="DH50" s="10">
        <f>IFERROR(__xludf.DUMMYFUNCTION("""COMPUTED_VALUE"""),1.0)</f>
        <v>1</v>
      </c>
      <c r="DI50" s="10">
        <f>IFERROR(__xludf.DUMMYFUNCTION("""COMPUTED_VALUE"""),1.0)</f>
        <v>1</v>
      </c>
      <c r="DJ50" s="10">
        <f>IFERROR(__xludf.DUMMYFUNCTION("""COMPUTED_VALUE"""),1.0)</f>
        <v>1</v>
      </c>
      <c r="DK50" s="10">
        <f>IFERROR(__xludf.DUMMYFUNCTION("""COMPUTED_VALUE"""),1.0)</f>
        <v>1</v>
      </c>
      <c r="DL50" s="10">
        <f>IFERROR(__xludf.DUMMYFUNCTION("""COMPUTED_VALUE"""),1.0)</f>
        <v>1</v>
      </c>
      <c r="DM50" s="10">
        <f>IFERROR(__xludf.DUMMYFUNCTION("""COMPUTED_VALUE"""),1.0)</f>
        <v>1</v>
      </c>
      <c r="DN50" s="10">
        <f>IFERROR(__xludf.DUMMYFUNCTION("""COMPUTED_VALUE"""),1.0)</f>
        <v>1</v>
      </c>
      <c r="DO50" s="10">
        <f>IFERROR(__xludf.DUMMYFUNCTION("""COMPUTED_VALUE"""),1.0)</f>
        <v>1</v>
      </c>
      <c r="DP50" s="10">
        <f>IFERROR(__xludf.DUMMYFUNCTION("""COMPUTED_VALUE"""),1.0)</f>
        <v>1</v>
      </c>
      <c r="DQ50" s="10">
        <f>IFERROR(__xludf.DUMMYFUNCTION("""COMPUTED_VALUE"""),1.0)</f>
        <v>1</v>
      </c>
      <c r="DR50" s="10">
        <f>IFERROR(__xludf.DUMMYFUNCTION("""COMPUTED_VALUE"""),1.0)</f>
        <v>1</v>
      </c>
      <c r="DS50" s="10">
        <f>IFERROR(__xludf.DUMMYFUNCTION("""COMPUTED_VALUE"""),1.0)</f>
        <v>1</v>
      </c>
      <c r="DT50" s="10">
        <f>IFERROR(__xludf.DUMMYFUNCTION("""COMPUTED_VALUE"""),1.0)</f>
        <v>1</v>
      </c>
      <c r="DU50" s="10">
        <f>IFERROR(__xludf.DUMMYFUNCTION("""COMPUTED_VALUE"""),1.0)</f>
        <v>1</v>
      </c>
      <c r="DV50" s="10">
        <f>IFERROR(__xludf.DUMMYFUNCTION("""COMPUTED_VALUE"""),1.0)</f>
        <v>1</v>
      </c>
      <c r="DW50" s="10">
        <f>IFERROR(__xludf.DUMMYFUNCTION("""COMPUTED_VALUE"""),1.0)</f>
        <v>1</v>
      </c>
      <c r="DX50" s="10">
        <f>IFERROR(__xludf.DUMMYFUNCTION("""COMPUTED_VALUE"""),1.0)</f>
        <v>1</v>
      </c>
      <c r="DY50" s="10">
        <f>IFERROR(__xludf.DUMMYFUNCTION("""COMPUTED_VALUE"""),1.0)</f>
        <v>1</v>
      </c>
      <c r="DZ50" s="10">
        <f>IFERROR(__xludf.DUMMYFUNCTION("""COMPUTED_VALUE"""),1.0)</f>
        <v>1</v>
      </c>
      <c r="EA50" s="10">
        <f>IFERROR(__xludf.DUMMYFUNCTION("""COMPUTED_VALUE"""),1.0)</f>
        <v>1</v>
      </c>
      <c r="EB50" s="10">
        <f>IFERROR(__xludf.DUMMYFUNCTION("""COMPUTED_VALUE"""),1.0)</f>
        <v>1</v>
      </c>
      <c r="EC50" s="10">
        <f>IFERROR(__xludf.DUMMYFUNCTION("""COMPUTED_VALUE"""),1.0)</f>
        <v>1</v>
      </c>
      <c r="ED50" s="10">
        <f>IFERROR(__xludf.DUMMYFUNCTION("""COMPUTED_VALUE"""),1.0)</f>
        <v>1</v>
      </c>
      <c r="EE50" s="10">
        <f>IFERROR(__xludf.DUMMYFUNCTION("""COMPUTED_VALUE"""),1.0)</f>
        <v>1</v>
      </c>
      <c r="EF50" s="10">
        <f>IFERROR(__xludf.DUMMYFUNCTION("""COMPUTED_VALUE"""),1.0)</f>
        <v>1</v>
      </c>
      <c r="EG50" s="10">
        <f>IFERROR(__xludf.DUMMYFUNCTION("""COMPUTED_VALUE"""),1.0)</f>
        <v>1</v>
      </c>
      <c r="EH50" s="10">
        <f>IFERROR(__xludf.DUMMYFUNCTION("""COMPUTED_VALUE"""),1.0)</f>
        <v>1</v>
      </c>
      <c r="EI50" s="10">
        <f>IFERROR(__xludf.DUMMYFUNCTION("""COMPUTED_VALUE"""),1.0)</f>
        <v>1</v>
      </c>
      <c r="EJ50" s="10">
        <f>IFERROR(__xludf.DUMMYFUNCTION("""COMPUTED_VALUE"""),1.0)</f>
        <v>1</v>
      </c>
      <c r="EK50" s="10">
        <f>IFERROR(__xludf.DUMMYFUNCTION("""COMPUTED_VALUE"""),1.0)</f>
        <v>1</v>
      </c>
      <c r="EL50" s="10">
        <f>IFERROR(__xludf.DUMMYFUNCTION("""COMPUTED_VALUE"""),1.0)</f>
        <v>1</v>
      </c>
      <c r="EM50" s="10">
        <f>IFERROR(__xludf.DUMMYFUNCTION("""COMPUTED_VALUE"""),1.0)</f>
        <v>1</v>
      </c>
      <c r="EN50" s="10" t="str">
        <f>IFERROR(__xludf.DUMMYFUNCTION("""COMPUTED_VALUE"""),"WA")</f>
        <v>WA</v>
      </c>
      <c r="EO50" s="10" t="str">
        <f>IFERROR(__xludf.DUMMYFUNCTION("""COMPUTED_VALUE"""),"WA")</f>
        <v>WA</v>
      </c>
      <c r="EP50" s="10">
        <f>IFERROR(__xludf.DUMMYFUNCTION("""COMPUTED_VALUE"""),1.0)</f>
        <v>1</v>
      </c>
      <c r="EQ50" s="10">
        <f>IFERROR(__xludf.DUMMYFUNCTION("""COMPUTED_VALUE"""),1.0)</f>
        <v>1</v>
      </c>
      <c r="ER50" s="10">
        <f>IFERROR(__xludf.DUMMYFUNCTION("""COMPUTED_VALUE"""),1.0)</f>
        <v>1</v>
      </c>
      <c r="ES50" s="10" t="str">
        <f>IFERROR(__xludf.DUMMYFUNCTION("""COMPUTED_VALUE"""),"WA")</f>
        <v>WA</v>
      </c>
      <c r="ET50" s="10" t="str">
        <f>IFERROR(__xludf.DUMMYFUNCTION("""COMPUTED_VALUE"""),"WA")</f>
        <v>WA</v>
      </c>
      <c r="EU50" s="10">
        <f>IFERROR(__xludf.DUMMYFUNCTION("""COMPUTED_VALUE"""),1.0)</f>
        <v>1</v>
      </c>
      <c r="EV50" s="10">
        <f>IFERROR(__xludf.DUMMYFUNCTION("""COMPUTED_VALUE"""),1.0)</f>
        <v>1</v>
      </c>
      <c r="EW50" s="10">
        <f>IFERROR(__xludf.DUMMYFUNCTION("""COMPUTED_VALUE"""),1.0)</f>
        <v>1</v>
      </c>
      <c r="EX50" s="10">
        <f>IFERROR(__xludf.DUMMYFUNCTION("""COMPUTED_VALUE"""),1.0)</f>
        <v>1</v>
      </c>
      <c r="EY50" s="10" t="str">
        <f>IFERROR(__xludf.DUMMYFUNCTION("""COMPUTED_VALUE"""),"WA")</f>
        <v>WA</v>
      </c>
      <c r="EZ50" s="10" t="str">
        <f>IFERROR(__xludf.DUMMYFUNCTION("""COMPUTED_VALUE"""),"WA")</f>
        <v>WA</v>
      </c>
      <c r="FA50" s="10" t="str">
        <f>IFERROR(__xludf.DUMMYFUNCTION("""COMPUTED_VALUE"""),"WA")</f>
        <v>WA</v>
      </c>
      <c r="FB50" s="10" t="str">
        <f>IFERROR(__xludf.DUMMYFUNCTION("""COMPUTED_VALUE"""),"WA")</f>
        <v>WA</v>
      </c>
      <c r="FC50" s="10" t="str">
        <f>IFERROR(__xludf.DUMMYFUNCTION("""COMPUTED_VALUE"""),"WA")</f>
        <v>WA</v>
      </c>
      <c r="FD50" s="11">
        <f>IFERROR(__xludf.DUMMYFUNCTION("""COMPUTED_VALUE"""),1.0)</f>
        <v>1</v>
      </c>
      <c r="FE50" s="10">
        <f>IFERROR(__xludf.DUMMYFUNCTION("""COMPUTED_VALUE"""),1.0)</f>
        <v>1</v>
      </c>
      <c r="FF50" s="10">
        <f>IFERROR(__xludf.DUMMYFUNCTION("""COMPUTED_VALUE"""),1.0)</f>
        <v>1</v>
      </c>
      <c r="FG50" s="10" t="str">
        <f>IFERROR(__xludf.DUMMYFUNCTION("""COMPUTED_VALUE"""),"WA")</f>
        <v>WA</v>
      </c>
      <c r="FH50" s="10" t="str">
        <f>IFERROR(__xludf.DUMMYFUNCTION("""COMPUTED_VALUE"""),"WA")</f>
        <v>WA</v>
      </c>
      <c r="FI50" s="10" t="str">
        <f>IFERROR(__xludf.DUMMYFUNCTION("""COMPUTED_VALUE"""),"WA")</f>
        <v>WA</v>
      </c>
      <c r="FJ50" s="10">
        <f>IFERROR(__xludf.DUMMYFUNCTION("""COMPUTED_VALUE"""),1.0)</f>
        <v>1</v>
      </c>
      <c r="FK50" s="10">
        <f>IFERROR(__xludf.DUMMYFUNCTION("""COMPUTED_VALUE"""),1.0)</f>
        <v>1</v>
      </c>
      <c r="FL50" s="10">
        <f>IFERROR(__xludf.DUMMYFUNCTION("""COMPUTED_VALUE"""),1.0)</f>
        <v>1</v>
      </c>
      <c r="FM50" s="10">
        <f>IFERROR(__xludf.DUMMYFUNCTION("""COMPUTED_VALUE"""),1.0)</f>
        <v>1</v>
      </c>
      <c r="FN50" s="10">
        <f>IFERROR(__xludf.DUMMYFUNCTION("""COMPUTED_VALUE"""),1.0)</f>
        <v>1</v>
      </c>
      <c r="FO50" s="10" t="str">
        <f>IFERROR(__xludf.DUMMYFUNCTION("""COMPUTED_VALUE"""),"WA")</f>
        <v>WA</v>
      </c>
      <c r="FP50" s="10" t="str">
        <f>IFERROR(__xludf.DUMMYFUNCTION("""COMPUTED_VALUE"""),"WA")</f>
        <v>WA</v>
      </c>
      <c r="FQ50" s="10" t="str">
        <f>IFERROR(__xludf.DUMMYFUNCTION("""COMPUTED_VALUE"""),"WA")</f>
        <v>WA</v>
      </c>
      <c r="FR50" s="10" t="str">
        <f>IFERROR(__xludf.DUMMYFUNCTION("""COMPUTED_VALUE"""),"WA")</f>
        <v>WA</v>
      </c>
      <c r="FS50" s="10">
        <f>IFERROR(__xludf.DUMMYFUNCTION("""COMPUTED_VALUE"""),1.0)</f>
        <v>1</v>
      </c>
      <c r="FT50" s="10" t="str">
        <f>IFERROR(__xludf.DUMMYFUNCTION("""COMPUTED_VALUE"""),"WA")</f>
        <v>WA</v>
      </c>
      <c r="FU50" s="10" t="str">
        <f>IFERROR(__xludf.DUMMYFUNCTION("""COMPUTED_VALUE"""),"WA")</f>
        <v>WA</v>
      </c>
      <c r="FV50" s="10" t="str">
        <f>IFERROR(__xludf.DUMMYFUNCTION("""COMPUTED_VALUE"""),"WA")</f>
        <v>WA</v>
      </c>
      <c r="FW50" s="10">
        <f>IFERROR(__xludf.DUMMYFUNCTION("""COMPUTED_VALUE"""),1.0)</f>
        <v>1</v>
      </c>
      <c r="FX50" s="10" t="str">
        <f>IFERROR(__xludf.DUMMYFUNCTION("""COMPUTED_VALUE"""),"WA")</f>
        <v>WA</v>
      </c>
      <c r="FY50" s="10" t="str">
        <f>IFERROR(__xludf.DUMMYFUNCTION("""COMPUTED_VALUE"""),"WA")</f>
        <v>WA</v>
      </c>
      <c r="FZ50" s="10">
        <f>IFERROR(__xludf.DUMMYFUNCTION("""COMPUTED_VALUE"""),1.0)</f>
        <v>1</v>
      </c>
      <c r="GA50" s="10" t="str">
        <f>IFERROR(__xludf.DUMMYFUNCTION("""COMPUTED_VALUE"""),"WA")</f>
        <v>WA</v>
      </c>
      <c r="GB50" s="10">
        <f>IFERROR(__xludf.DUMMYFUNCTION("""COMPUTED_VALUE"""),1.0)</f>
        <v>1</v>
      </c>
      <c r="GC50" s="10">
        <f>IFERROR(__xludf.DUMMYFUNCTION("""COMPUTED_VALUE"""),1.0)</f>
        <v>1</v>
      </c>
      <c r="GD50" s="10">
        <f>IFERROR(__xludf.DUMMYFUNCTION("""COMPUTED_VALUE"""),1.0)</f>
        <v>1</v>
      </c>
      <c r="GE50" s="11">
        <f>IFERROR(__xludf.DUMMYFUNCTION("""COMPUTED_VALUE"""),1.0)</f>
        <v>1</v>
      </c>
      <c r="GF50" s="10" t="str">
        <f>IFERROR(__xludf.DUMMYFUNCTION("""COMPUTED_VALUE"""),"WA")</f>
        <v>WA</v>
      </c>
      <c r="GG50" s="10" t="str">
        <f>IFERROR(__xludf.DUMMYFUNCTION("""COMPUTED_VALUE"""),"WA")</f>
        <v>WA</v>
      </c>
      <c r="GH50" s="10">
        <f>IFERROR(__xludf.DUMMYFUNCTION("""COMPUTED_VALUE"""),1.0)</f>
        <v>1</v>
      </c>
      <c r="GI50" s="10" t="str">
        <f>IFERROR(__xludf.DUMMYFUNCTION("""COMPUTED_VALUE"""),"WA")</f>
        <v>WA</v>
      </c>
      <c r="GJ50" s="10" t="str">
        <f>IFERROR(__xludf.DUMMYFUNCTION("""COMPUTED_VALUE"""),"WA")</f>
        <v>WA</v>
      </c>
      <c r="GK50" s="10" t="str">
        <f>IFERROR(__xludf.DUMMYFUNCTION("""COMPUTED_VALUE"""),"WA")</f>
        <v>WA</v>
      </c>
      <c r="GL50" s="10" t="str">
        <f>IFERROR(__xludf.DUMMYFUNCTION("""COMPUTED_VALUE"""),"WA")</f>
        <v>WA</v>
      </c>
      <c r="GM50" s="10">
        <f>IFERROR(__xludf.DUMMYFUNCTION("""COMPUTED_VALUE"""),1.0)</f>
        <v>1</v>
      </c>
      <c r="GN50" s="10" t="str">
        <f>IFERROR(__xludf.DUMMYFUNCTION("""COMPUTED_VALUE"""),"WA")</f>
        <v>WA</v>
      </c>
      <c r="GO50" s="10" t="str">
        <f>IFERROR(__xludf.DUMMYFUNCTION("""COMPUTED_VALUE"""),"WA")</f>
        <v>WA</v>
      </c>
      <c r="GP50" s="10" t="str">
        <f>IFERROR(__xludf.DUMMYFUNCTION("""COMPUTED_VALUE"""),"WA")</f>
        <v>WA</v>
      </c>
      <c r="GQ50" s="10" t="str">
        <f>IFERROR(__xludf.DUMMYFUNCTION("""COMPUTED_VALUE"""),"WA")</f>
        <v>WA</v>
      </c>
      <c r="GR50" s="10" t="str">
        <f>IFERROR(__xludf.DUMMYFUNCTION("""COMPUTED_VALUE"""),"WA")</f>
        <v>WA</v>
      </c>
      <c r="GS50" s="10" t="str">
        <f>IFERROR(__xludf.DUMMYFUNCTION("""COMPUTED_VALUE"""),"TLE")</f>
        <v>TLE</v>
      </c>
      <c r="GT50" s="10" t="str">
        <f>IFERROR(__xludf.DUMMYFUNCTION("""COMPUTED_VALUE"""),"TLE")</f>
        <v>TLE</v>
      </c>
      <c r="GU50" s="10" t="str">
        <f>IFERROR(__xludf.DUMMYFUNCTION("""COMPUTED_VALUE"""),"WA")</f>
        <v>WA</v>
      </c>
      <c r="GV50" s="10" t="str">
        <f>IFERROR(__xludf.DUMMYFUNCTION("""COMPUTED_VALUE"""),"TLE")</f>
        <v>TLE</v>
      </c>
      <c r="GW50" s="10" t="str">
        <f>IFERROR(__xludf.DUMMYFUNCTION("""COMPUTED_VALUE"""),"TLE")</f>
        <v>TLE</v>
      </c>
      <c r="GX50" s="10" t="str">
        <f>IFERROR(__xludf.DUMMYFUNCTION("""COMPUTED_VALUE"""),"TLE")</f>
        <v>TLE</v>
      </c>
      <c r="GY50" s="10" t="str">
        <f>IFERROR(__xludf.DUMMYFUNCTION("""COMPUTED_VALUE"""),"TLE")</f>
        <v>TLE</v>
      </c>
      <c r="GZ50" s="10" t="str">
        <f>IFERROR(__xludf.DUMMYFUNCTION("""COMPUTED_VALUE"""),"TLE")</f>
        <v>TLE</v>
      </c>
      <c r="HA50" s="10" t="str">
        <f>IFERROR(__xludf.DUMMYFUNCTION("""COMPUTED_VALUE"""),"TLE")</f>
        <v>TLE</v>
      </c>
      <c r="HB50" s="10" t="str">
        <f>IFERROR(__xludf.DUMMYFUNCTION("""COMPUTED_VALUE"""),"WA")</f>
        <v>WA</v>
      </c>
      <c r="HC50" s="10" t="str">
        <f>IFERROR(__xludf.DUMMYFUNCTION("""COMPUTED_VALUE"""),"WA")</f>
        <v>WA</v>
      </c>
      <c r="HD50" s="10" t="str">
        <f>IFERROR(__xludf.DUMMYFUNCTION("""COMPUTED_VALUE"""),"TLE")</f>
        <v>TLE</v>
      </c>
      <c r="HE50" s="10" t="str">
        <f>IFERROR(__xludf.DUMMYFUNCTION("""COMPUTED_VALUE"""),"WA")</f>
        <v>WA</v>
      </c>
      <c r="HF50" s="10" t="str">
        <f>IFERROR(__xludf.DUMMYFUNCTION("""COMPUTED_VALUE"""),"TLE")</f>
        <v>TLE</v>
      </c>
      <c r="HG50" s="10" t="str">
        <f>IFERROR(__xludf.DUMMYFUNCTION("""COMPUTED_VALUE"""),"TLE")</f>
        <v>TLE</v>
      </c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</row>
    <row r="51">
      <c r="A51" s="7"/>
      <c r="B51" s="8"/>
      <c r="C51" s="8" t="str">
        <f t="shared" si="1"/>
        <v>49 - 56</v>
      </c>
      <c r="D51" s="7" t="str">
        <f>IFERROR(__xludf.DUMMYFUNCTION("""COMPUTED_VALUE"""),"NikRis")</f>
        <v>NikRis</v>
      </c>
      <c r="E51" s="7" t="str">
        <f>IFERROR(__xludf.DUMMYFUNCTION("""COMPUTED_VALUE"""),"Nikola")</f>
        <v>Nikola</v>
      </c>
      <c r="F51" s="7" t="str">
        <f>IFERROR(__xludf.DUMMYFUNCTION("""COMPUTED_VALUE"""),"Ristić")</f>
        <v>Ristić</v>
      </c>
      <c r="G51" s="9">
        <f>IFERROR(__xludf.DUMMYFUNCTION("""COMPUTED_VALUE"""),61.0)</f>
        <v>61</v>
      </c>
      <c r="H51" s="7" t="str">
        <f>IFERROR(__xludf.DUMMYFUNCTION("""COMPUTED_VALUE"""),"ODOBREN")</f>
        <v>ODOBREN</v>
      </c>
      <c r="I51" s="7" t="str">
        <f>IFERROR(__xludf.DUMMYFUNCTION("""COMPUTED_VALUE"""),"Stari grad")</f>
        <v>Stari grad</v>
      </c>
      <c r="J51" s="7" t="str">
        <f>IFERROR(__xludf.DUMMYFUNCTION("""COMPUTED_VALUE"""),"Matematička gimnazija")</f>
        <v>Matematička gimnazija</v>
      </c>
      <c r="K51" s="7" t="str">
        <f>IFERROR(__xludf.DUMMYFUNCTION("""COMPUTED_VALUE"""),"IV")</f>
        <v>IV</v>
      </c>
      <c r="L51" s="7" t="str">
        <f>IFERROR(__xludf.DUMMYFUNCTION("""COMPUTED_VALUE"""),"A")</f>
        <v>A</v>
      </c>
      <c r="M51" s="7" t="str">
        <f>IFERROR(__xludf.DUMMYFUNCTION("""COMPUTED_VALUE"""),"Stanka Matković")</f>
        <v>Stanka Matković</v>
      </c>
      <c r="N51" s="10" t="str">
        <f>IFERROR(__xludf.DUMMYFUNCTION("""COMPUTED_VALUE"""),"-")</f>
        <v>-</v>
      </c>
      <c r="O51" s="10" t="str">
        <f>IFERROR(__xludf.DUMMYFUNCTION("""COMPUTED_VALUE"""),"-")</f>
        <v>-</v>
      </c>
      <c r="P51" s="10" t="str">
        <f>IFERROR(__xludf.DUMMYFUNCTION("""COMPUTED_VALUE"""),"-")</f>
        <v>-</v>
      </c>
      <c r="Q51" s="11">
        <f>IFERROR(__xludf.DUMMYFUNCTION("""COMPUTED_VALUE"""),61.0)</f>
        <v>61</v>
      </c>
      <c r="R51" s="10">
        <f>IFERROR(__xludf.DUMMYFUNCTION("""COMPUTED_VALUE"""),0.0)</f>
        <v>0</v>
      </c>
      <c r="S51" s="10">
        <f>IFERROR(__xludf.DUMMYFUNCTION("""COMPUTED_VALUE"""),0.0)</f>
        <v>0</v>
      </c>
      <c r="T51" s="11" t="str">
        <f>IFERROR(__xludf.DUMMYFUNCTION("""COMPUTED_VALUE"""),"-")</f>
        <v>-</v>
      </c>
      <c r="U51" s="10" t="str">
        <f>IFERROR(__xludf.DUMMYFUNCTION("""COMPUTED_VALUE"""),"-")</f>
        <v>-</v>
      </c>
      <c r="V51" s="10" t="str">
        <f>IFERROR(__xludf.DUMMYFUNCTION("""COMPUTED_VALUE"""),"-")</f>
        <v>-</v>
      </c>
      <c r="W51" s="10" t="str">
        <f>IFERROR(__xludf.DUMMYFUNCTION("""COMPUTED_VALUE"""),"-")</f>
        <v>-</v>
      </c>
      <c r="X51" s="10" t="str">
        <f>IFERROR(__xludf.DUMMYFUNCTION("""COMPUTED_VALUE"""),"-")</f>
        <v>-</v>
      </c>
      <c r="Y51" s="10" t="str">
        <f>IFERROR(__xludf.DUMMYFUNCTION("""COMPUTED_VALUE"""),"-")</f>
        <v>-</v>
      </c>
      <c r="Z51" s="10" t="str">
        <f>IFERROR(__xludf.DUMMYFUNCTION("""COMPUTED_VALUE"""),"-")</f>
        <v>-</v>
      </c>
      <c r="AA51" s="10" t="str">
        <f>IFERROR(__xludf.DUMMYFUNCTION("""COMPUTED_VALUE"""),"-")</f>
        <v>-</v>
      </c>
      <c r="AB51" s="10" t="str">
        <f>IFERROR(__xludf.DUMMYFUNCTION("""COMPUTED_VALUE"""),"-")</f>
        <v>-</v>
      </c>
      <c r="AC51" s="10" t="str">
        <f>IFERROR(__xludf.DUMMYFUNCTION("""COMPUTED_VALUE"""),"-")</f>
        <v>-</v>
      </c>
      <c r="AD51" s="10" t="str">
        <f>IFERROR(__xludf.DUMMYFUNCTION("""COMPUTED_VALUE"""),"-")</f>
        <v>-</v>
      </c>
      <c r="AE51" s="10" t="str">
        <f>IFERROR(__xludf.DUMMYFUNCTION("""COMPUTED_VALUE"""),"-")</f>
        <v>-</v>
      </c>
      <c r="AF51" s="10" t="str">
        <f>IFERROR(__xludf.DUMMYFUNCTION("""COMPUTED_VALUE"""),"-")</f>
        <v>-</v>
      </c>
      <c r="AG51" s="10" t="str">
        <f>IFERROR(__xludf.DUMMYFUNCTION("""COMPUTED_VALUE"""),"-")</f>
        <v>-</v>
      </c>
      <c r="AH51" s="10" t="str">
        <f>IFERROR(__xludf.DUMMYFUNCTION("""COMPUTED_VALUE"""),"-")</f>
        <v>-</v>
      </c>
      <c r="AI51" s="10" t="str">
        <f>IFERROR(__xludf.DUMMYFUNCTION("""COMPUTED_VALUE"""),"-")</f>
        <v>-</v>
      </c>
      <c r="AJ51" s="10" t="str">
        <f>IFERROR(__xludf.DUMMYFUNCTION("""COMPUTED_VALUE"""),"-")</f>
        <v>-</v>
      </c>
      <c r="AK51" s="10" t="str">
        <f>IFERROR(__xludf.DUMMYFUNCTION("""COMPUTED_VALUE"""),"-")</f>
        <v>-</v>
      </c>
      <c r="AL51" s="10" t="str">
        <f>IFERROR(__xludf.DUMMYFUNCTION("""COMPUTED_VALUE"""),"-")</f>
        <v>-</v>
      </c>
      <c r="AM51" s="10" t="str">
        <f>IFERROR(__xludf.DUMMYFUNCTION("""COMPUTED_VALUE"""),"-")</f>
        <v>-</v>
      </c>
      <c r="AN51" s="11" t="str">
        <f>IFERROR(__xludf.DUMMYFUNCTION("""COMPUTED_VALUE"""),"-")</f>
        <v>-</v>
      </c>
      <c r="AO51" s="10" t="str">
        <f>IFERROR(__xludf.DUMMYFUNCTION("""COMPUTED_VALUE"""),"-")</f>
        <v>-</v>
      </c>
      <c r="AP51" s="10" t="str">
        <f>IFERROR(__xludf.DUMMYFUNCTION("""COMPUTED_VALUE"""),"-")</f>
        <v>-</v>
      </c>
      <c r="AQ51" s="10" t="str">
        <f>IFERROR(__xludf.DUMMYFUNCTION("""COMPUTED_VALUE"""),"-")</f>
        <v>-</v>
      </c>
      <c r="AR51" s="10" t="str">
        <f>IFERROR(__xludf.DUMMYFUNCTION("""COMPUTED_VALUE"""),"-")</f>
        <v>-</v>
      </c>
      <c r="AS51" s="10" t="str">
        <f>IFERROR(__xludf.DUMMYFUNCTION("""COMPUTED_VALUE"""),"-")</f>
        <v>-</v>
      </c>
      <c r="AT51" s="10" t="str">
        <f>IFERROR(__xludf.DUMMYFUNCTION("""COMPUTED_VALUE"""),"-")</f>
        <v>-</v>
      </c>
      <c r="AU51" s="10" t="str">
        <f>IFERROR(__xludf.DUMMYFUNCTION("""COMPUTED_VALUE"""),"-")</f>
        <v>-</v>
      </c>
      <c r="AV51" s="10" t="str">
        <f>IFERROR(__xludf.DUMMYFUNCTION("""COMPUTED_VALUE"""),"-")</f>
        <v>-</v>
      </c>
      <c r="AW51" s="10" t="str">
        <f>IFERROR(__xludf.DUMMYFUNCTION("""COMPUTED_VALUE"""),"-")</f>
        <v>-</v>
      </c>
      <c r="AX51" s="10" t="str">
        <f>IFERROR(__xludf.DUMMYFUNCTION("""COMPUTED_VALUE"""),"-")</f>
        <v>-</v>
      </c>
      <c r="AY51" s="10" t="str">
        <f>IFERROR(__xludf.DUMMYFUNCTION("""COMPUTED_VALUE"""),"-")</f>
        <v>-</v>
      </c>
      <c r="AZ51" s="10" t="str">
        <f>IFERROR(__xludf.DUMMYFUNCTION("""COMPUTED_VALUE"""),"-")</f>
        <v>-</v>
      </c>
      <c r="BA51" s="10" t="str">
        <f>IFERROR(__xludf.DUMMYFUNCTION("""COMPUTED_VALUE"""),"-")</f>
        <v>-</v>
      </c>
      <c r="BB51" s="10" t="str">
        <f>IFERROR(__xludf.DUMMYFUNCTION("""COMPUTED_VALUE"""),"-")</f>
        <v>-</v>
      </c>
      <c r="BC51" s="10" t="str">
        <f>IFERROR(__xludf.DUMMYFUNCTION("""COMPUTED_VALUE"""),"-")</f>
        <v>-</v>
      </c>
      <c r="BD51" s="10" t="str">
        <f>IFERROR(__xludf.DUMMYFUNCTION("""COMPUTED_VALUE"""),"-")</f>
        <v>-</v>
      </c>
      <c r="BE51" s="10" t="str">
        <f>IFERROR(__xludf.DUMMYFUNCTION("""COMPUTED_VALUE"""),"-")</f>
        <v>-</v>
      </c>
      <c r="BF51" s="10" t="str">
        <f>IFERROR(__xludf.DUMMYFUNCTION("""COMPUTED_VALUE"""),"-")</f>
        <v>-</v>
      </c>
      <c r="BG51" s="10" t="str">
        <f>IFERROR(__xludf.DUMMYFUNCTION("""COMPUTED_VALUE"""),"-")</f>
        <v>-</v>
      </c>
      <c r="BH51" s="10" t="str">
        <f>IFERROR(__xludf.DUMMYFUNCTION("""COMPUTED_VALUE"""),"-")</f>
        <v>-</v>
      </c>
      <c r="BI51" s="10" t="str">
        <f>IFERROR(__xludf.DUMMYFUNCTION("""COMPUTED_VALUE"""),"-")</f>
        <v>-</v>
      </c>
      <c r="BJ51" s="10" t="str">
        <f>IFERROR(__xludf.DUMMYFUNCTION("""COMPUTED_VALUE"""),"-")</f>
        <v>-</v>
      </c>
      <c r="BK51" s="10" t="str">
        <f>IFERROR(__xludf.DUMMYFUNCTION("""COMPUTED_VALUE"""),"-")</f>
        <v>-</v>
      </c>
      <c r="BL51" s="11" t="str">
        <f>IFERROR(__xludf.DUMMYFUNCTION("""COMPUTED_VALUE"""),"-")</f>
        <v>-</v>
      </c>
      <c r="BM51" s="10" t="str">
        <f>IFERROR(__xludf.DUMMYFUNCTION("""COMPUTED_VALUE"""),"-")</f>
        <v>-</v>
      </c>
      <c r="BN51" s="10" t="str">
        <f>IFERROR(__xludf.DUMMYFUNCTION("""COMPUTED_VALUE"""),"-")</f>
        <v>-</v>
      </c>
      <c r="BO51" s="10" t="str">
        <f>IFERROR(__xludf.DUMMYFUNCTION("""COMPUTED_VALUE"""),"-")</f>
        <v>-</v>
      </c>
      <c r="BP51" s="10" t="str">
        <f>IFERROR(__xludf.DUMMYFUNCTION("""COMPUTED_VALUE"""),"-")</f>
        <v>-</v>
      </c>
      <c r="BQ51" s="10" t="str">
        <f>IFERROR(__xludf.DUMMYFUNCTION("""COMPUTED_VALUE"""),"-")</f>
        <v>-</v>
      </c>
      <c r="BR51" s="10" t="str">
        <f>IFERROR(__xludf.DUMMYFUNCTION("""COMPUTED_VALUE"""),"-")</f>
        <v>-</v>
      </c>
      <c r="BS51" s="10" t="str">
        <f>IFERROR(__xludf.DUMMYFUNCTION("""COMPUTED_VALUE"""),"-")</f>
        <v>-</v>
      </c>
      <c r="BT51" s="10" t="str">
        <f>IFERROR(__xludf.DUMMYFUNCTION("""COMPUTED_VALUE"""),"-")</f>
        <v>-</v>
      </c>
      <c r="BU51" s="10" t="str">
        <f>IFERROR(__xludf.DUMMYFUNCTION("""COMPUTED_VALUE"""),"-")</f>
        <v>-</v>
      </c>
      <c r="BV51" s="10" t="str">
        <f>IFERROR(__xludf.DUMMYFUNCTION("""COMPUTED_VALUE"""),"-")</f>
        <v>-</v>
      </c>
      <c r="BW51" s="10" t="str">
        <f>IFERROR(__xludf.DUMMYFUNCTION("""COMPUTED_VALUE"""),"-")</f>
        <v>-</v>
      </c>
      <c r="BX51" s="10" t="str">
        <f>IFERROR(__xludf.DUMMYFUNCTION("""COMPUTED_VALUE"""),"-")</f>
        <v>-</v>
      </c>
      <c r="BY51" s="10" t="str">
        <f>IFERROR(__xludf.DUMMYFUNCTION("""COMPUTED_VALUE"""),"-")</f>
        <v>-</v>
      </c>
      <c r="BZ51" s="10" t="str">
        <f>IFERROR(__xludf.DUMMYFUNCTION("""COMPUTED_VALUE"""),"-")</f>
        <v>-</v>
      </c>
      <c r="CA51" s="10" t="str">
        <f>IFERROR(__xludf.DUMMYFUNCTION("""COMPUTED_VALUE"""),"-")</f>
        <v>-</v>
      </c>
      <c r="CB51" s="10" t="str">
        <f>IFERROR(__xludf.DUMMYFUNCTION("""COMPUTED_VALUE"""),"-")</f>
        <v>-</v>
      </c>
      <c r="CC51" s="10" t="str">
        <f>IFERROR(__xludf.DUMMYFUNCTION("""COMPUTED_VALUE"""),"-")</f>
        <v>-</v>
      </c>
      <c r="CD51" s="10" t="str">
        <f>IFERROR(__xludf.DUMMYFUNCTION("""COMPUTED_VALUE"""),"-")</f>
        <v>-</v>
      </c>
      <c r="CE51" s="10" t="str">
        <f>IFERROR(__xludf.DUMMYFUNCTION("""COMPUTED_VALUE"""),"-")</f>
        <v>-</v>
      </c>
      <c r="CF51" s="10" t="str">
        <f>IFERROR(__xludf.DUMMYFUNCTION("""COMPUTED_VALUE"""),"-")</f>
        <v>-</v>
      </c>
      <c r="CG51" s="10" t="str">
        <f>IFERROR(__xludf.DUMMYFUNCTION("""COMPUTED_VALUE"""),"-")</f>
        <v>-</v>
      </c>
      <c r="CH51" s="10" t="str">
        <f>IFERROR(__xludf.DUMMYFUNCTION("""COMPUTED_VALUE"""),"-")</f>
        <v>-</v>
      </c>
      <c r="CI51" s="10" t="str">
        <f>IFERROR(__xludf.DUMMYFUNCTION("""COMPUTED_VALUE"""),"-")</f>
        <v>-</v>
      </c>
      <c r="CJ51" s="10" t="str">
        <f>IFERROR(__xludf.DUMMYFUNCTION("""COMPUTED_VALUE"""),"-")</f>
        <v>-</v>
      </c>
      <c r="CK51" s="10" t="str">
        <f>IFERROR(__xludf.DUMMYFUNCTION("""COMPUTED_VALUE"""),"-")</f>
        <v>-</v>
      </c>
      <c r="CL51" s="10" t="str">
        <f>IFERROR(__xludf.DUMMYFUNCTION("""COMPUTED_VALUE"""),"-")</f>
        <v>-</v>
      </c>
      <c r="CM51" s="10" t="str">
        <f>IFERROR(__xludf.DUMMYFUNCTION("""COMPUTED_VALUE"""),"-")</f>
        <v>-</v>
      </c>
      <c r="CN51" s="10" t="str">
        <f>IFERROR(__xludf.DUMMYFUNCTION("""COMPUTED_VALUE"""),"-")</f>
        <v>-</v>
      </c>
      <c r="CO51" s="11">
        <f>IFERROR(__xludf.DUMMYFUNCTION("""COMPUTED_VALUE"""),1.0)</f>
        <v>1</v>
      </c>
      <c r="CP51" s="10">
        <f>IFERROR(__xludf.DUMMYFUNCTION("""COMPUTED_VALUE"""),1.0)</f>
        <v>1</v>
      </c>
      <c r="CQ51" s="10">
        <f>IFERROR(__xludf.DUMMYFUNCTION("""COMPUTED_VALUE"""),1.0)</f>
        <v>1</v>
      </c>
      <c r="CR51" s="10">
        <f>IFERROR(__xludf.DUMMYFUNCTION("""COMPUTED_VALUE"""),1.0)</f>
        <v>1</v>
      </c>
      <c r="CS51" s="10">
        <f>IFERROR(__xludf.DUMMYFUNCTION("""COMPUTED_VALUE"""),1.0)</f>
        <v>1</v>
      </c>
      <c r="CT51" s="10">
        <f>IFERROR(__xludf.DUMMYFUNCTION("""COMPUTED_VALUE"""),1.0)</f>
        <v>1</v>
      </c>
      <c r="CU51" s="10">
        <f>IFERROR(__xludf.DUMMYFUNCTION("""COMPUTED_VALUE"""),1.0)</f>
        <v>1</v>
      </c>
      <c r="CV51" s="10">
        <f>IFERROR(__xludf.DUMMYFUNCTION("""COMPUTED_VALUE"""),1.0)</f>
        <v>1</v>
      </c>
      <c r="CW51" s="10">
        <f>IFERROR(__xludf.DUMMYFUNCTION("""COMPUTED_VALUE"""),1.0)</f>
        <v>1</v>
      </c>
      <c r="CX51" s="10">
        <f>IFERROR(__xludf.DUMMYFUNCTION("""COMPUTED_VALUE"""),1.0)</f>
        <v>1</v>
      </c>
      <c r="CY51" s="10">
        <f>IFERROR(__xludf.DUMMYFUNCTION("""COMPUTED_VALUE"""),1.0)</f>
        <v>1</v>
      </c>
      <c r="CZ51" s="10">
        <f>IFERROR(__xludf.DUMMYFUNCTION("""COMPUTED_VALUE"""),1.0)</f>
        <v>1</v>
      </c>
      <c r="DA51" s="10">
        <f>IFERROR(__xludf.DUMMYFUNCTION("""COMPUTED_VALUE"""),1.0)</f>
        <v>1</v>
      </c>
      <c r="DB51" s="10">
        <f>IFERROR(__xludf.DUMMYFUNCTION("""COMPUTED_VALUE"""),1.0)</f>
        <v>1</v>
      </c>
      <c r="DC51" s="10">
        <f>IFERROR(__xludf.DUMMYFUNCTION("""COMPUTED_VALUE"""),1.0)</f>
        <v>1</v>
      </c>
      <c r="DD51" s="10">
        <f>IFERROR(__xludf.DUMMYFUNCTION("""COMPUTED_VALUE"""),1.0)</f>
        <v>1</v>
      </c>
      <c r="DE51" s="10">
        <f>IFERROR(__xludf.DUMMYFUNCTION("""COMPUTED_VALUE"""),1.0)</f>
        <v>1</v>
      </c>
      <c r="DF51" s="10">
        <f>IFERROR(__xludf.DUMMYFUNCTION("""COMPUTED_VALUE"""),1.0)</f>
        <v>1</v>
      </c>
      <c r="DG51" s="10">
        <f>IFERROR(__xludf.DUMMYFUNCTION("""COMPUTED_VALUE"""),1.0)</f>
        <v>1</v>
      </c>
      <c r="DH51" s="10">
        <f>IFERROR(__xludf.DUMMYFUNCTION("""COMPUTED_VALUE"""),1.0)</f>
        <v>1</v>
      </c>
      <c r="DI51" s="10">
        <f>IFERROR(__xludf.DUMMYFUNCTION("""COMPUTED_VALUE"""),1.0)</f>
        <v>1</v>
      </c>
      <c r="DJ51" s="10">
        <f>IFERROR(__xludf.DUMMYFUNCTION("""COMPUTED_VALUE"""),1.0)</f>
        <v>1</v>
      </c>
      <c r="DK51" s="10">
        <f>IFERROR(__xludf.DUMMYFUNCTION("""COMPUTED_VALUE"""),1.0)</f>
        <v>1</v>
      </c>
      <c r="DL51" s="10">
        <f>IFERROR(__xludf.DUMMYFUNCTION("""COMPUTED_VALUE"""),1.0)</f>
        <v>1</v>
      </c>
      <c r="DM51" s="10">
        <f>IFERROR(__xludf.DUMMYFUNCTION("""COMPUTED_VALUE"""),1.0)</f>
        <v>1</v>
      </c>
      <c r="DN51" s="10">
        <f>IFERROR(__xludf.DUMMYFUNCTION("""COMPUTED_VALUE"""),1.0)</f>
        <v>1</v>
      </c>
      <c r="DO51" s="10">
        <f>IFERROR(__xludf.DUMMYFUNCTION("""COMPUTED_VALUE"""),1.0)</f>
        <v>1</v>
      </c>
      <c r="DP51" s="10">
        <f>IFERROR(__xludf.DUMMYFUNCTION("""COMPUTED_VALUE"""),1.0)</f>
        <v>1</v>
      </c>
      <c r="DQ51" s="10">
        <f>IFERROR(__xludf.DUMMYFUNCTION("""COMPUTED_VALUE"""),1.0)</f>
        <v>1</v>
      </c>
      <c r="DR51" s="10">
        <f>IFERROR(__xludf.DUMMYFUNCTION("""COMPUTED_VALUE"""),1.0)</f>
        <v>1</v>
      </c>
      <c r="DS51" s="10">
        <f>IFERROR(__xludf.DUMMYFUNCTION("""COMPUTED_VALUE"""),1.0)</f>
        <v>1</v>
      </c>
      <c r="DT51" s="10">
        <f>IFERROR(__xludf.DUMMYFUNCTION("""COMPUTED_VALUE"""),1.0)</f>
        <v>1</v>
      </c>
      <c r="DU51" s="10">
        <f>IFERROR(__xludf.DUMMYFUNCTION("""COMPUTED_VALUE"""),1.0)</f>
        <v>1</v>
      </c>
      <c r="DV51" s="10">
        <f>IFERROR(__xludf.DUMMYFUNCTION("""COMPUTED_VALUE"""),1.0)</f>
        <v>1</v>
      </c>
      <c r="DW51" s="10">
        <f>IFERROR(__xludf.DUMMYFUNCTION("""COMPUTED_VALUE"""),1.0)</f>
        <v>1</v>
      </c>
      <c r="DX51" s="10">
        <f>IFERROR(__xludf.DUMMYFUNCTION("""COMPUTED_VALUE"""),1.0)</f>
        <v>1</v>
      </c>
      <c r="DY51" s="10">
        <f>IFERROR(__xludf.DUMMYFUNCTION("""COMPUTED_VALUE"""),1.0)</f>
        <v>1</v>
      </c>
      <c r="DZ51" s="10">
        <f>IFERROR(__xludf.DUMMYFUNCTION("""COMPUTED_VALUE"""),1.0)</f>
        <v>1</v>
      </c>
      <c r="EA51" s="10">
        <f>IFERROR(__xludf.DUMMYFUNCTION("""COMPUTED_VALUE"""),1.0)</f>
        <v>1</v>
      </c>
      <c r="EB51" s="10">
        <f>IFERROR(__xludf.DUMMYFUNCTION("""COMPUTED_VALUE"""),1.0)</f>
        <v>1</v>
      </c>
      <c r="EC51" s="10">
        <f>IFERROR(__xludf.DUMMYFUNCTION("""COMPUTED_VALUE"""),1.0)</f>
        <v>1</v>
      </c>
      <c r="ED51" s="10">
        <f>IFERROR(__xludf.DUMMYFUNCTION("""COMPUTED_VALUE"""),1.0)</f>
        <v>1</v>
      </c>
      <c r="EE51" s="10">
        <f>IFERROR(__xludf.DUMMYFUNCTION("""COMPUTED_VALUE"""),1.0)</f>
        <v>1</v>
      </c>
      <c r="EF51" s="10">
        <f>IFERROR(__xludf.DUMMYFUNCTION("""COMPUTED_VALUE"""),1.0)</f>
        <v>1</v>
      </c>
      <c r="EG51" s="10">
        <f>IFERROR(__xludf.DUMMYFUNCTION("""COMPUTED_VALUE"""),1.0)</f>
        <v>1</v>
      </c>
      <c r="EH51" s="10">
        <f>IFERROR(__xludf.DUMMYFUNCTION("""COMPUTED_VALUE"""),1.0)</f>
        <v>1</v>
      </c>
      <c r="EI51" s="10">
        <f>IFERROR(__xludf.DUMMYFUNCTION("""COMPUTED_VALUE"""),1.0)</f>
        <v>1</v>
      </c>
      <c r="EJ51" s="10">
        <f>IFERROR(__xludf.DUMMYFUNCTION("""COMPUTED_VALUE"""),1.0)</f>
        <v>1</v>
      </c>
      <c r="EK51" s="10">
        <f>IFERROR(__xludf.DUMMYFUNCTION("""COMPUTED_VALUE"""),1.0)</f>
        <v>1</v>
      </c>
      <c r="EL51" s="10">
        <f>IFERROR(__xludf.DUMMYFUNCTION("""COMPUTED_VALUE"""),1.0)</f>
        <v>1</v>
      </c>
      <c r="EM51" s="10">
        <f>IFERROR(__xludf.DUMMYFUNCTION("""COMPUTED_VALUE"""),1.0)</f>
        <v>1</v>
      </c>
      <c r="EN51" s="10">
        <f>IFERROR(__xludf.DUMMYFUNCTION("""COMPUTED_VALUE"""),1.0)</f>
        <v>1</v>
      </c>
      <c r="EO51" s="10">
        <f>IFERROR(__xludf.DUMMYFUNCTION("""COMPUTED_VALUE"""),1.0)</f>
        <v>1</v>
      </c>
      <c r="EP51" s="10">
        <f>IFERROR(__xludf.DUMMYFUNCTION("""COMPUTED_VALUE"""),1.0)</f>
        <v>1</v>
      </c>
      <c r="EQ51" s="10">
        <f>IFERROR(__xludf.DUMMYFUNCTION("""COMPUTED_VALUE"""),1.0)</f>
        <v>1</v>
      </c>
      <c r="ER51" s="10">
        <f>IFERROR(__xludf.DUMMYFUNCTION("""COMPUTED_VALUE"""),1.0)</f>
        <v>1</v>
      </c>
      <c r="ES51" s="10">
        <f>IFERROR(__xludf.DUMMYFUNCTION("""COMPUTED_VALUE"""),1.0)</f>
        <v>1</v>
      </c>
      <c r="ET51" s="10">
        <f>IFERROR(__xludf.DUMMYFUNCTION("""COMPUTED_VALUE"""),1.0)</f>
        <v>1</v>
      </c>
      <c r="EU51" s="10">
        <f>IFERROR(__xludf.DUMMYFUNCTION("""COMPUTED_VALUE"""),1.0)</f>
        <v>1</v>
      </c>
      <c r="EV51" s="10" t="str">
        <f>IFERROR(__xludf.DUMMYFUNCTION("""COMPUTED_VALUE"""),"TLE")</f>
        <v>TLE</v>
      </c>
      <c r="EW51" s="10" t="str">
        <f>IFERROR(__xludf.DUMMYFUNCTION("""COMPUTED_VALUE"""),"TLE")</f>
        <v>TLE</v>
      </c>
      <c r="EX51" s="10" t="str">
        <f>IFERROR(__xludf.DUMMYFUNCTION("""COMPUTED_VALUE"""),"TLE")</f>
        <v>TLE</v>
      </c>
      <c r="EY51" s="10" t="str">
        <f>IFERROR(__xludf.DUMMYFUNCTION("""COMPUTED_VALUE"""),"TLE")</f>
        <v>TLE</v>
      </c>
      <c r="EZ51" s="10" t="str">
        <f>IFERROR(__xludf.DUMMYFUNCTION("""COMPUTED_VALUE"""),"TLE")</f>
        <v>TLE</v>
      </c>
      <c r="FA51" s="10" t="str">
        <f>IFERROR(__xludf.DUMMYFUNCTION("""COMPUTED_VALUE"""),"TLE")</f>
        <v>TLE</v>
      </c>
      <c r="FB51" s="10" t="str">
        <f>IFERROR(__xludf.DUMMYFUNCTION("""COMPUTED_VALUE"""),"TLE")</f>
        <v>TLE</v>
      </c>
      <c r="FC51" s="10" t="str">
        <f>IFERROR(__xludf.DUMMYFUNCTION("""COMPUTED_VALUE"""),"TLE")</f>
        <v>TLE</v>
      </c>
      <c r="FD51" s="11" t="str">
        <f>IFERROR(__xludf.DUMMYFUNCTION("""COMPUTED_VALUE"""),"WA")</f>
        <v>WA</v>
      </c>
      <c r="FE51" s="10" t="str">
        <f>IFERROR(__xludf.DUMMYFUNCTION("""COMPUTED_VALUE"""),"WA")</f>
        <v>WA</v>
      </c>
      <c r="FF51" s="10" t="str">
        <f>IFERROR(__xludf.DUMMYFUNCTION("""COMPUTED_VALUE"""),"WA")</f>
        <v>WA</v>
      </c>
      <c r="FG51" s="10" t="str">
        <f>IFERROR(__xludf.DUMMYFUNCTION("""COMPUTED_VALUE"""),"WA")</f>
        <v>WA</v>
      </c>
      <c r="FH51" s="10">
        <f>IFERROR(__xludf.DUMMYFUNCTION("""COMPUTED_VALUE"""),1.0)</f>
        <v>1</v>
      </c>
      <c r="FI51" s="10" t="str">
        <f>IFERROR(__xludf.DUMMYFUNCTION("""COMPUTED_VALUE"""),"WA")</f>
        <v>WA</v>
      </c>
      <c r="FJ51" s="10" t="str">
        <f>IFERROR(__xludf.DUMMYFUNCTION("""COMPUTED_VALUE"""),"WA")</f>
        <v>WA</v>
      </c>
      <c r="FK51" s="10" t="str">
        <f>IFERROR(__xludf.DUMMYFUNCTION("""COMPUTED_VALUE"""),"WA")</f>
        <v>WA</v>
      </c>
      <c r="FL51" s="10" t="str">
        <f>IFERROR(__xludf.DUMMYFUNCTION("""COMPUTED_VALUE"""),"WA")</f>
        <v>WA</v>
      </c>
      <c r="FM51" s="10" t="str">
        <f>IFERROR(__xludf.DUMMYFUNCTION("""COMPUTED_VALUE"""),"WA")</f>
        <v>WA</v>
      </c>
      <c r="FN51" s="10" t="str">
        <f>IFERROR(__xludf.DUMMYFUNCTION("""COMPUTED_VALUE"""),"WA")</f>
        <v>WA</v>
      </c>
      <c r="FO51" s="10" t="str">
        <f>IFERROR(__xludf.DUMMYFUNCTION("""COMPUTED_VALUE"""),"WA")</f>
        <v>WA</v>
      </c>
      <c r="FP51" s="10" t="str">
        <f>IFERROR(__xludf.DUMMYFUNCTION("""COMPUTED_VALUE"""),"WA")</f>
        <v>WA</v>
      </c>
      <c r="FQ51" s="10">
        <f>IFERROR(__xludf.DUMMYFUNCTION("""COMPUTED_VALUE"""),1.0)</f>
        <v>1</v>
      </c>
      <c r="FR51" s="10" t="str">
        <f>IFERROR(__xludf.DUMMYFUNCTION("""COMPUTED_VALUE"""),"WA")</f>
        <v>WA</v>
      </c>
      <c r="FS51" s="10" t="str">
        <f>IFERROR(__xludf.DUMMYFUNCTION("""COMPUTED_VALUE"""),"WA")</f>
        <v>WA</v>
      </c>
      <c r="FT51" s="10" t="str">
        <f>IFERROR(__xludf.DUMMYFUNCTION("""COMPUTED_VALUE"""),"WA")</f>
        <v>WA</v>
      </c>
      <c r="FU51" s="10">
        <f>IFERROR(__xludf.DUMMYFUNCTION("""COMPUTED_VALUE"""),1.0)</f>
        <v>1</v>
      </c>
      <c r="FV51" s="10" t="str">
        <f>IFERROR(__xludf.DUMMYFUNCTION("""COMPUTED_VALUE"""),"WA")</f>
        <v>WA</v>
      </c>
      <c r="FW51" s="10" t="str">
        <f>IFERROR(__xludf.DUMMYFUNCTION("""COMPUTED_VALUE"""),"WA")</f>
        <v>WA</v>
      </c>
      <c r="FX51" s="10" t="str">
        <f>IFERROR(__xludf.DUMMYFUNCTION("""COMPUTED_VALUE"""),"WA")</f>
        <v>WA</v>
      </c>
      <c r="FY51" s="10" t="str">
        <f>IFERROR(__xludf.DUMMYFUNCTION("""COMPUTED_VALUE"""),"WA")</f>
        <v>WA</v>
      </c>
      <c r="FZ51" s="10" t="str">
        <f>IFERROR(__xludf.DUMMYFUNCTION("""COMPUTED_VALUE"""),"WA")</f>
        <v>WA</v>
      </c>
      <c r="GA51" s="10" t="str">
        <f>IFERROR(__xludf.DUMMYFUNCTION("""COMPUTED_VALUE"""),"WA")</f>
        <v>WA</v>
      </c>
      <c r="GB51" s="10" t="str">
        <f>IFERROR(__xludf.DUMMYFUNCTION("""COMPUTED_VALUE"""),"WA")</f>
        <v>WA</v>
      </c>
      <c r="GC51" s="10" t="str">
        <f>IFERROR(__xludf.DUMMYFUNCTION("""COMPUTED_VALUE"""),"WA")</f>
        <v>WA</v>
      </c>
      <c r="GD51" s="10" t="str">
        <f>IFERROR(__xludf.DUMMYFUNCTION("""COMPUTED_VALUE"""),"WA")</f>
        <v>WA</v>
      </c>
      <c r="GE51" s="11" t="str">
        <f>IFERROR(__xludf.DUMMYFUNCTION("""COMPUTED_VALUE"""),"WA")</f>
        <v>WA</v>
      </c>
      <c r="GF51" s="10" t="str">
        <f>IFERROR(__xludf.DUMMYFUNCTION("""COMPUTED_VALUE"""),"WA")</f>
        <v>WA</v>
      </c>
      <c r="GG51" s="10" t="str">
        <f>IFERROR(__xludf.DUMMYFUNCTION("""COMPUTED_VALUE"""),"WA")</f>
        <v>WA</v>
      </c>
      <c r="GH51" s="10" t="str">
        <f>IFERROR(__xludf.DUMMYFUNCTION("""COMPUTED_VALUE"""),"WA")</f>
        <v>WA</v>
      </c>
      <c r="GI51" s="10" t="str">
        <f>IFERROR(__xludf.DUMMYFUNCTION("""COMPUTED_VALUE"""),"WA")</f>
        <v>WA</v>
      </c>
      <c r="GJ51" s="10" t="str">
        <f>IFERROR(__xludf.DUMMYFUNCTION("""COMPUTED_VALUE"""),"WA")</f>
        <v>WA</v>
      </c>
      <c r="GK51" s="10" t="str">
        <f>IFERROR(__xludf.DUMMYFUNCTION("""COMPUTED_VALUE"""),"WA")</f>
        <v>WA</v>
      </c>
      <c r="GL51" s="10" t="str">
        <f>IFERROR(__xludf.DUMMYFUNCTION("""COMPUTED_VALUE"""),"TLE")</f>
        <v>TLE</v>
      </c>
      <c r="GM51" s="10" t="str">
        <f>IFERROR(__xludf.DUMMYFUNCTION("""COMPUTED_VALUE"""),"MLE")</f>
        <v>MLE</v>
      </c>
      <c r="GN51" s="10" t="str">
        <f>IFERROR(__xludf.DUMMYFUNCTION("""COMPUTED_VALUE"""),"TLE")</f>
        <v>TLE</v>
      </c>
      <c r="GO51" s="10" t="str">
        <f>IFERROR(__xludf.DUMMYFUNCTION("""COMPUTED_VALUE"""),"TLE")</f>
        <v>TLE</v>
      </c>
      <c r="GP51" s="10" t="str">
        <f>IFERROR(__xludf.DUMMYFUNCTION("""COMPUTED_VALUE"""),"TLE")</f>
        <v>TLE</v>
      </c>
      <c r="GQ51" s="10" t="str">
        <f>IFERROR(__xludf.DUMMYFUNCTION("""COMPUTED_VALUE"""),"TLE")</f>
        <v>TLE</v>
      </c>
      <c r="GR51" s="10" t="str">
        <f>IFERROR(__xludf.DUMMYFUNCTION("""COMPUTED_VALUE"""),"TLE")</f>
        <v>TLE</v>
      </c>
      <c r="GS51" s="10" t="str">
        <f>IFERROR(__xludf.DUMMYFUNCTION("""COMPUTED_VALUE"""),"TLE")</f>
        <v>TLE</v>
      </c>
      <c r="GT51" s="10" t="str">
        <f>IFERROR(__xludf.DUMMYFUNCTION("""COMPUTED_VALUE"""),"TLE")</f>
        <v>TLE</v>
      </c>
      <c r="GU51" s="10" t="str">
        <f>IFERROR(__xludf.DUMMYFUNCTION("""COMPUTED_VALUE"""),"TLE")</f>
        <v>TLE</v>
      </c>
      <c r="GV51" s="10" t="str">
        <f>IFERROR(__xludf.DUMMYFUNCTION("""COMPUTED_VALUE"""),"TLE")</f>
        <v>TLE</v>
      </c>
      <c r="GW51" s="10" t="str">
        <f>IFERROR(__xludf.DUMMYFUNCTION("""COMPUTED_VALUE"""),"TLE")</f>
        <v>TLE</v>
      </c>
      <c r="GX51" s="10" t="str">
        <f>IFERROR(__xludf.DUMMYFUNCTION("""COMPUTED_VALUE"""),"TLE")</f>
        <v>TLE</v>
      </c>
      <c r="GY51" s="10" t="str">
        <f>IFERROR(__xludf.DUMMYFUNCTION("""COMPUTED_VALUE"""),"TLE")</f>
        <v>TLE</v>
      </c>
      <c r="GZ51" s="10" t="str">
        <f>IFERROR(__xludf.DUMMYFUNCTION("""COMPUTED_VALUE"""),"TLE")</f>
        <v>TLE</v>
      </c>
      <c r="HA51" s="10" t="str">
        <f>IFERROR(__xludf.DUMMYFUNCTION("""COMPUTED_VALUE"""),"TLE")</f>
        <v>TLE</v>
      </c>
      <c r="HB51" s="10" t="str">
        <f>IFERROR(__xludf.DUMMYFUNCTION("""COMPUTED_VALUE"""),"TLE")</f>
        <v>TLE</v>
      </c>
      <c r="HC51" s="10" t="str">
        <f>IFERROR(__xludf.DUMMYFUNCTION("""COMPUTED_VALUE"""),"TLE")</f>
        <v>TLE</v>
      </c>
      <c r="HD51" s="10" t="str">
        <f>IFERROR(__xludf.DUMMYFUNCTION("""COMPUTED_VALUE"""),"TLE")</f>
        <v>TLE</v>
      </c>
      <c r="HE51" s="10" t="str">
        <f>IFERROR(__xludf.DUMMYFUNCTION("""COMPUTED_VALUE"""),"TLE")</f>
        <v>TLE</v>
      </c>
      <c r="HF51" s="10" t="str">
        <f>IFERROR(__xludf.DUMMYFUNCTION("""COMPUTED_VALUE"""),"TLE")</f>
        <v>TLE</v>
      </c>
      <c r="HG51" s="10" t="str">
        <f>IFERROR(__xludf.DUMMYFUNCTION("""COMPUTED_VALUE"""),"TLE")</f>
        <v>TLE</v>
      </c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</row>
    <row r="52">
      <c r="A52" s="7"/>
      <c r="B52" s="8"/>
      <c r="C52" s="8" t="str">
        <f t="shared" si="1"/>
        <v>49 - 56</v>
      </c>
      <c r="D52" s="7" t="str">
        <f>IFERROR(__xludf.DUMMYFUNCTION("""COMPUTED_VALUE"""),"irina_djankovic")</f>
        <v>irina_djankovic</v>
      </c>
      <c r="E52" s="7" t="str">
        <f>IFERROR(__xludf.DUMMYFUNCTION("""COMPUTED_VALUE"""),"irina")</f>
        <v>irina</v>
      </c>
      <c r="F52" s="7" t="str">
        <f>IFERROR(__xludf.DUMMYFUNCTION("""COMPUTED_VALUE"""),"djankovic")</f>
        <v>djankovic</v>
      </c>
      <c r="G52" s="9">
        <f>IFERROR(__xludf.DUMMYFUNCTION("""COMPUTED_VALUE"""),61.0)</f>
        <v>61</v>
      </c>
      <c r="H52" s="7" t="str">
        <f>IFERROR(__xludf.DUMMYFUNCTION("""COMPUTED_VALUE"""),"ODOBREN")</f>
        <v>ODOBREN</v>
      </c>
      <c r="I52" s="7" t="str">
        <f>IFERROR(__xludf.DUMMYFUNCTION("""COMPUTED_VALUE"""),"Stari grad")</f>
        <v>Stari grad</v>
      </c>
      <c r="J52" s="7" t="str">
        <f>IFERROR(__xludf.DUMMYFUNCTION("""COMPUTED_VALUE"""),"Matematička gimnazija")</f>
        <v>Matematička gimnazija</v>
      </c>
      <c r="K52" s="7" t="str">
        <f>IFERROR(__xludf.DUMMYFUNCTION("""COMPUTED_VALUE"""),"III")</f>
        <v>III</v>
      </c>
      <c r="L52" s="7" t="str">
        <f>IFERROR(__xludf.DUMMYFUNCTION("""COMPUTED_VALUE"""),"A")</f>
        <v>A</v>
      </c>
      <c r="M52" s="7" t="str">
        <f>IFERROR(__xludf.DUMMYFUNCTION("""COMPUTED_VALUE"""),"Јелена Хаџи-Пурић")</f>
        <v>Јелена Хаџи-Пурић</v>
      </c>
      <c r="N52" s="10" t="str">
        <f>IFERROR(__xludf.DUMMYFUNCTION("""COMPUTED_VALUE"""),"-")</f>
        <v>-</v>
      </c>
      <c r="O52" s="10" t="str">
        <f>IFERROR(__xludf.DUMMYFUNCTION("""COMPUTED_VALUE"""),"-")</f>
        <v>-</v>
      </c>
      <c r="P52" s="10" t="str">
        <f>IFERROR(__xludf.DUMMYFUNCTION("""COMPUTED_VALUE"""),"-")</f>
        <v>-</v>
      </c>
      <c r="Q52" s="11">
        <f>IFERROR(__xludf.DUMMYFUNCTION("""COMPUTED_VALUE"""),61.0)</f>
        <v>61</v>
      </c>
      <c r="R52" s="10">
        <f>IFERROR(__xludf.DUMMYFUNCTION("""COMPUTED_VALUE"""),0.0)</f>
        <v>0</v>
      </c>
      <c r="S52" s="10" t="str">
        <f>IFERROR(__xludf.DUMMYFUNCTION("""COMPUTED_VALUE"""),"-")</f>
        <v>-</v>
      </c>
      <c r="T52" s="11" t="str">
        <f>IFERROR(__xludf.DUMMYFUNCTION("""COMPUTED_VALUE"""),"-")</f>
        <v>-</v>
      </c>
      <c r="U52" s="10" t="str">
        <f>IFERROR(__xludf.DUMMYFUNCTION("""COMPUTED_VALUE"""),"-")</f>
        <v>-</v>
      </c>
      <c r="V52" s="10" t="str">
        <f>IFERROR(__xludf.DUMMYFUNCTION("""COMPUTED_VALUE"""),"-")</f>
        <v>-</v>
      </c>
      <c r="W52" s="10" t="str">
        <f>IFERROR(__xludf.DUMMYFUNCTION("""COMPUTED_VALUE"""),"-")</f>
        <v>-</v>
      </c>
      <c r="X52" s="10" t="str">
        <f>IFERROR(__xludf.DUMMYFUNCTION("""COMPUTED_VALUE"""),"-")</f>
        <v>-</v>
      </c>
      <c r="Y52" s="10" t="str">
        <f>IFERROR(__xludf.DUMMYFUNCTION("""COMPUTED_VALUE"""),"-")</f>
        <v>-</v>
      </c>
      <c r="Z52" s="10" t="str">
        <f>IFERROR(__xludf.DUMMYFUNCTION("""COMPUTED_VALUE"""),"-")</f>
        <v>-</v>
      </c>
      <c r="AA52" s="10" t="str">
        <f>IFERROR(__xludf.DUMMYFUNCTION("""COMPUTED_VALUE"""),"-")</f>
        <v>-</v>
      </c>
      <c r="AB52" s="10" t="str">
        <f>IFERROR(__xludf.DUMMYFUNCTION("""COMPUTED_VALUE"""),"-")</f>
        <v>-</v>
      </c>
      <c r="AC52" s="10" t="str">
        <f>IFERROR(__xludf.DUMMYFUNCTION("""COMPUTED_VALUE"""),"-")</f>
        <v>-</v>
      </c>
      <c r="AD52" s="10" t="str">
        <f>IFERROR(__xludf.DUMMYFUNCTION("""COMPUTED_VALUE"""),"-")</f>
        <v>-</v>
      </c>
      <c r="AE52" s="10" t="str">
        <f>IFERROR(__xludf.DUMMYFUNCTION("""COMPUTED_VALUE"""),"-")</f>
        <v>-</v>
      </c>
      <c r="AF52" s="10" t="str">
        <f>IFERROR(__xludf.DUMMYFUNCTION("""COMPUTED_VALUE"""),"-")</f>
        <v>-</v>
      </c>
      <c r="AG52" s="10" t="str">
        <f>IFERROR(__xludf.DUMMYFUNCTION("""COMPUTED_VALUE"""),"-")</f>
        <v>-</v>
      </c>
      <c r="AH52" s="10" t="str">
        <f>IFERROR(__xludf.DUMMYFUNCTION("""COMPUTED_VALUE"""),"-")</f>
        <v>-</v>
      </c>
      <c r="AI52" s="10" t="str">
        <f>IFERROR(__xludf.DUMMYFUNCTION("""COMPUTED_VALUE"""),"-")</f>
        <v>-</v>
      </c>
      <c r="AJ52" s="10" t="str">
        <f>IFERROR(__xludf.DUMMYFUNCTION("""COMPUTED_VALUE"""),"-")</f>
        <v>-</v>
      </c>
      <c r="AK52" s="10" t="str">
        <f>IFERROR(__xludf.DUMMYFUNCTION("""COMPUTED_VALUE"""),"-")</f>
        <v>-</v>
      </c>
      <c r="AL52" s="10" t="str">
        <f>IFERROR(__xludf.DUMMYFUNCTION("""COMPUTED_VALUE"""),"-")</f>
        <v>-</v>
      </c>
      <c r="AM52" s="10" t="str">
        <f>IFERROR(__xludf.DUMMYFUNCTION("""COMPUTED_VALUE"""),"-")</f>
        <v>-</v>
      </c>
      <c r="AN52" s="11" t="str">
        <f>IFERROR(__xludf.DUMMYFUNCTION("""COMPUTED_VALUE"""),"-")</f>
        <v>-</v>
      </c>
      <c r="AO52" s="10" t="str">
        <f>IFERROR(__xludf.DUMMYFUNCTION("""COMPUTED_VALUE"""),"-")</f>
        <v>-</v>
      </c>
      <c r="AP52" s="10" t="str">
        <f>IFERROR(__xludf.DUMMYFUNCTION("""COMPUTED_VALUE"""),"-")</f>
        <v>-</v>
      </c>
      <c r="AQ52" s="10" t="str">
        <f>IFERROR(__xludf.DUMMYFUNCTION("""COMPUTED_VALUE"""),"-")</f>
        <v>-</v>
      </c>
      <c r="AR52" s="10" t="str">
        <f>IFERROR(__xludf.DUMMYFUNCTION("""COMPUTED_VALUE"""),"-")</f>
        <v>-</v>
      </c>
      <c r="AS52" s="10" t="str">
        <f>IFERROR(__xludf.DUMMYFUNCTION("""COMPUTED_VALUE"""),"-")</f>
        <v>-</v>
      </c>
      <c r="AT52" s="10" t="str">
        <f>IFERROR(__xludf.DUMMYFUNCTION("""COMPUTED_VALUE"""),"-")</f>
        <v>-</v>
      </c>
      <c r="AU52" s="10" t="str">
        <f>IFERROR(__xludf.DUMMYFUNCTION("""COMPUTED_VALUE"""),"-")</f>
        <v>-</v>
      </c>
      <c r="AV52" s="10" t="str">
        <f>IFERROR(__xludf.DUMMYFUNCTION("""COMPUTED_VALUE"""),"-")</f>
        <v>-</v>
      </c>
      <c r="AW52" s="10" t="str">
        <f>IFERROR(__xludf.DUMMYFUNCTION("""COMPUTED_VALUE"""),"-")</f>
        <v>-</v>
      </c>
      <c r="AX52" s="10" t="str">
        <f>IFERROR(__xludf.DUMMYFUNCTION("""COMPUTED_VALUE"""),"-")</f>
        <v>-</v>
      </c>
      <c r="AY52" s="10" t="str">
        <f>IFERROR(__xludf.DUMMYFUNCTION("""COMPUTED_VALUE"""),"-")</f>
        <v>-</v>
      </c>
      <c r="AZ52" s="10" t="str">
        <f>IFERROR(__xludf.DUMMYFUNCTION("""COMPUTED_VALUE"""),"-")</f>
        <v>-</v>
      </c>
      <c r="BA52" s="10" t="str">
        <f>IFERROR(__xludf.DUMMYFUNCTION("""COMPUTED_VALUE"""),"-")</f>
        <v>-</v>
      </c>
      <c r="BB52" s="10" t="str">
        <f>IFERROR(__xludf.DUMMYFUNCTION("""COMPUTED_VALUE"""),"-")</f>
        <v>-</v>
      </c>
      <c r="BC52" s="10" t="str">
        <f>IFERROR(__xludf.DUMMYFUNCTION("""COMPUTED_VALUE"""),"-")</f>
        <v>-</v>
      </c>
      <c r="BD52" s="10" t="str">
        <f>IFERROR(__xludf.DUMMYFUNCTION("""COMPUTED_VALUE"""),"-")</f>
        <v>-</v>
      </c>
      <c r="BE52" s="10" t="str">
        <f>IFERROR(__xludf.DUMMYFUNCTION("""COMPUTED_VALUE"""),"-")</f>
        <v>-</v>
      </c>
      <c r="BF52" s="10" t="str">
        <f>IFERROR(__xludf.DUMMYFUNCTION("""COMPUTED_VALUE"""),"-")</f>
        <v>-</v>
      </c>
      <c r="BG52" s="10" t="str">
        <f>IFERROR(__xludf.DUMMYFUNCTION("""COMPUTED_VALUE"""),"-")</f>
        <v>-</v>
      </c>
      <c r="BH52" s="10" t="str">
        <f>IFERROR(__xludf.DUMMYFUNCTION("""COMPUTED_VALUE"""),"-")</f>
        <v>-</v>
      </c>
      <c r="BI52" s="10" t="str">
        <f>IFERROR(__xludf.DUMMYFUNCTION("""COMPUTED_VALUE"""),"-")</f>
        <v>-</v>
      </c>
      <c r="BJ52" s="10" t="str">
        <f>IFERROR(__xludf.DUMMYFUNCTION("""COMPUTED_VALUE"""),"-")</f>
        <v>-</v>
      </c>
      <c r="BK52" s="10" t="str">
        <f>IFERROR(__xludf.DUMMYFUNCTION("""COMPUTED_VALUE"""),"-")</f>
        <v>-</v>
      </c>
      <c r="BL52" s="11" t="str">
        <f>IFERROR(__xludf.DUMMYFUNCTION("""COMPUTED_VALUE"""),"-")</f>
        <v>-</v>
      </c>
      <c r="BM52" s="10" t="str">
        <f>IFERROR(__xludf.DUMMYFUNCTION("""COMPUTED_VALUE"""),"-")</f>
        <v>-</v>
      </c>
      <c r="BN52" s="10" t="str">
        <f>IFERROR(__xludf.DUMMYFUNCTION("""COMPUTED_VALUE"""),"-")</f>
        <v>-</v>
      </c>
      <c r="BO52" s="10" t="str">
        <f>IFERROR(__xludf.DUMMYFUNCTION("""COMPUTED_VALUE"""),"-")</f>
        <v>-</v>
      </c>
      <c r="BP52" s="10" t="str">
        <f>IFERROR(__xludf.DUMMYFUNCTION("""COMPUTED_VALUE"""),"-")</f>
        <v>-</v>
      </c>
      <c r="BQ52" s="10" t="str">
        <f>IFERROR(__xludf.DUMMYFUNCTION("""COMPUTED_VALUE"""),"-")</f>
        <v>-</v>
      </c>
      <c r="BR52" s="10" t="str">
        <f>IFERROR(__xludf.DUMMYFUNCTION("""COMPUTED_VALUE"""),"-")</f>
        <v>-</v>
      </c>
      <c r="BS52" s="10" t="str">
        <f>IFERROR(__xludf.DUMMYFUNCTION("""COMPUTED_VALUE"""),"-")</f>
        <v>-</v>
      </c>
      <c r="BT52" s="10" t="str">
        <f>IFERROR(__xludf.DUMMYFUNCTION("""COMPUTED_VALUE"""),"-")</f>
        <v>-</v>
      </c>
      <c r="BU52" s="10" t="str">
        <f>IFERROR(__xludf.DUMMYFUNCTION("""COMPUTED_VALUE"""),"-")</f>
        <v>-</v>
      </c>
      <c r="BV52" s="10" t="str">
        <f>IFERROR(__xludf.DUMMYFUNCTION("""COMPUTED_VALUE"""),"-")</f>
        <v>-</v>
      </c>
      <c r="BW52" s="10" t="str">
        <f>IFERROR(__xludf.DUMMYFUNCTION("""COMPUTED_VALUE"""),"-")</f>
        <v>-</v>
      </c>
      <c r="BX52" s="10" t="str">
        <f>IFERROR(__xludf.DUMMYFUNCTION("""COMPUTED_VALUE"""),"-")</f>
        <v>-</v>
      </c>
      <c r="BY52" s="10" t="str">
        <f>IFERROR(__xludf.DUMMYFUNCTION("""COMPUTED_VALUE"""),"-")</f>
        <v>-</v>
      </c>
      <c r="BZ52" s="10" t="str">
        <f>IFERROR(__xludf.DUMMYFUNCTION("""COMPUTED_VALUE"""),"-")</f>
        <v>-</v>
      </c>
      <c r="CA52" s="10" t="str">
        <f>IFERROR(__xludf.DUMMYFUNCTION("""COMPUTED_VALUE"""),"-")</f>
        <v>-</v>
      </c>
      <c r="CB52" s="10" t="str">
        <f>IFERROR(__xludf.DUMMYFUNCTION("""COMPUTED_VALUE"""),"-")</f>
        <v>-</v>
      </c>
      <c r="CC52" s="10" t="str">
        <f>IFERROR(__xludf.DUMMYFUNCTION("""COMPUTED_VALUE"""),"-")</f>
        <v>-</v>
      </c>
      <c r="CD52" s="10" t="str">
        <f>IFERROR(__xludf.DUMMYFUNCTION("""COMPUTED_VALUE"""),"-")</f>
        <v>-</v>
      </c>
      <c r="CE52" s="10" t="str">
        <f>IFERROR(__xludf.DUMMYFUNCTION("""COMPUTED_VALUE"""),"-")</f>
        <v>-</v>
      </c>
      <c r="CF52" s="10" t="str">
        <f>IFERROR(__xludf.DUMMYFUNCTION("""COMPUTED_VALUE"""),"-")</f>
        <v>-</v>
      </c>
      <c r="CG52" s="10" t="str">
        <f>IFERROR(__xludf.DUMMYFUNCTION("""COMPUTED_VALUE"""),"-")</f>
        <v>-</v>
      </c>
      <c r="CH52" s="10" t="str">
        <f>IFERROR(__xludf.DUMMYFUNCTION("""COMPUTED_VALUE"""),"-")</f>
        <v>-</v>
      </c>
      <c r="CI52" s="10" t="str">
        <f>IFERROR(__xludf.DUMMYFUNCTION("""COMPUTED_VALUE"""),"-")</f>
        <v>-</v>
      </c>
      <c r="CJ52" s="10" t="str">
        <f>IFERROR(__xludf.DUMMYFUNCTION("""COMPUTED_VALUE"""),"-")</f>
        <v>-</v>
      </c>
      <c r="CK52" s="10" t="str">
        <f>IFERROR(__xludf.DUMMYFUNCTION("""COMPUTED_VALUE"""),"-")</f>
        <v>-</v>
      </c>
      <c r="CL52" s="10" t="str">
        <f>IFERROR(__xludf.DUMMYFUNCTION("""COMPUTED_VALUE"""),"-")</f>
        <v>-</v>
      </c>
      <c r="CM52" s="10" t="str">
        <f>IFERROR(__xludf.DUMMYFUNCTION("""COMPUTED_VALUE"""),"-")</f>
        <v>-</v>
      </c>
      <c r="CN52" s="10" t="str">
        <f>IFERROR(__xludf.DUMMYFUNCTION("""COMPUTED_VALUE"""),"-")</f>
        <v>-</v>
      </c>
      <c r="CO52" s="11">
        <f>IFERROR(__xludf.DUMMYFUNCTION("""COMPUTED_VALUE"""),1.0)</f>
        <v>1</v>
      </c>
      <c r="CP52" s="10">
        <f>IFERROR(__xludf.DUMMYFUNCTION("""COMPUTED_VALUE"""),1.0)</f>
        <v>1</v>
      </c>
      <c r="CQ52" s="10">
        <f>IFERROR(__xludf.DUMMYFUNCTION("""COMPUTED_VALUE"""),1.0)</f>
        <v>1</v>
      </c>
      <c r="CR52" s="10">
        <f>IFERROR(__xludf.DUMMYFUNCTION("""COMPUTED_VALUE"""),1.0)</f>
        <v>1</v>
      </c>
      <c r="CS52" s="10">
        <f>IFERROR(__xludf.DUMMYFUNCTION("""COMPUTED_VALUE"""),1.0)</f>
        <v>1</v>
      </c>
      <c r="CT52" s="10">
        <f>IFERROR(__xludf.DUMMYFUNCTION("""COMPUTED_VALUE"""),1.0)</f>
        <v>1</v>
      </c>
      <c r="CU52" s="10">
        <f>IFERROR(__xludf.DUMMYFUNCTION("""COMPUTED_VALUE"""),1.0)</f>
        <v>1</v>
      </c>
      <c r="CV52" s="10">
        <f>IFERROR(__xludf.DUMMYFUNCTION("""COMPUTED_VALUE"""),1.0)</f>
        <v>1</v>
      </c>
      <c r="CW52" s="10">
        <f>IFERROR(__xludf.DUMMYFUNCTION("""COMPUTED_VALUE"""),1.0)</f>
        <v>1</v>
      </c>
      <c r="CX52" s="10">
        <f>IFERROR(__xludf.DUMMYFUNCTION("""COMPUTED_VALUE"""),1.0)</f>
        <v>1</v>
      </c>
      <c r="CY52" s="10">
        <f>IFERROR(__xludf.DUMMYFUNCTION("""COMPUTED_VALUE"""),1.0)</f>
        <v>1</v>
      </c>
      <c r="CZ52" s="10">
        <f>IFERROR(__xludf.DUMMYFUNCTION("""COMPUTED_VALUE"""),1.0)</f>
        <v>1</v>
      </c>
      <c r="DA52" s="10">
        <f>IFERROR(__xludf.DUMMYFUNCTION("""COMPUTED_VALUE"""),1.0)</f>
        <v>1</v>
      </c>
      <c r="DB52" s="10">
        <f>IFERROR(__xludf.DUMMYFUNCTION("""COMPUTED_VALUE"""),1.0)</f>
        <v>1</v>
      </c>
      <c r="DC52" s="10">
        <f>IFERROR(__xludf.DUMMYFUNCTION("""COMPUTED_VALUE"""),1.0)</f>
        <v>1</v>
      </c>
      <c r="DD52" s="10">
        <f>IFERROR(__xludf.DUMMYFUNCTION("""COMPUTED_VALUE"""),1.0)</f>
        <v>1</v>
      </c>
      <c r="DE52" s="10">
        <f>IFERROR(__xludf.DUMMYFUNCTION("""COMPUTED_VALUE"""),1.0)</f>
        <v>1</v>
      </c>
      <c r="DF52" s="10">
        <f>IFERROR(__xludf.DUMMYFUNCTION("""COMPUTED_VALUE"""),1.0)</f>
        <v>1</v>
      </c>
      <c r="DG52" s="10">
        <f>IFERROR(__xludf.DUMMYFUNCTION("""COMPUTED_VALUE"""),1.0)</f>
        <v>1</v>
      </c>
      <c r="DH52" s="10">
        <f>IFERROR(__xludf.DUMMYFUNCTION("""COMPUTED_VALUE"""),1.0)</f>
        <v>1</v>
      </c>
      <c r="DI52" s="10">
        <f>IFERROR(__xludf.DUMMYFUNCTION("""COMPUTED_VALUE"""),1.0)</f>
        <v>1</v>
      </c>
      <c r="DJ52" s="10">
        <f>IFERROR(__xludf.DUMMYFUNCTION("""COMPUTED_VALUE"""),1.0)</f>
        <v>1</v>
      </c>
      <c r="DK52" s="10">
        <f>IFERROR(__xludf.DUMMYFUNCTION("""COMPUTED_VALUE"""),1.0)</f>
        <v>1</v>
      </c>
      <c r="DL52" s="10">
        <f>IFERROR(__xludf.DUMMYFUNCTION("""COMPUTED_VALUE"""),1.0)</f>
        <v>1</v>
      </c>
      <c r="DM52" s="10">
        <f>IFERROR(__xludf.DUMMYFUNCTION("""COMPUTED_VALUE"""),1.0)</f>
        <v>1</v>
      </c>
      <c r="DN52" s="10">
        <f>IFERROR(__xludf.DUMMYFUNCTION("""COMPUTED_VALUE"""),1.0)</f>
        <v>1</v>
      </c>
      <c r="DO52" s="10">
        <f>IFERROR(__xludf.DUMMYFUNCTION("""COMPUTED_VALUE"""),1.0)</f>
        <v>1</v>
      </c>
      <c r="DP52" s="10">
        <f>IFERROR(__xludf.DUMMYFUNCTION("""COMPUTED_VALUE"""),1.0)</f>
        <v>1</v>
      </c>
      <c r="DQ52" s="10">
        <f>IFERROR(__xludf.DUMMYFUNCTION("""COMPUTED_VALUE"""),1.0)</f>
        <v>1</v>
      </c>
      <c r="DR52" s="10">
        <f>IFERROR(__xludf.DUMMYFUNCTION("""COMPUTED_VALUE"""),1.0)</f>
        <v>1</v>
      </c>
      <c r="DS52" s="10">
        <f>IFERROR(__xludf.DUMMYFUNCTION("""COMPUTED_VALUE"""),1.0)</f>
        <v>1</v>
      </c>
      <c r="DT52" s="10">
        <f>IFERROR(__xludf.DUMMYFUNCTION("""COMPUTED_VALUE"""),1.0)</f>
        <v>1</v>
      </c>
      <c r="DU52" s="10">
        <f>IFERROR(__xludf.DUMMYFUNCTION("""COMPUTED_VALUE"""),1.0)</f>
        <v>1</v>
      </c>
      <c r="DV52" s="10">
        <f>IFERROR(__xludf.DUMMYFUNCTION("""COMPUTED_VALUE"""),1.0)</f>
        <v>1</v>
      </c>
      <c r="DW52" s="10">
        <f>IFERROR(__xludf.DUMMYFUNCTION("""COMPUTED_VALUE"""),1.0)</f>
        <v>1</v>
      </c>
      <c r="DX52" s="10">
        <f>IFERROR(__xludf.DUMMYFUNCTION("""COMPUTED_VALUE"""),1.0)</f>
        <v>1</v>
      </c>
      <c r="DY52" s="10">
        <f>IFERROR(__xludf.DUMMYFUNCTION("""COMPUTED_VALUE"""),1.0)</f>
        <v>1</v>
      </c>
      <c r="DZ52" s="10">
        <f>IFERROR(__xludf.DUMMYFUNCTION("""COMPUTED_VALUE"""),1.0)</f>
        <v>1</v>
      </c>
      <c r="EA52" s="10">
        <f>IFERROR(__xludf.DUMMYFUNCTION("""COMPUTED_VALUE"""),1.0)</f>
        <v>1</v>
      </c>
      <c r="EB52" s="10">
        <f>IFERROR(__xludf.DUMMYFUNCTION("""COMPUTED_VALUE"""),1.0)</f>
        <v>1</v>
      </c>
      <c r="EC52" s="10">
        <f>IFERROR(__xludf.DUMMYFUNCTION("""COMPUTED_VALUE"""),1.0)</f>
        <v>1</v>
      </c>
      <c r="ED52" s="10">
        <f>IFERROR(__xludf.DUMMYFUNCTION("""COMPUTED_VALUE"""),1.0)</f>
        <v>1</v>
      </c>
      <c r="EE52" s="10">
        <f>IFERROR(__xludf.DUMMYFUNCTION("""COMPUTED_VALUE"""),1.0)</f>
        <v>1</v>
      </c>
      <c r="EF52" s="10">
        <f>IFERROR(__xludf.DUMMYFUNCTION("""COMPUTED_VALUE"""),1.0)</f>
        <v>1</v>
      </c>
      <c r="EG52" s="10">
        <f>IFERROR(__xludf.DUMMYFUNCTION("""COMPUTED_VALUE"""),1.0)</f>
        <v>1</v>
      </c>
      <c r="EH52" s="10">
        <f>IFERROR(__xludf.DUMMYFUNCTION("""COMPUTED_VALUE"""),1.0)</f>
        <v>1</v>
      </c>
      <c r="EI52" s="10">
        <f>IFERROR(__xludf.DUMMYFUNCTION("""COMPUTED_VALUE"""),1.0)</f>
        <v>1</v>
      </c>
      <c r="EJ52" s="10">
        <f>IFERROR(__xludf.DUMMYFUNCTION("""COMPUTED_VALUE"""),1.0)</f>
        <v>1</v>
      </c>
      <c r="EK52" s="10">
        <f>IFERROR(__xludf.DUMMYFUNCTION("""COMPUTED_VALUE"""),1.0)</f>
        <v>1</v>
      </c>
      <c r="EL52" s="10">
        <f>IFERROR(__xludf.DUMMYFUNCTION("""COMPUTED_VALUE"""),1.0)</f>
        <v>1</v>
      </c>
      <c r="EM52" s="10">
        <f>IFERROR(__xludf.DUMMYFUNCTION("""COMPUTED_VALUE"""),1.0)</f>
        <v>1</v>
      </c>
      <c r="EN52" s="10">
        <f>IFERROR(__xludf.DUMMYFUNCTION("""COMPUTED_VALUE"""),1.0)</f>
        <v>1</v>
      </c>
      <c r="EO52" s="10">
        <f>IFERROR(__xludf.DUMMYFUNCTION("""COMPUTED_VALUE"""),1.0)</f>
        <v>1</v>
      </c>
      <c r="EP52" s="10">
        <f>IFERROR(__xludf.DUMMYFUNCTION("""COMPUTED_VALUE"""),1.0)</f>
        <v>1</v>
      </c>
      <c r="EQ52" s="10">
        <f>IFERROR(__xludf.DUMMYFUNCTION("""COMPUTED_VALUE"""),1.0)</f>
        <v>1</v>
      </c>
      <c r="ER52" s="10">
        <f>IFERROR(__xludf.DUMMYFUNCTION("""COMPUTED_VALUE"""),1.0)</f>
        <v>1</v>
      </c>
      <c r="ES52" s="10">
        <f>IFERROR(__xludf.DUMMYFUNCTION("""COMPUTED_VALUE"""),1.0)</f>
        <v>1</v>
      </c>
      <c r="ET52" s="10">
        <f>IFERROR(__xludf.DUMMYFUNCTION("""COMPUTED_VALUE"""),1.0)</f>
        <v>1</v>
      </c>
      <c r="EU52" s="10">
        <f>IFERROR(__xludf.DUMMYFUNCTION("""COMPUTED_VALUE"""),1.0)</f>
        <v>1</v>
      </c>
      <c r="EV52" s="10" t="str">
        <f>IFERROR(__xludf.DUMMYFUNCTION("""COMPUTED_VALUE"""),"TLE")</f>
        <v>TLE</v>
      </c>
      <c r="EW52" s="10">
        <f>IFERROR(__xludf.DUMMYFUNCTION("""COMPUTED_VALUE"""),1.0)</f>
        <v>1</v>
      </c>
      <c r="EX52" s="10">
        <f>IFERROR(__xludf.DUMMYFUNCTION("""COMPUTED_VALUE"""),1.0)</f>
        <v>1</v>
      </c>
      <c r="EY52" s="10">
        <f>IFERROR(__xludf.DUMMYFUNCTION("""COMPUTED_VALUE"""),1.0)</f>
        <v>1</v>
      </c>
      <c r="EZ52" s="10">
        <f>IFERROR(__xludf.DUMMYFUNCTION("""COMPUTED_VALUE"""),1.0)</f>
        <v>1</v>
      </c>
      <c r="FA52" s="10">
        <f>IFERROR(__xludf.DUMMYFUNCTION("""COMPUTED_VALUE"""),1.0)</f>
        <v>1</v>
      </c>
      <c r="FB52" s="10" t="str">
        <f>IFERROR(__xludf.DUMMYFUNCTION("""COMPUTED_VALUE"""),"TLE")</f>
        <v>TLE</v>
      </c>
      <c r="FC52" s="10">
        <f>IFERROR(__xludf.DUMMYFUNCTION("""COMPUTED_VALUE"""),1.0)</f>
        <v>1</v>
      </c>
      <c r="FD52" s="11" t="str">
        <f>IFERROR(__xludf.DUMMYFUNCTION("""COMPUTED_VALUE"""),"WA")</f>
        <v>WA</v>
      </c>
      <c r="FE52" s="10" t="str">
        <f>IFERROR(__xludf.DUMMYFUNCTION("""COMPUTED_VALUE"""),"WA")</f>
        <v>WA</v>
      </c>
      <c r="FF52" s="10" t="str">
        <f>IFERROR(__xludf.DUMMYFUNCTION("""COMPUTED_VALUE"""),"WA")</f>
        <v>WA</v>
      </c>
      <c r="FG52" s="10" t="str">
        <f>IFERROR(__xludf.DUMMYFUNCTION("""COMPUTED_VALUE"""),"WA")</f>
        <v>WA</v>
      </c>
      <c r="FH52" s="10" t="str">
        <f>IFERROR(__xludf.DUMMYFUNCTION("""COMPUTED_VALUE"""),"WA")</f>
        <v>WA</v>
      </c>
      <c r="FI52" s="10" t="str">
        <f>IFERROR(__xludf.DUMMYFUNCTION("""COMPUTED_VALUE"""),"WA")</f>
        <v>WA</v>
      </c>
      <c r="FJ52" s="10" t="str">
        <f>IFERROR(__xludf.DUMMYFUNCTION("""COMPUTED_VALUE"""),"WA")</f>
        <v>WA</v>
      </c>
      <c r="FK52" s="10" t="str">
        <f>IFERROR(__xludf.DUMMYFUNCTION("""COMPUTED_VALUE"""),"WA")</f>
        <v>WA</v>
      </c>
      <c r="FL52" s="10" t="str">
        <f>IFERROR(__xludf.DUMMYFUNCTION("""COMPUTED_VALUE"""),"WA")</f>
        <v>WA</v>
      </c>
      <c r="FM52" s="10" t="str">
        <f>IFERROR(__xludf.DUMMYFUNCTION("""COMPUTED_VALUE"""),"WA")</f>
        <v>WA</v>
      </c>
      <c r="FN52" s="10" t="str">
        <f>IFERROR(__xludf.DUMMYFUNCTION("""COMPUTED_VALUE"""),"WA")</f>
        <v>WA</v>
      </c>
      <c r="FO52" s="10" t="str">
        <f>IFERROR(__xludf.DUMMYFUNCTION("""COMPUTED_VALUE"""),"WA")</f>
        <v>WA</v>
      </c>
      <c r="FP52" s="10" t="str">
        <f>IFERROR(__xludf.DUMMYFUNCTION("""COMPUTED_VALUE"""),"WA")</f>
        <v>WA</v>
      </c>
      <c r="FQ52" s="10" t="str">
        <f>IFERROR(__xludf.DUMMYFUNCTION("""COMPUTED_VALUE"""),"WA")</f>
        <v>WA</v>
      </c>
      <c r="FR52" s="10" t="str">
        <f>IFERROR(__xludf.DUMMYFUNCTION("""COMPUTED_VALUE"""),"WA")</f>
        <v>WA</v>
      </c>
      <c r="FS52" s="10">
        <f>IFERROR(__xludf.DUMMYFUNCTION("""COMPUTED_VALUE"""),1.0)</f>
        <v>1</v>
      </c>
      <c r="FT52" s="10" t="str">
        <f>IFERROR(__xludf.DUMMYFUNCTION("""COMPUTED_VALUE"""),"WA")</f>
        <v>WA</v>
      </c>
      <c r="FU52" s="10" t="str">
        <f>IFERROR(__xludf.DUMMYFUNCTION("""COMPUTED_VALUE"""),"WA")</f>
        <v>WA</v>
      </c>
      <c r="FV52" s="10" t="str">
        <f>IFERROR(__xludf.DUMMYFUNCTION("""COMPUTED_VALUE"""),"WA")</f>
        <v>WA</v>
      </c>
      <c r="FW52" s="10">
        <f>IFERROR(__xludf.DUMMYFUNCTION("""COMPUTED_VALUE"""),1.0)</f>
        <v>1</v>
      </c>
      <c r="FX52" s="10" t="str">
        <f>IFERROR(__xludf.DUMMYFUNCTION("""COMPUTED_VALUE"""),"WA")</f>
        <v>WA</v>
      </c>
      <c r="FY52" s="10" t="str">
        <f>IFERROR(__xludf.DUMMYFUNCTION("""COMPUTED_VALUE"""),"WA")</f>
        <v>WA</v>
      </c>
      <c r="FZ52" s="10">
        <f>IFERROR(__xludf.DUMMYFUNCTION("""COMPUTED_VALUE"""),1.0)</f>
        <v>1</v>
      </c>
      <c r="GA52" s="10" t="str">
        <f>IFERROR(__xludf.DUMMYFUNCTION("""COMPUTED_VALUE"""),"WA")</f>
        <v>WA</v>
      </c>
      <c r="GB52" s="10" t="str">
        <f>IFERROR(__xludf.DUMMYFUNCTION("""COMPUTED_VALUE"""),"WA")</f>
        <v>WA</v>
      </c>
      <c r="GC52" s="10" t="str">
        <f>IFERROR(__xludf.DUMMYFUNCTION("""COMPUTED_VALUE"""),"WA")</f>
        <v>WA</v>
      </c>
      <c r="GD52" s="10" t="str">
        <f>IFERROR(__xludf.DUMMYFUNCTION("""COMPUTED_VALUE"""),"WA")</f>
        <v>WA</v>
      </c>
      <c r="GE52" s="11" t="str">
        <f>IFERROR(__xludf.DUMMYFUNCTION("""COMPUTED_VALUE"""),"-")</f>
        <v>-</v>
      </c>
      <c r="GF52" s="10" t="str">
        <f>IFERROR(__xludf.DUMMYFUNCTION("""COMPUTED_VALUE"""),"-")</f>
        <v>-</v>
      </c>
      <c r="GG52" s="10" t="str">
        <f>IFERROR(__xludf.DUMMYFUNCTION("""COMPUTED_VALUE"""),"-")</f>
        <v>-</v>
      </c>
      <c r="GH52" s="10" t="str">
        <f>IFERROR(__xludf.DUMMYFUNCTION("""COMPUTED_VALUE"""),"-")</f>
        <v>-</v>
      </c>
      <c r="GI52" s="10" t="str">
        <f>IFERROR(__xludf.DUMMYFUNCTION("""COMPUTED_VALUE"""),"-")</f>
        <v>-</v>
      </c>
      <c r="GJ52" s="10" t="str">
        <f>IFERROR(__xludf.DUMMYFUNCTION("""COMPUTED_VALUE"""),"-")</f>
        <v>-</v>
      </c>
      <c r="GK52" s="10" t="str">
        <f>IFERROR(__xludf.DUMMYFUNCTION("""COMPUTED_VALUE"""),"-")</f>
        <v>-</v>
      </c>
      <c r="GL52" s="10" t="str">
        <f>IFERROR(__xludf.DUMMYFUNCTION("""COMPUTED_VALUE"""),"-")</f>
        <v>-</v>
      </c>
      <c r="GM52" s="10" t="str">
        <f>IFERROR(__xludf.DUMMYFUNCTION("""COMPUTED_VALUE"""),"-")</f>
        <v>-</v>
      </c>
      <c r="GN52" s="10" t="str">
        <f>IFERROR(__xludf.DUMMYFUNCTION("""COMPUTED_VALUE"""),"-")</f>
        <v>-</v>
      </c>
      <c r="GO52" s="10" t="str">
        <f>IFERROR(__xludf.DUMMYFUNCTION("""COMPUTED_VALUE"""),"-")</f>
        <v>-</v>
      </c>
      <c r="GP52" s="10" t="str">
        <f>IFERROR(__xludf.DUMMYFUNCTION("""COMPUTED_VALUE"""),"-")</f>
        <v>-</v>
      </c>
      <c r="GQ52" s="10" t="str">
        <f>IFERROR(__xludf.DUMMYFUNCTION("""COMPUTED_VALUE"""),"-")</f>
        <v>-</v>
      </c>
      <c r="GR52" s="10" t="str">
        <f>IFERROR(__xludf.DUMMYFUNCTION("""COMPUTED_VALUE"""),"-")</f>
        <v>-</v>
      </c>
      <c r="GS52" s="10" t="str">
        <f>IFERROR(__xludf.DUMMYFUNCTION("""COMPUTED_VALUE"""),"-")</f>
        <v>-</v>
      </c>
      <c r="GT52" s="10" t="str">
        <f>IFERROR(__xludf.DUMMYFUNCTION("""COMPUTED_VALUE"""),"-")</f>
        <v>-</v>
      </c>
      <c r="GU52" s="10" t="str">
        <f>IFERROR(__xludf.DUMMYFUNCTION("""COMPUTED_VALUE"""),"-")</f>
        <v>-</v>
      </c>
      <c r="GV52" s="10" t="str">
        <f>IFERROR(__xludf.DUMMYFUNCTION("""COMPUTED_VALUE"""),"-")</f>
        <v>-</v>
      </c>
      <c r="GW52" s="10" t="str">
        <f>IFERROR(__xludf.DUMMYFUNCTION("""COMPUTED_VALUE"""),"-")</f>
        <v>-</v>
      </c>
      <c r="GX52" s="10" t="str">
        <f>IFERROR(__xludf.DUMMYFUNCTION("""COMPUTED_VALUE"""),"-")</f>
        <v>-</v>
      </c>
      <c r="GY52" s="10" t="str">
        <f>IFERROR(__xludf.DUMMYFUNCTION("""COMPUTED_VALUE"""),"-")</f>
        <v>-</v>
      </c>
      <c r="GZ52" s="10" t="str">
        <f>IFERROR(__xludf.DUMMYFUNCTION("""COMPUTED_VALUE"""),"-")</f>
        <v>-</v>
      </c>
      <c r="HA52" s="10" t="str">
        <f>IFERROR(__xludf.DUMMYFUNCTION("""COMPUTED_VALUE"""),"-")</f>
        <v>-</v>
      </c>
      <c r="HB52" s="10" t="str">
        <f>IFERROR(__xludf.DUMMYFUNCTION("""COMPUTED_VALUE"""),"-")</f>
        <v>-</v>
      </c>
      <c r="HC52" s="10" t="str">
        <f>IFERROR(__xludf.DUMMYFUNCTION("""COMPUTED_VALUE"""),"-")</f>
        <v>-</v>
      </c>
      <c r="HD52" s="10" t="str">
        <f>IFERROR(__xludf.DUMMYFUNCTION("""COMPUTED_VALUE"""),"-")</f>
        <v>-</v>
      </c>
      <c r="HE52" s="10" t="str">
        <f>IFERROR(__xludf.DUMMYFUNCTION("""COMPUTED_VALUE"""),"-")</f>
        <v>-</v>
      </c>
      <c r="HF52" s="10" t="str">
        <f>IFERROR(__xludf.DUMMYFUNCTION("""COMPUTED_VALUE"""),"-")</f>
        <v>-</v>
      </c>
      <c r="HG52" s="10" t="str">
        <f>IFERROR(__xludf.DUMMYFUNCTION("""COMPUTED_VALUE"""),"-")</f>
        <v>-</v>
      </c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</row>
    <row r="53">
      <c r="A53" s="7"/>
      <c r="B53" s="8"/>
      <c r="C53" s="8" t="str">
        <f t="shared" si="1"/>
        <v>49 - 56</v>
      </c>
      <c r="D53" s="7" t="str">
        <f>IFERROR(__xludf.DUMMYFUNCTION("""COMPUTED_VALUE"""),"Mitar333")</f>
        <v>Mitar333</v>
      </c>
      <c r="E53" s="7" t="str">
        <f>IFERROR(__xludf.DUMMYFUNCTION("""COMPUTED_VALUE"""),"Mitar")</f>
        <v>Mitar</v>
      </c>
      <c r="F53" s="7" t="str">
        <f>IFERROR(__xludf.DUMMYFUNCTION("""COMPUTED_VALUE"""),"Milinkovic")</f>
        <v>Milinkovic</v>
      </c>
      <c r="G53" s="9">
        <f>IFERROR(__xludf.DUMMYFUNCTION("""COMPUTED_VALUE"""),61.0)</f>
        <v>61</v>
      </c>
      <c r="H53" s="7" t="str">
        <f>IFERROR(__xludf.DUMMYFUNCTION("""COMPUTED_VALUE"""),"ODOBREN")</f>
        <v>ODOBREN</v>
      </c>
      <c r="I53" s="7" t="str">
        <f>IFERROR(__xludf.DUMMYFUNCTION("""COMPUTED_VALUE"""),"Novi Sad")</f>
        <v>Novi Sad</v>
      </c>
      <c r="J53" s="7" t="str">
        <f>IFERROR(__xludf.DUMMYFUNCTION("""COMPUTED_VALUE"""),"Gimnazija Jovan Jovanović Zmaj")</f>
        <v>Gimnazija Jovan Jovanović Zmaj</v>
      </c>
      <c r="K53" s="7" t="str">
        <f>IFERROR(__xludf.DUMMYFUNCTION("""COMPUTED_VALUE"""),"III")</f>
        <v>III</v>
      </c>
      <c r="L53" s="7" t="str">
        <f>IFERROR(__xludf.DUMMYFUNCTION("""COMPUTED_VALUE"""),"A")</f>
        <v>A</v>
      </c>
      <c r="M53" s="7"/>
      <c r="N53" s="10" t="str">
        <f>IFERROR(__xludf.DUMMYFUNCTION("""COMPUTED_VALUE"""),"-")</f>
        <v>-</v>
      </c>
      <c r="O53" s="10" t="str">
        <f>IFERROR(__xludf.DUMMYFUNCTION("""COMPUTED_VALUE"""),"-")</f>
        <v>-</v>
      </c>
      <c r="P53" s="10" t="str">
        <f>IFERROR(__xludf.DUMMYFUNCTION("""COMPUTED_VALUE"""),"-")</f>
        <v>-</v>
      </c>
      <c r="Q53" s="11">
        <f>IFERROR(__xludf.DUMMYFUNCTION("""COMPUTED_VALUE"""),61.0)</f>
        <v>61</v>
      </c>
      <c r="R53" s="10" t="str">
        <f>IFERROR(__xludf.DUMMYFUNCTION("""COMPUTED_VALUE"""),"-")</f>
        <v>-</v>
      </c>
      <c r="S53" s="10">
        <f>IFERROR(__xludf.DUMMYFUNCTION("""COMPUTED_VALUE"""),0.0)</f>
        <v>0</v>
      </c>
      <c r="T53" s="11" t="str">
        <f>IFERROR(__xludf.DUMMYFUNCTION("""COMPUTED_VALUE"""),"-")</f>
        <v>-</v>
      </c>
      <c r="U53" s="10" t="str">
        <f>IFERROR(__xludf.DUMMYFUNCTION("""COMPUTED_VALUE"""),"-")</f>
        <v>-</v>
      </c>
      <c r="V53" s="10" t="str">
        <f>IFERROR(__xludf.DUMMYFUNCTION("""COMPUTED_VALUE"""),"-")</f>
        <v>-</v>
      </c>
      <c r="W53" s="10" t="str">
        <f>IFERROR(__xludf.DUMMYFUNCTION("""COMPUTED_VALUE"""),"-")</f>
        <v>-</v>
      </c>
      <c r="X53" s="10" t="str">
        <f>IFERROR(__xludf.DUMMYFUNCTION("""COMPUTED_VALUE"""),"-")</f>
        <v>-</v>
      </c>
      <c r="Y53" s="10" t="str">
        <f>IFERROR(__xludf.DUMMYFUNCTION("""COMPUTED_VALUE"""),"-")</f>
        <v>-</v>
      </c>
      <c r="Z53" s="10" t="str">
        <f>IFERROR(__xludf.DUMMYFUNCTION("""COMPUTED_VALUE"""),"-")</f>
        <v>-</v>
      </c>
      <c r="AA53" s="10" t="str">
        <f>IFERROR(__xludf.DUMMYFUNCTION("""COMPUTED_VALUE"""),"-")</f>
        <v>-</v>
      </c>
      <c r="AB53" s="10" t="str">
        <f>IFERROR(__xludf.DUMMYFUNCTION("""COMPUTED_VALUE"""),"-")</f>
        <v>-</v>
      </c>
      <c r="AC53" s="10" t="str">
        <f>IFERROR(__xludf.DUMMYFUNCTION("""COMPUTED_VALUE"""),"-")</f>
        <v>-</v>
      </c>
      <c r="AD53" s="10" t="str">
        <f>IFERROR(__xludf.DUMMYFUNCTION("""COMPUTED_VALUE"""),"-")</f>
        <v>-</v>
      </c>
      <c r="AE53" s="10" t="str">
        <f>IFERROR(__xludf.DUMMYFUNCTION("""COMPUTED_VALUE"""),"-")</f>
        <v>-</v>
      </c>
      <c r="AF53" s="10" t="str">
        <f>IFERROR(__xludf.DUMMYFUNCTION("""COMPUTED_VALUE"""),"-")</f>
        <v>-</v>
      </c>
      <c r="AG53" s="10" t="str">
        <f>IFERROR(__xludf.DUMMYFUNCTION("""COMPUTED_VALUE"""),"-")</f>
        <v>-</v>
      </c>
      <c r="AH53" s="10" t="str">
        <f>IFERROR(__xludf.DUMMYFUNCTION("""COMPUTED_VALUE"""),"-")</f>
        <v>-</v>
      </c>
      <c r="AI53" s="10" t="str">
        <f>IFERROR(__xludf.DUMMYFUNCTION("""COMPUTED_VALUE"""),"-")</f>
        <v>-</v>
      </c>
      <c r="AJ53" s="10" t="str">
        <f>IFERROR(__xludf.DUMMYFUNCTION("""COMPUTED_VALUE"""),"-")</f>
        <v>-</v>
      </c>
      <c r="AK53" s="10" t="str">
        <f>IFERROR(__xludf.DUMMYFUNCTION("""COMPUTED_VALUE"""),"-")</f>
        <v>-</v>
      </c>
      <c r="AL53" s="10" t="str">
        <f>IFERROR(__xludf.DUMMYFUNCTION("""COMPUTED_VALUE"""),"-")</f>
        <v>-</v>
      </c>
      <c r="AM53" s="10" t="str">
        <f>IFERROR(__xludf.DUMMYFUNCTION("""COMPUTED_VALUE"""),"-")</f>
        <v>-</v>
      </c>
      <c r="AN53" s="11" t="str">
        <f>IFERROR(__xludf.DUMMYFUNCTION("""COMPUTED_VALUE"""),"-")</f>
        <v>-</v>
      </c>
      <c r="AO53" s="10" t="str">
        <f>IFERROR(__xludf.DUMMYFUNCTION("""COMPUTED_VALUE"""),"-")</f>
        <v>-</v>
      </c>
      <c r="AP53" s="10" t="str">
        <f>IFERROR(__xludf.DUMMYFUNCTION("""COMPUTED_VALUE"""),"-")</f>
        <v>-</v>
      </c>
      <c r="AQ53" s="10" t="str">
        <f>IFERROR(__xludf.DUMMYFUNCTION("""COMPUTED_VALUE"""),"-")</f>
        <v>-</v>
      </c>
      <c r="AR53" s="10" t="str">
        <f>IFERROR(__xludf.DUMMYFUNCTION("""COMPUTED_VALUE"""),"-")</f>
        <v>-</v>
      </c>
      <c r="AS53" s="10" t="str">
        <f>IFERROR(__xludf.DUMMYFUNCTION("""COMPUTED_VALUE"""),"-")</f>
        <v>-</v>
      </c>
      <c r="AT53" s="10" t="str">
        <f>IFERROR(__xludf.DUMMYFUNCTION("""COMPUTED_VALUE"""),"-")</f>
        <v>-</v>
      </c>
      <c r="AU53" s="10" t="str">
        <f>IFERROR(__xludf.DUMMYFUNCTION("""COMPUTED_VALUE"""),"-")</f>
        <v>-</v>
      </c>
      <c r="AV53" s="10" t="str">
        <f>IFERROR(__xludf.DUMMYFUNCTION("""COMPUTED_VALUE"""),"-")</f>
        <v>-</v>
      </c>
      <c r="AW53" s="10" t="str">
        <f>IFERROR(__xludf.DUMMYFUNCTION("""COMPUTED_VALUE"""),"-")</f>
        <v>-</v>
      </c>
      <c r="AX53" s="10" t="str">
        <f>IFERROR(__xludf.DUMMYFUNCTION("""COMPUTED_VALUE"""),"-")</f>
        <v>-</v>
      </c>
      <c r="AY53" s="10" t="str">
        <f>IFERROR(__xludf.DUMMYFUNCTION("""COMPUTED_VALUE"""),"-")</f>
        <v>-</v>
      </c>
      <c r="AZ53" s="10" t="str">
        <f>IFERROR(__xludf.DUMMYFUNCTION("""COMPUTED_VALUE"""),"-")</f>
        <v>-</v>
      </c>
      <c r="BA53" s="10" t="str">
        <f>IFERROR(__xludf.DUMMYFUNCTION("""COMPUTED_VALUE"""),"-")</f>
        <v>-</v>
      </c>
      <c r="BB53" s="10" t="str">
        <f>IFERROR(__xludf.DUMMYFUNCTION("""COMPUTED_VALUE"""),"-")</f>
        <v>-</v>
      </c>
      <c r="BC53" s="10" t="str">
        <f>IFERROR(__xludf.DUMMYFUNCTION("""COMPUTED_VALUE"""),"-")</f>
        <v>-</v>
      </c>
      <c r="BD53" s="10" t="str">
        <f>IFERROR(__xludf.DUMMYFUNCTION("""COMPUTED_VALUE"""),"-")</f>
        <v>-</v>
      </c>
      <c r="BE53" s="10" t="str">
        <f>IFERROR(__xludf.DUMMYFUNCTION("""COMPUTED_VALUE"""),"-")</f>
        <v>-</v>
      </c>
      <c r="BF53" s="10" t="str">
        <f>IFERROR(__xludf.DUMMYFUNCTION("""COMPUTED_VALUE"""),"-")</f>
        <v>-</v>
      </c>
      <c r="BG53" s="10" t="str">
        <f>IFERROR(__xludf.DUMMYFUNCTION("""COMPUTED_VALUE"""),"-")</f>
        <v>-</v>
      </c>
      <c r="BH53" s="10" t="str">
        <f>IFERROR(__xludf.DUMMYFUNCTION("""COMPUTED_VALUE"""),"-")</f>
        <v>-</v>
      </c>
      <c r="BI53" s="10" t="str">
        <f>IFERROR(__xludf.DUMMYFUNCTION("""COMPUTED_VALUE"""),"-")</f>
        <v>-</v>
      </c>
      <c r="BJ53" s="10" t="str">
        <f>IFERROR(__xludf.DUMMYFUNCTION("""COMPUTED_VALUE"""),"-")</f>
        <v>-</v>
      </c>
      <c r="BK53" s="10" t="str">
        <f>IFERROR(__xludf.DUMMYFUNCTION("""COMPUTED_VALUE"""),"-")</f>
        <v>-</v>
      </c>
      <c r="BL53" s="11" t="str">
        <f>IFERROR(__xludf.DUMMYFUNCTION("""COMPUTED_VALUE"""),"-")</f>
        <v>-</v>
      </c>
      <c r="BM53" s="10" t="str">
        <f>IFERROR(__xludf.DUMMYFUNCTION("""COMPUTED_VALUE"""),"-")</f>
        <v>-</v>
      </c>
      <c r="BN53" s="10" t="str">
        <f>IFERROR(__xludf.DUMMYFUNCTION("""COMPUTED_VALUE"""),"-")</f>
        <v>-</v>
      </c>
      <c r="BO53" s="10" t="str">
        <f>IFERROR(__xludf.DUMMYFUNCTION("""COMPUTED_VALUE"""),"-")</f>
        <v>-</v>
      </c>
      <c r="BP53" s="10" t="str">
        <f>IFERROR(__xludf.DUMMYFUNCTION("""COMPUTED_VALUE"""),"-")</f>
        <v>-</v>
      </c>
      <c r="BQ53" s="10" t="str">
        <f>IFERROR(__xludf.DUMMYFUNCTION("""COMPUTED_VALUE"""),"-")</f>
        <v>-</v>
      </c>
      <c r="BR53" s="10" t="str">
        <f>IFERROR(__xludf.DUMMYFUNCTION("""COMPUTED_VALUE"""),"-")</f>
        <v>-</v>
      </c>
      <c r="BS53" s="10" t="str">
        <f>IFERROR(__xludf.DUMMYFUNCTION("""COMPUTED_VALUE"""),"-")</f>
        <v>-</v>
      </c>
      <c r="BT53" s="10" t="str">
        <f>IFERROR(__xludf.DUMMYFUNCTION("""COMPUTED_VALUE"""),"-")</f>
        <v>-</v>
      </c>
      <c r="BU53" s="10" t="str">
        <f>IFERROR(__xludf.DUMMYFUNCTION("""COMPUTED_VALUE"""),"-")</f>
        <v>-</v>
      </c>
      <c r="BV53" s="10" t="str">
        <f>IFERROR(__xludf.DUMMYFUNCTION("""COMPUTED_VALUE"""),"-")</f>
        <v>-</v>
      </c>
      <c r="BW53" s="10" t="str">
        <f>IFERROR(__xludf.DUMMYFUNCTION("""COMPUTED_VALUE"""),"-")</f>
        <v>-</v>
      </c>
      <c r="BX53" s="10" t="str">
        <f>IFERROR(__xludf.DUMMYFUNCTION("""COMPUTED_VALUE"""),"-")</f>
        <v>-</v>
      </c>
      <c r="BY53" s="10" t="str">
        <f>IFERROR(__xludf.DUMMYFUNCTION("""COMPUTED_VALUE"""),"-")</f>
        <v>-</v>
      </c>
      <c r="BZ53" s="10" t="str">
        <f>IFERROR(__xludf.DUMMYFUNCTION("""COMPUTED_VALUE"""),"-")</f>
        <v>-</v>
      </c>
      <c r="CA53" s="10" t="str">
        <f>IFERROR(__xludf.DUMMYFUNCTION("""COMPUTED_VALUE"""),"-")</f>
        <v>-</v>
      </c>
      <c r="CB53" s="10" t="str">
        <f>IFERROR(__xludf.DUMMYFUNCTION("""COMPUTED_VALUE"""),"-")</f>
        <v>-</v>
      </c>
      <c r="CC53" s="10" t="str">
        <f>IFERROR(__xludf.DUMMYFUNCTION("""COMPUTED_VALUE"""),"-")</f>
        <v>-</v>
      </c>
      <c r="CD53" s="10" t="str">
        <f>IFERROR(__xludf.DUMMYFUNCTION("""COMPUTED_VALUE"""),"-")</f>
        <v>-</v>
      </c>
      <c r="CE53" s="10" t="str">
        <f>IFERROR(__xludf.DUMMYFUNCTION("""COMPUTED_VALUE"""),"-")</f>
        <v>-</v>
      </c>
      <c r="CF53" s="10" t="str">
        <f>IFERROR(__xludf.DUMMYFUNCTION("""COMPUTED_VALUE"""),"-")</f>
        <v>-</v>
      </c>
      <c r="CG53" s="10" t="str">
        <f>IFERROR(__xludf.DUMMYFUNCTION("""COMPUTED_VALUE"""),"-")</f>
        <v>-</v>
      </c>
      <c r="CH53" s="10" t="str">
        <f>IFERROR(__xludf.DUMMYFUNCTION("""COMPUTED_VALUE"""),"-")</f>
        <v>-</v>
      </c>
      <c r="CI53" s="10" t="str">
        <f>IFERROR(__xludf.DUMMYFUNCTION("""COMPUTED_VALUE"""),"-")</f>
        <v>-</v>
      </c>
      <c r="CJ53" s="10" t="str">
        <f>IFERROR(__xludf.DUMMYFUNCTION("""COMPUTED_VALUE"""),"-")</f>
        <v>-</v>
      </c>
      <c r="CK53" s="10" t="str">
        <f>IFERROR(__xludf.DUMMYFUNCTION("""COMPUTED_VALUE"""),"-")</f>
        <v>-</v>
      </c>
      <c r="CL53" s="10" t="str">
        <f>IFERROR(__xludf.DUMMYFUNCTION("""COMPUTED_VALUE"""),"-")</f>
        <v>-</v>
      </c>
      <c r="CM53" s="10" t="str">
        <f>IFERROR(__xludf.DUMMYFUNCTION("""COMPUTED_VALUE"""),"-")</f>
        <v>-</v>
      </c>
      <c r="CN53" s="10" t="str">
        <f>IFERROR(__xludf.DUMMYFUNCTION("""COMPUTED_VALUE"""),"-")</f>
        <v>-</v>
      </c>
      <c r="CO53" s="11">
        <f>IFERROR(__xludf.DUMMYFUNCTION("""COMPUTED_VALUE"""),1.0)</f>
        <v>1</v>
      </c>
      <c r="CP53" s="10">
        <f>IFERROR(__xludf.DUMMYFUNCTION("""COMPUTED_VALUE"""),1.0)</f>
        <v>1</v>
      </c>
      <c r="CQ53" s="10">
        <f>IFERROR(__xludf.DUMMYFUNCTION("""COMPUTED_VALUE"""),1.0)</f>
        <v>1</v>
      </c>
      <c r="CR53" s="10">
        <f>IFERROR(__xludf.DUMMYFUNCTION("""COMPUTED_VALUE"""),1.0)</f>
        <v>1</v>
      </c>
      <c r="CS53" s="10">
        <f>IFERROR(__xludf.DUMMYFUNCTION("""COMPUTED_VALUE"""),1.0)</f>
        <v>1</v>
      </c>
      <c r="CT53" s="10">
        <f>IFERROR(__xludf.DUMMYFUNCTION("""COMPUTED_VALUE"""),1.0)</f>
        <v>1</v>
      </c>
      <c r="CU53" s="10">
        <f>IFERROR(__xludf.DUMMYFUNCTION("""COMPUTED_VALUE"""),1.0)</f>
        <v>1</v>
      </c>
      <c r="CV53" s="10">
        <f>IFERROR(__xludf.DUMMYFUNCTION("""COMPUTED_VALUE"""),1.0)</f>
        <v>1</v>
      </c>
      <c r="CW53" s="10">
        <f>IFERROR(__xludf.DUMMYFUNCTION("""COMPUTED_VALUE"""),1.0)</f>
        <v>1</v>
      </c>
      <c r="CX53" s="10">
        <f>IFERROR(__xludf.DUMMYFUNCTION("""COMPUTED_VALUE"""),1.0)</f>
        <v>1</v>
      </c>
      <c r="CY53" s="10">
        <f>IFERROR(__xludf.DUMMYFUNCTION("""COMPUTED_VALUE"""),1.0)</f>
        <v>1</v>
      </c>
      <c r="CZ53" s="10">
        <f>IFERROR(__xludf.DUMMYFUNCTION("""COMPUTED_VALUE"""),1.0)</f>
        <v>1</v>
      </c>
      <c r="DA53" s="10">
        <f>IFERROR(__xludf.DUMMYFUNCTION("""COMPUTED_VALUE"""),1.0)</f>
        <v>1</v>
      </c>
      <c r="DB53" s="10">
        <f>IFERROR(__xludf.DUMMYFUNCTION("""COMPUTED_VALUE"""),1.0)</f>
        <v>1</v>
      </c>
      <c r="DC53" s="10">
        <f>IFERROR(__xludf.DUMMYFUNCTION("""COMPUTED_VALUE"""),1.0)</f>
        <v>1</v>
      </c>
      <c r="DD53" s="10">
        <f>IFERROR(__xludf.DUMMYFUNCTION("""COMPUTED_VALUE"""),1.0)</f>
        <v>1</v>
      </c>
      <c r="DE53" s="10">
        <f>IFERROR(__xludf.DUMMYFUNCTION("""COMPUTED_VALUE"""),1.0)</f>
        <v>1</v>
      </c>
      <c r="DF53" s="10">
        <f>IFERROR(__xludf.DUMMYFUNCTION("""COMPUTED_VALUE"""),1.0)</f>
        <v>1</v>
      </c>
      <c r="DG53" s="10">
        <f>IFERROR(__xludf.DUMMYFUNCTION("""COMPUTED_VALUE"""),1.0)</f>
        <v>1</v>
      </c>
      <c r="DH53" s="10">
        <f>IFERROR(__xludf.DUMMYFUNCTION("""COMPUTED_VALUE"""),1.0)</f>
        <v>1</v>
      </c>
      <c r="DI53" s="10">
        <f>IFERROR(__xludf.DUMMYFUNCTION("""COMPUTED_VALUE"""),1.0)</f>
        <v>1</v>
      </c>
      <c r="DJ53" s="10">
        <f>IFERROR(__xludf.DUMMYFUNCTION("""COMPUTED_VALUE"""),1.0)</f>
        <v>1</v>
      </c>
      <c r="DK53" s="10">
        <f>IFERROR(__xludf.DUMMYFUNCTION("""COMPUTED_VALUE"""),1.0)</f>
        <v>1</v>
      </c>
      <c r="DL53" s="10">
        <f>IFERROR(__xludf.DUMMYFUNCTION("""COMPUTED_VALUE"""),1.0)</f>
        <v>1</v>
      </c>
      <c r="DM53" s="10">
        <f>IFERROR(__xludf.DUMMYFUNCTION("""COMPUTED_VALUE"""),1.0)</f>
        <v>1</v>
      </c>
      <c r="DN53" s="10">
        <f>IFERROR(__xludf.DUMMYFUNCTION("""COMPUTED_VALUE"""),1.0)</f>
        <v>1</v>
      </c>
      <c r="DO53" s="10">
        <f>IFERROR(__xludf.DUMMYFUNCTION("""COMPUTED_VALUE"""),1.0)</f>
        <v>1</v>
      </c>
      <c r="DP53" s="10">
        <f>IFERROR(__xludf.DUMMYFUNCTION("""COMPUTED_VALUE"""),1.0)</f>
        <v>1</v>
      </c>
      <c r="DQ53" s="10">
        <f>IFERROR(__xludf.DUMMYFUNCTION("""COMPUTED_VALUE"""),1.0)</f>
        <v>1</v>
      </c>
      <c r="DR53" s="10">
        <f>IFERROR(__xludf.DUMMYFUNCTION("""COMPUTED_VALUE"""),1.0)</f>
        <v>1</v>
      </c>
      <c r="DS53" s="10">
        <f>IFERROR(__xludf.DUMMYFUNCTION("""COMPUTED_VALUE"""),1.0)</f>
        <v>1</v>
      </c>
      <c r="DT53" s="10">
        <f>IFERROR(__xludf.DUMMYFUNCTION("""COMPUTED_VALUE"""),1.0)</f>
        <v>1</v>
      </c>
      <c r="DU53" s="10">
        <f>IFERROR(__xludf.DUMMYFUNCTION("""COMPUTED_VALUE"""),1.0)</f>
        <v>1</v>
      </c>
      <c r="DV53" s="10">
        <f>IFERROR(__xludf.DUMMYFUNCTION("""COMPUTED_VALUE"""),1.0)</f>
        <v>1</v>
      </c>
      <c r="DW53" s="10">
        <f>IFERROR(__xludf.DUMMYFUNCTION("""COMPUTED_VALUE"""),1.0)</f>
        <v>1</v>
      </c>
      <c r="DX53" s="10">
        <f>IFERROR(__xludf.DUMMYFUNCTION("""COMPUTED_VALUE"""),1.0)</f>
        <v>1</v>
      </c>
      <c r="DY53" s="10">
        <f>IFERROR(__xludf.DUMMYFUNCTION("""COMPUTED_VALUE"""),1.0)</f>
        <v>1</v>
      </c>
      <c r="DZ53" s="10">
        <f>IFERROR(__xludf.DUMMYFUNCTION("""COMPUTED_VALUE"""),1.0)</f>
        <v>1</v>
      </c>
      <c r="EA53" s="10">
        <f>IFERROR(__xludf.DUMMYFUNCTION("""COMPUTED_VALUE"""),1.0)</f>
        <v>1</v>
      </c>
      <c r="EB53" s="10">
        <f>IFERROR(__xludf.DUMMYFUNCTION("""COMPUTED_VALUE"""),1.0)</f>
        <v>1</v>
      </c>
      <c r="EC53" s="10">
        <f>IFERROR(__xludf.DUMMYFUNCTION("""COMPUTED_VALUE"""),1.0)</f>
        <v>1</v>
      </c>
      <c r="ED53" s="10">
        <f>IFERROR(__xludf.DUMMYFUNCTION("""COMPUTED_VALUE"""),1.0)</f>
        <v>1</v>
      </c>
      <c r="EE53" s="10">
        <f>IFERROR(__xludf.DUMMYFUNCTION("""COMPUTED_VALUE"""),1.0)</f>
        <v>1</v>
      </c>
      <c r="EF53" s="10">
        <f>IFERROR(__xludf.DUMMYFUNCTION("""COMPUTED_VALUE"""),1.0)</f>
        <v>1</v>
      </c>
      <c r="EG53" s="10">
        <f>IFERROR(__xludf.DUMMYFUNCTION("""COMPUTED_VALUE"""),1.0)</f>
        <v>1</v>
      </c>
      <c r="EH53" s="10">
        <f>IFERROR(__xludf.DUMMYFUNCTION("""COMPUTED_VALUE"""),1.0)</f>
        <v>1</v>
      </c>
      <c r="EI53" s="10">
        <f>IFERROR(__xludf.DUMMYFUNCTION("""COMPUTED_VALUE"""),1.0)</f>
        <v>1</v>
      </c>
      <c r="EJ53" s="10">
        <f>IFERROR(__xludf.DUMMYFUNCTION("""COMPUTED_VALUE"""),1.0)</f>
        <v>1</v>
      </c>
      <c r="EK53" s="10">
        <f>IFERROR(__xludf.DUMMYFUNCTION("""COMPUTED_VALUE"""),1.0)</f>
        <v>1</v>
      </c>
      <c r="EL53" s="10">
        <f>IFERROR(__xludf.DUMMYFUNCTION("""COMPUTED_VALUE"""),1.0)</f>
        <v>1</v>
      </c>
      <c r="EM53" s="10">
        <f>IFERROR(__xludf.DUMMYFUNCTION("""COMPUTED_VALUE"""),1.0)</f>
        <v>1</v>
      </c>
      <c r="EN53" s="10">
        <f>IFERROR(__xludf.DUMMYFUNCTION("""COMPUTED_VALUE"""),1.0)</f>
        <v>1</v>
      </c>
      <c r="EO53" s="10">
        <f>IFERROR(__xludf.DUMMYFUNCTION("""COMPUTED_VALUE"""),1.0)</f>
        <v>1</v>
      </c>
      <c r="EP53" s="10">
        <f>IFERROR(__xludf.DUMMYFUNCTION("""COMPUTED_VALUE"""),1.0)</f>
        <v>1</v>
      </c>
      <c r="EQ53" s="10">
        <f>IFERROR(__xludf.DUMMYFUNCTION("""COMPUTED_VALUE"""),1.0)</f>
        <v>1</v>
      </c>
      <c r="ER53" s="10">
        <f>IFERROR(__xludf.DUMMYFUNCTION("""COMPUTED_VALUE"""),1.0)</f>
        <v>1</v>
      </c>
      <c r="ES53" s="10">
        <f>IFERROR(__xludf.DUMMYFUNCTION("""COMPUTED_VALUE"""),1.0)</f>
        <v>1</v>
      </c>
      <c r="ET53" s="10">
        <f>IFERROR(__xludf.DUMMYFUNCTION("""COMPUTED_VALUE"""),1.0)</f>
        <v>1</v>
      </c>
      <c r="EU53" s="10">
        <f>IFERROR(__xludf.DUMMYFUNCTION("""COMPUTED_VALUE"""),1.0)</f>
        <v>1</v>
      </c>
      <c r="EV53" s="10" t="str">
        <f>IFERROR(__xludf.DUMMYFUNCTION("""COMPUTED_VALUE"""),"TLE")</f>
        <v>TLE</v>
      </c>
      <c r="EW53" s="10">
        <f>IFERROR(__xludf.DUMMYFUNCTION("""COMPUTED_VALUE"""),1.0)</f>
        <v>1</v>
      </c>
      <c r="EX53" s="10" t="str">
        <f>IFERROR(__xludf.DUMMYFUNCTION("""COMPUTED_VALUE"""),"WA")</f>
        <v>WA</v>
      </c>
      <c r="EY53" s="10" t="str">
        <f>IFERROR(__xludf.DUMMYFUNCTION("""COMPUTED_VALUE"""),"WA")</f>
        <v>WA</v>
      </c>
      <c r="EZ53" s="10" t="str">
        <f>IFERROR(__xludf.DUMMYFUNCTION("""COMPUTED_VALUE"""),"WA")</f>
        <v>WA</v>
      </c>
      <c r="FA53" s="10" t="str">
        <f>IFERROR(__xludf.DUMMYFUNCTION("""COMPUTED_VALUE"""),"RTE")</f>
        <v>RTE</v>
      </c>
      <c r="FB53" s="10" t="str">
        <f>IFERROR(__xludf.DUMMYFUNCTION("""COMPUTED_VALUE"""),"TLE")</f>
        <v>TLE</v>
      </c>
      <c r="FC53" s="10" t="str">
        <f>IFERROR(__xludf.DUMMYFUNCTION("""COMPUTED_VALUE"""),"RTE")</f>
        <v>RTE</v>
      </c>
      <c r="FD53" s="11" t="str">
        <f>IFERROR(__xludf.DUMMYFUNCTION("""COMPUTED_VALUE"""),"-")</f>
        <v>-</v>
      </c>
      <c r="FE53" s="10" t="str">
        <f>IFERROR(__xludf.DUMMYFUNCTION("""COMPUTED_VALUE"""),"-")</f>
        <v>-</v>
      </c>
      <c r="FF53" s="10" t="str">
        <f>IFERROR(__xludf.DUMMYFUNCTION("""COMPUTED_VALUE"""),"-")</f>
        <v>-</v>
      </c>
      <c r="FG53" s="10" t="str">
        <f>IFERROR(__xludf.DUMMYFUNCTION("""COMPUTED_VALUE"""),"-")</f>
        <v>-</v>
      </c>
      <c r="FH53" s="10" t="str">
        <f>IFERROR(__xludf.DUMMYFUNCTION("""COMPUTED_VALUE"""),"-")</f>
        <v>-</v>
      </c>
      <c r="FI53" s="10" t="str">
        <f>IFERROR(__xludf.DUMMYFUNCTION("""COMPUTED_VALUE"""),"-")</f>
        <v>-</v>
      </c>
      <c r="FJ53" s="10" t="str">
        <f>IFERROR(__xludf.DUMMYFUNCTION("""COMPUTED_VALUE"""),"-")</f>
        <v>-</v>
      </c>
      <c r="FK53" s="10" t="str">
        <f>IFERROR(__xludf.DUMMYFUNCTION("""COMPUTED_VALUE"""),"-")</f>
        <v>-</v>
      </c>
      <c r="FL53" s="10" t="str">
        <f>IFERROR(__xludf.DUMMYFUNCTION("""COMPUTED_VALUE"""),"-")</f>
        <v>-</v>
      </c>
      <c r="FM53" s="10" t="str">
        <f>IFERROR(__xludf.DUMMYFUNCTION("""COMPUTED_VALUE"""),"-")</f>
        <v>-</v>
      </c>
      <c r="FN53" s="10" t="str">
        <f>IFERROR(__xludf.DUMMYFUNCTION("""COMPUTED_VALUE"""),"-")</f>
        <v>-</v>
      </c>
      <c r="FO53" s="10" t="str">
        <f>IFERROR(__xludf.DUMMYFUNCTION("""COMPUTED_VALUE"""),"-")</f>
        <v>-</v>
      </c>
      <c r="FP53" s="10" t="str">
        <f>IFERROR(__xludf.DUMMYFUNCTION("""COMPUTED_VALUE"""),"-")</f>
        <v>-</v>
      </c>
      <c r="FQ53" s="10" t="str">
        <f>IFERROR(__xludf.DUMMYFUNCTION("""COMPUTED_VALUE"""),"-")</f>
        <v>-</v>
      </c>
      <c r="FR53" s="10" t="str">
        <f>IFERROR(__xludf.DUMMYFUNCTION("""COMPUTED_VALUE"""),"-")</f>
        <v>-</v>
      </c>
      <c r="FS53" s="10" t="str">
        <f>IFERROR(__xludf.DUMMYFUNCTION("""COMPUTED_VALUE"""),"-")</f>
        <v>-</v>
      </c>
      <c r="FT53" s="10" t="str">
        <f>IFERROR(__xludf.DUMMYFUNCTION("""COMPUTED_VALUE"""),"-")</f>
        <v>-</v>
      </c>
      <c r="FU53" s="10" t="str">
        <f>IFERROR(__xludf.DUMMYFUNCTION("""COMPUTED_VALUE"""),"-")</f>
        <v>-</v>
      </c>
      <c r="FV53" s="10" t="str">
        <f>IFERROR(__xludf.DUMMYFUNCTION("""COMPUTED_VALUE"""),"-")</f>
        <v>-</v>
      </c>
      <c r="FW53" s="10" t="str">
        <f>IFERROR(__xludf.DUMMYFUNCTION("""COMPUTED_VALUE"""),"-")</f>
        <v>-</v>
      </c>
      <c r="FX53" s="10" t="str">
        <f>IFERROR(__xludf.DUMMYFUNCTION("""COMPUTED_VALUE"""),"-")</f>
        <v>-</v>
      </c>
      <c r="FY53" s="10" t="str">
        <f>IFERROR(__xludf.DUMMYFUNCTION("""COMPUTED_VALUE"""),"-")</f>
        <v>-</v>
      </c>
      <c r="FZ53" s="10" t="str">
        <f>IFERROR(__xludf.DUMMYFUNCTION("""COMPUTED_VALUE"""),"-")</f>
        <v>-</v>
      </c>
      <c r="GA53" s="10" t="str">
        <f>IFERROR(__xludf.DUMMYFUNCTION("""COMPUTED_VALUE"""),"-")</f>
        <v>-</v>
      </c>
      <c r="GB53" s="10" t="str">
        <f>IFERROR(__xludf.DUMMYFUNCTION("""COMPUTED_VALUE"""),"-")</f>
        <v>-</v>
      </c>
      <c r="GC53" s="10" t="str">
        <f>IFERROR(__xludf.DUMMYFUNCTION("""COMPUTED_VALUE"""),"-")</f>
        <v>-</v>
      </c>
      <c r="GD53" s="10" t="str">
        <f>IFERROR(__xludf.DUMMYFUNCTION("""COMPUTED_VALUE"""),"-")</f>
        <v>-</v>
      </c>
      <c r="GE53" s="11">
        <f>IFERROR(__xludf.DUMMYFUNCTION("""COMPUTED_VALUE"""),1.0)</f>
        <v>1</v>
      </c>
      <c r="GF53" s="10" t="str">
        <f>IFERROR(__xludf.DUMMYFUNCTION("""COMPUTED_VALUE"""),"WA")</f>
        <v>WA</v>
      </c>
      <c r="GG53" s="10" t="str">
        <f>IFERROR(__xludf.DUMMYFUNCTION("""COMPUTED_VALUE"""),"WA")</f>
        <v>WA</v>
      </c>
      <c r="GH53" s="10" t="str">
        <f>IFERROR(__xludf.DUMMYFUNCTION("""COMPUTED_VALUE"""),"WA")</f>
        <v>WA</v>
      </c>
      <c r="GI53" s="10" t="str">
        <f>IFERROR(__xludf.DUMMYFUNCTION("""COMPUTED_VALUE"""),"WA")</f>
        <v>WA</v>
      </c>
      <c r="GJ53" s="10" t="str">
        <f>IFERROR(__xludf.DUMMYFUNCTION("""COMPUTED_VALUE"""),"WA")</f>
        <v>WA</v>
      </c>
      <c r="GK53" s="10" t="str">
        <f>IFERROR(__xludf.DUMMYFUNCTION("""COMPUTED_VALUE"""),"WA")</f>
        <v>WA</v>
      </c>
      <c r="GL53" s="10" t="str">
        <f>IFERROR(__xludf.DUMMYFUNCTION("""COMPUTED_VALUE"""),"TLE")</f>
        <v>TLE</v>
      </c>
      <c r="GM53" s="10" t="str">
        <f>IFERROR(__xludf.DUMMYFUNCTION("""COMPUTED_VALUE"""),"MLE")</f>
        <v>MLE</v>
      </c>
      <c r="GN53" s="10" t="str">
        <f>IFERROR(__xludf.DUMMYFUNCTION("""COMPUTED_VALUE"""),"TLE")</f>
        <v>TLE</v>
      </c>
      <c r="GO53" s="10" t="str">
        <f>IFERROR(__xludf.DUMMYFUNCTION("""COMPUTED_VALUE"""),"WA")</f>
        <v>WA</v>
      </c>
      <c r="GP53" s="10" t="str">
        <f>IFERROR(__xludf.DUMMYFUNCTION("""COMPUTED_VALUE"""),"TLE")</f>
        <v>TLE</v>
      </c>
      <c r="GQ53" s="10" t="str">
        <f>IFERROR(__xludf.DUMMYFUNCTION("""COMPUTED_VALUE"""),"TLE")</f>
        <v>TLE</v>
      </c>
      <c r="GR53" s="10" t="str">
        <f>IFERROR(__xludf.DUMMYFUNCTION("""COMPUTED_VALUE"""),"TLE")</f>
        <v>TLE</v>
      </c>
      <c r="GS53" s="10" t="str">
        <f>IFERROR(__xludf.DUMMYFUNCTION("""COMPUTED_VALUE"""),"TLE")</f>
        <v>TLE</v>
      </c>
      <c r="GT53" s="10" t="str">
        <f>IFERROR(__xludf.DUMMYFUNCTION("""COMPUTED_VALUE"""),"TLE")</f>
        <v>TLE</v>
      </c>
      <c r="GU53" s="10" t="str">
        <f>IFERROR(__xludf.DUMMYFUNCTION("""COMPUTED_VALUE"""),"TLE")</f>
        <v>TLE</v>
      </c>
      <c r="GV53" s="10" t="str">
        <f>IFERROR(__xludf.DUMMYFUNCTION("""COMPUTED_VALUE"""),"TLE")</f>
        <v>TLE</v>
      </c>
      <c r="GW53" s="10" t="str">
        <f>IFERROR(__xludf.DUMMYFUNCTION("""COMPUTED_VALUE"""),"TLE")</f>
        <v>TLE</v>
      </c>
      <c r="GX53" s="10" t="str">
        <f>IFERROR(__xludf.DUMMYFUNCTION("""COMPUTED_VALUE"""),"TLE")</f>
        <v>TLE</v>
      </c>
      <c r="GY53" s="10" t="str">
        <f>IFERROR(__xludf.DUMMYFUNCTION("""COMPUTED_VALUE"""),"TLE")</f>
        <v>TLE</v>
      </c>
      <c r="GZ53" s="10" t="str">
        <f>IFERROR(__xludf.DUMMYFUNCTION("""COMPUTED_VALUE"""),"TLE")</f>
        <v>TLE</v>
      </c>
      <c r="HA53" s="10" t="str">
        <f>IFERROR(__xludf.DUMMYFUNCTION("""COMPUTED_VALUE"""),"TLE")</f>
        <v>TLE</v>
      </c>
      <c r="HB53" s="10" t="str">
        <f>IFERROR(__xludf.DUMMYFUNCTION("""COMPUTED_VALUE"""),"TLE")</f>
        <v>TLE</v>
      </c>
      <c r="HC53" s="10" t="str">
        <f>IFERROR(__xludf.DUMMYFUNCTION("""COMPUTED_VALUE"""),"TLE")</f>
        <v>TLE</v>
      </c>
      <c r="HD53" s="10" t="str">
        <f>IFERROR(__xludf.DUMMYFUNCTION("""COMPUTED_VALUE"""),"TLE")</f>
        <v>TLE</v>
      </c>
      <c r="HE53" s="10" t="str">
        <f>IFERROR(__xludf.DUMMYFUNCTION("""COMPUTED_VALUE"""),"TLE")</f>
        <v>TLE</v>
      </c>
      <c r="HF53" s="10" t="str">
        <f>IFERROR(__xludf.DUMMYFUNCTION("""COMPUTED_VALUE"""),"TLE")</f>
        <v>TLE</v>
      </c>
      <c r="HG53" s="10" t="str">
        <f>IFERROR(__xludf.DUMMYFUNCTION("""COMPUTED_VALUE"""),"TLE")</f>
        <v>TLE</v>
      </c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</row>
    <row r="54">
      <c r="A54" s="7"/>
      <c r="B54" s="8"/>
      <c r="C54" s="8" t="str">
        <f t="shared" si="1"/>
        <v>49 - 56</v>
      </c>
      <c r="D54" s="7" t="str">
        <f>IFERROR(__xludf.DUMMYFUNCTION("""COMPUTED_VALUE"""),"sjovanovic3107")</f>
        <v>sjovanovic3107</v>
      </c>
      <c r="E54" s="7" t="str">
        <f>IFERROR(__xludf.DUMMYFUNCTION("""COMPUTED_VALUE"""),"Stefan")</f>
        <v>Stefan</v>
      </c>
      <c r="F54" s="7" t="str">
        <f>IFERROR(__xludf.DUMMYFUNCTION("""COMPUTED_VALUE"""),"Jovanović")</f>
        <v>Jovanović</v>
      </c>
      <c r="G54" s="9">
        <f>IFERROR(__xludf.DUMMYFUNCTION("""COMPUTED_VALUE"""),61.0)</f>
        <v>61</v>
      </c>
      <c r="H54" s="7" t="str">
        <f>IFERROR(__xludf.DUMMYFUNCTION("""COMPUTED_VALUE"""),"ODOBREN")</f>
        <v>ODOBREN</v>
      </c>
      <c r="I54" s="7" t="str">
        <f>IFERROR(__xludf.DUMMYFUNCTION("""COMPUTED_VALUE"""),"Sremska Mitrovica")</f>
        <v>Sremska Mitrovica</v>
      </c>
      <c r="J54" s="7" t="str">
        <f>IFERROR(__xludf.DUMMYFUNCTION("""COMPUTED_VALUE"""),"Mitrovačka gimnazija")</f>
        <v>Mitrovačka gimnazija</v>
      </c>
      <c r="K54" s="7" t="str">
        <f>IFERROR(__xludf.DUMMYFUNCTION("""COMPUTED_VALUE"""),"III")</f>
        <v>III</v>
      </c>
      <c r="L54" s="7" t="str">
        <f>IFERROR(__xludf.DUMMYFUNCTION("""COMPUTED_VALUE"""),"A")</f>
        <v>A</v>
      </c>
      <c r="M54" s="7" t="str">
        <f>IFERROR(__xludf.DUMMYFUNCTION("""COMPUTED_VALUE"""),"Darko Perić")</f>
        <v>Darko Perić</v>
      </c>
      <c r="N54" s="10" t="str">
        <f>IFERROR(__xludf.DUMMYFUNCTION("""COMPUTED_VALUE"""),"-")</f>
        <v>-</v>
      </c>
      <c r="O54" s="10" t="str">
        <f>IFERROR(__xludf.DUMMYFUNCTION("""COMPUTED_VALUE"""),"-")</f>
        <v>-</v>
      </c>
      <c r="P54" s="10" t="str">
        <f>IFERROR(__xludf.DUMMYFUNCTION("""COMPUTED_VALUE"""),"-")</f>
        <v>-</v>
      </c>
      <c r="Q54" s="11">
        <f>IFERROR(__xludf.DUMMYFUNCTION("""COMPUTED_VALUE"""),61.0)</f>
        <v>61</v>
      </c>
      <c r="R54" s="10">
        <f>IFERROR(__xludf.DUMMYFUNCTION("""COMPUTED_VALUE"""),0.0)</f>
        <v>0</v>
      </c>
      <c r="S54" s="10" t="str">
        <f>IFERROR(__xludf.DUMMYFUNCTION("""COMPUTED_VALUE"""),"-")</f>
        <v>-</v>
      </c>
      <c r="T54" s="11" t="str">
        <f>IFERROR(__xludf.DUMMYFUNCTION("""COMPUTED_VALUE"""),"-")</f>
        <v>-</v>
      </c>
      <c r="U54" s="10" t="str">
        <f>IFERROR(__xludf.DUMMYFUNCTION("""COMPUTED_VALUE"""),"-")</f>
        <v>-</v>
      </c>
      <c r="V54" s="10" t="str">
        <f>IFERROR(__xludf.DUMMYFUNCTION("""COMPUTED_VALUE"""),"-")</f>
        <v>-</v>
      </c>
      <c r="W54" s="10" t="str">
        <f>IFERROR(__xludf.DUMMYFUNCTION("""COMPUTED_VALUE"""),"-")</f>
        <v>-</v>
      </c>
      <c r="X54" s="10" t="str">
        <f>IFERROR(__xludf.DUMMYFUNCTION("""COMPUTED_VALUE"""),"-")</f>
        <v>-</v>
      </c>
      <c r="Y54" s="10" t="str">
        <f>IFERROR(__xludf.DUMMYFUNCTION("""COMPUTED_VALUE"""),"-")</f>
        <v>-</v>
      </c>
      <c r="Z54" s="10" t="str">
        <f>IFERROR(__xludf.DUMMYFUNCTION("""COMPUTED_VALUE"""),"-")</f>
        <v>-</v>
      </c>
      <c r="AA54" s="10" t="str">
        <f>IFERROR(__xludf.DUMMYFUNCTION("""COMPUTED_VALUE"""),"-")</f>
        <v>-</v>
      </c>
      <c r="AB54" s="10" t="str">
        <f>IFERROR(__xludf.DUMMYFUNCTION("""COMPUTED_VALUE"""),"-")</f>
        <v>-</v>
      </c>
      <c r="AC54" s="10" t="str">
        <f>IFERROR(__xludf.DUMMYFUNCTION("""COMPUTED_VALUE"""),"-")</f>
        <v>-</v>
      </c>
      <c r="AD54" s="10" t="str">
        <f>IFERROR(__xludf.DUMMYFUNCTION("""COMPUTED_VALUE"""),"-")</f>
        <v>-</v>
      </c>
      <c r="AE54" s="10" t="str">
        <f>IFERROR(__xludf.DUMMYFUNCTION("""COMPUTED_VALUE"""),"-")</f>
        <v>-</v>
      </c>
      <c r="AF54" s="10" t="str">
        <f>IFERROR(__xludf.DUMMYFUNCTION("""COMPUTED_VALUE"""),"-")</f>
        <v>-</v>
      </c>
      <c r="AG54" s="10" t="str">
        <f>IFERROR(__xludf.DUMMYFUNCTION("""COMPUTED_VALUE"""),"-")</f>
        <v>-</v>
      </c>
      <c r="AH54" s="10" t="str">
        <f>IFERROR(__xludf.DUMMYFUNCTION("""COMPUTED_VALUE"""),"-")</f>
        <v>-</v>
      </c>
      <c r="AI54" s="10" t="str">
        <f>IFERROR(__xludf.DUMMYFUNCTION("""COMPUTED_VALUE"""),"-")</f>
        <v>-</v>
      </c>
      <c r="AJ54" s="10" t="str">
        <f>IFERROR(__xludf.DUMMYFUNCTION("""COMPUTED_VALUE"""),"-")</f>
        <v>-</v>
      </c>
      <c r="AK54" s="10" t="str">
        <f>IFERROR(__xludf.DUMMYFUNCTION("""COMPUTED_VALUE"""),"-")</f>
        <v>-</v>
      </c>
      <c r="AL54" s="10" t="str">
        <f>IFERROR(__xludf.DUMMYFUNCTION("""COMPUTED_VALUE"""),"-")</f>
        <v>-</v>
      </c>
      <c r="AM54" s="10" t="str">
        <f>IFERROR(__xludf.DUMMYFUNCTION("""COMPUTED_VALUE"""),"-")</f>
        <v>-</v>
      </c>
      <c r="AN54" s="11" t="str">
        <f>IFERROR(__xludf.DUMMYFUNCTION("""COMPUTED_VALUE"""),"-")</f>
        <v>-</v>
      </c>
      <c r="AO54" s="10" t="str">
        <f>IFERROR(__xludf.DUMMYFUNCTION("""COMPUTED_VALUE"""),"-")</f>
        <v>-</v>
      </c>
      <c r="AP54" s="10" t="str">
        <f>IFERROR(__xludf.DUMMYFUNCTION("""COMPUTED_VALUE"""),"-")</f>
        <v>-</v>
      </c>
      <c r="AQ54" s="10" t="str">
        <f>IFERROR(__xludf.DUMMYFUNCTION("""COMPUTED_VALUE"""),"-")</f>
        <v>-</v>
      </c>
      <c r="AR54" s="10" t="str">
        <f>IFERROR(__xludf.DUMMYFUNCTION("""COMPUTED_VALUE"""),"-")</f>
        <v>-</v>
      </c>
      <c r="AS54" s="10" t="str">
        <f>IFERROR(__xludf.DUMMYFUNCTION("""COMPUTED_VALUE"""),"-")</f>
        <v>-</v>
      </c>
      <c r="AT54" s="10" t="str">
        <f>IFERROR(__xludf.DUMMYFUNCTION("""COMPUTED_VALUE"""),"-")</f>
        <v>-</v>
      </c>
      <c r="AU54" s="10" t="str">
        <f>IFERROR(__xludf.DUMMYFUNCTION("""COMPUTED_VALUE"""),"-")</f>
        <v>-</v>
      </c>
      <c r="AV54" s="10" t="str">
        <f>IFERROR(__xludf.DUMMYFUNCTION("""COMPUTED_VALUE"""),"-")</f>
        <v>-</v>
      </c>
      <c r="AW54" s="10" t="str">
        <f>IFERROR(__xludf.DUMMYFUNCTION("""COMPUTED_VALUE"""),"-")</f>
        <v>-</v>
      </c>
      <c r="AX54" s="10" t="str">
        <f>IFERROR(__xludf.DUMMYFUNCTION("""COMPUTED_VALUE"""),"-")</f>
        <v>-</v>
      </c>
      <c r="AY54" s="10" t="str">
        <f>IFERROR(__xludf.DUMMYFUNCTION("""COMPUTED_VALUE"""),"-")</f>
        <v>-</v>
      </c>
      <c r="AZ54" s="10" t="str">
        <f>IFERROR(__xludf.DUMMYFUNCTION("""COMPUTED_VALUE"""),"-")</f>
        <v>-</v>
      </c>
      <c r="BA54" s="10" t="str">
        <f>IFERROR(__xludf.DUMMYFUNCTION("""COMPUTED_VALUE"""),"-")</f>
        <v>-</v>
      </c>
      <c r="BB54" s="10" t="str">
        <f>IFERROR(__xludf.DUMMYFUNCTION("""COMPUTED_VALUE"""),"-")</f>
        <v>-</v>
      </c>
      <c r="BC54" s="10" t="str">
        <f>IFERROR(__xludf.DUMMYFUNCTION("""COMPUTED_VALUE"""),"-")</f>
        <v>-</v>
      </c>
      <c r="BD54" s="10" t="str">
        <f>IFERROR(__xludf.DUMMYFUNCTION("""COMPUTED_VALUE"""),"-")</f>
        <v>-</v>
      </c>
      <c r="BE54" s="10" t="str">
        <f>IFERROR(__xludf.DUMMYFUNCTION("""COMPUTED_VALUE"""),"-")</f>
        <v>-</v>
      </c>
      <c r="BF54" s="10" t="str">
        <f>IFERROR(__xludf.DUMMYFUNCTION("""COMPUTED_VALUE"""),"-")</f>
        <v>-</v>
      </c>
      <c r="BG54" s="10" t="str">
        <f>IFERROR(__xludf.DUMMYFUNCTION("""COMPUTED_VALUE"""),"-")</f>
        <v>-</v>
      </c>
      <c r="BH54" s="10" t="str">
        <f>IFERROR(__xludf.DUMMYFUNCTION("""COMPUTED_VALUE"""),"-")</f>
        <v>-</v>
      </c>
      <c r="BI54" s="10" t="str">
        <f>IFERROR(__xludf.DUMMYFUNCTION("""COMPUTED_VALUE"""),"-")</f>
        <v>-</v>
      </c>
      <c r="BJ54" s="10" t="str">
        <f>IFERROR(__xludf.DUMMYFUNCTION("""COMPUTED_VALUE"""),"-")</f>
        <v>-</v>
      </c>
      <c r="BK54" s="10" t="str">
        <f>IFERROR(__xludf.DUMMYFUNCTION("""COMPUTED_VALUE"""),"-")</f>
        <v>-</v>
      </c>
      <c r="BL54" s="11" t="str">
        <f>IFERROR(__xludf.DUMMYFUNCTION("""COMPUTED_VALUE"""),"-")</f>
        <v>-</v>
      </c>
      <c r="BM54" s="10" t="str">
        <f>IFERROR(__xludf.DUMMYFUNCTION("""COMPUTED_VALUE"""),"-")</f>
        <v>-</v>
      </c>
      <c r="BN54" s="10" t="str">
        <f>IFERROR(__xludf.DUMMYFUNCTION("""COMPUTED_VALUE"""),"-")</f>
        <v>-</v>
      </c>
      <c r="BO54" s="10" t="str">
        <f>IFERROR(__xludf.DUMMYFUNCTION("""COMPUTED_VALUE"""),"-")</f>
        <v>-</v>
      </c>
      <c r="BP54" s="10" t="str">
        <f>IFERROR(__xludf.DUMMYFUNCTION("""COMPUTED_VALUE"""),"-")</f>
        <v>-</v>
      </c>
      <c r="BQ54" s="10" t="str">
        <f>IFERROR(__xludf.DUMMYFUNCTION("""COMPUTED_VALUE"""),"-")</f>
        <v>-</v>
      </c>
      <c r="BR54" s="10" t="str">
        <f>IFERROR(__xludf.DUMMYFUNCTION("""COMPUTED_VALUE"""),"-")</f>
        <v>-</v>
      </c>
      <c r="BS54" s="10" t="str">
        <f>IFERROR(__xludf.DUMMYFUNCTION("""COMPUTED_VALUE"""),"-")</f>
        <v>-</v>
      </c>
      <c r="BT54" s="10" t="str">
        <f>IFERROR(__xludf.DUMMYFUNCTION("""COMPUTED_VALUE"""),"-")</f>
        <v>-</v>
      </c>
      <c r="BU54" s="10" t="str">
        <f>IFERROR(__xludf.DUMMYFUNCTION("""COMPUTED_VALUE"""),"-")</f>
        <v>-</v>
      </c>
      <c r="BV54" s="10" t="str">
        <f>IFERROR(__xludf.DUMMYFUNCTION("""COMPUTED_VALUE"""),"-")</f>
        <v>-</v>
      </c>
      <c r="BW54" s="10" t="str">
        <f>IFERROR(__xludf.DUMMYFUNCTION("""COMPUTED_VALUE"""),"-")</f>
        <v>-</v>
      </c>
      <c r="BX54" s="10" t="str">
        <f>IFERROR(__xludf.DUMMYFUNCTION("""COMPUTED_VALUE"""),"-")</f>
        <v>-</v>
      </c>
      <c r="BY54" s="10" t="str">
        <f>IFERROR(__xludf.DUMMYFUNCTION("""COMPUTED_VALUE"""),"-")</f>
        <v>-</v>
      </c>
      <c r="BZ54" s="10" t="str">
        <f>IFERROR(__xludf.DUMMYFUNCTION("""COMPUTED_VALUE"""),"-")</f>
        <v>-</v>
      </c>
      <c r="CA54" s="10" t="str">
        <f>IFERROR(__xludf.DUMMYFUNCTION("""COMPUTED_VALUE"""),"-")</f>
        <v>-</v>
      </c>
      <c r="CB54" s="10" t="str">
        <f>IFERROR(__xludf.DUMMYFUNCTION("""COMPUTED_VALUE"""),"-")</f>
        <v>-</v>
      </c>
      <c r="CC54" s="10" t="str">
        <f>IFERROR(__xludf.DUMMYFUNCTION("""COMPUTED_VALUE"""),"-")</f>
        <v>-</v>
      </c>
      <c r="CD54" s="10" t="str">
        <f>IFERROR(__xludf.DUMMYFUNCTION("""COMPUTED_VALUE"""),"-")</f>
        <v>-</v>
      </c>
      <c r="CE54" s="10" t="str">
        <f>IFERROR(__xludf.DUMMYFUNCTION("""COMPUTED_VALUE"""),"-")</f>
        <v>-</v>
      </c>
      <c r="CF54" s="10" t="str">
        <f>IFERROR(__xludf.DUMMYFUNCTION("""COMPUTED_VALUE"""),"-")</f>
        <v>-</v>
      </c>
      <c r="CG54" s="10" t="str">
        <f>IFERROR(__xludf.DUMMYFUNCTION("""COMPUTED_VALUE"""),"-")</f>
        <v>-</v>
      </c>
      <c r="CH54" s="10" t="str">
        <f>IFERROR(__xludf.DUMMYFUNCTION("""COMPUTED_VALUE"""),"-")</f>
        <v>-</v>
      </c>
      <c r="CI54" s="10" t="str">
        <f>IFERROR(__xludf.DUMMYFUNCTION("""COMPUTED_VALUE"""),"-")</f>
        <v>-</v>
      </c>
      <c r="CJ54" s="10" t="str">
        <f>IFERROR(__xludf.DUMMYFUNCTION("""COMPUTED_VALUE"""),"-")</f>
        <v>-</v>
      </c>
      <c r="CK54" s="10" t="str">
        <f>IFERROR(__xludf.DUMMYFUNCTION("""COMPUTED_VALUE"""),"-")</f>
        <v>-</v>
      </c>
      <c r="CL54" s="10" t="str">
        <f>IFERROR(__xludf.DUMMYFUNCTION("""COMPUTED_VALUE"""),"-")</f>
        <v>-</v>
      </c>
      <c r="CM54" s="10" t="str">
        <f>IFERROR(__xludf.DUMMYFUNCTION("""COMPUTED_VALUE"""),"-")</f>
        <v>-</v>
      </c>
      <c r="CN54" s="10" t="str">
        <f>IFERROR(__xludf.DUMMYFUNCTION("""COMPUTED_VALUE"""),"-")</f>
        <v>-</v>
      </c>
      <c r="CO54" s="11">
        <f>IFERROR(__xludf.DUMMYFUNCTION("""COMPUTED_VALUE"""),1.0)</f>
        <v>1</v>
      </c>
      <c r="CP54" s="10">
        <f>IFERROR(__xludf.DUMMYFUNCTION("""COMPUTED_VALUE"""),1.0)</f>
        <v>1</v>
      </c>
      <c r="CQ54" s="10">
        <f>IFERROR(__xludf.DUMMYFUNCTION("""COMPUTED_VALUE"""),1.0)</f>
        <v>1</v>
      </c>
      <c r="CR54" s="10">
        <f>IFERROR(__xludf.DUMMYFUNCTION("""COMPUTED_VALUE"""),1.0)</f>
        <v>1</v>
      </c>
      <c r="CS54" s="10">
        <f>IFERROR(__xludf.DUMMYFUNCTION("""COMPUTED_VALUE"""),1.0)</f>
        <v>1</v>
      </c>
      <c r="CT54" s="10">
        <f>IFERROR(__xludf.DUMMYFUNCTION("""COMPUTED_VALUE"""),1.0)</f>
        <v>1</v>
      </c>
      <c r="CU54" s="10">
        <f>IFERROR(__xludf.DUMMYFUNCTION("""COMPUTED_VALUE"""),1.0)</f>
        <v>1</v>
      </c>
      <c r="CV54" s="10">
        <f>IFERROR(__xludf.DUMMYFUNCTION("""COMPUTED_VALUE"""),1.0)</f>
        <v>1</v>
      </c>
      <c r="CW54" s="10">
        <f>IFERROR(__xludf.DUMMYFUNCTION("""COMPUTED_VALUE"""),1.0)</f>
        <v>1</v>
      </c>
      <c r="CX54" s="10">
        <f>IFERROR(__xludf.DUMMYFUNCTION("""COMPUTED_VALUE"""),1.0)</f>
        <v>1</v>
      </c>
      <c r="CY54" s="10">
        <f>IFERROR(__xludf.DUMMYFUNCTION("""COMPUTED_VALUE"""),1.0)</f>
        <v>1</v>
      </c>
      <c r="CZ54" s="10">
        <f>IFERROR(__xludf.DUMMYFUNCTION("""COMPUTED_VALUE"""),1.0)</f>
        <v>1</v>
      </c>
      <c r="DA54" s="10">
        <f>IFERROR(__xludf.DUMMYFUNCTION("""COMPUTED_VALUE"""),1.0)</f>
        <v>1</v>
      </c>
      <c r="DB54" s="10">
        <f>IFERROR(__xludf.DUMMYFUNCTION("""COMPUTED_VALUE"""),1.0)</f>
        <v>1</v>
      </c>
      <c r="DC54" s="10">
        <f>IFERROR(__xludf.DUMMYFUNCTION("""COMPUTED_VALUE"""),1.0)</f>
        <v>1</v>
      </c>
      <c r="DD54" s="10">
        <f>IFERROR(__xludf.DUMMYFUNCTION("""COMPUTED_VALUE"""),1.0)</f>
        <v>1</v>
      </c>
      <c r="DE54" s="10">
        <f>IFERROR(__xludf.DUMMYFUNCTION("""COMPUTED_VALUE"""),1.0)</f>
        <v>1</v>
      </c>
      <c r="DF54" s="10">
        <f>IFERROR(__xludf.DUMMYFUNCTION("""COMPUTED_VALUE"""),1.0)</f>
        <v>1</v>
      </c>
      <c r="DG54" s="10">
        <f>IFERROR(__xludf.DUMMYFUNCTION("""COMPUTED_VALUE"""),1.0)</f>
        <v>1</v>
      </c>
      <c r="DH54" s="10">
        <f>IFERROR(__xludf.DUMMYFUNCTION("""COMPUTED_VALUE"""),1.0)</f>
        <v>1</v>
      </c>
      <c r="DI54" s="10">
        <f>IFERROR(__xludf.DUMMYFUNCTION("""COMPUTED_VALUE"""),1.0)</f>
        <v>1</v>
      </c>
      <c r="DJ54" s="10">
        <f>IFERROR(__xludf.DUMMYFUNCTION("""COMPUTED_VALUE"""),1.0)</f>
        <v>1</v>
      </c>
      <c r="DK54" s="10">
        <f>IFERROR(__xludf.DUMMYFUNCTION("""COMPUTED_VALUE"""),1.0)</f>
        <v>1</v>
      </c>
      <c r="DL54" s="10">
        <f>IFERROR(__xludf.DUMMYFUNCTION("""COMPUTED_VALUE"""),1.0)</f>
        <v>1</v>
      </c>
      <c r="DM54" s="10">
        <f>IFERROR(__xludf.DUMMYFUNCTION("""COMPUTED_VALUE"""),1.0)</f>
        <v>1</v>
      </c>
      <c r="DN54" s="10">
        <f>IFERROR(__xludf.DUMMYFUNCTION("""COMPUTED_VALUE"""),1.0)</f>
        <v>1</v>
      </c>
      <c r="DO54" s="10">
        <f>IFERROR(__xludf.DUMMYFUNCTION("""COMPUTED_VALUE"""),1.0)</f>
        <v>1</v>
      </c>
      <c r="DP54" s="10">
        <f>IFERROR(__xludf.DUMMYFUNCTION("""COMPUTED_VALUE"""),1.0)</f>
        <v>1</v>
      </c>
      <c r="DQ54" s="10">
        <f>IFERROR(__xludf.DUMMYFUNCTION("""COMPUTED_VALUE"""),1.0)</f>
        <v>1</v>
      </c>
      <c r="DR54" s="10">
        <f>IFERROR(__xludf.DUMMYFUNCTION("""COMPUTED_VALUE"""),1.0)</f>
        <v>1</v>
      </c>
      <c r="DS54" s="10">
        <f>IFERROR(__xludf.DUMMYFUNCTION("""COMPUTED_VALUE"""),1.0)</f>
        <v>1</v>
      </c>
      <c r="DT54" s="10">
        <f>IFERROR(__xludf.DUMMYFUNCTION("""COMPUTED_VALUE"""),1.0)</f>
        <v>1</v>
      </c>
      <c r="DU54" s="10">
        <f>IFERROR(__xludf.DUMMYFUNCTION("""COMPUTED_VALUE"""),1.0)</f>
        <v>1</v>
      </c>
      <c r="DV54" s="10">
        <f>IFERROR(__xludf.DUMMYFUNCTION("""COMPUTED_VALUE"""),1.0)</f>
        <v>1</v>
      </c>
      <c r="DW54" s="10">
        <f>IFERROR(__xludf.DUMMYFUNCTION("""COMPUTED_VALUE"""),1.0)</f>
        <v>1</v>
      </c>
      <c r="DX54" s="10">
        <f>IFERROR(__xludf.DUMMYFUNCTION("""COMPUTED_VALUE"""),1.0)</f>
        <v>1</v>
      </c>
      <c r="DY54" s="10">
        <f>IFERROR(__xludf.DUMMYFUNCTION("""COMPUTED_VALUE"""),1.0)</f>
        <v>1</v>
      </c>
      <c r="DZ54" s="10">
        <f>IFERROR(__xludf.DUMMYFUNCTION("""COMPUTED_VALUE"""),1.0)</f>
        <v>1</v>
      </c>
      <c r="EA54" s="10">
        <f>IFERROR(__xludf.DUMMYFUNCTION("""COMPUTED_VALUE"""),1.0)</f>
        <v>1</v>
      </c>
      <c r="EB54" s="10">
        <f>IFERROR(__xludf.DUMMYFUNCTION("""COMPUTED_VALUE"""),1.0)</f>
        <v>1</v>
      </c>
      <c r="EC54" s="10">
        <f>IFERROR(__xludf.DUMMYFUNCTION("""COMPUTED_VALUE"""),1.0)</f>
        <v>1</v>
      </c>
      <c r="ED54" s="10">
        <f>IFERROR(__xludf.DUMMYFUNCTION("""COMPUTED_VALUE"""),1.0)</f>
        <v>1</v>
      </c>
      <c r="EE54" s="10">
        <f>IFERROR(__xludf.DUMMYFUNCTION("""COMPUTED_VALUE"""),1.0)</f>
        <v>1</v>
      </c>
      <c r="EF54" s="10">
        <f>IFERROR(__xludf.DUMMYFUNCTION("""COMPUTED_VALUE"""),1.0)</f>
        <v>1</v>
      </c>
      <c r="EG54" s="10">
        <f>IFERROR(__xludf.DUMMYFUNCTION("""COMPUTED_VALUE"""),1.0)</f>
        <v>1</v>
      </c>
      <c r="EH54" s="10">
        <f>IFERROR(__xludf.DUMMYFUNCTION("""COMPUTED_VALUE"""),1.0)</f>
        <v>1</v>
      </c>
      <c r="EI54" s="10">
        <f>IFERROR(__xludf.DUMMYFUNCTION("""COMPUTED_VALUE"""),1.0)</f>
        <v>1</v>
      </c>
      <c r="EJ54" s="10">
        <f>IFERROR(__xludf.DUMMYFUNCTION("""COMPUTED_VALUE"""),1.0)</f>
        <v>1</v>
      </c>
      <c r="EK54" s="10">
        <f>IFERROR(__xludf.DUMMYFUNCTION("""COMPUTED_VALUE"""),1.0)</f>
        <v>1</v>
      </c>
      <c r="EL54" s="10">
        <f>IFERROR(__xludf.DUMMYFUNCTION("""COMPUTED_VALUE"""),1.0)</f>
        <v>1</v>
      </c>
      <c r="EM54" s="10">
        <f>IFERROR(__xludf.DUMMYFUNCTION("""COMPUTED_VALUE"""),1.0)</f>
        <v>1</v>
      </c>
      <c r="EN54" s="10">
        <f>IFERROR(__xludf.DUMMYFUNCTION("""COMPUTED_VALUE"""),1.0)</f>
        <v>1</v>
      </c>
      <c r="EO54" s="10">
        <f>IFERROR(__xludf.DUMMYFUNCTION("""COMPUTED_VALUE"""),1.0)</f>
        <v>1</v>
      </c>
      <c r="EP54" s="10">
        <f>IFERROR(__xludf.DUMMYFUNCTION("""COMPUTED_VALUE"""),1.0)</f>
        <v>1</v>
      </c>
      <c r="EQ54" s="10">
        <f>IFERROR(__xludf.DUMMYFUNCTION("""COMPUTED_VALUE"""),1.0)</f>
        <v>1</v>
      </c>
      <c r="ER54" s="10">
        <f>IFERROR(__xludf.DUMMYFUNCTION("""COMPUTED_VALUE"""),1.0)</f>
        <v>1</v>
      </c>
      <c r="ES54" s="10">
        <f>IFERROR(__xludf.DUMMYFUNCTION("""COMPUTED_VALUE"""),1.0)</f>
        <v>1</v>
      </c>
      <c r="ET54" s="10">
        <f>IFERROR(__xludf.DUMMYFUNCTION("""COMPUTED_VALUE"""),1.0)</f>
        <v>1</v>
      </c>
      <c r="EU54" s="10">
        <f>IFERROR(__xludf.DUMMYFUNCTION("""COMPUTED_VALUE"""),1.0)</f>
        <v>1</v>
      </c>
      <c r="EV54" s="10" t="str">
        <f>IFERROR(__xludf.DUMMYFUNCTION("""COMPUTED_VALUE"""),"TLE")</f>
        <v>TLE</v>
      </c>
      <c r="EW54" s="10">
        <f>IFERROR(__xludf.DUMMYFUNCTION("""COMPUTED_VALUE"""),1.0)</f>
        <v>1</v>
      </c>
      <c r="EX54" s="10">
        <f>IFERROR(__xludf.DUMMYFUNCTION("""COMPUTED_VALUE"""),1.0)</f>
        <v>1</v>
      </c>
      <c r="EY54" s="10">
        <f>IFERROR(__xludf.DUMMYFUNCTION("""COMPUTED_VALUE"""),1.0)</f>
        <v>1</v>
      </c>
      <c r="EZ54" s="10">
        <f>IFERROR(__xludf.DUMMYFUNCTION("""COMPUTED_VALUE"""),1.0)</f>
        <v>1</v>
      </c>
      <c r="FA54" s="10">
        <f>IFERROR(__xludf.DUMMYFUNCTION("""COMPUTED_VALUE"""),1.0)</f>
        <v>1</v>
      </c>
      <c r="FB54" s="10" t="str">
        <f>IFERROR(__xludf.DUMMYFUNCTION("""COMPUTED_VALUE"""),"TLE")</f>
        <v>TLE</v>
      </c>
      <c r="FC54" s="10">
        <f>IFERROR(__xludf.DUMMYFUNCTION("""COMPUTED_VALUE"""),1.0)</f>
        <v>1</v>
      </c>
      <c r="FD54" s="11">
        <f>IFERROR(__xludf.DUMMYFUNCTION("""COMPUTED_VALUE"""),1.0)</f>
        <v>1</v>
      </c>
      <c r="FE54" s="10" t="str">
        <f>IFERROR(__xludf.DUMMYFUNCTION("""COMPUTED_VALUE"""),"WA")</f>
        <v>WA</v>
      </c>
      <c r="FF54" s="10" t="str">
        <f>IFERROR(__xludf.DUMMYFUNCTION("""COMPUTED_VALUE"""),"WA")</f>
        <v>WA</v>
      </c>
      <c r="FG54" s="10" t="str">
        <f>IFERROR(__xludf.DUMMYFUNCTION("""COMPUTED_VALUE"""),"WA")</f>
        <v>WA</v>
      </c>
      <c r="FH54" s="10" t="str">
        <f>IFERROR(__xludf.DUMMYFUNCTION("""COMPUTED_VALUE"""),"WA")</f>
        <v>WA</v>
      </c>
      <c r="FI54" s="10">
        <f>IFERROR(__xludf.DUMMYFUNCTION("""COMPUTED_VALUE"""),1.0)</f>
        <v>1</v>
      </c>
      <c r="FJ54" s="10" t="str">
        <f>IFERROR(__xludf.DUMMYFUNCTION("""COMPUTED_VALUE"""),"WA")</f>
        <v>WA</v>
      </c>
      <c r="FK54" s="10" t="str">
        <f>IFERROR(__xludf.DUMMYFUNCTION("""COMPUTED_VALUE"""),"WA")</f>
        <v>WA</v>
      </c>
      <c r="FL54" s="10" t="str">
        <f>IFERROR(__xludf.DUMMYFUNCTION("""COMPUTED_VALUE"""),"WA")</f>
        <v>WA</v>
      </c>
      <c r="FM54" s="10">
        <f>IFERROR(__xludf.DUMMYFUNCTION("""COMPUTED_VALUE"""),1.0)</f>
        <v>1</v>
      </c>
      <c r="FN54" s="10">
        <f>IFERROR(__xludf.DUMMYFUNCTION("""COMPUTED_VALUE"""),1.0)</f>
        <v>1</v>
      </c>
      <c r="FO54" s="10" t="str">
        <f>IFERROR(__xludf.DUMMYFUNCTION("""COMPUTED_VALUE"""),"WA")</f>
        <v>WA</v>
      </c>
      <c r="FP54" s="10" t="str">
        <f>IFERROR(__xludf.DUMMYFUNCTION("""COMPUTED_VALUE"""),"WA")</f>
        <v>WA</v>
      </c>
      <c r="FQ54" s="10" t="str">
        <f>IFERROR(__xludf.DUMMYFUNCTION("""COMPUTED_VALUE"""),"WA")</f>
        <v>WA</v>
      </c>
      <c r="FR54" s="10">
        <f>IFERROR(__xludf.DUMMYFUNCTION("""COMPUTED_VALUE"""),1.0)</f>
        <v>1</v>
      </c>
      <c r="FS54" s="10" t="str">
        <f>IFERROR(__xludf.DUMMYFUNCTION("""COMPUTED_VALUE"""),"WA")</f>
        <v>WA</v>
      </c>
      <c r="FT54" s="10" t="str">
        <f>IFERROR(__xludf.DUMMYFUNCTION("""COMPUTED_VALUE"""),"WA")</f>
        <v>WA</v>
      </c>
      <c r="FU54" s="10" t="str">
        <f>IFERROR(__xludf.DUMMYFUNCTION("""COMPUTED_VALUE"""),"WA")</f>
        <v>WA</v>
      </c>
      <c r="FV54" s="10">
        <f>IFERROR(__xludf.DUMMYFUNCTION("""COMPUTED_VALUE"""),1.0)</f>
        <v>1</v>
      </c>
      <c r="FW54" s="10" t="str">
        <f>IFERROR(__xludf.DUMMYFUNCTION("""COMPUTED_VALUE"""),"WA")</f>
        <v>WA</v>
      </c>
      <c r="FX54" s="10" t="str">
        <f>IFERROR(__xludf.DUMMYFUNCTION("""COMPUTED_VALUE"""),"WA")</f>
        <v>WA</v>
      </c>
      <c r="FY54" s="10" t="str">
        <f>IFERROR(__xludf.DUMMYFUNCTION("""COMPUTED_VALUE"""),"WA")</f>
        <v>WA</v>
      </c>
      <c r="FZ54" s="10">
        <f>IFERROR(__xludf.DUMMYFUNCTION("""COMPUTED_VALUE"""),1.0)</f>
        <v>1</v>
      </c>
      <c r="GA54" s="10" t="str">
        <f>IFERROR(__xludf.DUMMYFUNCTION("""COMPUTED_VALUE"""),"WA")</f>
        <v>WA</v>
      </c>
      <c r="GB54" s="10" t="str">
        <f>IFERROR(__xludf.DUMMYFUNCTION("""COMPUTED_VALUE"""),"WA")</f>
        <v>WA</v>
      </c>
      <c r="GC54" s="10">
        <f>IFERROR(__xludf.DUMMYFUNCTION("""COMPUTED_VALUE"""),1.0)</f>
        <v>1</v>
      </c>
      <c r="GD54" s="10">
        <f>IFERROR(__xludf.DUMMYFUNCTION("""COMPUTED_VALUE"""),1.0)</f>
        <v>1</v>
      </c>
      <c r="GE54" s="11" t="str">
        <f>IFERROR(__xludf.DUMMYFUNCTION("""COMPUTED_VALUE"""),"-")</f>
        <v>-</v>
      </c>
      <c r="GF54" s="10" t="str">
        <f>IFERROR(__xludf.DUMMYFUNCTION("""COMPUTED_VALUE"""),"-")</f>
        <v>-</v>
      </c>
      <c r="GG54" s="10" t="str">
        <f>IFERROR(__xludf.DUMMYFUNCTION("""COMPUTED_VALUE"""),"-")</f>
        <v>-</v>
      </c>
      <c r="GH54" s="10" t="str">
        <f>IFERROR(__xludf.DUMMYFUNCTION("""COMPUTED_VALUE"""),"-")</f>
        <v>-</v>
      </c>
      <c r="GI54" s="10" t="str">
        <f>IFERROR(__xludf.DUMMYFUNCTION("""COMPUTED_VALUE"""),"-")</f>
        <v>-</v>
      </c>
      <c r="GJ54" s="10" t="str">
        <f>IFERROR(__xludf.DUMMYFUNCTION("""COMPUTED_VALUE"""),"-")</f>
        <v>-</v>
      </c>
      <c r="GK54" s="10" t="str">
        <f>IFERROR(__xludf.DUMMYFUNCTION("""COMPUTED_VALUE"""),"-")</f>
        <v>-</v>
      </c>
      <c r="GL54" s="10" t="str">
        <f>IFERROR(__xludf.DUMMYFUNCTION("""COMPUTED_VALUE"""),"-")</f>
        <v>-</v>
      </c>
      <c r="GM54" s="10" t="str">
        <f>IFERROR(__xludf.DUMMYFUNCTION("""COMPUTED_VALUE"""),"-")</f>
        <v>-</v>
      </c>
      <c r="GN54" s="10" t="str">
        <f>IFERROR(__xludf.DUMMYFUNCTION("""COMPUTED_VALUE"""),"-")</f>
        <v>-</v>
      </c>
      <c r="GO54" s="10" t="str">
        <f>IFERROR(__xludf.DUMMYFUNCTION("""COMPUTED_VALUE"""),"-")</f>
        <v>-</v>
      </c>
      <c r="GP54" s="10" t="str">
        <f>IFERROR(__xludf.DUMMYFUNCTION("""COMPUTED_VALUE"""),"-")</f>
        <v>-</v>
      </c>
      <c r="GQ54" s="10" t="str">
        <f>IFERROR(__xludf.DUMMYFUNCTION("""COMPUTED_VALUE"""),"-")</f>
        <v>-</v>
      </c>
      <c r="GR54" s="10" t="str">
        <f>IFERROR(__xludf.DUMMYFUNCTION("""COMPUTED_VALUE"""),"-")</f>
        <v>-</v>
      </c>
      <c r="GS54" s="10" t="str">
        <f>IFERROR(__xludf.DUMMYFUNCTION("""COMPUTED_VALUE"""),"-")</f>
        <v>-</v>
      </c>
      <c r="GT54" s="10" t="str">
        <f>IFERROR(__xludf.DUMMYFUNCTION("""COMPUTED_VALUE"""),"-")</f>
        <v>-</v>
      </c>
      <c r="GU54" s="10" t="str">
        <f>IFERROR(__xludf.DUMMYFUNCTION("""COMPUTED_VALUE"""),"-")</f>
        <v>-</v>
      </c>
      <c r="GV54" s="10" t="str">
        <f>IFERROR(__xludf.DUMMYFUNCTION("""COMPUTED_VALUE"""),"-")</f>
        <v>-</v>
      </c>
      <c r="GW54" s="10" t="str">
        <f>IFERROR(__xludf.DUMMYFUNCTION("""COMPUTED_VALUE"""),"-")</f>
        <v>-</v>
      </c>
      <c r="GX54" s="10" t="str">
        <f>IFERROR(__xludf.DUMMYFUNCTION("""COMPUTED_VALUE"""),"-")</f>
        <v>-</v>
      </c>
      <c r="GY54" s="10" t="str">
        <f>IFERROR(__xludf.DUMMYFUNCTION("""COMPUTED_VALUE"""),"-")</f>
        <v>-</v>
      </c>
      <c r="GZ54" s="10" t="str">
        <f>IFERROR(__xludf.DUMMYFUNCTION("""COMPUTED_VALUE"""),"-")</f>
        <v>-</v>
      </c>
      <c r="HA54" s="10" t="str">
        <f>IFERROR(__xludf.DUMMYFUNCTION("""COMPUTED_VALUE"""),"-")</f>
        <v>-</v>
      </c>
      <c r="HB54" s="10" t="str">
        <f>IFERROR(__xludf.DUMMYFUNCTION("""COMPUTED_VALUE"""),"-")</f>
        <v>-</v>
      </c>
      <c r="HC54" s="10" t="str">
        <f>IFERROR(__xludf.DUMMYFUNCTION("""COMPUTED_VALUE"""),"-")</f>
        <v>-</v>
      </c>
      <c r="HD54" s="10" t="str">
        <f>IFERROR(__xludf.DUMMYFUNCTION("""COMPUTED_VALUE"""),"-")</f>
        <v>-</v>
      </c>
      <c r="HE54" s="10" t="str">
        <f>IFERROR(__xludf.DUMMYFUNCTION("""COMPUTED_VALUE"""),"-")</f>
        <v>-</v>
      </c>
      <c r="HF54" s="10" t="str">
        <f>IFERROR(__xludf.DUMMYFUNCTION("""COMPUTED_VALUE"""),"-")</f>
        <v>-</v>
      </c>
      <c r="HG54" s="10" t="str">
        <f>IFERROR(__xludf.DUMMYFUNCTION("""COMPUTED_VALUE"""),"-")</f>
        <v>-</v>
      </c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</row>
    <row r="55">
      <c r="A55" s="7"/>
      <c r="B55" s="8"/>
      <c r="C55" s="8" t="str">
        <f t="shared" si="1"/>
        <v>49 - 56</v>
      </c>
      <c r="D55" s="7" t="str">
        <f>IFERROR(__xludf.DUMMYFUNCTION("""COMPUTED_VALUE"""),"Marko2001")</f>
        <v>Marko2001</v>
      </c>
      <c r="E55" s="7" t="str">
        <f>IFERROR(__xludf.DUMMYFUNCTION("""COMPUTED_VALUE"""),"Marko")</f>
        <v>Marko</v>
      </c>
      <c r="F55" s="7" t="str">
        <f>IFERROR(__xludf.DUMMYFUNCTION("""COMPUTED_VALUE"""),"Radosavljević")</f>
        <v>Radosavljević</v>
      </c>
      <c r="G55" s="9">
        <f>IFERROR(__xludf.DUMMYFUNCTION("""COMPUTED_VALUE"""),61.0)</f>
        <v>61</v>
      </c>
      <c r="H55" s="7" t="str">
        <f>IFERROR(__xludf.DUMMYFUNCTION("""COMPUTED_VALUE"""),"ODOBREN")</f>
        <v>ODOBREN</v>
      </c>
      <c r="I55" s="7" t="str">
        <f>IFERROR(__xludf.DUMMYFUNCTION("""COMPUTED_VALUE"""),"Valjevo")</f>
        <v>Valjevo</v>
      </c>
      <c r="J55" s="7" t="str">
        <f>IFERROR(__xludf.DUMMYFUNCTION("""COMPUTED_VALUE"""),"Valjevska gimnazija")</f>
        <v>Valjevska gimnazija</v>
      </c>
      <c r="K55" s="7" t="str">
        <f>IFERROR(__xludf.DUMMYFUNCTION("""COMPUTED_VALUE"""),"III")</f>
        <v>III</v>
      </c>
      <c r="L55" s="7" t="str">
        <f>IFERROR(__xludf.DUMMYFUNCTION("""COMPUTED_VALUE"""),"A")</f>
        <v>A</v>
      </c>
      <c r="M55" s="7" t="str">
        <f>IFERROR(__xludf.DUMMYFUNCTION("""COMPUTED_VALUE"""),"Radiša Kovačević")</f>
        <v>Radiša Kovačević</v>
      </c>
      <c r="N55" s="10" t="str">
        <f>IFERROR(__xludf.DUMMYFUNCTION("""COMPUTED_VALUE"""),"-")</f>
        <v>-</v>
      </c>
      <c r="O55" s="10" t="str">
        <f>IFERROR(__xludf.DUMMYFUNCTION("""COMPUTED_VALUE"""),"-")</f>
        <v>-</v>
      </c>
      <c r="P55" s="10" t="str">
        <f>IFERROR(__xludf.DUMMYFUNCTION("""COMPUTED_VALUE"""),"-")</f>
        <v>-</v>
      </c>
      <c r="Q55" s="11">
        <f>IFERROR(__xludf.DUMMYFUNCTION("""COMPUTED_VALUE"""),61.0)</f>
        <v>61</v>
      </c>
      <c r="R55" s="10">
        <f>IFERROR(__xludf.DUMMYFUNCTION("""COMPUTED_VALUE"""),0.0)</f>
        <v>0</v>
      </c>
      <c r="S55" s="10" t="str">
        <f>IFERROR(__xludf.DUMMYFUNCTION("""COMPUTED_VALUE"""),"-")</f>
        <v>-</v>
      </c>
      <c r="T55" s="11" t="str">
        <f>IFERROR(__xludf.DUMMYFUNCTION("""COMPUTED_VALUE"""),"-")</f>
        <v>-</v>
      </c>
      <c r="U55" s="10" t="str">
        <f>IFERROR(__xludf.DUMMYFUNCTION("""COMPUTED_VALUE"""),"-")</f>
        <v>-</v>
      </c>
      <c r="V55" s="10" t="str">
        <f>IFERROR(__xludf.DUMMYFUNCTION("""COMPUTED_VALUE"""),"-")</f>
        <v>-</v>
      </c>
      <c r="W55" s="10" t="str">
        <f>IFERROR(__xludf.DUMMYFUNCTION("""COMPUTED_VALUE"""),"-")</f>
        <v>-</v>
      </c>
      <c r="X55" s="10" t="str">
        <f>IFERROR(__xludf.DUMMYFUNCTION("""COMPUTED_VALUE"""),"-")</f>
        <v>-</v>
      </c>
      <c r="Y55" s="10" t="str">
        <f>IFERROR(__xludf.DUMMYFUNCTION("""COMPUTED_VALUE"""),"-")</f>
        <v>-</v>
      </c>
      <c r="Z55" s="10" t="str">
        <f>IFERROR(__xludf.DUMMYFUNCTION("""COMPUTED_VALUE"""),"-")</f>
        <v>-</v>
      </c>
      <c r="AA55" s="10" t="str">
        <f>IFERROR(__xludf.DUMMYFUNCTION("""COMPUTED_VALUE"""),"-")</f>
        <v>-</v>
      </c>
      <c r="AB55" s="10" t="str">
        <f>IFERROR(__xludf.DUMMYFUNCTION("""COMPUTED_VALUE"""),"-")</f>
        <v>-</v>
      </c>
      <c r="AC55" s="10" t="str">
        <f>IFERROR(__xludf.DUMMYFUNCTION("""COMPUTED_VALUE"""),"-")</f>
        <v>-</v>
      </c>
      <c r="AD55" s="10" t="str">
        <f>IFERROR(__xludf.DUMMYFUNCTION("""COMPUTED_VALUE"""),"-")</f>
        <v>-</v>
      </c>
      <c r="AE55" s="10" t="str">
        <f>IFERROR(__xludf.DUMMYFUNCTION("""COMPUTED_VALUE"""),"-")</f>
        <v>-</v>
      </c>
      <c r="AF55" s="10" t="str">
        <f>IFERROR(__xludf.DUMMYFUNCTION("""COMPUTED_VALUE"""),"-")</f>
        <v>-</v>
      </c>
      <c r="AG55" s="10" t="str">
        <f>IFERROR(__xludf.DUMMYFUNCTION("""COMPUTED_VALUE"""),"-")</f>
        <v>-</v>
      </c>
      <c r="AH55" s="10" t="str">
        <f>IFERROR(__xludf.DUMMYFUNCTION("""COMPUTED_VALUE"""),"-")</f>
        <v>-</v>
      </c>
      <c r="AI55" s="10" t="str">
        <f>IFERROR(__xludf.DUMMYFUNCTION("""COMPUTED_VALUE"""),"-")</f>
        <v>-</v>
      </c>
      <c r="AJ55" s="10" t="str">
        <f>IFERROR(__xludf.DUMMYFUNCTION("""COMPUTED_VALUE"""),"-")</f>
        <v>-</v>
      </c>
      <c r="AK55" s="10" t="str">
        <f>IFERROR(__xludf.DUMMYFUNCTION("""COMPUTED_VALUE"""),"-")</f>
        <v>-</v>
      </c>
      <c r="AL55" s="10" t="str">
        <f>IFERROR(__xludf.DUMMYFUNCTION("""COMPUTED_VALUE"""),"-")</f>
        <v>-</v>
      </c>
      <c r="AM55" s="10" t="str">
        <f>IFERROR(__xludf.DUMMYFUNCTION("""COMPUTED_VALUE"""),"-")</f>
        <v>-</v>
      </c>
      <c r="AN55" s="11" t="str">
        <f>IFERROR(__xludf.DUMMYFUNCTION("""COMPUTED_VALUE"""),"-")</f>
        <v>-</v>
      </c>
      <c r="AO55" s="10" t="str">
        <f>IFERROR(__xludf.DUMMYFUNCTION("""COMPUTED_VALUE"""),"-")</f>
        <v>-</v>
      </c>
      <c r="AP55" s="10" t="str">
        <f>IFERROR(__xludf.DUMMYFUNCTION("""COMPUTED_VALUE"""),"-")</f>
        <v>-</v>
      </c>
      <c r="AQ55" s="10" t="str">
        <f>IFERROR(__xludf.DUMMYFUNCTION("""COMPUTED_VALUE"""),"-")</f>
        <v>-</v>
      </c>
      <c r="AR55" s="10" t="str">
        <f>IFERROR(__xludf.DUMMYFUNCTION("""COMPUTED_VALUE"""),"-")</f>
        <v>-</v>
      </c>
      <c r="AS55" s="10" t="str">
        <f>IFERROR(__xludf.DUMMYFUNCTION("""COMPUTED_VALUE"""),"-")</f>
        <v>-</v>
      </c>
      <c r="AT55" s="10" t="str">
        <f>IFERROR(__xludf.DUMMYFUNCTION("""COMPUTED_VALUE"""),"-")</f>
        <v>-</v>
      </c>
      <c r="AU55" s="10" t="str">
        <f>IFERROR(__xludf.DUMMYFUNCTION("""COMPUTED_VALUE"""),"-")</f>
        <v>-</v>
      </c>
      <c r="AV55" s="10" t="str">
        <f>IFERROR(__xludf.DUMMYFUNCTION("""COMPUTED_VALUE"""),"-")</f>
        <v>-</v>
      </c>
      <c r="AW55" s="10" t="str">
        <f>IFERROR(__xludf.DUMMYFUNCTION("""COMPUTED_VALUE"""),"-")</f>
        <v>-</v>
      </c>
      <c r="AX55" s="10" t="str">
        <f>IFERROR(__xludf.DUMMYFUNCTION("""COMPUTED_VALUE"""),"-")</f>
        <v>-</v>
      </c>
      <c r="AY55" s="10" t="str">
        <f>IFERROR(__xludf.DUMMYFUNCTION("""COMPUTED_VALUE"""),"-")</f>
        <v>-</v>
      </c>
      <c r="AZ55" s="10" t="str">
        <f>IFERROR(__xludf.DUMMYFUNCTION("""COMPUTED_VALUE"""),"-")</f>
        <v>-</v>
      </c>
      <c r="BA55" s="10" t="str">
        <f>IFERROR(__xludf.DUMMYFUNCTION("""COMPUTED_VALUE"""),"-")</f>
        <v>-</v>
      </c>
      <c r="BB55" s="10" t="str">
        <f>IFERROR(__xludf.DUMMYFUNCTION("""COMPUTED_VALUE"""),"-")</f>
        <v>-</v>
      </c>
      <c r="BC55" s="10" t="str">
        <f>IFERROR(__xludf.DUMMYFUNCTION("""COMPUTED_VALUE"""),"-")</f>
        <v>-</v>
      </c>
      <c r="BD55" s="10" t="str">
        <f>IFERROR(__xludf.DUMMYFUNCTION("""COMPUTED_VALUE"""),"-")</f>
        <v>-</v>
      </c>
      <c r="BE55" s="10" t="str">
        <f>IFERROR(__xludf.DUMMYFUNCTION("""COMPUTED_VALUE"""),"-")</f>
        <v>-</v>
      </c>
      <c r="BF55" s="10" t="str">
        <f>IFERROR(__xludf.DUMMYFUNCTION("""COMPUTED_VALUE"""),"-")</f>
        <v>-</v>
      </c>
      <c r="BG55" s="10" t="str">
        <f>IFERROR(__xludf.DUMMYFUNCTION("""COMPUTED_VALUE"""),"-")</f>
        <v>-</v>
      </c>
      <c r="BH55" s="10" t="str">
        <f>IFERROR(__xludf.DUMMYFUNCTION("""COMPUTED_VALUE"""),"-")</f>
        <v>-</v>
      </c>
      <c r="BI55" s="10" t="str">
        <f>IFERROR(__xludf.DUMMYFUNCTION("""COMPUTED_VALUE"""),"-")</f>
        <v>-</v>
      </c>
      <c r="BJ55" s="10" t="str">
        <f>IFERROR(__xludf.DUMMYFUNCTION("""COMPUTED_VALUE"""),"-")</f>
        <v>-</v>
      </c>
      <c r="BK55" s="10" t="str">
        <f>IFERROR(__xludf.DUMMYFUNCTION("""COMPUTED_VALUE"""),"-")</f>
        <v>-</v>
      </c>
      <c r="BL55" s="11" t="str">
        <f>IFERROR(__xludf.DUMMYFUNCTION("""COMPUTED_VALUE"""),"-")</f>
        <v>-</v>
      </c>
      <c r="BM55" s="10" t="str">
        <f>IFERROR(__xludf.DUMMYFUNCTION("""COMPUTED_VALUE"""),"-")</f>
        <v>-</v>
      </c>
      <c r="BN55" s="10" t="str">
        <f>IFERROR(__xludf.DUMMYFUNCTION("""COMPUTED_VALUE"""),"-")</f>
        <v>-</v>
      </c>
      <c r="BO55" s="10" t="str">
        <f>IFERROR(__xludf.DUMMYFUNCTION("""COMPUTED_VALUE"""),"-")</f>
        <v>-</v>
      </c>
      <c r="BP55" s="10" t="str">
        <f>IFERROR(__xludf.DUMMYFUNCTION("""COMPUTED_VALUE"""),"-")</f>
        <v>-</v>
      </c>
      <c r="BQ55" s="10" t="str">
        <f>IFERROR(__xludf.DUMMYFUNCTION("""COMPUTED_VALUE"""),"-")</f>
        <v>-</v>
      </c>
      <c r="BR55" s="10" t="str">
        <f>IFERROR(__xludf.DUMMYFUNCTION("""COMPUTED_VALUE"""),"-")</f>
        <v>-</v>
      </c>
      <c r="BS55" s="10" t="str">
        <f>IFERROR(__xludf.DUMMYFUNCTION("""COMPUTED_VALUE"""),"-")</f>
        <v>-</v>
      </c>
      <c r="BT55" s="10" t="str">
        <f>IFERROR(__xludf.DUMMYFUNCTION("""COMPUTED_VALUE"""),"-")</f>
        <v>-</v>
      </c>
      <c r="BU55" s="10" t="str">
        <f>IFERROR(__xludf.DUMMYFUNCTION("""COMPUTED_VALUE"""),"-")</f>
        <v>-</v>
      </c>
      <c r="BV55" s="10" t="str">
        <f>IFERROR(__xludf.DUMMYFUNCTION("""COMPUTED_VALUE"""),"-")</f>
        <v>-</v>
      </c>
      <c r="BW55" s="10" t="str">
        <f>IFERROR(__xludf.DUMMYFUNCTION("""COMPUTED_VALUE"""),"-")</f>
        <v>-</v>
      </c>
      <c r="BX55" s="10" t="str">
        <f>IFERROR(__xludf.DUMMYFUNCTION("""COMPUTED_VALUE"""),"-")</f>
        <v>-</v>
      </c>
      <c r="BY55" s="10" t="str">
        <f>IFERROR(__xludf.DUMMYFUNCTION("""COMPUTED_VALUE"""),"-")</f>
        <v>-</v>
      </c>
      <c r="BZ55" s="10" t="str">
        <f>IFERROR(__xludf.DUMMYFUNCTION("""COMPUTED_VALUE"""),"-")</f>
        <v>-</v>
      </c>
      <c r="CA55" s="10" t="str">
        <f>IFERROR(__xludf.DUMMYFUNCTION("""COMPUTED_VALUE"""),"-")</f>
        <v>-</v>
      </c>
      <c r="CB55" s="10" t="str">
        <f>IFERROR(__xludf.DUMMYFUNCTION("""COMPUTED_VALUE"""),"-")</f>
        <v>-</v>
      </c>
      <c r="CC55" s="10" t="str">
        <f>IFERROR(__xludf.DUMMYFUNCTION("""COMPUTED_VALUE"""),"-")</f>
        <v>-</v>
      </c>
      <c r="CD55" s="10" t="str">
        <f>IFERROR(__xludf.DUMMYFUNCTION("""COMPUTED_VALUE"""),"-")</f>
        <v>-</v>
      </c>
      <c r="CE55" s="10" t="str">
        <f>IFERROR(__xludf.DUMMYFUNCTION("""COMPUTED_VALUE"""),"-")</f>
        <v>-</v>
      </c>
      <c r="CF55" s="10" t="str">
        <f>IFERROR(__xludf.DUMMYFUNCTION("""COMPUTED_VALUE"""),"-")</f>
        <v>-</v>
      </c>
      <c r="CG55" s="10" t="str">
        <f>IFERROR(__xludf.DUMMYFUNCTION("""COMPUTED_VALUE"""),"-")</f>
        <v>-</v>
      </c>
      <c r="CH55" s="10" t="str">
        <f>IFERROR(__xludf.DUMMYFUNCTION("""COMPUTED_VALUE"""),"-")</f>
        <v>-</v>
      </c>
      <c r="CI55" s="10" t="str">
        <f>IFERROR(__xludf.DUMMYFUNCTION("""COMPUTED_VALUE"""),"-")</f>
        <v>-</v>
      </c>
      <c r="CJ55" s="10" t="str">
        <f>IFERROR(__xludf.DUMMYFUNCTION("""COMPUTED_VALUE"""),"-")</f>
        <v>-</v>
      </c>
      <c r="CK55" s="10" t="str">
        <f>IFERROR(__xludf.DUMMYFUNCTION("""COMPUTED_VALUE"""),"-")</f>
        <v>-</v>
      </c>
      <c r="CL55" s="10" t="str">
        <f>IFERROR(__xludf.DUMMYFUNCTION("""COMPUTED_VALUE"""),"-")</f>
        <v>-</v>
      </c>
      <c r="CM55" s="10" t="str">
        <f>IFERROR(__xludf.DUMMYFUNCTION("""COMPUTED_VALUE"""),"-")</f>
        <v>-</v>
      </c>
      <c r="CN55" s="10" t="str">
        <f>IFERROR(__xludf.DUMMYFUNCTION("""COMPUTED_VALUE"""),"-")</f>
        <v>-</v>
      </c>
      <c r="CO55" s="11">
        <f>IFERROR(__xludf.DUMMYFUNCTION("""COMPUTED_VALUE"""),1.0)</f>
        <v>1</v>
      </c>
      <c r="CP55" s="10">
        <f>IFERROR(__xludf.DUMMYFUNCTION("""COMPUTED_VALUE"""),1.0)</f>
        <v>1</v>
      </c>
      <c r="CQ55" s="10">
        <f>IFERROR(__xludf.DUMMYFUNCTION("""COMPUTED_VALUE"""),1.0)</f>
        <v>1</v>
      </c>
      <c r="CR55" s="10">
        <f>IFERROR(__xludf.DUMMYFUNCTION("""COMPUTED_VALUE"""),1.0)</f>
        <v>1</v>
      </c>
      <c r="CS55" s="10">
        <f>IFERROR(__xludf.DUMMYFUNCTION("""COMPUTED_VALUE"""),1.0)</f>
        <v>1</v>
      </c>
      <c r="CT55" s="10">
        <f>IFERROR(__xludf.DUMMYFUNCTION("""COMPUTED_VALUE"""),1.0)</f>
        <v>1</v>
      </c>
      <c r="CU55" s="10">
        <f>IFERROR(__xludf.DUMMYFUNCTION("""COMPUTED_VALUE"""),1.0)</f>
        <v>1</v>
      </c>
      <c r="CV55" s="10">
        <f>IFERROR(__xludf.DUMMYFUNCTION("""COMPUTED_VALUE"""),1.0)</f>
        <v>1</v>
      </c>
      <c r="CW55" s="10">
        <f>IFERROR(__xludf.DUMMYFUNCTION("""COMPUTED_VALUE"""),1.0)</f>
        <v>1</v>
      </c>
      <c r="CX55" s="10">
        <f>IFERROR(__xludf.DUMMYFUNCTION("""COMPUTED_VALUE"""),1.0)</f>
        <v>1</v>
      </c>
      <c r="CY55" s="10">
        <f>IFERROR(__xludf.DUMMYFUNCTION("""COMPUTED_VALUE"""),1.0)</f>
        <v>1</v>
      </c>
      <c r="CZ55" s="10">
        <f>IFERROR(__xludf.DUMMYFUNCTION("""COMPUTED_VALUE"""),1.0)</f>
        <v>1</v>
      </c>
      <c r="DA55" s="10">
        <f>IFERROR(__xludf.DUMMYFUNCTION("""COMPUTED_VALUE"""),1.0)</f>
        <v>1</v>
      </c>
      <c r="DB55" s="10">
        <f>IFERROR(__xludf.DUMMYFUNCTION("""COMPUTED_VALUE"""),1.0)</f>
        <v>1</v>
      </c>
      <c r="DC55" s="10">
        <f>IFERROR(__xludf.DUMMYFUNCTION("""COMPUTED_VALUE"""),1.0)</f>
        <v>1</v>
      </c>
      <c r="DD55" s="10">
        <f>IFERROR(__xludf.DUMMYFUNCTION("""COMPUTED_VALUE"""),1.0)</f>
        <v>1</v>
      </c>
      <c r="DE55" s="10">
        <f>IFERROR(__xludf.DUMMYFUNCTION("""COMPUTED_VALUE"""),1.0)</f>
        <v>1</v>
      </c>
      <c r="DF55" s="10">
        <f>IFERROR(__xludf.DUMMYFUNCTION("""COMPUTED_VALUE"""),1.0)</f>
        <v>1</v>
      </c>
      <c r="DG55" s="10">
        <f>IFERROR(__xludf.DUMMYFUNCTION("""COMPUTED_VALUE"""),1.0)</f>
        <v>1</v>
      </c>
      <c r="DH55" s="10">
        <f>IFERROR(__xludf.DUMMYFUNCTION("""COMPUTED_VALUE"""),1.0)</f>
        <v>1</v>
      </c>
      <c r="DI55" s="10">
        <f>IFERROR(__xludf.DUMMYFUNCTION("""COMPUTED_VALUE"""),1.0)</f>
        <v>1</v>
      </c>
      <c r="DJ55" s="10">
        <f>IFERROR(__xludf.DUMMYFUNCTION("""COMPUTED_VALUE"""),1.0)</f>
        <v>1</v>
      </c>
      <c r="DK55" s="10">
        <f>IFERROR(__xludf.DUMMYFUNCTION("""COMPUTED_VALUE"""),1.0)</f>
        <v>1</v>
      </c>
      <c r="DL55" s="10">
        <f>IFERROR(__xludf.DUMMYFUNCTION("""COMPUTED_VALUE"""),1.0)</f>
        <v>1</v>
      </c>
      <c r="DM55" s="10">
        <f>IFERROR(__xludf.DUMMYFUNCTION("""COMPUTED_VALUE"""),1.0)</f>
        <v>1</v>
      </c>
      <c r="DN55" s="10">
        <f>IFERROR(__xludf.DUMMYFUNCTION("""COMPUTED_VALUE"""),1.0)</f>
        <v>1</v>
      </c>
      <c r="DO55" s="10">
        <f>IFERROR(__xludf.DUMMYFUNCTION("""COMPUTED_VALUE"""),1.0)</f>
        <v>1</v>
      </c>
      <c r="DP55" s="10">
        <f>IFERROR(__xludf.DUMMYFUNCTION("""COMPUTED_VALUE"""),1.0)</f>
        <v>1</v>
      </c>
      <c r="DQ55" s="10">
        <f>IFERROR(__xludf.DUMMYFUNCTION("""COMPUTED_VALUE"""),1.0)</f>
        <v>1</v>
      </c>
      <c r="DR55" s="10">
        <f>IFERROR(__xludf.DUMMYFUNCTION("""COMPUTED_VALUE"""),1.0)</f>
        <v>1</v>
      </c>
      <c r="DS55" s="10">
        <f>IFERROR(__xludf.DUMMYFUNCTION("""COMPUTED_VALUE"""),1.0)</f>
        <v>1</v>
      </c>
      <c r="DT55" s="10">
        <f>IFERROR(__xludf.DUMMYFUNCTION("""COMPUTED_VALUE"""),1.0)</f>
        <v>1</v>
      </c>
      <c r="DU55" s="10">
        <f>IFERROR(__xludf.DUMMYFUNCTION("""COMPUTED_VALUE"""),1.0)</f>
        <v>1</v>
      </c>
      <c r="DV55" s="10">
        <f>IFERROR(__xludf.DUMMYFUNCTION("""COMPUTED_VALUE"""),1.0)</f>
        <v>1</v>
      </c>
      <c r="DW55" s="10">
        <f>IFERROR(__xludf.DUMMYFUNCTION("""COMPUTED_VALUE"""),1.0)</f>
        <v>1</v>
      </c>
      <c r="DX55" s="10">
        <f>IFERROR(__xludf.DUMMYFUNCTION("""COMPUTED_VALUE"""),1.0)</f>
        <v>1</v>
      </c>
      <c r="DY55" s="10">
        <f>IFERROR(__xludf.DUMMYFUNCTION("""COMPUTED_VALUE"""),1.0)</f>
        <v>1</v>
      </c>
      <c r="DZ55" s="10">
        <f>IFERROR(__xludf.DUMMYFUNCTION("""COMPUTED_VALUE"""),1.0)</f>
        <v>1</v>
      </c>
      <c r="EA55" s="10">
        <f>IFERROR(__xludf.DUMMYFUNCTION("""COMPUTED_VALUE"""),1.0)</f>
        <v>1</v>
      </c>
      <c r="EB55" s="10">
        <f>IFERROR(__xludf.DUMMYFUNCTION("""COMPUTED_VALUE"""),1.0)</f>
        <v>1</v>
      </c>
      <c r="EC55" s="10">
        <f>IFERROR(__xludf.DUMMYFUNCTION("""COMPUTED_VALUE"""),1.0)</f>
        <v>1</v>
      </c>
      <c r="ED55" s="10">
        <f>IFERROR(__xludf.DUMMYFUNCTION("""COMPUTED_VALUE"""),1.0)</f>
        <v>1</v>
      </c>
      <c r="EE55" s="10">
        <f>IFERROR(__xludf.DUMMYFUNCTION("""COMPUTED_VALUE"""),1.0)</f>
        <v>1</v>
      </c>
      <c r="EF55" s="10">
        <f>IFERROR(__xludf.DUMMYFUNCTION("""COMPUTED_VALUE"""),1.0)</f>
        <v>1</v>
      </c>
      <c r="EG55" s="10">
        <f>IFERROR(__xludf.DUMMYFUNCTION("""COMPUTED_VALUE"""),1.0)</f>
        <v>1</v>
      </c>
      <c r="EH55" s="10">
        <f>IFERROR(__xludf.DUMMYFUNCTION("""COMPUTED_VALUE"""),1.0)</f>
        <v>1</v>
      </c>
      <c r="EI55" s="10">
        <f>IFERROR(__xludf.DUMMYFUNCTION("""COMPUTED_VALUE"""),1.0)</f>
        <v>1</v>
      </c>
      <c r="EJ55" s="10">
        <f>IFERROR(__xludf.DUMMYFUNCTION("""COMPUTED_VALUE"""),1.0)</f>
        <v>1</v>
      </c>
      <c r="EK55" s="10">
        <f>IFERROR(__xludf.DUMMYFUNCTION("""COMPUTED_VALUE"""),1.0)</f>
        <v>1</v>
      </c>
      <c r="EL55" s="10">
        <f>IFERROR(__xludf.DUMMYFUNCTION("""COMPUTED_VALUE"""),1.0)</f>
        <v>1</v>
      </c>
      <c r="EM55" s="10">
        <f>IFERROR(__xludf.DUMMYFUNCTION("""COMPUTED_VALUE"""),1.0)</f>
        <v>1</v>
      </c>
      <c r="EN55" s="10">
        <f>IFERROR(__xludf.DUMMYFUNCTION("""COMPUTED_VALUE"""),1.0)</f>
        <v>1</v>
      </c>
      <c r="EO55" s="10">
        <f>IFERROR(__xludf.DUMMYFUNCTION("""COMPUTED_VALUE"""),1.0)</f>
        <v>1</v>
      </c>
      <c r="EP55" s="10">
        <f>IFERROR(__xludf.DUMMYFUNCTION("""COMPUTED_VALUE"""),1.0)</f>
        <v>1</v>
      </c>
      <c r="EQ55" s="10">
        <f>IFERROR(__xludf.DUMMYFUNCTION("""COMPUTED_VALUE"""),1.0)</f>
        <v>1</v>
      </c>
      <c r="ER55" s="10">
        <f>IFERROR(__xludf.DUMMYFUNCTION("""COMPUTED_VALUE"""),1.0)</f>
        <v>1</v>
      </c>
      <c r="ES55" s="10">
        <f>IFERROR(__xludf.DUMMYFUNCTION("""COMPUTED_VALUE"""),1.0)</f>
        <v>1</v>
      </c>
      <c r="ET55" s="10">
        <f>IFERROR(__xludf.DUMMYFUNCTION("""COMPUTED_VALUE"""),1.0)</f>
        <v>1</v>
      </c>
      <c r="EU55" s="10">
        <f>IFERROR(__xludf.DUMMYFUNCTION("""COMPUTED_VALUE"""),1.0)</f>
        <v>1</v>
      </c>
      <c r="EV55" s="10" t="str">
        <f>IFERROR(__xludf.DUMMYFUNCTION("""COMPUTED_VALUE"""),"WA")</f>
        <v>WA</v>
      </c>
      <c r="EW55" s="10">
        <f>IFERROR(__xludf.DUMMYFUNCTION("""COMPUTED_VALUE"""),1.0)</f>
        <v>1</v>
      </c>
      <c r="EX55" s="10">
        <f>IFERROR(__xludf.DUMMYFUNCTION("""COMPUTED_VALUE"""),1.0)</f>
        <v>1</v>
      </c>
      <c r="EY55" s="10" t="str">
        <f>IFERROR(__xludf.DUMMYFUNCTION("""COMPUTED_VALUE"""),"WA")</f>
        <v>WA</v>
      </c>
      <c r="EZ55" s="10" t="str">
        <f>IFERROR(__xludf.DUMMYFUNCTION("""COMPUTED_VALUE"""),"WA")</f>
        <v>WA</v>
      </c>
      <c r="FA55" s="10" t="str">
        <f>IFERROR(__xludf.DUMMYFUNCTION("""COMPUTED_VALUE"""),"TLE")</f>
        <v>TLE</v>
      </c>
      <c r="FB55" s="10" t="str">
        <f>IFERROR(__xludf.DUMMYFUNCTION("""COMPUTED_VALUE"""),"TLE")</f>
        <v>TLE</v>
      </c>
      <c r="FC55" s="10" t="str">
        <f>IFERROR(__xludf.DUMMYFUNCTION("""COMPUTED_VALUE"""),"TLE")</f>
        <v>TLE</v>
      </c>
      <c r="FD55" s="11" t="str">
        <f>IFERROR(__xludf.DUMMYFUNCTION("""COMPUTED_VALUE"""),"WA")</f>
        <v>WA</v>
      </c>
      <c r="FE55" s="10" t="str">
        <f>IFERROR(__xludf.DUMMYFUNCTION("""COMPUTED_VALUE"""),"WA")</f>
        <v>WA</v>
      </c>
      <c r="FF55" s="10" t="str">
        <f>IFERROR(__xludf.DUMMYFUNCTION("""COMPUTED_VALUE"""),"WA")</f>
        <v>WA</v>
      </c>
      <c r="FG55" s="10" t="str">
        <f>IFERROR(__xludf.DUMMYFUNCTION("""COMPUTED_VALUE"""),"WA")</f>
        <v>WA</v>
      </c>
      <c r="FH55" s="10">
        <f>IFERROR(__xludf.DUMMYFUNCTION("""COMPUTED_VALUE"""),1.0)</f>
        <v>1</v>
      </c>
      <c r="FI55" s="10" t="str">
        <f>IFERROR(__xludf.DUMMYFUNCTION("""COMPUTED_VALUE"""),"WA")</f>
        <v>WA</v>
      </c>
      <c r="FJ55" s="10" t="str">
        <f>IFERROR(__xludf.DUMMYFUNCTION("""COMPUTED_VALUE"""),"WA")</f>
        <v>WA</v>
      </c>
      <c r="FK55" s="10" t="str">
        <f>IFERROR(__xludf.DUMMYFUNCTION("""COMPUTED_VALUE"""),"WA")</f>
        <v>WA</v>
      </c>
      <c r="FL55" s="10" t="str">
        <f>IFERROR(__xludf.DUMMYFUNCTION("""COMPUTED_VALUE"""),"WA")</f>
        <v>WA</v>
      </c>
      <c r="FM55" s="10" t="str">
        <f>IFERROR(__xludf.DUMMYFUNCTION("""COMPUTED_VALUE"""),"WA")</f>
        <v>WA</v>
      </c>
      <c r="FN55" s="10" t="str">
        <f>IFERROR(__xludf.DUMMYFUNCTION("""COMPUTED_VALUE"""),"WA")</f>
        <v>WA</v>
      </c>
      <c r="FO55" s="10" t="str">
        <f>IFERROR(__xludf.DUMMYFUNCTION("""COMPUTED_VALUE"""),"WA")</f>
        <v>WA</v>
      </c>
      <c r="FP55" s="10" t="str">
        <f>IFERROR(__xludf.DUMMYFUNCTION("""COMPUTED_VALUE"""),"WA")</f>
        <v>WA</v>
      </c>
      <c r="FQ55" s="10">
        <f>IFERROR(__xludf.DUMMYFUNCTION("""COMPUTED_VALUE"""),1.0)</f>
        <v>1</v>
      </c>
      <c r="FR55" s="10" t="str">
        <f>IFERROR(__xludf.DUMMYFUNCTION("""COMPUTED_VALUE"""),"WA")</f>
        <v>WA</v>
      </c>
      <c r="FS55" s="10" t="str">
        <f>IFERROR(__xludf.DUMMYFUNCTION("""COMPUTED_VALUE"""),"WA")</f>
        <v>WA</v>
      </c>
      <c r="FT55" s="10" t="str">
        <f>IFERROR(__xludf.DUMMYFUNCTION("""COMPUTED_VALUE"""),"WA")</f>
        <v>WA</v>
      </c>
      <c r="FU55" s="10">
        <f>IFERROR(__xludf.DUMMYFUNCTION("""COMPUTED_VALUE"""),1.0)</f>
        <v>1</v>
      </c>
      <c r="FV55" s="10" t="str">
        <f>IFERROR(__xludf.DUMMYFUNCTION("""COMPUTED_VALUE"""),"WA")</f>
        <v>WA</v>
      </c>
      <c r="FW55" s="10" t="str">
        <f>IFERROR(__xludf.DUMMYFUNCTION("""COMPUTED_VALUE"""),"WA")</f>
        <v>WA</v>
      </c>
      <c r="FX55" s="10" t="str">
        <f>IFERROR(__xludf.DUMMYFUNCTION("""COMPUTED_VALUE"""),"WA")</f>
        <v>WA</v>
      </c>
      <c r="FY55" s="10" t="str">
        <f>IFERROR(__xludf.DUMMYFUNCTION("""COMPUTED_VALUE"""),"WA")</f>
        <v>WA</v>
      </c>
      <c r="FZ55" s="10" t="str">
        <f>IFERROR(__xludf.DUMMYFUNCTION("""COMPUTED_VALUE"""),"WA")</f>
        <v>WA</v>
      </c>
      <c r="GA55" s="10" t="str">
        <f>IFERROR(__xludf.DUMMYFUNCTION("""COMPUTED_VALUE"""),"WA")</f>
        <v>WA</v>
      </c>
      <c r="GB55" s="10" t="str">
        <f>IFERROR(__xludf.DUMMYFUNCTION("""COMPUTED_VALUE"""),"WA")</f>
        <v>WA</v>
      </c>
      <c r="GC55" s="10" t="str">
        <f>IFERROR(__xludf.DUMMYFUNCTION("""COMPUTED_VALUE"""),"WA")</f>
        <v>WA</v>
      </c>
      <c r="GD55" s="10" t="str">
        <f>IFERROR(__xludf.DUMMYFUNCTION("""COMPUTED_VALUE"""),"WA")</f>
        <v>WA</v>
      </c>
      <c r="GE55" s="11" t="str">
        <f>IFERROR(__xludf.DUMMYFUNCTION("""COMPUTED_VALUE"""),"-")</f>
        <v>-</v>
      </c>
      <c r="GF55" s="10" t="str">
        <f>IFERROR(__xludf.DUMMYFUNCTION("""COMPUTED_VALUE"""),"-")</f>
        <v>-</v>
      </c>
      <c r="GG55" s="10" t="str">
        <f>IFERROR(__xludf.DUMMYFUNCTION("""COMPUTED_VALUE"""),"-")</f>
        <v>-</v>
      </c>
      <c r="GH55" s="10" t="str">
        <f>IFERROR(__xludf.DUMMYFUNCTION("""COMPUTED_VALUE"""),"-")</f>
        <v>-</v>
      </c>
      <c r="GI55" s="10" t="str">
        <f>IFERROR(__xludf.DUMMYFUNCTION("""COMPUTED_VALUE"""),"-")</f>
        <v>-</v>
      </c>
      <c r="GJ55" s="10" t="str">
        <f>IFERROR(__xludf.DUMMYFUNCTION("""COMPUTED_VALUE"""),"-")</f>
        <v>-</v>
      </c>
      <c r="GK55" s="10" t="str">
        <f>IFERROR(__xludf.DUMMYFUNCTION("""COMPUTED_VALUE"""),"-")</f>
        <v>-</v>
      </c>
      <c r="GL55" s="10" t="str">
        <f>IFERROR(__xludf.DUMMYFUNCTION("""COMPUTED_VALUE"""),"-")</f>
        <v>-</v>
      </c>
      <c r="GM55" s="10" t="str">
        <f>IFERROR(__xludf.DUMMYFUNCTION("""COMPUTED_VALUE"""),"-")</f>
        <v>-</v>
      </c>
      <c r="GN55" s="10" t="str">
        <f>IFERROR(__xludf.DUMMYFUNCTION("""COMPUTED_VALUE"""),"-")</f>
        <v>-</v>
      </c>
      <c r="GO55" s="10" t="str">
        <f>IFERROR(__xludf.DUMMYFUNCTION("""COMPUTED_VALUE"""),"-")</f>
        <v>-</v>
      </c>
      <c r="GP55" s="10" t="str">
        <f>IFERROR(__xludf.DUMMYFUNCTION("""COMPUTED_VALUE"""),"-")</f>
        <v>-</v>
      </c>
      <c r="GQ55" s="10" t="str">
        <f>IFERROR(__xludf.DUMMYFUNCTION("""COMPUTED_VALUE"""),"-")</f>
        <v>-</v>
      </c>
      <c r="GR55" s="10" t="str">
        <f>IFERROR(__xludf.DUMMYFUNCTION("""COMPUTED_VALUE"""),"-")</f>
        <v>-</v>
      </c>
      <c r="GS55" s="10" t="str">
        <f>IFERROR(__xludf.DUMMYFUNCTION("""COMPUTED_VALUE"""),"-")</f>
        <v>-</v>
      </c>
      <c r="GT55" s="10" t="str">
        <f>IFERROR(__xludf.DUMMYFUNCTION("""COMPUTED_VALUE"""),"-")</f>
        <v>-</v>
      </c>
      <c r="GU55" s="10" t="str">
        <f>IFERROR(__xludf.DUMMYFUNCTION("""COMPUTED_VALUE"""),"-")</f>
        <v>-</v>
      </c>
      <c r="GV55" s="10" t="str">
        <f>IFERROR(__xludf.DUMMYFUNCTION("""COMPUTED_VALUE"""),"-")</f>
        <v>-</v>
      </c>
      <c r="GW55" s="10" t="str">
        <f>IFERROR(__xludf.DUMMYFUNCTION("""COMPUTED_VALUE"""),"-")</f>
        <v>-</v>
      </c>
      <c r="GX55" s="10" t="str">
        <f>IFERROR(__xludf.DUMMYFUNCTION("""COMPUTED_VALUE"""),"-")</f>
        <v>-</v>
      </c>
      <c r="GY55" s="10" t="str">
        <f>IFERROR(__xludf.DUMMYFUNCTION("""COMPUTED_VALUE"""),"-")</f>
        <v>-</v>
      </c>
      <c r="GZ55" s="10" t="str">
        <f>IFERROR(__xludf.DUMMYFUNCTION("""COMPUTED_VALUE"""),"-")</f>
        <v>-</v>
      </c>
      <c r="HA55" s="10" t="str">
        <f>IFERROR(__xludf.DUMMYFUNCTION("""COMPUTED_VALUE"""),"-")</f>
        <v>-</v>
      </c>
      <c r="HB55" s="10" t="str">
        <f>IFERROR(__xludf.DUMMYFUNCTION("""COMPUTED_VALUE"""),"-")</f>
        <v>-</v>
      </c>
      <c r="HC55" s="10" t="str">
        <f>IFERROR(__xludf.DUMMYFUNCTION("""COMPUTED_VALUE"""),"-")</f>
        <v>-</v>
      </c>
      <c r="HD55" s="10" t="str">
        <f>IFERROR(__xludf.DUMMYFUNCTION("""COMPUTED_VALUE"""),"-")</f>
        <v>-</v>
      </c>
      <c r="HE55" s="10" t="str">
        <f>IFERROR(__xludf.DUMMYFUNCTION("""COMPUTED_VALUE"""),"-")</f>
        <v>-</v>
      </c>
      <c r="HF55" s="10" t="str">
        <f>IFERROR(__xludf.DUMMYFUNCTION("""COMPUTED_VALUE"""),"-")</f>
        <v>-</v>
      </c>
      <c r="HG55" s="10" t="str">
        <f>IFERROR(__xludf.DUMMYFUNCTION("""COMPUTED_VALUE"""),"-")</f>
        <v>-</v>
      </c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</row>
    <row r="56">
      <c r="A56" s="7"/>
      <c r="B56" s="8"/>
      <c r="C56" s="8" t="str">
        <f t="shared" si="1"/>
        <v>49 - 56</v>
      </c>
      <c r="D56" s="7" t="str">
        <f>IFERROR(__xludf.DUMMYFUNCTION("""COMPUTED_VALUE"""),"shinjan")</f>
        <v>shinjan</v>
      </c>
      <c r="E56" s="7" t="str">
        <f>IFERROR(__xludf.DUMMYFUNCTION("""COMPUTED_VALUE"""),"Sinisa")</f>
        <v>Sinisa</v>
      </c>
      <c r="F56" s="7" t="str">
        <f>IFERROR(__xludf.DUMMYFUNCTION("""COMPUTED_VALUE"""),"Jankovic")</f>
        <v>Jankovic</v>
      </c>
      <c r="G56" s="9">
        <f>IFERROR(__xludf.DUMMYFUNCTION("""COMPUTED_VALUE"""),61.0)</f>
        <v>61</v>
      </c>
      <c r="H56" s="7" t="str">
        <f>IFERROR(__xludf.DUMMYFUNCTION("""COMPUTED_VALUE"""),"ODOBREN")</f>
        <v>ODOBREN</v>
      </c>
      <c r="I56" s="7" t="str">
        <f>IFERROR(__xludf.DUMMYFUNCTION("""COMPUTED_VALUE"""),"Stari grad")</f>
        <v>Stari grad</v>
      </c>
      <c r="J56" s="7" t="str">
        <f>IFERROR(__xludf.DUMMYFUNCTION("""COMPUTED_VALUE"""),"Matematička gimnazija")</f>
        <v>Matematička gimnazija</v>
      </c>
      <c r="K56" s="7" t="str">
        <f>IFERROR(__xludf.DUMMYFUNCTION("""COMPUTED_VALUE"""),"II")</f>
        <v>II</v>
      </c>
      <c r="L56" s="7" t="str">
        <f>IFERROR(__xludf.DUMMYFUNCTION("""COMPUTED_VALUE"""),"A")</f>
        <v>A</v>
      </c>
      <c r="M56" s="7" t="str">
        <f>IFERROR(__xludf.DUMMYFUNCTION("""COMPUTED_VALUE"""),"Snežana Jelić")</f>
        <v>Snežana Jelić</v>
      </c>
      <c r="N56" s="10" t="str">
        <f>IFERROR(__xludf.DUMMYFUNCTION("""COMPUTED_VALUE"""),"-")</f>
        <v>-</v>
      </c>
      <c r="O56" s="10" t="str">
        <f>IFERROR(__xludf.DUMMYFUNCTION("""COMPUTED_VALUE"""),"-")</f>
        <v>-</v>
      </c>
      <c r="P56" s="10" t="str">
        <f>IFERROR(__xludf.DUMMYFUNCTION("""COMPUTED_VALUE"""),"-")</f>
        <v>-</v>
      </c>
      <c r="Q56" s="11">
        <f>IFERROR(__xludf.DUMMYFUNCTION("""COMPUTED_VALUE"""),61.0)</f>
        <v>61</v>
      </c>
      <c r="R56" s="10" t="str">
        <f>IFERROR(__xludf.DUMMYFUNCTION("""COMPUTED_VALUE"""),"-")</f>
        <v>-</v>
      </c>
      <c r="S56" s="10">
        <f>IFERROR(__xludf.DUMMYFUNCTION("""COMPUTED_VALUE"""),0.0)</f>
        <v>0</v>
      </c>
      <c r="T56" s="11" t="str">
        <f>IFERROR(__xludf.DUMMYFUNCTION("""COMPUTED_VALUE"""),"-")</f>
        <v>-</v>
      </c>
      <c r="U56" s="10" t="str">
        <f>IFERROR(__xludf.DUMMYFUNCTION("""COMPUTED_VALUE"""),"-")</f>
        <v>-</v>
      </c>
      <c r="V56" s="10" t="str">
        <f>IFERROR(__xludf.DUMMYFUNCTION("""COMPUTED_VALUE"""),"-")</f>
        <v>-</v>
      </c>
      <c r="W56" s="10" t="str">
        <f>IFERROR(__xludf.DUMMYFUNCTION("""COMPUTED_VALUE"""),"-")</f>
        <v>-</v>
      </c>
      <c r="X56" s="10" t="str">
        <f>IFERROR(__xludf.DUMMYFUNCTION("""COMPUTED_VALUE"""),"-")</f>
        <v>-</v>
      </c>
      <c r="Y56" s="10" t="str">
        <f>IFERROR(__xludf.DUMMYFUNCTION("""COMPUTED_VALUE"""),"-")</f>
        <v>-</v>
      </c>
      <c r="Z56" s="10" t="str">
        <f>IFERROR(__xludf.DUMMYFUNCTION("""COMPUTED_VALUE"""),"-")</f>
        <v>-</v>
      </c>
      <c r="AA56" s="10" t="str">
        <f>IFERROR(__xludf.DUMMYFUNCTION("""COMPUTED_VALUE"""),"-")</f>
        <v>-</v>
      </c>
      <c r="AB56" s="10" t="str">
        <f>IFERROR(__xludf.DUMMYFUNCTION("""COMPUTED_VALUE"""),"-")</f>
        <v>-</v>
      </c>
      <c r="AC56" s="10" t="str">
        <f>IFERROR(__xludf.DUMMYFUNCTION("""COMPUTED_VALUE"""),"-")</f>
        <v>-</v>
      </c>
      <c r="AD56" s="10" t="str">
        <f>IFERROR(__xludf.DUMMYFUNCTION("""COMPUTED_VALUE"""),"-")</f>
        <v>-</v>
      </c>
      <c r="AE56" s="10" t="str">
        <f>IFERROR(__xludf.DUMMYFUNCTION("""COMPUTED_VALUE"""),"-")</f>
        <v>-</v>
      </c>
      <c r="AF56" s="10" t="str">
        <f>IFERROR(__xludf.DUMMYFUNCTION("""COMPUTED_VALUE"""),"-")</f>
        <v>-</v>
      </c>
      <c r="AG56" s="10" t="str">
        <f>IFERROR(__xludf.DUMMYFUNCTION("""COMPUTED_VALUE"""),"-")</f>
        <v>-</v>
      </c>
      <c r="AH56" s="10" t="str">
        <f>IFERROR(__xludf.DUMMYFUNCTION("""COMPUTED_VALUE"""),"-")</f>
        <v>-</v>
      </c>
      <c r="AI56" s="10" t="str">
        <f>IFERROR(__xludf.DUMMYFUNCTION("""COMPUTED_VALUE"""),"-")</f>
        <v>-</v>
      </c>
      <c r="AJ56" s="10" t="str">
        <f>IFERROR(__xludf.DUMMYFUNCTION("""COMPUTED_VALUE"""),"-")</f>
        <v>-</v>
      </c>
      <c r="AK56" s="10" t="str">
        <f>IFERROR(__xludf.DUMMYFUNCTION("""COMPUTED_VALUE"""),"-")</f>
        <v>-</v>
      </c>
      <c r="AL56" s="10" t="str">
        <f>IFERROR(__xludf.DUMMYFUNCTION("""COMPUTED_VALUE"""),"-")</f>
        <v>-</v>
      </c>
      <c r="AM56" s="10" t="str">
        <f>IFERROR(__xludf.DUMMYFUNCTION("""COMPUTED_VALUE"""),"-")</f>
        <v>-</v>
      </c>
      <c r="AN56" s="11" t="str">
        <f>IFERROR(__xludf.DUMMYFUNCTION("""COMPUTED_VALUE"""),"-")</f>
        <v>-</v>
      </c>
      <c r="AO56" s="10" t="str">
        <f>IFERROR(__xludf.DUMMYFUNCTION("""COMPUTED_VALUE"""),"-")</f>
        <v>-</v>
      </c>
      <c r="AP56" s="10" t="str">
        <f>IFERROR(__xludf.DUMMYFUNCTION("""COMPUTED_VALUE"""),"-")</f>
        <v>-</v>
      </c>
      <c r="AQ56" s="10" t="str">
        <f>IFERROR(__xludf.DUMMYFUNCTION("""COMPUTED_VALUE"""),"-")</f>
        <v>-</v>
      </c>
      <c r="AR56" s="10" t="str">
        <f>IFERROR(__xludf.DUMMYFUNCTION("""COMPUTED_VALUE"""),"-")</f>
        <v>-</v>
      </c>
      <c r="AS56" s="10" t="str">
        <f>IFERROR(__xludf.DUMMYFUNCTION("""COMPUTED_VALUE"""),"-")</f>
        <v>-</v>
      </c>
      <c r="AT56" s="10" t="str">
        <f>IFERROR(__xludf.DUMMYFUNCTION("""COMPUTED_VALUE"""),"-")</f>
        <v>-</v>
      </c>
      <c r="AU56" s="10" t="str">
        <f>IFERROR(__xludf.DUMMYFUNCTION("""COMPUTED_VALUE"""),"-")</f>
        <v>-</v>
      </c>
      <c r="AV56" s="10" t="str">
        <f>IFERROR(__xludf.DUMMYFUNCTION("""COMPUTED_VALUE"""),"-")</f>
        <v>-</v>
      </c>
      <c r="AW56" s="10" t="str">
        <f>IFERROR(__xludf.DUMMYFUNCTION("""COMPUTED_VALUE"""),"-")</f>
        <v>-</v>
      </c>
      <c r="AX56" s="10" t="str">
        <f>IFERROR(__xludf.DUMMYFUNCTION("""COMPUTED_VALUE"""),"-")</f>
        <v>-</v>
      </c>
      <c r="AY56" s="10" t="str">
        <f>IFERROR(__xludf.DUMMYFUNCTION("""COMPUTED_VALUE"""),"-")</f>
        <v>-</v>
      </c>
      <c r="AZ56" s="10" t="str">
        <f>IFERROR(__xludf.DUMMYFUNCTION("""COMPUTED_VALUE"""),"-")</f>
        <v>-</v>
      </c>
      <c r="BA56" s="10" t="str">
        <f>IFERROR(__xludf.DUMMYFUNCTION("""COMPUTED_VALUE"""),"-")</f>
        <v>-</v>
      </c>
      <c r="BB56" s="10" t="str">
        <f>IFERROR(__xludf.DUMMYFUNCTION("""COMPUTED_VALUE"""),"-")</f>
        <v>-</v>
      </c>
      <c r="BC56" s="10" t="str">
        <f>IFERROR(__xludf.DUMMYFUNCTION("""COMPUTED_VALUE"""),"-")</f>
        <v>-</v>
      </c>
      <c r="BD56" s="10" t="str">
        <f>IFERROR(__xludf.DUMMYFUNCTION("""COMPUTED_VALUE"""),"-")</f>
        <v>-</v>
      </c>
      <c r="BE56" s="10" t="str">
        <f>IFERROR(__xludf.DUMMYFUNCTION("""COMPUTED_VALUE"""),"-")</f>
        <v>-</v>
      </c>
      <c r="BF56" s="10" t="str">
        <f>IFERROR(__xludf.DUMMYFUNCTION("""COMPUTED_VALUE"""),"-")</f>
        <v>-</v>
      </c>
      <c r="BG56" s="10" t="str">
        <f>IFERROR(__xludf.DUMMYFUNCTION("""COMPUTED_VALUE"""),"-")</f>
        <v>-</v>
      </c>
      <c r="BH56" s="10" t="str">
        <f>IFERROR(__xludf.DUMMYFUNCTION("""COMPUTED_VALUE"""),"-")</f>
        <v>-</v>
      </c>
      <c r="BI56" s="10" t="str">
        <f>IFERROR(__xludf.DUMMYFUNCTION("""COMPUTED_VALUE"""),"-")</f>
        <v>-</v>
      </c>
      <c r="BJ56" s="10" t="str">
        <f>IFERROR(__xludf.DUMMYFUNCTION("""COMPUTED_VALUE"""),"-")</f>
        <v>-</v>
      </c>
      <c r="BK56" s="10" t="str">
        <f>IFERROR(__xludf.DUMMYFUNCTION("""COMPUTED_VALUE"""),"-")</f>
        <v>-</v>
      </c>
      <c r="BL56" s="11" t="str">
        <f>IFERROR(__xludf.DUMMYFUNCTION("""COMPUTED_VALUE"""),"-")</f>
        <v>-</v>
      </c>
      <c r="BM56" s="10" t="str">
        <f>IFERROR(__xludf.DUMMYFUNCTION("""COMPUTED_VALUE"""),"-")</f>
        <v>-</v>
      </c>
      <c r="BN56" s="10" t="str">
        <f>IFERROR(__xludf.DUMMYFUNCTION("""COMPUTED_VALUE"""),"-")</f>
        <v>-</v>
      </c>
      <c r="BO56" s="10" t="str">
        <f>IFERROR(__xludf.DUMMYFUNCTION("""COMPUTED_VALUE"""),"-")</f>
        <v>-</v>
      </c>
      <c r="BP56" s="10" t="str">
        <f>IFERROR(__xludf.DUMMYFUNCTION("""COMPUTED_VALUE"""),"-")</f>
        <v>-</v>
      </c>
      <c r="BQ56" s="10" t="str">
        <f>IFERROR(__xludf.DUMMYFUNCTION("""COMPUTED_VALUE"""),"-")</f>
        <v>-</v>
      </c>
      <c r="BR56" s="10" t="str">
        <f>IFERROR(__xludf.DUMMYFUNCTION("""COMPUTED_VALUE"""),"-")</f>
        <v>-</v>
      </c>
      <c r="BS56" s="10" t="str">
        <f>IFERROR(__xludf.DUMMYFUNCTION("""COMPUTED_VALUE"""),"-")</f>
        <v>-</v>
      </c>
      <c r="BT56" s="10" t="str">
        <f>IFERROR(__xludf.DUMMYFUNCTION("""COMPUTED_VALUE"""),"-")</f>
        <v>-</v>
      </c>
      <c r="BU56" s="10" t="str">
        <f>IFERROR(__xludf.DUMMYFUNCTION("""COMPUTED_VALUE"""),"-")</f>
        <v>-</v>
      </c>
      <c r="BV56" s="10" t="str">
        <f>IFERROR(__xludf.DUMMYFUNCTION("""COMPUTED_VALUE"""),"-")</f>
        <v>-</v>
      </c>
      <c r="BW56" s="10" t="str">
        <f>IFERROR(__xludf.DUMMYFUNCTION("""COMPUTED_VALUE"""),"-")</f>
        <v>-</v>
      </c>
      <c r="BX56" s="10" t="str">
        <f>IFERROR(__xludf.DUMMYFUNCTION("""COMPUTED_VALUE"""),"-")</f>
        <v>-</v>
      </c>
      <c r="BY56" s="10" t="str">
        <f>IFERROR(__xludf.DUMMYFUNCTION("""COMPUTED_VALUE"""),"-")</f>
        <v>-</v>
      </c>
      <c r="BZ56" s="10" t="str">
        <f>IFERROR(__xludf.DUMMYFUNCTION("""COMPUTED_VALUE"""),"-")</f>
        <v>-</v>
      </c>
      <c r="CA56" s="10" t="str">
        <f>IFERROR(__xludf.DUMMYFUNCTION("""COMPUTED_VALUE"""),"-")</f>
        <v>-</v>
      </c>
      <c r="CB56" s="10" t="str">
        <f>IFERROR(__xludf.DUMMYFUNCTION("""COMPUTED_VALUE"""),"-")</f>
        <v>-</v>
      </c>
      <c r="CC56" s="10" t="str">
        <f>IFERROR(__xludf.DUMMYFUNCTION("""COMPUTED_VALUE"""),"-")</f>
        <v>-</v>
      </c>
      <c r="CD56" s="10" t="str">
        <f>IFERROR(__xludf.DUMMYFUNCTION("""COMPUTED_VALUE"""),"-")</f>
        <v>-</v>
      </c>
      <c r="CE56" s="10" t="str">
        <f>IFERROR(__xludf.DUMMYFUNCTION("""COMPUTED_VALUE"""),"-")</f>
        <v>-</v>
      </c>
      <c r="CF56" s="10" t="str">
        <f>IFERROR(__xludf.DUMMYFUNCTION("""COMPUTED_VALUE"""),"-")</f>
        <v>-</v>
      </c>
      <c r="CG56" s="10" t="str">
        <f>IFERROR(__xludf.DUMMYFUNCTION("""COMPUTED_VALUE"""),"-")</f>
        <v>-</v>
      </c>
      <c r="CH56" s="10" t="str">
        <f>IFERROR(__xludf.DUMMYFUNCTION("""COMPUTED_VALUE"""),"-")</f>
        <v>-</v>
      </c>
      <c r="CI56" s="10" t="str">
        <f>IFERROR(__xludf.DUMMYFUNCTION("""COMPUTED_VALUE"""),"-")</f>
        <v>-</v>
      </c>
      <c r="CJ56" s="10" t="str">
        <f>IFERROR(__xludf.DUMMYFUNCTION("""COMPUTED_VALUE"""),"-")</f>
        <v>-</v>
      </c>
      <c r="CK56" s="10" t="str">
        <f>IFERROR(__xludf.DUMMYFUNCTION("""COMPUTED_VALUE"""),"-")</f>
        <v>-</v>
      </c>
      <c r="CL56" s="10" t="str">
        <f>IFERROR(__xludf.DUMMYFUNCTION("""COMPUTED_VALUE"""),"-")</f>
        <v>-</v>
      </c>
      <c r="CM56" s="10" t="str">
        <f>IFERROR(__xludf.DUMMYFUNCTION("""COMPUTED_VALUE"""),"-")</f>
        <v>-</v>
      </c>
      <c r="CN56" s="10" t="str">
        <f>IFERROR(__xludf.DUMMYFUNCTION("""COMPUTED_VALUE"""),"-")</f>
        <v>-</v>
      </c>
      <c r="CO56" s="11">
        <f>IFERROR(__xludf.DUMMYFUNCTION("""COMPUTED_VALUE"""),1.0)</f>
        <v>1</v>
      </c>
      <c r="CP56" s="10">
        <f>IFERROR(__xludf.DUMMYFUNCTION("""COMPUTED_VALUE"""),1.0)</f>
        <v>1</v>
      </c>
      <c r="CQ56" s="10">
        <f>IFERROR(__xludf.DUMMYFUNCTION("""COMPUTED_VALUE"""),1.0)</f>
        <v>1</v>
      </c>
      <c r="CR56" s="10">
        <f>IFERROR(__xludf.DUMMYFUNCTION("""COMPUTED_VALUE"""),1.0)</f>
        <v>1</v>
      </c>
      <c r="CS56" s="10">
        <f>IFERROR(__xludf.DUMMYFUNCTION("""COMPUTED_VALUE"""),1.0)</f>
        <v>1</v>
      </c>
      <c r="CT56" s="10">
        <f>IFERROR(__xludf.DUMMYFUNCTION("""COMPUTED_VALUE"""),1.0)</f>
        <v>1</v>
      </c>
      <c r="CU56" s="10">
        <f>IFERROR(__xludf.DUMMYFUNCTION("""COMPUTED_VALUE"""),1.0)</f>
        <v>1</v>
      </c>
      <c r="CV56" s="10">
        <f>IFERROR(__xludf.DUMMYFUNCTION("""COMPUTED_VALUE"""),1.0)</f>
        <v>1</v>
      </c>
      <c r="CW56" s="10">
        <f>IFERROR(__xludf.DUMMYFUNCTION("""COMPUTED_VALUE"""),1.0)</f>
        <v>1</v>
      </c>
      <c r="CX56" s="10">
        <f>IFERROR(__xludf.DUMMYFUNCTION("""COMPUTED_VALUE"""),1.0)</f>
        <v>1</v>
      </c>
      <c r="CY56" s="10">
        <f>IFERROR(__xludf.DUMMYFUNCTION("""COMPUTED_VALUE"""),1.0)</f>
        <v>1</v>
      </c>
      <c r="CZ56" s="10">
        <f>IFERROR(__xludf.DUMMYFUNCTION("""COMPUTED_VALUE"""),1.0)</f>
        <v>1</v>
      </c>
      <c r="DA56" s="10">
        <f>IFERROR(__xludf.DUMMYFUNCTION("""COMPUTED_VALUE"""),1.0)</f>
        <v>1</v>
      </c>
      <c r="DB56" s="10">
        <f>IFERROR(__xludf.DUMMYFUNCTION("""COMPUTED_VALUE"""),1.0)</f>
        <v>1</v>
      </c>
      <c r="DC56" s="10">
        <f>IFERROR(__xludf.DUMMYFUNCTION("""COMPUTED_VALUE"""),1.0)</f>
        <v>1</v>
      </c>
      <c r="DD56" s="10">
        <f>IFERROR(__xludf.DUMMYFUNCTION("""COMPUTED_VALUE"""),1.0)</f>
        <v>1</v>
      </c>
      <c r="DE56" s="10">
        <f>IFERROR(__xludf.DUMMYFUNCTION("""COMPUTED_VALUE"""),1.0)</f>
        <v>1</v>
      </c>
      <c r="DF56" s="10">
        <f>IFERROR(__xludf.DUMMYFUNCTION("""COMPUTED_VALUE"""),1.0)</f>
        <v>1</v>
      </c>
      <c r="DG56" s="10">
        <f>IFERROR(__xludf.DUMMYFUNCTION("""COMPUTED_VALUE"""),1.0)</f>
        <v>1</v>
      </c>
      <c r="DH56" s="10">
        <f>IFERROR(__xludf.DUMMYFUNCTION("""COMPUTED_VALUE"""),1.0)</f>
        <v>1</v>
      </c>
      <c r="DI56" s="10">
        <f>IFERROR(__xludf.DUMMYFUNCTION("""COMPUTED_VALUE"""),1.0)</f>
        <v>1</v>
      </c>
      <c r="DJ56" s="10">
        <f>IFERROR(__xludf.DUMMYFUNCTION("""COMPUTED_VALUE"""),1.0)</f>
        <v>1</v>
      </c>
      <c r="DK56" s="10">
        <f>IFERROR(__xludf.DUMMYFUNCTION("""COMPUTED_VALUE"""),1.0)</f>
        <v>1</v>
      </c>
      <c r="DL56" s="10">
        <f>IFERROR(__xludf.DUMMYFUNCTION("""COMPUTED_VALUE"""),1.0)</f>
        <v>1</v>
      </c>
      <c r="DM56" s="10">
        <f>IFERROR(__xludf.DUMMYFUNCTION("""COMPUTED_VALUE"""),1.0)</f>
        <v>1</v>
      </c>
      <c r="DN56" s="10">
        <f>IFERROR(__xludf.DUMMYFUNCTION("""COMPUTED_VALUE"""),1.0)</f>
        <v>1</v>
      </c>
      <c r="DO56" s="10">
        <f>IFERROR(__xludf.DUMMYFUNCTION("""COMPUTED_VALUE"""),1.0)</f>
        <v>1</v>
      </c>
      <c r="DP56" s="10">
        <f>IFERROR(__xludf.DUMMYFUNCTION("""COMPUTED_VALUE"""),1.0)</f>
        <v>1</v>
      </c>
      <c r="DQ56" s="10">
        <f>IFERROR(__xludf.DUMMYFUNCTION("""COMPUTED_VALUE"""),1.0)</f>
        <v>1</v>
      </c>
      <c r="DR56" s="10">
        <f>IFERROR(__xludf.DUMMYFUNCTION("""COMPUTED_VALUE"""),1.0)</f>
        <v>1</v>
      </c>
      <c r="DS56" s="10">
        <f>IFERROR(__xludf.DUMMYFUNCTION("""COMPUTED_VALUE"""),1.0)</f>
        <v>1</v>
      </c>
      <c r="DT56" s="10">
        <f>IFERROR(__xludf.DUMMYFUNCTION("""COMPUTED_VALUE"""),1.0)</f>
        <v>1</v>
      </c>
      <c r="DU56" s="10">
        <f>IFERROR(__xludf.DUMMYFUNCTION("""COMPUTED_VALUE"""),1.0)</f>
        <v>1</v>
      </c>
      <c r="DV56" s="10">
        <f>IFERROR(__xludf.DUMMYFUNCTION("""COMPUTED_VALUE"""),1.0)</f>
        <v>1</v>
      </c>
      <c r="DW56" s="10">
        <f>IFERROR(__xludf.DUMMYFUNCTION("""COMPUTED_VALUE"""),1.0)</f>
        <v>1</v>
      </c>
      <c r="DX56" s="10">
        <f>IFERROR(__xludf.DUMMYFUNCTION("""COMPUTED_VALUE"""),1.0)</f>
        <v>1</v>
      </c>
      <c r="DY56" s="10">
        <f>IFERROR(__xludf.DUMMYFUNCTION("""COMPUTED_VALUE"""),1.0)</f>
        <v>1</v>
      </c>
      <c r="DZ56" s="10">
        <f>IFERROR(__xludf.DUMMYFUNCTION("""COMPUTED_VALUE"""),1.0)</f>
        <v>1</v>
      </c>
      <c r="EA56" s="10">
        <f>IFERROR(__xludf.DUMMYFUNCTION("""COMPUTED_VALUE"""),1.0)</f>
        <v>1</v>
      </c>
      <c r="EB56" s="10">
        <f>IFERROR(__xludf.DUMMYFUNCTION("""COMPUTED_VALUE"""),1.0)</f>
        <v>1</v>
      </c>
      <c r="EC56" s="10">
        <f>IFERROR(__xludf.DUMMYFUNCTION("""COMPUTED_VALUE"""),1.0)</f>
        <v>1</v>
      </c>
      <c r="ED56" s="10">
        <f>IFERROR(__xludf.DUMMYFUNCTION("""COMPUTED_VALUE"""),1.0)</f>
        <v>1</v>
      </c>
      <c r="EE56" s="10">
        <f>IFERROR(__xludf.DUMMYFUNCTION("""COMPUTED_VALUE"""),1.0)</f>
        <v>1</v>
      </c>
      <c r="EF56" s="10">
        <f>IFERROR(__xludf.DUMMYFUNCTION("""COMPUTED_VALUE"""),1.0)</f>
        <v>1</v>
      </c>
      <c r="EG56" s="10">
        <f>IFERROR(__xludf.DUMMYFUNCTION("""COMPUTED_VALUE"""),1.0)</f>
        <v>1</v>
      </c>
      <c r="EH56" s="10">
        <f>IFERROR(__xludf.DUMMYFUNCTION("""COMPUTED_VALUE"""),1.0)</f>
        <v>1</v>
      </c>
      <c r="EI56" s="10">
        <f>IFERROR(__xludf.DUMMYFUNCTION("""COMPUTED_VALUE"""),1.0)</f>
        <v>1</v>
      </c>
      <c r="EJ56" s="10">
        <f>IFERROR(__xludf.DUMMYFUNCTION("""COMPUTED_VALUE"""),1.0)</f>
        <v>1</v>
      </c>
      <c r="EK56" s="10">
        <f>IFERROR(__xludf.DUMMYFUNCTION("""COMPUTED_VALUE"""),1.0)</f>
        <v>1</v>
      </c>
      <c r="EL56" s="10">
        <f>IFERROR(__xludf.DUMMYFUNCTION("""COMPUTED_VALUE"""),1.0)</f>
        <v>1</v>
      </c>
      <c r="EM56" s="10">
        <f>IFERROR(__xludf.DUMMYFUNCTION("""COMPUTED_VALUE"""),1.0)</f>
        <v>1</v>
      </c>
      <c r="EN56" s="10">
        <f>IFERROR(__xludf.DUMMYFUNCTION("""COMPUTED_VALUE"""),1.0)</f>
        <v>1</v>
      </c>
      <c r="EO56" s="10">
        <f>IFERROR(__xludf.DUMMYFUNCTION("""COMPUTED_VALUE"""),1.0)</f>
        <v>1</v>
      </c>
      <c r="EP56" s="10">
        <f>IFERROR(__xludf.DUMMYFUNCTION("""COMPUTED_VALUE"""),1.0)</f>
        <v>1</v>
      </c>
      <c r="EQ56" s="10">
        <f>IFERROR(__xludf.DUMMYFUNCTION("""COMPUTED_VALUE"""),1.0)</f>
        <v>1</v>
      </c>
      <c r="ER56" s="10">
        <f>IFERROR(__xludf.DUMMYFUNCTION("""COMPUTED_VALUE"""),1.0)</f>
        <v>1</v>
      </c>
      <c r="ES56" s="10">
        <f>IFERROR(__xludf.DUMMYFUNCTION("""COMPUTED_VALUE"""),1.0)</f>
        <v>1</v>
      </c>
      <c r="ET56" s="10">
        <f>IFERROR(__xludf.DUMMYFUNCTION("""COMPUTED_VALUE"""),1.0)</f>
        <v>1</v>
      </c>
      <c r="EU56" s="10">
        <f>IFERROR(__xludf.DUMMYFUNCTION("""COMPUTED_VALUE"""),1.0)</f>
        <v>1</v>
      </c>
      <c r="EV56" s="10" t="str">
        <f>IFERROR(__xludf.DUMMYFUNCTION("""COMPUTED_VALUE"""),"TLE")</f>
        <v>TLE</v>
      </c>
      <c r="EW56" s="10">
        <f>IFERROR(__xludf.DUMMYFUNCTION("""COMPUTED_VALUE"""),1.0)</f>
        <v>1</v>
      </c>
      <c r="EX56" s="10" t="str">
        <f>IFERROR(__xludf.DUMMYFUNCTION("""COMPUTED_VALUE"""),"WA")</f>
        <v>WA</v>
      </c>
      <c r="EY56" s="10">
        <f>IFERROR(__xludf.DUMMYFUNCTION("""COMPUTED_VALUE"""),1.0)</f>
        <v>1</v>
      </c>
      <c r="EZ56" s="10">
        <f>IFERROR(__xludf.DUMMYFUNCTION("""COMPUTED_VALUE"""),1.0)</f>
        <v>1</v>
      </c>
      <c r="FA56" s="10">
        <f>IFERROR(__xludf.DUMMYFUNCTION("""COMPUTED_VALUE"""),1.0)</f>
        <v>1</v>
      </c>
      <c r="FB56" s="10" t="str">
        <f>IFERROR(__xludf.DUMMYFUNCTION("""COMPUTED_VALUE"""),"TLE")</f>
        <v>TLE</v>
      </c>
      <c r="FC56" s="10">
        <f>IFERROR(__xludf.DUMMYFUNCTION("""COMPUTED_VALUE"""),1.0)</f>
        <v>1</v>
      </c>
      <c r="FD56" s="11" t="str">
        <f>IFERROR(__xludf.DUMMYFUNCTION("""COMPUTED_VALUE"""),"-")</f>
        <v>-</v>
      </c>
      <c r="FE56" s="10" t="str">
        <f>IFERROR(__xludf.DUMMYFUNCTION("""COMPUTED_VALUE"""),"-")</f>
        <v>-</v>
      </c>
      <c r="FF56" s="10" t="str">
        <f>IFERROR(__xludf.DUMMYFUNCTION("""COMPUTED_VALUE"""),"-")</f>
        <v>-</v>
      </c>
      <c r="FG56" s="10" t="str">
        <f>IFERROR(__xludf.DUMMYFUNCTION("""COMPUTED_VALUE"""),"-")</f>
        <v>-</v>
      </c>
      <c r="FH56" s="10" t="str">
        <f>IFERROR(__xludf.DUMMYFUNCTION("""COMPUTED_VALUE"""),"-")</f>
        <v>-</v>
      </c>
      <c r="FI56" s="10" t="str">
        <f>IFERROR(__xludf.DUMMYFUNCTION("""COMPUTED_VALUE"""),"-")</f>
        <v>-</v>
      </c>
      <c r="FJ56" s="10" t="str">
        <f>IFERROR(__xludf.DUMMYFUNCTION("""COMPUTED_VALUE"""),"-")</f>
        <v>-</v>
      </c>
      <c r="FK56" s="10" t="str">
        <f>IFERROR(__xludf.DUMMYFUNCTION("""COMPUTED_VALUE"""),"-")</f>
        <v>-</v>
      </c>
      <c r="FL56" s="10" t="str">
        <f>IFERROR(__xludf.DUMMYFUNCTION("""COMPUTED_VALUE"""),"-")</f>
        <v>-</v>
      </c>
      <c r="FM56" s="10" t="str">
        <f>IFERROR(__xludf.DUMMYFUNCTION("""COMPUTED_VALUE"""),"-")</f>
        <v>-</v>
      </c>
      <c r="FN56" s="10" t="str">
        <f>IFERROR(__xludf.DUMMYFUNCTION("""COMPUTED_VALUE"""),"-")</f>
        <v>-</v>
      </c>
      <c r="FO56" s="10" t="str">
        <f>IFERROR(__xludf.DUMMYFUNCTION("""COMPUTED_VALUE"""),"-")</f>
        <v>-</v>
      </c>
      <c r="FP56" s="10" t="str">
        <f>IFERROR(__xludf.DUMMYFUNCTION("""COMPUTED_VALUE"""),"-")</f>
        <v>-</v>
      </c>
      <c r="FQ56" s="10" t="str">
        <f>IFERROR(__xludf.DUMMYFUNCTION("""COMPUTED_VALUE"""),"-")</f>
        <v>-</v>
      </c>
      <c r="FR56" s="10" t="str">
        <f>IFERROR(__xludf.DUMMYFUNCTION("""COMPUTED_VALUE"""),"-")</f>
        <v>-</v>
      </c>
      <c r="FS56" s="10" t="str">
        <f>IFERROR(__xludf.DUMMYFUNCTION("""COMPUTED_VALUE"""),"-")</f>
        <v>-</v>
      </c>
      <c r="FT56" s="10" t="str">
        <f>IFERROR(__xludf.DUMMYFUNCTION("""COMPUTED_VALUE"""),"-")</f>
        <v>-</v>
      </c>
      <c r="FU56" s="10" t="str">
        <f>IFERROR(__xludf.DUMMYFUNCTION("""COMPUTED_VALUE"""),"-")</f>
        <v>-</v>
      </c>
      <c r="FV56" s="10" t="str">
        <f>IFERROR(__xludf.DUMMYFUNCTION("""COMPUTED_VALUE"""),"-")</f>
        <v>-</v>
      </c>
      <c r="FW56" s="10" t="str">
        <f>IFERROR(__xludf.DUMMYFUNCTION("""COMPUTED_VALUE"""),"-")</f>
        <v>-</v>
      </c>
      <c r="FX56" s="10" t="str">
        <f>IFERROR(__xludf.DUMMYFUNCTION("""COMPUTED_VALUE"""),"-")</f>
        <v>-</v>
      </c>
      <c r="FY56" s="10" t="str">
        <f>IFERROR(__xludf.DUMMYFUNCTION("""COMPUTED_VALUE"""),"-")</f>
        <v>-</v>
      </c>
      <c r="FZ56" s="10" t="str">
        <f>IFERROR(__xludf.DUMMYFUNCTION("""COMPUTED_VALUE"""),"-")</f>
        <v>-</v>
      </c>
      <c r="GA56" s="10" t="str">
        <f>IFERROR(__xludf.DUMMYFUNCTION("""COMPUTED_VALUE"""),"-")</f>
        <v>-</v>
      </c>
      <c r="GB56" s="10" t="str">
        <f>IFERROR(__xludf.DUMMYFUNCTION("""COMPUTED_VALUE"""),"-")</f>
        <v>-</v>
      </c>
      <c r="GC56" s="10" t="str">
        <f>IFERROR(__xludf.DUMMYFUNCTION("""COMPUTED_VALUE"""),"-")</f>
        <v>-</v>
      </c>
      <c r="GD56" s="10" t="str">
        <f>IFERROR(__xludf.DUMMYFUNCTION("""COMPUTED_VALUE"""),"-")</f>
        <v>-</v>
      </c>
      <c r="GE56" s="11">
        <f>IFERROR(__xludf.DUMMYFUNCTION("""COMPUTED_VALUE"""),1.0)</f>
        <v>1</v>
      </c>
      <c r="GF56" s="10">
        <f>IFERROR(__xludf.DUMMYFUNCTION("""COMPUTED_VALUE"""),1.0)</f>
        <v>1</v>
      </c>
      <c r="GG56" s="10" t="str">
        <f>IFERROR(__xludf.DUMMYFUNCTION("""COMPUTED_VALUE"""),"WA")</f>
        <v>WA</v>
      </c>
      <c r="GH56" s="10">
        <f>IFERROR(__xludf.DUMMYFUNCTION("""COMPUTED_VALUE"""),1.0)</f>
        <v>1</v>
      </c>
      <c r="GI56" s="10" t="str">
        <f>IFERROR(__xludf.DUMMYFUNCTION("""COMPUTED_VALUE"""),"WA")</f>
        <v>WA</v>
      </c>
      <c r="GJ56" s="10" t="str">
        <f>IFERROR(__xludf.DUMMYFUNCTION("""COMPUTED_VALUE"""),"WA")</f>
        <v>WA</v>
      </c>
      <c r="GK56" s="10" t="str">
        <f>IFERROR(__xludf.DUMMYFUNCTION("""COMPUTED_VALUE"""),"WA")</f>
        <v>WA</v>
      </c>
      <c r="GL56" s="10" t="str">
        <f>IFERROR(__xludf.DUMMYFUNCTION("""COMPUTED_VALUE"""),"TLE")</f>
        <v>TLE</v>
      </c>
      <c r="GM56" s="10" t="str">
        <f>IFERROR(__xludf.DUMMYFUNCTION("""COMPUTED_VALUE"""),"WA")</f>
        <v>WA</v>
      </c>
      <c r="GN56" s="10" t="str">
        <f>IFERROR(__xludf.DUMMYFUNCTION("""COMPUTED_VALUE"""),"TLE")</f>
        <v>TLE</v>
      </c>
      <c r="GO56" s="10" t="str">
        <f>IFERROR(__xludf.DUMMYFUNCTION("""COMPUTED_VALUE"""),"TLE")</f>
        <v>TLE</v>
      </c>
      <c r="GP56" s="10" t="str">
        <f>IFERROR(__xludf.DUMMYFUNCTION("""COMPUTED_VALUE"""),"TLE")</f>
        <v>TLE</v>
      </c>
      <c r="GQ56" s="10" t="str">
        <f>IFERROR(__xludf.DUMMYFUNCTION("""COMPUTED_VALUE"""),"TLE")</f>
        <v>TLE</v>
      </c>
      <c r="GR56" s="10" t="str">
        <f>IFERROR(__xludf.DUMMYFUNCTION("""COMPUTED_VALUE"""),"TLE")</f>
        <v>TLE</v>
      </c>
      <c r="GS56" s="10" t="str">
        <f>IFERROR(__xludf.DUMMYFUNCTION("""COMPUTED_VALUE"""),"TLE")</f>
        <v>TLE</v>
      </c>
      <c r="GT56" s="10" t="str">
        <f>IFERROR(__xludf.DUMMYFUNCTION("""COMPUTED_VALUE"""),"TLE")</f>
        <v>TLE</v>
      </c>
      <c r="GU56" s="10" t="str">
        <f>IFERROR(__xludf.DUMMYFUNCTION("""COMPUTED_VALUE"""),"TLE")</f>
        <v>TLE</v>
      </c>
      <c r="GV56" s="10" t="str">
        <f>IFERROR(__xludf.DUMMYFUNCTION("""COMPUTED_VALUE"""),"TLE")</f>
        <v>TLE</v>
      </c>
      <c r="GW56" s="10" t="str">
        <f>IFERROR(__xludf.DUMMYFUNCTION("""COMPUTED_VALUE"""),"TLE")</f>
        <v>TLE</v>
      </c>
      <c r="GX56" s="10" t="str">
        <f>IFERROR(__xludf.DUMMYFUNCTION("""COMPUTED_VALUE"""),"TLE")</f>
        <v>TLE</v>
      </c>
      <c r="GY56" s="10" t="str">
        <f>IFERROR(__xludf.DUMMYFUNCTION("""COMPUTED_VALUE"""),"TLE")</f>
        <v>TLE</v>
      </c>
      <c r="GZ56" s="10" t="str">
        <f>IFERROR(__xludf.DUMMYFUNCTION("""COMPUTED_VALUE"""),"TLE")</f>
        <v>TLE</v>
      </c>
      <c r="HA56" s="10" t="str">
        <f>IFERROR(__xludf.DUMMYFUNCTION("""COMPUTED_VALUE"""),"TLE")</f>
        <v>TLE</v>
      </c>
      <c r="HB56" s="10" t="str">
        <f>IFERROR(__xludf.DUMMYFUNCTION("""COMPUTED_VALUE"""),"TLE")</f>
        <v>TLE</v>
      </c>
      <c r="HC56" s="10" t="str">
        <f>IFERROR(__xludf.DUMMYFUNCTION("""COMPUTED_VALUE"""),"TLE")</f>
        <v>TLE</v>
      </c>
      <c r="HD56" s="10" t="str">
        <f>IFERROR(__xludf.DUMMYFUNCTION("""COMPUTED_VALUE"""),"TLE")</f>
        <v>TLE</v>
      </c>
      <c r="HE56" s="10" t="str">
        <f>IFERROR(__xludf.DUMMYFUNCTION("""COMPUTED_VALUE"""),"TLE")</f>
        <v>TLE</v>
      </c>
      <c r="HF56" s="10" t="str">
        <f>IFERROR(__xludf.DUMMYFUNCTION("""COMPUTED_VALUE"""),"TLE")</f>
        <v>TLE</v>
      </c>
      <c r="HG56" s="10" t="str">
        <f>IFERROR(__xludf.DUMMYFUNCTION("""COMPUTED_VALUE"""),"TLE")</f>
        <v>TLE</v>
      </c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</row>
    <row r="57">
      <c r="A57" s="7"/>
      <c r="B57" s="8"/>
      <c r="C57" s="8" t="str">
        <f t="shared" si="1"/>
        <v>49 - 56</v>
      </c>
      <c r="D57" s="7" t="str">
        <f>IFERROR(__xludf.DUMMYFUNCTION("""COMPUTED_VALUE"""),"krle2k")</f>
        <v>krle2k</v>
      </c>
      <c r="E57" s="7" t="str">
        <f>IFERROR(__xludf.DUMMYFUNCTION("""COMPUTED_VALUE"""),"Slavko")</f>
        <v>Slavko</v>
      </c>
      <c r="F57" s="7" t="str">
        <f>IFERROR(__xludf.DUMMYFUNCTION("""COMPUTED_VALUE"""),"Krstić")</f>
        <v>Krstić</v>
      </c>
      <c r="G57" s="9">
        <f>IFERROR(__xludf.DUMMYFUNCTION("""COMPUTED_VALUE"""),61.0)</f>
        <v>61</v>
      </c>
      <c r="H57" s="7" t="str">
        <f>IFERROR(__xludf.DUMMYFUNCTION("""COMPUTED_VALUE"""),"ODOBREN")</f>
        <v>ODOBREN</v>
      </c>
      <c r="I57" s="7" t="str">
        <f>IFERROR(__xludf.DUMMYFUNCTION("""COMPUTED_VALUE"""),"Sremska Mitrovica")</f>
        <v>Sremska Mitrovica</v>
      </c>
      <c r="J57" s="7" t="str">
        <f>IFERROR(__xludf.DUMMYFUNCTION("""COMPUTED_VALUE"""),"Mitrovačka gimnazija")</f>
        <v>Mitrovačka gimnazija</v>
      </c>
      <c r="K57" s="7" t="str">
        <f>IFERROR(__xludf.DUMMYFUNCTION("""COMPUTED_VALUE"""),"IV")</f>
        <v>IV</v>
      </c>
      <c r="L57" s="7" t="str">
        <f>IFERROR(__xludf.DUMMYFUNCTION("""COMPUTED_VALUE"""),"A")</f>
        <v>A</v>
      </c>
      <c r="M57" s="7" t="str">
        <f>IFERROR(__xludf.DUMMYFUNCTION("""COMPUTED_VALUE"""),"Darko Perić")</f>
        <v>Darko Perić</v>
      </c>
      <c r="N57" s="10" t="str">
        <f>IFERROR(__xludf.DUMMYFUNCTION("""COMPUTED_VALUE"""),"-")</f>
        <v>-</v>
      </c>
      <c r="O57" s="10" t="str">
        <f>IFERROR(__xludf.DUMMYFUNCTION("""COMPUTED_VALUE"""),"-")</f>
        <v>-</v>
      </c>
      <c r="P57" s="10" t="str">
        <f>IFERROR(__xludf.DUMMYFUNCTION("""COMPUTED_VALUE"""),"-")</f>
        <v>-</v>
      </c>
      <c r="Q57" s="11">
        <f>IFERROR(__xludf.DUMMYFUNCTION("""COMPUTED_VALUE"""),61.0)</f>
        <v>61</v>
      </c>
      <c r="R57" s="10" t="str">
        <f>IFERROR(__xludf.DUMMYFUNCTION("""COMPUTED_VALUE"""),"-")</f>
        <v>-</v>
      </c>
      <c r="S57" s="10" t="str">
        <f>IFERROR(__xludf.DUMMYFUNCTION("""COMPUTED_VALUE"""),"-")</f>
        <v>-</v>
      </c>
      <c r="T57" s="11" t="str">
        <f>IFERROR(__xludf.DUMMYFUNCTION("""COMPUTED_VALUE"""),"-")</f>
        <v>-</v>
      </c>
      <c r="U57" s="10" t="str">
        <f>IFERROR(__xludf.DUMMYFUNCTION("""COMPUTED_VALUE"""),"-")</f>
        <v>-</v>
      </c>
      <c r="V57" s="10" t="str">
        <f>IFERROR(__xludf.DUMMYFUNCTION("""COMPUTED_VALUE"""),"-")</f>
        <v>-</v>
      </c>
      <c r="W57" s="10" t="str">
        <f>IFERROR(__xludf.DUMMYFUNCTION("""COMPUTED_VALUE"""),"-")</f>
        <v>-</v>
      </c>
      <c r="X57" s="10" t="str">
        <f>IFERROR(__xludf.DUMMYFUNCTION("""COMPUTED_VALUE"""),"-")</f>
        <v>-</v>
      </c>
      <c r="Y57" s="10" t="str">
        <f>IFERROR(__xludf.DUMMYFUNCTION("""COMPUTED_VALUE"""),"-")</f>
        <v>-</v>
      </c>
      <c r="Z57" s="10" t="str">
        <f>IFERROR(__xludf.DUMMYFUNCTION("""COMPUTED_VALUE"""),"-")</f>
        <v>-</v>
      </c>
      <c r="AA57" s="10" t="str">
        <f>IFERROR(__xludf.DUMMYFUNCTION("""COMPUTED_VALUE"""),"-")</f>
        <v>-</v>
      </c>
      <c r="AB57" s="10" t="str">
        <f>IFERROR(__xludf.DUMMYFUNCTION("""COMPUTED_VALUE"""),"-")</f>
        <v>-</v>
      </c>
      <c r="AC57" s="10" t="str">
        <f>IFERROR(__xludf.DUMMYFUNCTION("""COMPUTED_VALUE"""),"-")</f>
        <v>-</v>
      </c>
      <c r="AD57" s="10" t="str">
        <f>IFERROR(__xludf.DUMMYFUNCTION("""COMPUTED_VALUE"""),"-")</f>
        <v>-</v>
      </c>
      <c r="AE57" s="10" t="str">
        <f>IFERROR(__xludf.DUMMYFUNCTION("""COMPUTED_VALUE"""),"-")</f>
        <v>-</v>
      </c>
      <c r="AF57" s="10" t="str">
        <f>IFERROR(__xludf.DUMMYFUNCTION("""COMPUTED_VALUE"""),"-")</f>
        <v>-</v>
      </c>
      <c r="AG57" s="10" t="str">
        <f>IFERROR(__xludf.DUMMYFUNCTION("""COMPUTED_VALUE"""),"-")</f>
        <v>-</v>
      </c>
      <c r="AH57" s="10" t="str">
        <f>IFERROR(__xludf.DUMMYFUNCTION("""COMPUTED_VALUE"""),"-")</f>
        <v>-</v>
      </c>
      <c r="AI57" s="10" t="str">
        <f>IFERROR(__xludf.DUMMYFUNCTION("""COMPUTED_VALUE"""),"-")</f>
        <v>-</v>
      </c>
      <c r="AJ57" s="10" t="str">
        <f>IFERROR(__xludf.DUMMYFUNCTION("""COMPUTED_VALUE"""),"-")</f>
        <v>-</v>
      </c>
      <c r="AK57" s="10" t="str">
        <f>IFERROR(__xludf.DUMMYFUNCTION("""COMPUTED_VALUE"""),"-")</f>
        <v>-</v>
      </c>
      <c r="AL57" s="10" t="str">
        <f>IFERROR(__xludf.DUMMYFUNCTION("""COMPUTED_VALUE"""),"-")</f>
        <v>-</v>
      </c>
      <c r="AM57" s="10" t="str">
        <f>IFERROR(__xludf.DUMMYFUNCTION("""COMPUTED_VALUE"""),"-")</f>
        <v>-</v>
      </c>
      <c r="AN57" s="11" t="str">
        <f>IFERROR(__xludf.DUMMYFUNCTION("""COMPUTED_VALUE"""),"-")</f>
        <v>-</v>
      </c>
      <c r="AO57" s="10" t="str">
        <f>IFERROR(__xludf.DUMMYFUNCTION("""COMPUTED_VALUE"""),"-")</f>
        <v>-</v>
      </c>
      <c r="AP57" s="10" t="str">
        <f>IFERROR(__xludf.DUMMYFUNCTION("""COMPUTED_VALUE"""),"-")</f>
        <v>-</v>
      </c>
      <c r="AQ57" s="10" t="str">
        <f>IFERROR(__xludf.DUMMYFUNCTION("""COMPUTED_VALUE"""),"-")</f>
        <v>-</v>
      </c>
      <c r="AR57" s="10" t="str">
        <f>IFERROR(__xludf.DUMMYFUNCTION("""COMPUTED_VALUE"""),"-")</f>
        <v>-</v>
      </c>
      <c r="AS57" s="10" t="str">
        <f>IFERROR(__xludf.DUMMYFUNCTION("""COMPUTED_VALUE"""),"-")</f>
        <v>-</v>
      </c>
      <c r="AT57" s="10" t="str">
        <f>IFERROR(__xludf.DUMMYFUNCTION("""COMPUTED_VALUE"""),"-")</f>
        <v>-</v>
      </c>
      <c r="AU57" s="10" t="str">
        <f>IFERROR(__xludf.DUMMYFUNCTION("""COMPUTED_VALUE"""),"-")</f>
        <v>-</v>
      </c>
      <c r="AV57" s="10" t="str">
        <f>IFERROR(__xludf.DUMMYFUNCTION("""COMPUTED_VALUE"""),"-")</f>
        <v>-</v>
      </c>
      <c r="AW57" s="10" t="str">
        <f>IFERROR(__xludf.DUMMYFUNCTION("""COMPUTED_VALUE"""),"-")</f>
        <v>-</v>
      </c>
      <c r="AX57" s="10" t="str">
        <f>IFERROR(__xludf.DUMMYFUNCTION("""COMPUTED_VALUE"""),"-")</f>
        <v>-</v>
      </c>
      <c r="AY57" s="10" t="str">
        <f>IFERROR(__xludf.DUMMYFUNCTION("""COMPUTED_VALUE"""),"-")</f>
        <v>-</v>
      </c>
      <c r="AZ57" s="10" t="str">
        <f>IFERROR(__xludf.DUMMYFUNCTION("""COMPUTED_VALUE"""),"-")</f>
        <v>-</v>
      </c>
      <c r="BA57" s="10" t="str">
        <f>IFERROR(__xludf.DUMMYFUNCTION("""COMPUTED_VALUE"""),"-")</f>
        <v>-</v>
      </c>
      <c r="BB57" s="10" t="str">
        <f>IFERROR(__xludf.DUMMYFUNCTION("""COMPUTED_VALUE"""),"-")</f>
        <v>-</v>
      </c>
      <c r="BC57" s="10" t="str">
        <f>IFERROR(__xludf.DUMMYFUNCTION("""COMPUTED_VALUE"""),"-")</f>
        <v>-</v>
      </c>
      <c r="BD57" s="10" t="str">
        <f>IFERROR(__xludf.DUMMYFUNCTION("""COMPUTED_VALUE"""),"-")</f>
        <v>-</v>
      </c>
      <c r="BE57" s="10" t="str">
        <f>IFERROR(__xludf.DUMMYFUNCTION("""COMPUTED_VALUE"""),"-")</f>
        <v>-</v>
      </c>
      <c r="BF57" s="10" t="str">
        <f>IFERROR(__xludf.DUMMYFUNCTION("""COMPUTED_VALUE"""),"-")</f>
        <v>-</v>
      </c>
      <c r="BG57" s="10" t="str">
        <f>IFERROR(__xludf.DUMMYFUNCTION("""COMPUTED_VALUE"""),"-")</f>
        <v>-</v>
      </c>
      <c r="BH57" s="10" t="str">
        <f>IFERROR(__xludf.DUMMYFUNCTION("""COMPUTED_VALUE"""),"-")</f>
        <v>-</v>
      </c>
      <c r="BI57" s="10" t="str">
        <f>IFERROR(__xludf.DUMMYFUNCTION("""COMPUTED_VALUE"""),"-")</f>
        <v>-</v>
      </c>
      <c r="BJ57" s="10" t="str">
        <f>IFERROR(__xludf.DUMMYFUNCTION("""COMPUTED_VALUE"""),"-")</f>
        <v>-</v>
      </c>
      <c r="BK57" s="10" t="str">
        <f>IFERROR(__xludf.DUMMYFUNCTION("""COMPUTED_VALUE"""),"-")</f>
        <v>-</v>
      </c>
      <c r="BL57" s="11" t="str">
        <f>IFERROR(__xludf.DUMMYFUNCTION("""COMPUTED_VALUE"""),"-")</f>
        <v>-</v>
      </c>
      <c r="BM57" s="10" t="str">
        <f>IFERROR(__xludf.DUMMYFUNCTION("""COMPUTED_VALUE"""),"-")</f>
        <v>-</v>
      </c>
      <c r="BN57" s="10" t="str">
        <f>IFERROR(__xludf.DUMMYFUNCTION("""COMPUTED_VALUE"""),"-")</f>
        <v>-</v>
      </c>
      <c r="BO57" s="10" t="str">
        <f>IFERROR(__xludf.DUMMYFUNCTION("""COMPUTED_VALUE"""),"-")</f>
        <v>-</v>
      </c>
      <c r="BP57" s="10" t="str">
        <f>IFERROR(__xludf.DUMMYFUNCTION("""COMPUTED_VALUE"""),"-")</f>
        <v>-</v>
      </c>
      <c r="BQ57" s="10" t="str">
        <f>IFERROR(__xludf.DUMMYFUNCTION("""COMPUTED_VALUE"""),"-")</f>
        <v>-</v>
      </c>
      <c r="BR57" s="10" t="str">
        <f>IFERROR(__xludf.DUMMYFUNCTION("""COMPUTED_VALUE"""),"-")</f>
        <v>-</v>
      </c>
      <c r="BS57" s="10" t="str">
        <f>IFERROR(__xludf.DUMMYFUNCTION("""COMPUTED_VALUE"""),"-")</f>
        <v>-</v>
      </c>
      <c r="BT57" s="10" t="str">
        <f>IFERROR(__xludf.DUMMYFUNCTION("""COMPUTED_VALUE"""),"-")</f>
        <v>-</v>
      </c>
      <c r="BU57" s="10" t="str">
        <f>IFERROR(__xludf.DUMMYFUNCTION("""COMPUTED_VALUE"""),"-")</f>
        <v>-</v>
      </c>
      <c r="BV57" s="10" t="str">
        <f>IFERROR(__xludf.DUMMYFUNCTION("""COMPUTED_VALUE"""),"-")</f>
        <v>-</v>
      </c>
      <c r="BW57" s="10" t="str">
        <f>IFERROR(__xludf.DUMMYFUNCTION("""COMPUTED_VALUE"""),"-")</f>
        <v>-</v>
      </c>
      <c r="BX57" s="10" t="str">
        <f>IFERROR(__xludf.DUMMYFUNCTION("""COMPUTED_VALUE"""),"-")</f>
        <v>-</v>
      </c>
      <c r="BY57" s="10" t="str">
        <f>IFERROR(__xludf.DUMMYFUNCTION("""COMPUTED_VALUE"""),"-")</f>
        <v>-</v>
      </c>
      <c r="BZ57" s="10" t="str">
        <f>IFERROR(__xludf.DUMMYFUNCTION("""COMPUTED_VALUE"""),"-")</f>
        <v>-</v>
      </c>
      <c r="CA57" s="10" t="str">
        <f>IFERROR(__xludf.DUMMYFUNCTION("""COMPUTED_VALUE"""),"-")</f>
        <v>-</v>
      </c>
      <c r="CB57" s="10" t="str">
        <f>IFERROR(__xludf.DUMMYFUNCTION("""COMPUTED_VALUE"""),"-")</f>
        <v>-</v>
      </c>
      <c r="CC57" s="10" t="str">
        <f>IFERROR(__xludf.DUMMYFUNCTION("""COMPUTED_VALUE"""),"-")</f>
        <v>-</v>
      </c>
      <c r="CD57" s="10" t="str">
        <f>IFERROR(__xludf.DUMMYFUNCTION("""COMPUTED_VALUE"""),"-")</f>
        <v>-</v>
      </c>
      <c r="CE57" s="10" t="str">
        <f>IFERROR(__xludf.DUMMYFUNCTION("""COMPUTED_VALUE"""),"-")</f>
        <v>-</v>
      </c>
      <c r="CF57" s="10" t="str">
        <f>IFERROR(__xludf.DUMMYFUNCTION("""COMPUTED_VALUE"""),"-")</f>
        <v>-</v>
      </c>
      <c r="CG57" s="10" t="str">
        <f>IFERROR(__xludf.DUMMYFUNCTION("""COMPUTED_VALUE"""),"-")</f>
        <v>-</v>
      </c>
      <c r="CH57" s="10" t="str">
        <f>IFERROR(__xludf.DUMMYFUNCTION("""COMPUTED_VALUE"""),"-")</f>
        <v>-</v>
      </c>
      <c r="CI57" s="10" t="str">
        <f>IFERROR(__xludf.DUMMYFUNCTION("""COMPUTED_VALUE"""),"-")</f>
        <v>-</v>
      </c>
      <c r="CJ57" s="10" t="str">
        <f>IFERROR(__xludf.DUMMYFUNCTION("""COMPUTED_VALUE"""),"-")</f>
        <v>-</v>
      </c>
      <c r="CK57" s="10" t="str">
        <f>IFERROR(__xludf.DUMMYFUNCTION("""COMPUTED_VALUE"""),"-")</f>
        <v>-</v>
      </c>
      <c r="CL57" s="10" t="str">
        <f>IFERROR(__xludf.DUMMYFUNCTION("""COMPUTED_VALUE"""),"-")</f>
        <v>-</v>
      </c>
      <c r="CM57" s="10" t="str">
        <f>IFERROR(__xludf.DUMMYFUNCTION("""COMPUTED_VALUE"""),"-")</f>
        <v>-</v>
      </c>
      <c r="CN57" s="10" t="str">
        <f>IFERROR(__xludf.DUMMYFUNCTION("""COMPUTED_VALUE"""),"-")</f>
        <v>-</v>
      </c>
      <c r="CO57" s="11">
        <f>IFERROR(__xludf.DUMMYFUNCTION("""COMPUTED_VALUE"""),1.0)</f>
        <v>1</v>
      </c>
      <c r="CP57" s="10">
        <f>IFERROR(__xludf.DUMMYFUNCTION("""COMPUTED_VALUE"""),1.0)</f>
        <v>1</v>
      </c>
      <c r="CQ57" s="10">
        <f>IFERROR(__xludf.DUMMYFUNCTION("""COMPUTED_VALUE"""),1.0)</f>
        <v>1</v>
      </c>
      <c r="CR57" s="10">
        <f>IFERROR(__xludf.DUMMYFUNCTION("""COMPUTED_VALUE"""),1.0)</f>
        <v>1</v>
      </c>
      <c r="CS57" s="10">
        <f>IFERROR(__xludf.DUMMYFUNCTION("""COMPUTED_VALUE"""),1.0)</f>
        <v>1</v>
      </c>
      <c r="CT57" s="10">
        <f>IFERROR(__xludf.DUMMYFUNCTION("""COMPUTED_VALUE"""),1.0)</f>
        <v>1</v>
      </c>
      <c r="CU57" s="10">
        <f>IFERROR(__xludf.DUMMYFUNCTION("""COMPUTED_VALUE"""),1.0)</f>
        <v>1</v>
      </c>
      <c r="CV57" s="10">
        <f>IFERROR(__xludf.DUMMYFUNCTION("""COMPUTED_VALUE"""),1.0)</f>
        <v>1</v>
      </c>
      <c r="CW57" s="10">
        <f>IFERROR(__xludf.DUMMYFUNCTION("""COMPUTED_VALUE"""),1.0)</f>
        <v>1</v>
      </c>
      <c r="CX57" s="10">
        <f>IFERROR(__xludf.DUMMYFUNCTION("""COMPUTED_VALUE"""),1.0)</f>
        <v>1</v>
      </c>
      <c r="CY57" s="10">
        <f>IFERROR(__xludf.DUMMYFUNCTION("""COMPUTED_VALUE"""),1.0)</f>
        <v>1</v>
      </c>
      <c r="CZ57" s="10">
        <f>IFERROR(__xludf.DUMMYFUNCTION("""COMPUTED_VALUE"""),1.0)</f>
        <v>1</v>
      </c>
      <c r="DA57" s="10">
        <f>IFERROR(__xludf.DUMMYFUNCTION("""COMPUTED_VALUE"""),1.0)</f>
        <v>1</v>
      </c>
      <c r="DB57" s="10">
        <f>IFERROR(__xludf.DUMMYFUNCTION("""COMPUTED_VALUE"""),1.0)</f>
        <v>1</v>
      </c>
      <c r="DC57" s="10">
        <f>IFERROR(__xludf.DUMMYFUNCTION("""COMPUTED_VALUE"""),1.0)</f>
        <v>1</v>
      </c>
      <c r="DD57" s="10">
        <f>IFERROR(__xludf.DUMMYFUNCTION("""COMPUTED_VALUE"""),1.0)</f>
        <v>1</v>
      </c>
      <c r="DE57" s="10">
        <f>IFERROR(__xludf.DUMMYFUNCTION("""COMPUTED_VALUE"""),1.0)</f>
        <v>1</v>
      </c>
      <c r="DF57" s="10">
        <f>IFERROR(__xludf.DUMMYFUNCTION("""COMPUTED_VALUE"""),1.0)</f>
        <v>1</v>
      </c>
      <c r="DG57" s="10">
        <f>IFERROR(__xludf.DUMMYFUNCTION("""COMPUTED_VALUE"""),1.0)</f>
        <v>1</v>
      </c>
      <c r="DH57" s="10">
        <f>IFERROR(__xludf.DUMMYFUNCTION("""COMPUTED_VALUE"""),1.0)</f>
        <v>1</v>
      </c>
      <c r="DI57" s="10">
        <f>IFERROR(__xludf.DUMMYFUNCTION("""COMPUTED_VALUE"""),1.0)</f>
        <v>1</v>
      </c>
      <c r="DJ57" s="10">
        <f>IFERROR(__xludf.DUMMYFUNCTION("""COMPUTED_VALUE"""),1.0)</f>
        <v>1</v>
      </c>
      <c r="DK57" s="10">
        <f>IFERROR(__xludf.DUMMYFUNCTION("""COMPUTED_VALUE"""),1.0)</f>
        <v>1</v>
      </c>
      <c r="DL57" s="10">
        <f>IFERROR(__xludf.DUMMYFUNCTION("""COMPUTED_VALUE"""),1.0)</f>
        <v>1</v>
      </c>
      <c r="DM57" s="10">
        <f>IFERROR(__xludf.DUMMYFUNCTION("""COMPUTED_VALUE"""),1.0)</f>
        <v>1</v>
      </c>
      <c r="DN57" s="10">
        <f>IFERROR(__xludf.DUMMYFUNCTION("""COMPUTED_VALUE"""),1.0)</f>
        <v>1</v>
      </c>
      <c r="DO57" s="10">
        <f>IFERROR(__xludf.DUMMYFUNCTION("""COMPUTED_VALUE"""),1.0)</f>
        <v>1</v>
      </c>
      <c r="DP57" s="10">
        <f>IFERROR(__xludf.DUMMYFUNCTION("""COMPUTED_VALUE"""),1.0)</f>
        <v>1</v>
      </c>
      <c r="DQ57" s="10">
        <f>IFERROR(__xludf.DUMMYFUNCTION("""COMPUTED_VALUE"""),1.0)</f>
        <v>1</v>
      </c>
      <c r="DR57" s="10">
        <f>IFERROR(__xludf.DUMMYFUNCTION("""COMPUTED_VALUE"""),1.0)</f>
        <v>1</v>
      </c>
      <c r="DS57" s="10">
        <f>IFERROR(__xludf.DUMMYFUNCTION("""COMPUTED_VALUE"""),1.0)</f>
        <v>1</v>
      </c>
      <c r="DT57" s="10">
        <f>IFERROR(__xludf.DUMMYFUNCTION("""COMPUTED_VALUE"""),1.0)</f>
        <v>1</v>
      </c>
      <c r="DU57" s="10">
        <f>IFERROR(__xludf.DUMMYFUNCTION("""COMPUTED_VALUE"""),1.0)</f>
        <v>1</v>
      </c>
      <c r="DV57" s="10">
        <f>IFERROR(__xludf.DUMMYFUNCTION("""COMPUTED_VALUE"""),1.0)</f>
        <v>1</v>
      </c>
      <c r="DW57" s="10">
        <f>IFERROR(__xludf.DUMMYFUNCTION("""COMPUTED_VALUE"""),1.0)</f>
        <v>1</v>
      </c>
      <c r="DX57" s="10">
        <f>IFERROR(__xludf.DUMMYFUNCTION("""COMPUTED_VALUE"""),1.0)</f>
        <v>1</v>
      </c>
      <c r="DY57" s="10">
        <f>IFERROR(__xludf.DUMMYFUNCTION("""COMPUTED_VALUE"""),1.0)</f>
        <v>1</v>
      </c>
      <c r="DZ57" s="10">
        <f>IFERROR(__xludf.DUMMYFUNCTION("""COMPUTED_VALUE"""),1.0)</f>
        <v>1</v>
      </c>
      <c r="EA57" s="10">
        <f>IFERROR(__xludf.DUMMYFUNCTION("""COMPUTED_VALUE"""),1.0)</f>
        <v>1</v>
      </c>
      <c r="EB57" s="10">
        <f>IFERROR(__xludf.DUMMYFUNCTION("""COMPUTED_VALUE"""),1.0)</f>
        <v>1</v>
      </c>
      <c r="EC57" s="10">
        <f>IFERROR(__xludf.DUMMYFUNCTION("""COMPUTED_VALUE"""),1.0)</f>
        <v>1</v>
      </c>
      <c r="ED57" s="10">
        <f>IFERROR(__xludf.DUMMYFUNCTION("""COMPUTED_VALUE"""),1.0)</f>
        <v>1</v>
      </c>
      <c r="EE57" s="10">
        <f>IFERROR(__xludf.DUMMYFUNCTION("""COMPUTED_VALUE"""),1.0)</f>
        <v>1</v>
      </c>
      <c r="EF57" s="10">
        <f>IFERROR(__xludf.DUMMYFUNCTION("""COMPUTED_VALUE"""),1.0)</f>
        <v>1</v>
      </c>
      <c r="EG57" s="10">
        <f>IFERROR(__xludf.DUMMYFUNCTION("""COMPUTED_VALUE"""),1.0)</f>
        <v>1</v>
      </c>
      <c r="EH57" s="10">
        <f>IFERROR(__xludf.DUMMYFUNCTION("""COMPUTED_VALUE"""),1.0)</f>
        <v>1</v>
      </c>
      <c r="EI57" s="10">
        <f>IFERROR(__xludf.DUMMYFUNCTION("""COMPUTED_VALUE"""),1.0)</f>
        <v>1</v>
      </c>
      <c r="EJ57" s="10">
        <f>IFERROR(__xludf.DUMMYFUNCTION("""COMPUTED_VALUE"""),1.0)</f>
        <v>1</v>
      </c>
      <c r="EK57" s="10">
        <f>IFERROR(__xludf.DUMMYFUNCTION("""COMPUTED_VALUE"""),1.0)</f>
        <v>1</v>
      </c>
      <c r="EL57" s="10">
        <f>IFERROR(__xludf.DUMMYFUNCTION("""COMPUTED_VALUE"""),1.0)</f>
        <v>1</v>
      </c>
      <c r="EM57" s="10">
        <f>IFERROR(__xludf.DUMMYFUNCTION("""COMPUTED_VALUE"""),1.0)</f>
        <v>1</v>
      </c>
      <c r="EN57" s="10">
        <f>IFERROR(__xludf.DUMMYFUNCTION("""COMPUTED_VALUE"""),1.0)</f>
        <v>1</v>
      </c>
      <c r="EO57" s="10">
        <f>IFERROR(__xludf.DUMMYFUNCTION("""COMPUTED_VALUE"""),1.0)</f>
        <v>1</v>
      </c>
      <c r="EP57" s="10">
        <f>IFERROR(__xludf.DUMMYFUNCTION("""COMPUTED_VALUE"""),1.0)</f>
        <v>1</v>
      </c>
      <c r="EQ57" s="10">
        <f>IFERROR(__xludf.DUMMYFUNCTION("""COMPUTED_VALUE"""),1.0)</f>
        <v>1</v>
      </c>
      <c r="ER57" s="10">
        <f>IFERROR(__xludf.DUMMYFUNCTION("""COMPUTED_VALUE"""),1.0)</f>
        <v>1</v>
      </c>
      <c r="ES57" s="10">
        <f>IFERROR(__xludf.DUMMYFUNCTION("""COMPUTED_VALUE"""),1.0)</f>
        <v>1</v>
      </c>
      <c r="ET57" s="10">
        <f>IFERROR(__xludf.DUMMYFUNCTION("""COMPUTED_VALUE"""),1.0)</f>
        <v>1</v>
      </c>
      <c r="EU57" s="10">
        <f>IFERROR(__xludf.DUMMYFUNCTION("""COMPUTED_VALUE"""),1.0)</f>
        <v>1</v>
      </c>
      <c r="EV57" s="10" t="str">
        <f>IFERROR(__xludf.DUMMYFUNCTION("""COMPUTED_VALUE"""),"TLE")</f>
        <v>TLE</v>
      </c>
      <c r="EW57" s="10">
        <f>IFERROR(__xludf.DUMMYFUNCTION("""COMPUTED_VALUE"""),1.0)</f>
        <v>1</v>
      </c>
      <c r="EX57" s="10">
        <f>IFERROR(__xludf.DUMMYFUNCTION("""COMPUTED_VALUE"""),1.0)</f>
        <v>1</v>
      </c>
      <c r="EY57" s="10">
        <f>IFERROR(__xludf.DUMMYFUNCTION("""COMPUTED_VALUE"""),1.0)</f>
        <v>1</v>
      </c>
      <c r="EZ57" s="10">
        <f>IFERROR(__xludf.DUMMYFUNCTION("""COMPUTED_VALUE"""),1.0)</f>
        <v>1</v>
      </c>
      <c r="FA57" s="10">
        <f>IFERROR(__xludf.DUMMYFUNCTION("""COMPUTED_VALUE"""),1.0)</f>
        <v>1</v>
      </c>
      <c r="FB57" s="10" t="str">
        <f>IFERROR(__xludf.DUMMYFUNCTION("""COMPUTED_VALUE"""),"TLE")</f>
        <v>TLE</v>
      </c>
      <c r="FC57" s="10">
        <f>IFERROR(__xludf.DUMMYFUNCTION("""COMPUTED_VALUE"""),1.0)</f>
        <v>1</v>
      </c>
      <c r="FD57" s="11" t="str">
        <f>IFERROR(__xludf.DUMMYFUNCTION("""COMPUTED_VALUE"""),"-")</f>
        <v>-</v>
      </c>
      <c r="FE57" s="10" t="str">
        <f>IFERROR(__xludf.DUMMYFUNCTION("""COMPUTED_VALUE"""),"-")</f>
        <v>-</v>
      </c>
      <c r="FF57" s="10" t="str">
        <f>IFERROR(__xludf.DUMMYFUNCTION("""COMPUTED_VALUE"""),"-")</f>
        <v>-</v>
      </c>
      <c r="FG57" s="10" t="str">
        <f>IFERROR(__xludf.DUMMYFUNCTION("""COMPUTED_VALUE"""),"-")</f>
        <v>-</v>
      </c>
      <c r="FH57" s="10" t="str">
        <f>IFERROR(__xludf.DUMMYFUNCTION("""COMPUTED_VALUE"""),"-")</f>
        <v>-</v>
      </c>
      <c r="FI57" s="10" t="str">
        <f>IFERROR(__xludf.DUMMYFUNCTION("""COMPUTED_VALUE"""),"-")</f>
        <v>-</v>
      </c>
      <c r="FJ57" s="10" t="str">
        <f>IFERROR(__xludf.DUMMYFUNCTION("""COMPUTED_VALUE"""),"-")</f>
        <v>-</v>
      </c>
      <c r="FK57" s="10" t="str">
        <f>IFERROR(__xludf.DUMMYFUNCTION("""COMPUTED_VALUE"""),"-")</f>
        <v>-</v>
      </c>
      <c r="FL57" s="10" t="str">
        <f>IFERROR(__xludf.DUMMYFUNCTION("""COMPUTED_VALUE"""),"-")</f>
        <v>-</v>
      </c>
      <c r="FM57" s="10" t="str">
        <f>IFERROR(__xludf.DUMMYFUNCTION("""COMPUTED_VALUE"""),"-")</f>
        <v>-</v>
      </c>
      <c r="FN57" s="10" t="str">
        <f>IFERROR(__xludf.DUMMYFUNCTION("""COMPUTED_VALUE"""),"-")</f>
        <v>-</v>
      </c>
      <c r="FO57" s="10" t="str">
        <f>IFERROR(__xludf.DUMMYFUNCTION("""COMPUTED_VALUE"""),"-")</f>
        <v>-</v>
      </c>
      <c r="FP57" s="10" t="str">
        <f>IFERROR(__xludf.DUMMYFUNCTION("""COMPUTED_VALUE"""),"-")</f>
        <v>-</v>
      </c>
      <c r="FQ57" s="10" t="str">
        <f>IFERROR(__xludf.DUMMYFUNCTION("""COMPUTED_VALUE"""),"-")</f>
        <v>-</v>
      </c>
      <c r="FR57" s="10" t="str">
        <f>IFERROR(__xludf.DUMMYFUNCTION("""COMPUTED_VALUE"""),"-")</f>
        <v>-</v>
      </c>
      <c r="FS57" s="10" t="str">
        <f>IFERROR(__xludf.DUMMYFUNCTION("""COMPUTED_VALUE"""),"-")</f>
        <v>-</v>
      </c>
      <c r="FT57" s="10" t="str">
        <f>IFERROR(__xludf.DUMMYFUNCTION("""COMPUTED_VALUE"""),"-")</f>
        <v>-</v>
      </c>
      <c r="FU57" s="10" t="str">
        <f>IFERROR(__xludf.DUMMYFUNCTION("""COMPUTED_VALUE"""),"-")</f>
        <v>-</v>
      </c>
      <c r="FV57" s="10" t="str">
        <f>IFERROR(__xludf.DUMMYFUNCTION("""COMPUTED_VALUE"""),"-")</f>
        <v>-</v>
      </c>
      <c r="FW57" s="10" t="str">
        <f>IFERROR(__xludf.DUMMYFUNCTION("""COMPUTED_VALUE"""),"-")</f>
        <v>-</v>
      </c>
      <c r="FX57" s="10" t="str">
        <f>IFERROR(__xludf.DUMMYFUNCTION("""COMPUTED_VALUE"""),"-")</f>
        <v>-</v>
      </c>
      <c r="FY57" s="10" t="str">
        <f>IFERROR(__xludf.DUMMYFUNCTION("""COMPUTED_VALUE"""),"-")</f>
        <v>-</v>
      </c>
      <c r="FZ57" s="10" t="str">
        <f>IFERROR(__xludf.DUMMYFUNCTION("""COMPUTED_VALUE"""),"-")</f>
        <v>-</v>
      </c>
      <c r="GA57" s="10" t="str">
        <f>IFERROR(__xludf.DUMMYFUNCTION("""COMPUTED_VALUE"""),"-")</f>
        <v>-</v>
      </c>
      <c r="GB57" s="10" t="str">
        <f>IFERROR(__xludf.DUMMYFUNCTION("""COMPUTED_VALUE"""),"-")</f>
        <v>-</v>
      </c>
      <c r="GC57" s="10" t="str">
        <f>IFERROR(__xludf.DUMMYFUNCTION("""COMPUTED_VALUE"""),"-")</f>
        <v>-</v>
      </c>
      <c r="GD57" s="10" t="str">
        <f>IFERROR(__xludf.DUMMYFUNCTION("""COMPUTED_VALUE"""),"-")</f>
        <v>-</v>
      </c>
      <c r="GE57" s="11" t="str">
        <f>IFERROR(__xludf.DUMMYFUNCTION("""COMPUTED_VALUE"""),"-")</f>
        <v>-</v>
      </c>
      <c r="GF57" s="10" t="str">
        <f>IFERROR(__xludf.DUMMYFUNCTION("""COMPUTED_VALUE"""),"-")</f>
        <v>-</v>
      </c>
      <c r="GG57" s="10" t="str">
        <f>IFERROR(__xludf.DUMMYFUNCTION("""COMPUTED_VALUE"""),"-")</f>
        <v>-</v>
      </c>
      <c r="GH57" s="10" t="str">
        <f>IFERROR(__xludf.DUMMYFUNCTION("""COMPUTED_VALUE"""),"-")</f>
        <v>-</v>
      </c>
      <c r="GI57" s="10" t="str">
        <f>IFERROR(__xludf.DUMMYFUNCTION("""COMPUTED_VALUE"""),"-")</f>
        <v>-</v>
      </c>
      <c r="GJ57" s="10" t="str">
        <f>IFERROR(__xludf.DUMMYFUNCTION("""COMPUTED_VALUE"""),"-")</f>
        <v>-</v>
      </c>
      <c r="GK57" s="10" t="str">
        <f>IFERROR(__xludf.DUMMYFUNCTION("""COMPUTED_VALUE"""),"-")</f>
        <v>-</v>
      </c>
      <c r="GL57" s="10" t="str">
        <f>IFERROR(__xludf.DUMMYFUNCTION("""COMPUTED_VALUE"""),"-")</f>
        <v>-</v>
      </c>
      <c r="GM57" s="10" t="str">
        <f>IFERROR(__xludf.DUMMYFUNCTION("""COMPUTED_VALUE"""),"-")</f>
        <v>-</v>
      </c>
      <c r="GN57" s="10" t="str">
        <f>IFERROR(__xludf.DUMMYFUNCTION("""COMPUTED_VALUE"""),"-")</f>
        <v>-</v>
      </c>
      <c r="GO57" s="10" t="str">
        <f>IFERROR(__xludf.DUMMYFUNCTION("""COMPUTED_VALUE"""),"-")</f>
        <v>-</v>
      </c>
      <c r="GP57" s="10" t="str">
        <f>IFERROR(__xludf.DUMMYFUNCTION("""COMPUTED_VALUE"""),"-")</f>
        <v>-</v>
      </c>
      <c r="GQ57" s="10" t="str">
        <f>IFERROR(__xludf.DUMMYFUNCTION("""COMPUTED_VALUE"""),"-")</f>
        <v>-</v>
      </c>
      <c r="GR57" s="10" t="str">
        <f>IFERROR(__xludf.DUMMYFUNCTION("""COMPUTED_VALUE"""),"-")</f>
        <v>-</v>
      </c>
      <c r="GS57" s="10" t="str">
        <f>IFERROR(__xludf.DUMMYFUNCTION("""COMPUTED_VALUE"""),"-")</f>
        <v>-</v>
      </c>
      <c r="GT57" s="10" t="str">
        <f>IFERROR(__xludf.DUMMYFUNCTION("""COMPUTED_VALUE"""),"-")</f>
        <v>-</v>
      </c>
      <c r="GU57" s="10" t="str">
        <f>IFERROR(__xludf.DUMMYFUNCTION("""COMPUTED_VALUE"""),"-")</f>
        <v>-</v>
      </c>
      <c r="GV57" s="10" t="str">
        <f>IFERROR(__xludf.DUMMYFUNCTION("""COMPUTED_VALUE"""),"-")</f>
        <v>-</v>
      </c>
      <c r="GW57" s="10" t="str">
        <f>IFERROR(__xludf.DUMMYFUNCTION("""COMPUTED_VALUE"""),"-")</f>
        <v>-</v>
      </c>
      <c r="GX57" s="10" t="str">
        <f>IFERROR(__xludf.DUMMYFUNCTION("""COMPUTED_VALUE"""),"-")</f>
        <v>-</v>
      </c>
      <c r="GY57" s="10" t="str">
        <f>IFERROR(__xludf.DUMMYFUNCTION("""COMPUTED_VALUE"""),"-")</f>
        <v>-</v>
      </c>
      <c r="GZ57" s="10" t="str">
        <f>IFERROR(__xludf.DUMMYFUNCTION("""COMPUTED_VALUE"""),"-")</f>
        <v>-</v>
      </c>
      <c r="HA57" s="10" t="str">
        <f>IFERROR(__xludf.DUMMYFUNCTION("""COMPUTED_VALUE"""),"-")</f>
        <v>-</v>
      </c>
      <c r="HB57" s="10" t="str">
        <f>IFERROR(__xludf.DUMMYFUNCTION("""COMPUTED_VALUE"""),"-")</f>
        <v>-</v>
      </c>
      <c r="HC57" s="10" t="str">
        <f>IFERROR(__xludf.DUMMYFUNCTION("""COMPUTED_VALUE"""),"-")</f>
        <v>-</v>
      </c>
      <c r="HD57" s="10" t="str">
        <f>IFERROR(__xludf.DUMMYFUNCTION("""COMPUTED_VALUE"""),"-")</f>
        <v>-</v>
      </c>
      <c r="HE57" s="10" t="str">
        <f>IFERROR(__xludf.DUMMYFUNCTION("""COMPUTED_VALUE"""),"-")</f>
        <v>-</v>
      </c>
      <c r="HF57" s="10" t="str">
        <f>IFERROR(__xludf.DUMMYFUNCTION("""COMPUTED_VALUE"""),"-")</f>
        <v>-</v>
      </c>
      <c r="HG57" s="10" t="str">
        <f>IFERROR(__xludf.DUMMYFUNCTION("""COMPUTED_VALUE"""),"-")</f>
        <v>-</v>
      </c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</row>
    <row r="58">
      <c r="A58" s="7"/>
      <c r="B58" s="8"/>
      <c r="C58" s="8" t="str">
        <f t="shared" si="1"/>
        <v>49 - 56</v>
      </c>
      <c r="D58" s="7" t="str">
        <f>IFERROR(__xludf.DUMMYFUNCTION("""COMPUTED_VALUE"""),"champion812r")</f>
        <v>champion812r</v>
      </c>
      <c r="E58" s="7" t="str">
        <f>IFERROR(__xludf.DUMMYFUNCTION("""COMPUTED_VALUE"""),"Dimitrije")</f>
        <v>Dimitrije</v>
      </c>
      <c r="F58" s="7" t="str">
        <f>IFERROR(__xludf.DUMMYFUNCTION("""COMPUTED_VALUE"""),"Đorđević")</f>
        <v>Đorđević</v>
      </c>
      <c r="G58" s="9">
        <f>IFERROR(__xludf.DUMMYFUNCTION("""COMPUTED_VALUE"""),61.0)</f>
        <v>61</v>
      </c>
      <c r="H58" s="7" t="str">
        <f>IFERROR(__xludf.DUMMYFUNCTION("""COMPUTED_VALUE"""),"ODOBREN")</f>
        <v>ODOBREN</v>
      </c>
      <c r="I58" s="7" t="str">
        <f>IFERROR(__xludf.DUMMYFUNCTION("""COMPUTED_VALUE"""),"Leskovac")</f>
        <v>Leskovac</v>
      </c>
      <c r="J58" s="7" t="str">
        <f>IFERROR(__xludf.DUMMYFUNCTION("""COMPUTED_VALUE"""),"Gimnazija")</f>
        <v>Gimnazija</v>
      </c>
      <c r="K58" s="7" t="str">
        <f>IFERROR(__xludf.DUMMYFUNCTION("""COMPUTED_VALUE"""),"I")</f>
        <v>I</v>
      </c>
      <c r="L58" s="7" t="str">
        <f>IFERROR(__xludf.DUMMYFUNCTION("""COMPUTED_VALUE"""),"A")</f>
        <v>A</v>
      </c>
      <c r="M58" s="7" t="str">
        <f>IFERROR(__xludf.DUMMYFUNCTION("""COMPUTED_VALUE"""),"Aleksandar Prokopović")</f>
        <v>Aleksandar Prokopović</v>
      </c>
      <c r="N58" s="10" t="str">
        <f>IFERROR(__xludf.DUMMYFUNCTION("""COMPUTED_VALUE"""),"-")</f>
        <v>-</v>
      </c>
      <c r="O58" s="10" t="str">
        <f>IFERROR(__xludf.DUMMYFUNCTION("""COMPUTED_VALUE"""),"-")</f>
        <v>-</v>
      </c>
      <c r="P58" s="10" t="str">
        <f>IFERROR(__xludf.DUMMYFUNCTION("""COMPUTED_VALUE"""),"-")</f>
        <v>-</v>
      </c>
      <c r="Q58" s="11">
        <f>IFERROR(__xludf.DUMMYFUNCTION("""COMPUTED_VALUE"""),61.0)</f>
        <v>61</v>
      </c>
      <c r="R58" s="10" t="str">
        <f>IFERROR(__xludf.DUMMYFUNCTION("""COMPUTED_VALUE"""),"-")</f>
        <v>-</v>
      </c>
      <c r="S58" s="10" t="str">
        <f>IFERROR(__xludf.DUMMYFUNCTION("""COMPUTED_VALUE"""),"-")</f>
        <v>-</v>
      </c>
      <c r="T58" s="11" t="str">
        <f>IFERROR(__xludf.DUMMYFUNCTION("""COMPUTED_VALUE"""),"-")</f>
        <v>-</v>
      </c>
      <c r="U58" s="10" t="str">
        <f>IFERROR(__xludf.DUMMYFUNCTION("""COMPUTED_VALUE"""),"-")</f>
        <v>-</v>
      </c>
      <c r="V58" s="10" t="str">
        <f>IFERROR(__xludf.DUMMYFUNCTION("""COMPUTED_VALUE"""),"-")</f>
        <v>-</v>
      </c>
      <c r="W58" s="10" t="str">
        <f>IFERROR(__xludf.DUMMYFUNCTION("""COMPUTED_VALUE"""),"-")</f>
        <v>-</v>
      </c>
      <c r="X58" s="10" t="str">
        <f>IFERROR(__xludf.DUMMYFUNCTION("""COMPUTED_VALUE"""),"-")</f>
        <v>-</v>
      </c>
      <c r="Y58" s="10" t="str">
        <f>IFERROR(__xludf.DUMMYFUNCTION("""COMPUTED_VALUE"""),"-")</f>
        <v>-</v>
      </c>
      <c r="Z58" s="10" t="str">
        <f>IFERROR(__xludf.DUMMYFUNCTION("""COMPUTED_VALUE"""),"-")</f>
        <v>-</v>
      </c>
      <c r="AA58" s="10" t="str">
        <f>IFERROR(__xludf.DUMMYFUNCTION("""COMPUTED_VALUE"""),"-")</f>
        <v>-</v>
      </c>
      <c r="AB58" s="10" t="str">
        <f>IFERROR(__xludf.DUMMYFUNCTION("""COMPUTED_VALUE"""),"-")</f>
        <v>-</v>
      </c>
      <c r="AC58" s="10" t="str">
        <f>IFERROR(__xludf.DUMMYFUNCTION("""COMPUTED_VALUE"""),"-")</f>
        <v>-</v>
      </c>
      <c r="AD58" s="10" t="str">
        <f>IFERROR(__xludf.DUMMYFUNCTION("""COMPUTED_VALUE"""),"-")</f>
        <v>-</v>
      </c>
      <c r="AE58" s="10" t="str">
        <f>IFERROR(__xludf.DUMMYFUNCTION("""COMPUTED_VALUE"""),"-")</f>
        <v>-</v>
      </c>
      <c r="AF58" s="10" t="str">
        <f>IFERROR(__xludf.DUMMYFUNCTION("""COMPUTED_VALUE"""),"-")</f>
        <v>-</v>
      </c>
      <c r="AG58" s="10" t="str">
        <f>IFERROR(__xludf.DUMMYFUNCTION("""COMPUTED_VALUE"""),"-")</f>
        <v>-</v>
      </c>
      <c r="AH58" s="10" t="str">
        <f>IFERROR(__xludf.DUMMYFUNCTION("""COMPUTED_VALUE"""),"-")</f>
        <v>-</v>
      </c>
      <c r="AI58" s="10" t="str">
        <f>IFERROR(__xludf.DUMMYFUNCTION("""COMPUTED_VALUE"""),"-")</f>
        <v>-</v>
      </c>
      <c r="AJ58" s="10" t="str">
        <f>IFERROR(__xludf.DUMMYFUNCTION("""COMPUTED_VALUE"""),"-")</f>
        <v>-</v>
      </c>
      <c r="AK58" s="10" t="str">
        <f>IFERROR(__xludf.DUMMYFUNCTION("""COMPUTED_VALUE"""),"-")</f>
        <v>-</v>
      </c>
      <c r="AL58" s="10" t="str">
        <f>IFERROR(__xludf.DUMMYFUNCTION("""COMPUTED_VALUE"""),"-")</f>
        <v>-</v>
      </c>
      <c r="AM58" s="10" t="str">
        <f>IFERROR(__xludf.DUMMYFUNCTION("""COMPUTED_VALUE"""),"-")</f>
        <v>-</v>
      </c>
      <c r="AN58" s="11" t="str">
        <f>IFERROR(__xludf.DUMMYFUNCTION("""COMPUTED_VALUE"""),"-")</f>
        <v>-</v>
      </c>
      <c r="AO58" s="10" t="str">
        <f>IFERROR(__xludf.DUMMYFUNCTION("""COMPUTED_VALUE"""),"-")</f>
        <v>-</v>
      </c>
      <c r="AP58" s="10" t="str">
        <f>IFERROR(__xludf.DUMMYFUNCTION("""COMPUTED_VALUE"""),"-")</f>
        <v>-</v>
      </c>
      <c r="AQ58" s="10" t="str">
        <f>IFERROR(__xludf.DUMMYFUNCTION("""COMPUTED_VALUE"""),"-")</f>
        <v>-</v>
      </c>
      <c r="AR58" s="10" t="str">
        <f>IFERROR(__xludf.DUMMYFUNCTION("""COMPUTED_VALUE"""),"-")</f>
        <v>-</v>
      </c>
      <c r="AS58" s="10" t="str">
        <f>IFERROR(__xludf.DUMMYFUNCTION("""COMPUTED_VALUE"""),"-")</f>
        <v>-</v>
      </c>
      <c r="AT58" s="10" t="str">
        <f>IFERROR(__xludf.DUMMYFUNCTION("""COMPUTED_VALUE"""),"-")</f>
        <v>-</v>
      </c>
      <c r="AU58" s="10" t="str">
        <f>IFERROR(__xludf.DUMMYFUNCTION("""COMPUTED_VALUE"""),"-")</f>
        <v>-</v>
      </c>
      <c r="AV58" s="10" t="str">
        <f>IFERROR(__xludf.DUMMYFUNCTION("""COMPUTED_VALUE"""),"-")</f>
        <v>-</v>
      </c>
      <c r="AW58" s="10" t="str">
        <f>IFERROR(__xludf.DUMMYFUNCTION("""COMPUTED_VALUE"""),"-")</f>
        <v>-</v>
      </c>
      <c r="AX58" s="10" t="str">
        <f>IFERROR(__xludf.DUMMYFUNCTION("""COMPUTED_VALUE"""),"-")</f>
        <v>-</v>
      </c>
      <c r="AY58" s="10" t="str">
        <f>IFERROR(__xludf.DUMMYFUNCTION("""COMPUTED_VALUE"""),"-")</f>
        <v>-</v>
      </c>
      <c r="AZ58" s="10" t="str">
        <f>IFERROR(__xludf.DUMMYFUNCTION("""COMPUTED_VALUE"""),"-")</f>
        <v>-</v>
      </c>
      <c r="BA58" s="10" t="str">
        <f>IFERROR(__xludf.DUMMYFUNCTION("""COMPUTED_VALUE"""),"-")</f>
        <v>-</v>
      </c>
      <c r="BB58" s="10" t="str">
        <f>IFERROR(__xludf.DUMMYFUNCTION("""COMPUTED_VALUE"""),"-")</f>
        <v>-</v>
      </c>
      <c r="BC58" s="10" t="str">
        <f>IFERROR(__xludf.DUMMYFUNCTION("""COMPUTED_VALUE"""),"-")</f>
        <v>-</v>
      </c>
      <c r="BD58" s="10" t="str">
        <f>IFERROR(__xludf.DUMMYFUNCTION("""COMPUTED_VALUE"""),"-")</f>
        <v>-</v>
      </c>
      <c r="BE58" s="10" t="str">
        <f>IFERROR(__xludf.DUMMYFUNCTION("""COMPUTED_VALUE"""),"-")</f>
        <v>-</v>
      </c>
      <c r="BF58" s="10" t="str">
        <f>IFERROR(__xludf.DUMMYFUNCTION("""COMPUTED_VALUE"""),"-")</f>
        <v>-</v>
      </c>
      <c r="BG58" s="10" t="str">
        <f>IFERROR(__xludf.DUMMYFUNCTION("""COMPUTED_VALUE"""),"-")</f>
        <v>-</v>
      </c>
      <c r="BH58" s="10" t="str">
        <f>IFERROR(__xludf.DUMMYFUNCTION("""COMPUTED_VALUE"""),"-")</f>
        <v>-</v>
      </c>
      <c r="BI58" s="10" t="str">
        <f>IFERROR(__xludf.DUMMYFUNCTION("""COMPUTED_VALUE"""),"-")</f>
        <v>-</v>
      </c>
      <c r="BJ58" s="10" t="str">
        <f>IFERROR(__xludf.DUMMYFUNCTION("""COMPUTED_VALUE"""),"-")</f>
        <v>-</v>
      </c>
      <c r="BK58" s="10" t="str">
        <f>IFERROR(__xludf.DUMMYFUNCTION("""COMPUTED_VALUE"""),"-")</f>
        <v>-</v>
      </c>
      <c r="BL58" s="11" t="str">
        <f>IFERROR(__xludf.DUMMYFUNCTION("""COMPUTED_VALUE"""),"-")</f>
        <v>-</v>
      </c>
      <c r="BM58" s="10" t="str">
        <f>IFERROR(__xludf.DUMMYFUNCTION("""COMPUTED_VALUE"""),"-")</f>
        <v>-</v>
      </c>
      <c r="BN58" s="10" t="str">
        <f>IFERROR(__xludf.DUMMYFUNCTION("""COMPUTED_VALUE"""),"-")</f>
        <v>-</v>
      </c>
      <c r="BO58" s="10" t="str">
        <f>IFERROR(__xludf.DUMMYFUNCTION("""COMPUTED_VALUE"""),"-")</f>
        <v>-</v>
      </c>
      <c r="BP58" s="10" t="str">
        <f>IFERROR(__xludf.DUMMYFUNCTION("""COMPUTED_VALUE"""),"-")</f>
        <v>-</v>
      </c>
      <c r="BQ58" s="10" t="str">
        <f>IFERROR(__xludf.DUMMYFUNCTION("""COMPUTED_VALUE"""),"-")</f>
        <v>-</v>
      </c>
      <c r="BR58" s="10" t="str">
        <f>IFERROR(__xludf.DUMMYFUNCTION("""COMPUTED_VALUE"""),"-")</f>
        <v>-</v>
      </c>
      <c r="BS58" s="10" t="str">
        <f>IFERROR(__xludf.DUMMYFUNCTION("""COMPUTED_VALUE"""),"-")</f>
        <v>-</v>
      </c>
      <c r="BT58" s="10" t="str">
        <f>IFERROR(__xludf.DUMMYFUNCTION("""COMPUTED_VALUE"""),"-")</f>
        <v>-</v>
      </c>
      <c r="BU58" s="10" t="str">
        <f>IFERROR(__xludf.DUMMYFUNCTION("""COMPUTED_VALUE"""),"-")</f>
        <v>-</v>
      </c>
      <c r="BV58" s="10" t="str">
        <f>IFERROR(__xludf.DUMMYFUNCTION("""COMPUTED_VALUE"""),"-")</f>
        <v>-</v>
      </c>
      <c r="BW58" s="10" t="str">
        <f>IFERROR(__xludf.DUMMYFUNCTION("""COMPUTED_VALUE"""),"-")</f>
        <v>-</v>
      </c>
      <c r="BX58" s="10" t="str">
        <f>IFERROR(__xludf.DUMMYFUNCTION("""COMPUTED_VALUE"""),"-")</f>
        <v>-</v>
      </c>
      <c r="BY58" s="10" t="str">
        <f>IFERROR(__xludf.DUMMYFUNCTION("""COMPUTED_VALUE"""),"-")</f>
        <v>-</v>
      </c>
      <c r="BZ58" s="10" t="str">
        <f>IFERROR(__xludf.DUMMYFUNCTION("""COMPUTED_VALUE"""),"-")</f>
        <v>-</v>
      </c>
      <c r="CA58" s="10" t="str">
        <f>IFERROR(__xludf.DUMMYFUNCTION("""COMPUTED_VALUE"""),"-")</f>
        <v>-</v>
      </c>
      <c r="CB58" s="10" t="str">
        <f>IFERROR(__xludf.DUMMYFUNCTION("""COMPUTED_VALUE"""),"-")</f>
        <v>-</v>
      </c>
      <c r="CC58" s="10" t="str">
        <f>IFERROR(__xludf.DUMMYFUNCTION("""COMPUTED_VALUE"""),"-")</f>
        <v>-</v>
      </c>
      <c r="CD58" s="10" t="str">
        <f>IFERROR(__xludf.DUMMYFUNCTION("""COMPUTED_VALUE"""),"-")</f>
        <v>-</v>
      </c>
      <c r="CE58" s="10" t="str">
        <f>IFERROR(__xludf.DUMMYFUNCTION("""COMPUTED_VALUE"""),"-")</f>
        <v>-</v>
      </c>
      <c r="CF58" s="10" t="str">
        <f>IFERROR(__xludf.DUMMYFUNCTION("""COMPUTED_VALUE"""),"-")</f>
        <v>-</v>
      </c>
      <c r="CG58" s="10" t="str">
        <f>IFERROR(__xludf.DUMMYFUNCTION("""COMPUTED_VALUE"""),"-")</f>
        <v>-</v>
      </c>
      <c r="CH58" s="10" t="str">
        <f>IFERROR(__xludf.DUMMYFUNCTION("""COMPUTED_VALUE"""),"-")</f>
        <v>-</v>
      </c>
      <c r="CI58" s="10" t="str">
        <f>IFERROR(__xludf.DUMMYFUNCTION("""COMPUTED_VALUE"""),"-")</f>
        <v>-</v>
      </c>
      <c r="CJ58" s="10" t="str">
        <f>IFERROR(__xludf.DUMMYFUNCTION("""COMPUTED_VALUE"""),"-")</f>
        <v>-</v>
      </c>
      <c r="CK58" s="10" t="str">
        <f>IFERROR(__xludf.DUMMYFUNCTION("""COMPUTED_VALUE"""),"-")</f>
        <v>-</v>
      </c>
      <c r="CL58" s="10" t="str">
        <f>IFERROR(__xludf.DUMMYFUNCTION("""COMPUTED_VALUE"""),"-")</f>
        <v>-</v>
      </c>
      <c r="CM58" s="10" t="str">
        <f>IFERROR(__xludf.DUMMYFUNCTION("""COMPUTED_VALUE"""),"-")</f>
        <v>-</v>
      </c>
      <c r="CN58" s="10" t="str">
        <f>IFERROR(__xludf.DUMMYFUNCTION("""COMPUTED_VALUE"""),"-")</f>
        <v>-</v>
      </c>
      <c r="CO58" s="11">
        <f>IFERROR(__xludf.DUMMYFUNCTION("""COMPUTED_VALUE"""),1.0)</f>
        <v>1</v>
      </c>
      <c r="CP58" s="10">
        <f>IFERROR(__xludf.DUMMYFUNCTION("""COMPUTED_VALUE"""),1.0)</f>
        <v>1</v>
      </c>
      <c r="CQ58" s="10">
        <f>IFERROR(__xludf.DUMMYFUNCTION("""COMPUTED_VALUE"""),1.0)</f>
        <v>1</v>
      </c>
      <c r="CR58" s="10">
        <f>IFERROR(__xludf.DUMMYFUNCTION("""COMPUTED_VALUE"""),1.0)</f>
        <v>1</v>
      </c>
      <c r="CS58" s="10">
        <f>IFERROR(__xludf.DUMMYFUNCTION("""COMPUTED_VALUE"""),1.0)</f>
        <v>1</v>
      </c>
      <c r="CT58" s="10">
        <f>IFERROR(__xludf.DUMMYFUNCTION("""COMPUTED_VALUE"""),1.0)</f>
        <v>1</v>
      </c>
      <c r="CU58" s="10">
        <f>IFERROR(__xludf.DUMMYFUNCTION("""COMPUTED_VALUE"""),1.0)</f>
        <v>1</v>
      </c>
      <c r="CV58" s="10">
        <f>IFERROR(__xludf.DUMMYFUNCTION("""COMPUTED_VALUE"""),1.0)</f>
        <v>1</v>
      </c>
      <c r="CW58" s="10">
        <f>IFERROR(__xludf.DUMMYFUNCTION("""COMPUTED_VALUE"""),1.0)</f>
        <v>1</v>
      </c>
      <c r="CX58" s="10">
        <f>IFERROR(__xludf.DUMMYFUNCTION("""COMPUTED_VALUE"""),1.0)</f>
        <v>1</v>
      </c>
      <c r="CY58" s="10">
        <f>IFERROR(__xludf.DUMMYFUNCTION("""COMPUTED_VALUE"""),1.0)</f>
        <v>1</v>
      </c>
      <c r="CZ58" s="10">
        <f>IFERROR(__xludf.DUMMYFUNCTION("""COMPUTED_VALUE"""),1.0)</f>
        <v>1</v>
      </c>
      <c r="DA58" s="10">
        <f>IFERROR(__xludf.DUMMYFUNCTION("""COMPUTED_VALUE"""),1.0)</f>
        <v>1</v>
      </c>
      <c r="DB58" s="10">
        <f>IFERROR(__xludf.DUMMYFUNCTION("""COMPUTED_VALUE"""),1.0)</f>
        <v>1</v>
      </c>
      <c r="DC58" s="10">
        <f>IFERROR(__xludf.DUMMYFUNCTION("""COMPUTED_VALUE"""),1.0)</f>
        <v>1</v>
      </c>
      <c r="DD58" s="10">
        <f>IFERROR(__xludf.DUMMYFUNCTION("""COMPUTED_VALUE"""),1.0)</f>
        <v>1</v>
      </c>
      <c r="DE58" s="10">
        <f>IFERROR(__xludf.DUMMYFUNCTION("""COMPUTED_VALUE"""),1.0)</f>
        <v>1</v>
      </c>
      <c r="DF58" s="10">
        <f>IFERROR(__xludf.DUMMYFUNCTION("""COMPUTED_VALUE"""),1.0)</f>
        <v>1</v>
      </c>
      <c r="DG58" s="10">
        <f>IFERROR(__xludf.DUMMYFUNCTION("""COMPUTED_VALUE"""),1.0)</f>
        <v>1</v>
      </c>
      <c r="DH58" s="10">
        <f>IFERROR(__xludf.DUMMYFUNCTION("""COMPUTED_VALUE"""),1.0)</f>
        <v>1</v>
      </c>
      <c r="DI58" s="10">
        <f>IFERROR(__xludf.DUMMYFUNCTION("""COMPUTED_VALUE"""),1.0)</f>
        <v>1</v>
      </c>
      <c r="DJ58" s="10">
        <f>IFERROR(__xludf.DUMMYFUNCTION("""COMPUTED_VALUE"""),1.0)</f>
        <v>1</v>
      </c>
      <c r="DK58" s="10">
        <f>IFERROR(__xludf.DUMMYFUNCTION("""COMPUTED_VALUE"""),1.0)</f>
        <v>1</v>
      </c>
      <c r="DL58" s="10">
        <f>IFERROR(__xludf.DUMMYFUNCTION("""COMPUTED_VALUE"""),1.0)</f>
        <v>1</v>
      </c>
      <c r="DM58" s="10">
        <f>IFERROR(__xludf.DUMMYFUNCTION("""COMPUTED_VALUE"""),1.0)</f>
        <v>1</v>
      </c>
      <c r="DN58" s="10">
        <f>IFERROR(__xludf.DUMMYFUNCTION("""COMPUTED_VALUE"""),1.0)</f>
        <v>1</v>
      </c>
      <c r="DO58" s="10">
        <f>IFERROR(__xludf.DUMMYFUNCTION("""COMPUTED_VALUE"""),1.0)</f>
        <v>1</v>
      </c>
      <c r="DP58" s="10">
        <f>IFERROR(__xludf.DUMMYFUNCTION("""COMPUTED_VALUE"""),1.0)</f>
        <v>1</v>
      </c>
      <c r="DQ58" s="10">
        <f>IFERROR(__xludf.DUMMYFUNCTION("""COMPUTED_VALUE"""),1.0)</f>
        <v>1</v>
      </c>
      <c r="DR58" s="10">
        <f>IFERROR(__xludf.DUMMYFUNCTION("""COMPUTED_VALUE"""),1.0)</f>
        <v>1</v>
      </c>
      <c r="DS58" s="10">
        <f>IFERROR(__xludf.DUMMYFUNCTION("""COMPUTED_VALUE"""),1.0)</f>
        <v>1</v>
      </c>
      <c r="DT58" s="10">
        <f>IFERROR(__xludf.DUMMYFUNCTION("""COMPUTED_VALUE"""),1.0)</f>
        <v>1</v>
      </c>
      <c r="DU58" s="10">
        <f>IFERROR(__xludf.DUMMYFUNCTION("""COMPUTED_VALUE"""),1.0)</f>
        <v>1</v>
      </c>
      <c r="DV58" s="10">
        <f>IFERROR(__xludf.DUMMYFUNCTION("""COMPUTED_VALUE"""),1.0)</f>
        <v>1</v>
      </c>
      <c r="DW58" s="10">
        <f>IFERROR(__xludf.DUMMYFUNCTION("""COMPUTED_VALUE"""),1.0)</f>
        <v>1</v>
      </c>
      <c r="DX58" s="10">
        <f>IFERROR(__xludf.DUMMYFUNCTION("""COMPUTED_VALUE"""),1.0)</f>
        <v>1</v>
      </c>
      <c r="DY58" s="10">
        <f>IFERROR(__xludf.DUMMYFUNCTION("""COMPUTED_VALUE"""),1.0)</f>
        <v>1</v>
      </c>
      <c r="DZ58" s="10">
        <f>IFERROR(__xludf.DUMMYFUNCTION("""COMPUTED_VALUE"""),1.0)</f>
        <v>1</v>
      </c>
      <c r="EA58" s="10">
        <f>IFERROR(__xludf.DUMMYFUNCTION("""COMPUTED_VALUE"""),1.0)</f>
        <v>1</v>
      </c>
      <c r="EB58" s="10">
        <f>IFERROR(__xludf.DUMMYFUNCTION("""COMPUTED_VALUE"""),1.0)</f>
        <v>1</v>
      </c>
      <c r="EC58" s="10">
        <f>IFERROR(__xludf.DUMMYFUNCTION("""COMPUTED_VALUE"""),1.0)</f>
        <v>1</v>
      </c>
      <c r="ED58" s="10">
        <f>IFERROR(__xludf.DUMMYFUNCTION("""COMPUTED_VALUE"""),1.0)</f>
        <v>1</v>
      </c>
      <c r="EE58" s="10">
        <f>IFERROR(__xludf.DUMMYFUNCTION("""COMPUTED_VALUE"""),1.0)</f>
        <v>1</v>
      </c>
      <c r="EF58" s="10">
        <f>IFERROR(__xludf.DUMMYFUNCTION("""COMPUTED_VALUE"""),1.0)</f>
        <v>1</v>
      </c>
      <c r="EG58" s="10">
        <f>IFERROR(__xludf.DUMMYFUNCTION("""COMPUTED_VALUE"""),1.0)</f>
        <v>1</v>
      </c>
      <c r="EH58" s="10">
        <f>IFERROR(__xludf.DUMMYFUNCTION("""COMPUTED_VALUE"""),1.0)</f>
        <v>1</v>
      </c>
      <c r="EI58" s="10">
        <f>IFERROR(__xludf.DUMMYFUNCTION("""COMPUTED_VALUE"""),1.0)</f>
        <v>1</v>
      </c>
      <c r="EJ58" s="10">
        <f>IFERROR(__xludf.DUMMYFUNCTION("""COMPUTED_VALUE"""),1.0)</f>
        <v>1</v>
      </c>
      <c r="EK58" s="10">
        <f>IFERROR(__xludf.DUMMYFUNCTION("""COMPUTED_VALUE"""),1.0)</f>
        <v>1</v>
      </c>
      <c r="EL58" s="10">
        <f>IFERROR(__xludf.DUMMYFUNCTION("""COMPUTED_VALUE"""),1.0)</f>
        <v>1</v>
      </c>
      <c r="EM58" s="10">
        <f>IFERROR(__xludf.DUMMYFUNCTION("""COMPUTED_VALUE"""),1.0)</f>
        <v>1</v>
      </c>
      <c r="EN58" s="10">
        <f>IFERROR(__xludf.DUMMYFUNCTION("""COMPUTED_VALUE"""),1.0)</f>
        <v>1</v>
      </c>
      <c r="EO58" s="10">
        <f>IFERROR(__xludf.DUMMYFUNCTION("""COMPUTED_VALUE"""),1.0)</f>
        <v>1</v>
      </c>
      <c r="EP58" s="10">
        <f>IFERROR(__xludf.DUMMYFUNCTION("""COMPUTED_VALUE"""),1.0)</f>
        <v>1</v>
      </c>
      <c r="EQ58" s="10">
        <f>IFERROR(__xludf.DUMMYFUNCTION("""COMPUTED_VALUE"""),1.0)</f>
        <v>1</v>
      </c>
      <c r="ER58" s="10">
        <f>IFERROR(__xludf.DUMMYFUNCTION("""COMPUTED_VALUE"""),1.0)</f>
        <v>1</v>
      </c>
      <c r="ES58" s="10">
        <f>IFERROR(__xludf.DUMMYFUNCTION("""COMPUTED_VALUE"""),1.0)</f>
        <v>1</v>
      </c>
      <c r="ET58" s="10">
        <f>IFERROR(__xludf.DUMMYFUNCTION("""COMPUTED_VALUE"""),1.0)</f>
        <v>1</v>
      </c>
      <c r="EU58" s="10">
        <f>IFERROR(__xludf.DUMMYFUNCTION("""COMPUTED_VALUE"""),1.0)</f>
        <v>1</v>
      </c>
      <c r="EV58" s="10" t="str">
        <f>IFERROR(__xludf.DUMMYFUNCTION("""COMPUTED_VALUE"""),"TLE")</f>
        <v>TLE</v>
      </c>
      <c r="EW58" s="10" t="str">
        <f>IFERROR(__xludf.DUMMYFUNCTION("""COMPUTED_VALUE"""),"TLE")</f>
        <v>TLE</v>
      </c>
      <c r="EX58" s="10" t="str">
        <f>IFERROR(__xludf.DUMMYFUNCTION("""COMPUTED_VALUE"""),"TLE")</f>
        <v>TLE</v>
      </c>
      <c r="EY58" s="10" t="str">
        <f>IFERROR(__xludf.DUMMYFUNCTION("""COMPUTED_VALUE"""),"TLE")</f>
        <v>TLE</v>
      </c>
      <c r="EZ58" s="10">
        <f>IFERROR(__xludf.DUMMYFUNCTION("""COMPUTED_VALUE"""),1.0)</f>
        <v>1</v>
      </c>
      <c r="FA58" s="10" t="str">
        <f>IFERROR(__xludf.DUMMYFUNCTION("""COMPUTED_VALUE"""),"TLE")</f>
        <v>TLE</v>
      </c>
      <c r="FB58" s="10" t="str">
        <f>IFERROR(__xludf.DUMMYFUNCTION("""COMPUTED_VALUE"""),"TLE")</f>
        <v>TLE</v>
      </c>
      <c r="FC58" s="10" t="str">
        <f>IFERROR(__xludf.DUMMYFUNCTION("""COMPUTED_VALUE"""),"TLE")</f>
        <v>TLE</v>
      </c>
      <c r="FD58" s="11" t="str">
        <f>IFERROR(__xludf.DUMMYFUNCTION("""COMPUTED_VALUE"""),"-")</f>
        <v>-</v>
      </c>
      <c r="FE58" s="10" t="str">
        <f>IFERROR(__xludf.DUMMYFUNCTION("""COMPUTED_VALUE"""),"-")</f>
        <v>-</v>
      </c>
      <c r="FF58" s="10" t="str">
        <f>IFERROR(__xludf.DUMMYFUNCTION("""COMPUTED_VALUE"""),"-")</f>
        <v>-</v>
      </c>
      <c r="FG58" s="10" t="str">
        <f>IFERROR(__xludf.DUMMYFUNCTION("""COMPUTED_VALUE"""),"-")</f>
        <v>-</v>
      </c>
      <c r="FH58" s="10" t="str">
        <f>IFERROR(__xludf.DUMMYFUNCTION("""COMPUTED_VALUE"""),"-")</f>
        <v>-</v>
      </c>
      <c r="FI58" s="10" t="str">
        <f>IFERROR(__xludf.DUMMYFUNCTION("""COMPUTED_VALUE"""),"-")</f>
        <v>-</v>
      </c>
      <c r="FJ58" s="10" t="str">
        <f>IFERROR(__xludf.DUMMYFUNCTION("""COMPUTED_VALUE"""),"-")</f>
        <v>-</v>
      </c>
      <c r="FK58" s="10" t="str">
        <f>IFERROR(__xludf.DUMMYFUNCTION("""COMPUTED_VALUE"""),"-")</f>
        <v>-</v>
      </c>
      <c r="FL58" s="10" t="str">
        <f>IFERROR(__xludf.DUMMYFUNCTION("""COMPUTED_VALUE"""),"-")</f>
        <v>-</v>
      </c>
      <c r="FM58" s="10" t="str">
        <f>IFERROR(__xludf.DUMMYFUNCTION("""COMPUTED_VALUE"""),"-")</f>
        <v>-</v>
      </c>
      <c r="FN58" s="10" t="str">
        <f>IFERROR(__xludf.DUMMYFUNCTION("""COMPUTED_VALUE"""),"-")</f>
        <v>-</v>
      </c>
      <c r="FO58" s="10" t="str">
        <f>IFERROR(__xludf.DUMMYFUNCTION("""COMPUTED_VALUE"""),"-")</f>
        <v>-</v>
      </c>
      <c r="FP58" s="10" t="str">
        <f>IFERROR(__xludf.DUMMYFUNCTION("""COMPUTED_VALUE"""),"-")</f>
        <v>-</v>
      </c>
      <c r="FQ58" s="10" t="str">
        <f>IFERROR(__xludf.DUMMYFUNCTION("""COMPUTED_VALUE"""),"-")</f>
        <v>-</v>
      </c>
      <c r="FR58" s="10" t="str">
        <f>IFERROR(__xludf.DUMMYFUNCTION("""COMPUTED_VALUE"""),"-")</f>
        <v>-</v>
      </c>
      <c r="FS58" s="10" t="str">
        <f>IFERROR(__xludf.DUMMYFUNCTION("""COMPUTED_VALUE"""),"-")</f>
        <v>-</v>
      </c>
      <c r="FT58" s="10" t="str">
        <f>IFERROR(__xludf.DUMMYFUNCTION("""COMPUTED_VALUE"""),"-")</f>
        <v>-</v>
      </c>
      <c r="FU58" s="10" t="str">
        <f>IFERROR(__xludf.DUMMYFUNCTION("""COMPUTED_VALUE"""),"-")</f>
        <v>-</v>
      </c>
      <c r="FV58" s="10" t="str">
        <f>IFERROR(__xludf.DUMMYFUNCTION("""COMPUTED_VALUE"""),"-")</f>
        <v>-</v>
      </c>
      <c r="FW58" s="10" t="str">
        <f>IFERROR(__xludf.DUMMYFUNCTION("""COMPUTED_VALUE"""),"-")</f>
        <v>-</v>
      </c>
      <c r="FX58" s="10" t="str">
        <f>IFERROR(__xludf.DUMMYFUNCTION("""COMPUTED_VALUE"""),"-")</f>
        <v>-</v>
      </c>
      <c r="FY58" s="10" t="str">
        <f>IFERROR(__xludf.DUMMYFUNCTION("""COMPUTED_VALUE"""),"-")</f>
        <v>-</v>
      </c>
      <c r="FZ58" s="10" t="str">
        <f>IFERROR(__xludf.DUMMYFUNCTION("""COMPUTED_VALUE"""),"-")</f>
        <v>-</v>
      </c>
      <c r="GA58" s="10" t="str">
        <f>IFERROR(__xludf.DUMMYFUNCTION("""COMPUTED_VALUE"""),"-")</f>
        <v>-</v>
      </c>
      <c r="GB58" s="10" t="str">
        <f>IFERROR(__xludf.DUMMYFUNCTION("""COMPUTED_VALUE"""),"-")</f>
        <v>-</v>
      </c>
      <c r="GC58" s="10" t="str">
        <f>IFERROR(__xludf.DUMMYFUNCTION("""COMPUTED_VALUE"""),"-")</f>
        <v>-</v>
      </c>
      <c r="GD58" s="10" t="str">
        <f>IFERROR(__xludf.DUMMYFUNCTION("""COMPUTED_VALUE"""),"-")</f>
        <v>-</v>
      </c>
      <c r="GE58" s="11" t="str">
        <f>IFERROR(__xludf.DUMMYFUNCTION("""COMPUTED_VALUE"""),"-")</f>
        <v>-</v>
      </c>
      <c r="GF58" s="10" t="str">
        <f>IFERROR(__xludf.DUMMYFUNCTION("""COMPUTED_VALUE"""),"-")</f>
        <v>-</v>
      </c>
      <c r="GG58" s="10" t="str">
        <f>IFERROR(__xludf.DUMMYFUNCTION("""COMPUTED_VALUE"""),"-")</f>
        <v>-</v>
      </c>
      <c r="GH58" s="10" t="str">
        <f>IFERROR(__xludf.DUMMYFUNCTION("""COMPUTED_VALUE"""),"-")</f>
        <v>-</v>
      </c>
      <c r="GI58" s="10" t="str">
        <f>IFERROR(__xludf.DUMMYFUNCTION("""COMPUTED_VALUE"""),"-")</f>
        <v>-</v>
      </c>
      <c r="GJ58" s="10" t="str">
        <f>IFERROR(__xludf.DUMMYFUNCTION("""COMPUTED_VALUE"""),"-")</f>
        <v>-</v>
      </c>
      <c r="GK58" s="10" t="str">
        <f>IFERROR(__xludf.DUMMYFUNCTION("""COMPUTED_VALUE"""),"-")</f>
        <v>-</v>
      </c>
      <c r="GL58" s="10" t="str">
        <f>IFERROR(__xludf.DUMMYFUNCTION("""COMPUTED_VALUE"""),"-")</f>
        <v>-</v>
      </c>
      <c r="GM58" s="10" t="str">
        <f>IFERROR(__xludf.DUMMYFUNCTION("""COMPUTED_VALUE"""),"-")</f>
        <v>-</v>
      </c>
      <c r="GN58" s="10" t="str">
        <f>IFERROR(__xludf.DUMMYFUNCTION("""COMPUTED_VALUE"""),"-")</f>
        <v>-</v>
      </c>
      <c r="GO58" s="10" t="str">
        <f>IFERROR(__xludf.DUMMYFUNCTION("""COMPUTED_VALUE"""),"-")</f>
        <v>-</v>
      </c>
      <c r="GP58" s="10" t="str">
        <f>IFERROR(__xludf.DUMMYFUNCTION("""COMPUTED_VALUE"""),"-")</f>
        <v>-</v>
      </c>
      <c r="GQ58" s="10" t="str">
        <f>IFERROR(__xludf.DUMMYFUNCTION("""COMPUTED_VALUE"""),"-")</f>
        <v>-</v>
      </c>
      <c r="GR58" s="10" t="str">
        <f>IFERROR(__xludf.DUMMYFUNCTION("""COMPUTED_VALUE"""),"-")</f>
        <v>-</v>
      </c>
      <c r="GS58" s="10" t="str">
        <f>IFERROR(__xludf.DUMMYFUNCTION("""COMPUTED_VALUE"""),"-")</f>
        <v>-</v>
      </c>
      <c r="GT58" s="10" t="str">
        <f>IFERROR(__xludf.DUMMYFUNCTION("""COMPUTED_VALUE"""),"-")</f>
        <v>-</v>
      </c>
      <c r="GU58" s="10" t="str">
        <f>IFERROR(__xludf.DUMMYFUNCTION("""COMPUTED_VALUE"""),"-")</f>
        <v>-</v>
      </c>
      <c r="GV58" s="10" t="str">
        <f>IFERROR(__xludf.DUMMYFUNCTION("""COMPUTED_VALUE"""),"-")</f>
        <v>-</v>
      </c>
      <c r="GW58" s="10" t="str">
        <f>IFERROR(__xludf.DUMMYFUNCTION("""COMPUTED_VALUE"""),"-")</f>
        <v>-</v>
      </c>
      <c r="GX58" s="10" t="str">
        <f>IFERROR(__xludf.DUMMYFUNCTION("""COMPUTED_VALUE"""),"-")</f>
        <v>-</v>
      </c>
      <c r="GY58" s="10" t="str">
        <f>IFERROR(__xludf.DUMMYFUNCTION("""COMPUTED_VALUE"""),"-")</f>
        <v>-</v>
      </c>
      <c r="GZ58" s="10" t="str">
        <f>IFERROR(__xludf.DUMMYFUNCTION("""COMPUTED_VALUE"""),"-")</f>
        <v>-</v>
      </c>
      <c r="HA58" s="10" t="str">
        <f>IFERROR(__xludf.DUMMYFUNCTION("""COMPUTED_VALUE"""),"-")</f>
        <v>-</v>
      </c>
      <c r="HB58" s="10" t="str">
        <f>IFERROR(__xludf.DUMMYFUNCTION("""COMPUTED_VALUE"""),"-")</f>
        <v>-</v>
      </c>
      <c r="HC58" s="10" t="str">
        <f>IFERROR(__xludf.DUMMYFUNCTION("""COMPUTED_VALUE"""),"-")</f>
        <v>-</v>
      </c>
      <c r="HD58" s="10" t="str">
        <f>IFERROR(__xludf.DUMMYFUNCTION("""COMPUTED_VALUE"""),"-")</f>
        <v>-</v>
      </c>
      <c r="HE58" s="10" t="str">
        <f>IFERROR(__xludf.DUMMYFUNCTION("""COMPUTED_VALUE"""),"-")</f>
        <v>-</v>
      </c>
      <c r="HF58" s="10" t="str">
        <f>IFERROR(__xludf.DUMMYFUNCTION("""COMPUTED_VALUE"""),"-")</f>
        <v>-</v>
      </c>
      <c r="HG58" s="10" t="str">
        <f>IFERROR(__xludf.DUMMYFUNCTION("""COMPUTED_VALUE"""),"-")</f>
        <v>-</v>
      </c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</row>
    <row r="59">
      <c r="A59" s="7"/>
      <c r="B59" s="8"/>
      <c r="C59" s="8">
        <f t="shared" si="1"/>
        <v>57</v>
      </c>
      <c r="D59" s="7" t="str">
        <f>IFERROR(__xludf.DUMMYFUNCTION("""COMPUTED_VALUE"""),"Nikola12")</f>
        <v>Nikola12</v>
      </c>
      <c r="E59" s="7" t="str">
        <f>IFERROR(__xludf.DUMMYFUNCTION("""COMPUTED_VALUE"""),"Nikola")</f>
        <v>Nikola</v>
      </c>
      <c r="F59" s="7" t="str">
        <f>IFERROR(__xludf.DUMMYFUNCTION("""COMPUTED_VALUE"""),"Cincović")</f>
        <v>Cincović</v>
      </c>
      <c r="G59" s="9">
        <f>IFERROR(__xludf.DUMMYFUNCTION("""COMPUTED_VALUE"""),59.0)</f>
        <v>59</v>
      </c>
      <c r="H59" s="7" t="str">
        <f>IFERROR(__xludf.DUMMYFUNCTION("""COMPUTED_VALUE"""),"ODOBREN")</f>
        <v>ODOBREN</v>
      </c>
      <c r="I59" s="7" t="str">
        <f>IFERROR(__xludf.DUMMYFUNCTION("""COMPUTED_VALUE"""),"Stari grad")</f>
        <v>Stari grad</v>
      </c>
      <c r="J59" s="7" t="str">
        <f>IFERROR(__xludf.DUMMYFUNCTION("""COMPUTED_VALUE"""),"Matematička gimnazija")</f>
        <v>Matematička gimnazija</v>
      </c>
      <c r="K59" s="7" t="str">
        <f>IFERROR(__xludf.DUMMYFUNCTION("""COMPUTED_VALUE"""),"II")</f>
        <v>II</v>
      </c>
      <c r="L59" s="7" t="str">
        <f>IFERROR(__xludf.DUMMYFUNCTION("""COMPUTED_VALUE"""),"A")</f>
        <v>A</v>
      </c>
      <c r="M59" s="7"/>
      <c r="N59" s="10" t="str">
        <f>IFERROR(__xludf.DUMMYFUNCTION("""COMPUTED_VALUE"""),"-")</f>
        <v>-</v>
      </c>
      <c r="O59" s="10" t="str">
        <f>IFERROR(__xludf.DUMMYFUNCTION("""COMPUTED_VALUE"""),"-")</f>
        <v>-</v>
      </c>
      <c r="P59" s="10" t="str">
        <f>IFERROR(__xludf.DUMMYFUNCTION("""COMPUTED_VALUE"""),"-")</f>
        <v>-</v>
      </c>
      <c r="Q59" s="11">
        <f>IFERROR(__xludf.DUMMYFUNCTION("""COMPUTED_VALUE"""),37.0)</f>
        <v>37</v>
      </c>
      <c r="R59" s="10">
        <f>IFERROR(__xludf.DUMMYFUNCTION("""COMPUTED_VALUE"""),0.0)</f>
        <v>0</v>
      </c>
      <c r="S59" s="10">
        <f>IFERROR(__xludf.DUMMYFUNCTION("""COMPUTED_VALUE"""),22.0)</f>
        <v>22</v>
      </c>
      <c r="T59" s="11" t="str">
        <f>IFERROR(__xludf.DUMMYFUNCTION("""COMPUTED_VALUE"""),"-")</f>
        <v>-</v>
      </c>
      <c r="U59" s="10" t="str">
        <f>IFERROR(__xludf.DUMMYFUNCTION("""COMPUTED_VALUE"""),"-")</f>
        <v>-</v>
      </c>
      <c r="V59" s="10" t="str">
        <f>IFERROR(__xludf.DUMMYFUNCTION("""COMPUTED_VALUE"""),"-")</f>
        <v>-</v>
      </c>
      <c r="W59" s="10" t="str">
        <f>IFERROR(__xludf.DUMMYFUNCTION("""COMPUTED_VALUE"""),"-")</f>
        <v>-</v>
      </c>
      <c r="X59" s="10" t="str">
        <f>IFERROR(__xludf.DUMMYFUNCTION("""COMPUTED_VALUE"""),"-")</f>
        <v>-</v>
      </c>
      <c r="Y59" s="10" t="str">
        <f>IFERROR(__xludf.DUMMYFUNCTION("""COMPUTED_VALUE"""),"-")</f>
        <v>-</v>
      </c>
      <c r="Z59" s="10" t="str">
        <f>IFERROR(__xludf.DUMMYFUNCTION("""COMPUTED_VALUE"""),"-")</f>
        <v>-</v>
      </c>
      <c r="AA59" s="10" t="str">
        <f>IFERROR(__xludf.DUMMYFUNCTION("""COMPUTED_VALUE"""),"-")</f>
        <v>-</v>
      </c>
      <c r="AB59" s="10" t="str">
        <f>IFERROR(__xludf.DUMMYFUNCTION("""COMPUTED_VALUE"""),"-")</f>
        <v>-</v>
      </c>
      <c r="AC59" s="10" t="str">
        <f>IFERROR(__xludf.DUMMYFUNCTION("""COMPUTED_VALUE"""),"-")</f>
        <v>-</v>
      </c>
      <c r="AD59" s="10" t="str">
        <f>IFERROR(__xludf.DUMMYFUNCTION("""COMPUTED_VALUE"""),"-")</f>
        <v>-</v>
      </c>
      <c r="AE59" s="10" t="str">
        <f>IFERROR(__xludf.DUMMYFUNCTION("""COMPUTED_VALUE"""),"-")</f>
        <v>-</v>
      </c>
      <c r="AF59" s="10" t="str">
        <f>IFERROR(__xludf.DUMMYFUNCTION("""COMPUTED_VALUE"""),"-")</f>
        <v>-</v>
      </c>
      <c r="AG59" s="10" t="str">
        <f>IFERROR(__xludf.DUMMYFUNCTION("""COMPUTED_VALUE"""),"-")</f>
        <v>-</v>
      </c>
      <c r="AH59" s="10" t="str">
        <f>IFERROR(__xludf.DUMMYFUNCTION("""COMPUTED_VALUE"""),"-")</f>
        <v>-</v>
      </c>
      <c r="AI59" s="10" t="str">
        <f>IFERROR(__xludf.DUMMYFUNCTION("""COMPUTED_VALUE"""),"-")</f>
        <v>-</v>
      </c>
      <c r="AJ59" s="10" t="str">
        <f>IFERROR(__xludf.DUMMYFUNCTION("""COMPUTED_VALUE"""),"-")</f>
        <v>-</v>
      </c>
      <c r="AK59" s="10" t="str">
        <f>IFERROR(__xludf.DUMMYFUNCTION("""COMPUTED_VALUE"""),"-")</f>
        <v>-</v>
      </c>
      <c r="AL59" s="10" t="str">
        <f>IFERROR(__xludf.DUMMYFUNCTION("""COMPUTED_VALUE"""),"-")</f>
        <v>-</v>
      </c>
      <c r="AM59" s="10" t="str">
        <f>IFERROR(__xludf.DUMMYFUNCTION("""COMPUTED_VALUE"""),"-")</f>
        <v>-</v>
      </c>
      <c r="AN59" s="11" t="str">
        <f>IFERROR(__xludf.DUMMYFUNCTION("""COMPUTED_VALUE"""),"-")</f>
        <v>-</v>
      </c>
      <c r="AO59" s="10" t="str">
        <f>IFERROR(__xludf.DUMMYFUNCTION("""COMPUTED_VALUE"""),"-")</f>
        <v>-</v>
      </c>
      <c r="AP59" s="10" t="str">
        <f>IFERROR(__xludf.DUMMYFUNCTION("""COMPUTED_VALUE"""),"-")</f>
        <v>-</v>
      </c>
      <c r="AQ59" s="10" t="str">
        <f>IFERROR(__xludf.DUMMYFUNCTION("""COMPUTED_VALUE"""),"-")</f>
        <v>-</v>
      </c>
      <c r="AR59" s="10" t="str">
        <f>IFERROR(__xludf.DUMMYFUNCTION("""COMPUTED_VALUE"""),"-")</f>
        <v>-</v>
      </c>
      <c r="AS59" s="10" t="str">
        <f>IFERROR(__xludf.DUMMYFUNCTION("""COMPUTED_VALUE"""),"-")</f>
        <v>-</v>
      </c>
      <c r="AT59" s="10" t="str">
        <f>IFERROR(__xludf.DUMMYFUNCTION("""COMPUTED_VALUE"""),"-")</f>
        <v>-</v>
      </c>
      <c r="AU59" s="10" t="str">
        <f>IFERROR(__xludf.DUMMYFUNCTION("""COMPUTED_VALUE"""),"-")</f>
        <v>-</v>
      </c>
      <c r="AV59" s="10" t="str">
        <f>IFERROR(__xludf.DUMMYFUNCTION("""COMPUTED_VALUE"""),"-")</f>
        <v>-</v>
      </c>
      <c r="AW59" s="10" t="str">
        <f>IFERROR(__xludf.DUMMYFUNCTION("""COMPUTED_VALUE"""),"-")</f>
        <v>-</v>
      </c>
      <c r="AX59" s="10" t="str">
        <f>IFERROR(__xludf.DUMMYFUNCTION("""COMPUTED_VALUE"""),"-")</f>
        <v>-</v>
      </c>
      <c r="AY59" s="10" t="str">
        <f>IFERROR(__xludf.DUMMYFUNCTION("""COMPUTED_VALUE"""),"-")</f>
        <v>-</v>
      </c>
      <c r="AZ59" s="10" t="str">
        <f>IFERROR(__xludf.DUMMYFUNCTION("""COMPUTED_VALUE"""),"-")</f>
        <v>-</v>
      </c>
      <c r="BA59" s="10" t="str">
        <f>IFERROR(__xludf.DUMMYFUNCTION("""COMPUTED_VALUE"""),"-")</f>
        <v>-</v>
      </c>
      <c r="BB59" s="10" t="str">
        <f>IFERROR(__xludf.DUMMYFUNCTION("""COMPUTED_VALUE"""),"-")</f>
        <v>-</v>
      </c>
      <c r="BC59" s="10" t="str">
        <f>IFERROR(__xludf.DUMMYFUNCTION("""COMPUTED_VALUE"""),"-")</f>
        <v>-</v>
      </c>
      <c r="BD59" s="10" t="str">
        <f>IFERROR(__xludf.DUMMYFUNCTION("""COMPUTED_VALUE"""),"-")</f>
        <v>-</v>
      </c>
      <c r="BE59" s="10" t="str">
        <f>IFERROR(__xludf.DUMMYFUNCTION("""COMPUTED_VALUE"""),"-")</f>
        <v>-</v>
      </c>
      <c r="BF59" s="10" t="str">
        <f>IFERROR(__xludf.DUMMYFUNCTION("""COMPUTED_VALUE"""),"-")</f>
        <v>-</v>
      </c>
      <c r="BG59" s="10" t="str">
        <f>IFERROR(__xludf.DUMMYFUNCTION("""COMPUTED_VALUE"""),"-")</f>
        <v>-</v>
      </c>
      <c r="BH59" s="10" t="str">
        <f>IFERROR(__xludf.DUMMYFUNCTION("""COMPUTED_VALUE"""),"-")</f>
        <v>-</v>
      </c>
      <c r="BI59" s="10" t="str">
        <f>IFERROR(__xludf.DUMMYFUNCTION("""COMPUTED_VALUE"""),"-")</f>
        <v>-</v>
      </c>
      <c r="BJ59" s="10" t="str">
        <f>IFERROR(__xludf.DUMMYFUNCTION("""COMPUTED_VALUE"""),"-")</f>
        <v>-</v>
      </c>
      <c r="BK59" s="10" t="str">
        <f>IFERROR(__xludf.DUMMYFUNCTION("""COMPUTED_VALUE"""),"-")</f>
        <v>-</v>
      </c>
      <c r="BL59" s="11" t="str">
        <f>IFERROR(__xludf.DUMMYFUNCTION("""COMPUTED_VALUE"""),"-")</f>
        <v>-</v>
      </c>
      <c r="BM59" s="10" t="str">
        <f>IFERROR(__xludf.DUMMYFUNCTION("""COMPUTED_VALUE"""),"-")</f>
        <v>-</v>
      </c>
      <c r="BN59" s="10" t="str">
        <f>IFERROR(__xludf.DUMMYFUNCTION("""COMPUTED_VALUE"""),"-")</f>
        <v>-</v>
      </c>
      <c r="BO59" s="10" t="str">
        <f>IFERROR(__xludf.DUMMYFUNCTION("""COMPUTED_VALUE"""),"-")</f>
        <v>-</v>
      </c>
      <c r="BP59" s="10" t="str">
        <f>IFERROR(__xludf.DUMMYFUNCTION("""COMPUTED_VALUE"""),"-")</f>
        <v>-</v>
      </c>
      <c r="BQ59" s="10" t="str">
        <f>IFERROR(__xludf.DUMMYFUNCTION("""COMPUTED_VALUE"""),"-")</f>
        <v>-</v>
      </c>
      <c r="BR59" s="10" t="str">
        <f>IFERROR(__xludf.DUMMYFUNCTION("""COMPUTED_VALUE"""),"-")</f>
        <v>-</v>
      </c>
      <c r="BS59" s="10" t="str">
        <f>IFERROR(__xludf.DUMMYFUNCTION("""COMPUTED_VALUE"""),"-")</f>
        <v>-</v>
      </c>
      <c r="BT59" s="10" t="str">
        <f>IFERROR(__xludf.DUMMYFUNCTION("""COMPUTED_VALUE"""),"-")</f>
        <v>-</v>
      </c>
      <c r="BU59" s="10" t="str">
        <f>IFERROR(__xludf.DUMMYFUNCTION("""COMPUTED_VALUE"""),"-")</f>
        <v>-</v>
      </c>
      <c r="BV59" s="10" t="str">
        <f>IFERROR(__xludf.DUMMYFUNCTION("""COMPUTED_VALUE"""),"-")</f>
        <v>-</v>
      </c>
      <c r="BW59" s="10" t="str">
        <f>IFERROR(__xludf.DUMMYFUNCTION("""COMPUTED_VALUE"""),"-")</f>
        <v>-</v>
      </c>
      <c r="BX59" s="10" t="str">
        <f>IFERROR(__xludf.DUMMYFUNCTION("""COMPUTED_VALUE"""),"-")</f>
        <v>-</v>
      </c>
      <c r="BY59" s="10" t="str">
        <f>IFERROR(__xludf.DUMMYFUNCTION("""COMPUTED_VALUE"""),"-")</f>
        <v>-</v>
      </c>
      <c r="BZ59" s="10" t="str">
        <f>IFERROR(__xludf.DUMMYFUNCTION("""COMPUTED_VALUE"""),"-")</f>
        <v>-</v>
      </c>
      <c r="CA59" s="10" t="str">
        <f>IFERROR(__xludf.DUMMYFUNCTION("""COMPUTED_VALUE"""),"-")</f>
        <v>-</v>
      </c>
      <c r="CB59" s="10" t="str">
        <f>IFERROR(__xludf.DUMMYFUNCTION("""COMPUTED_VALUE"""),"-")</f>
        <v>-</v>
      </c>
      <c r="CC59" s="10" t="str">
        <f>IFERROR(__xludf.DUMMYFUNCTION("""COMPUTED_VALUE"""),"-")</f>
        <v>-</v>
      </c>
      <c r="CD59" s="10" t="str">
        <f>IFERROR(__xludf.DUMMYFUNCTION("""COMPUTED_VALUE"""),"-")</f>
        <v>-</v>
      </c>
      <c r="CE59" s="10" t="str">
        <f>IFERROR(__xludf.DUMMYFUNCTION("""COMPUTED_VALUE"""),"-")</f>
        <v>-</v>
      </c>
      <c r="CF59" s="10" t="str">
        <f>IFERROR(__xludf.DUMMYFUNCTION("""COMPUTED_VALUE"""),"-")</f>
        <v>-</v>
      </c>
      <c r="CG59" s="10" t="str">
        <f>IFERROR(__xludf.DUMMYFUNCTION("""COMPUTED_VALUE"""),"-")</f>
        <v>-</v>
      </c>
      <c r="CH59" s="10" t="str">
        <f>IFERROR(__xludf.DUMMYFUNCTION("""COMPUTED_VALUE"""),"-")</f>
        <v>-</v>
      </c>
      <c r="CI59" s="10" t="str">
        <f>IFERROR(__xludf.DUMMYFUNCTION("""COMPUTED_VALUE"""),"-")</f>
        <v>-</v>
      </c>
      <c r="CJ59" s="10" t="str">
        <f>IFERROR(__xludf.DUMMYFUNCTION("""COMPUTED_VALUE"""),"-")</f>
        <v>-</v>
      </c>
      <c r="CK59" s="10" t="str">
        <f>IFERROR(__xludf.DUMMYFUNCTION("""COMPUTED_VALUE"""),"-")</f>
        <v>-</v>
      </c>
      <c r="CL59" s="10" t="str">
        <f>IFERROR(__xludf.DUMMYFUNCTION("""COMPUTED_VALUE"""),"-")</f>
        <v>-</v>
      </c>
      <c r="CM59" s="10" t="str">
        <f>IFERROR(__xludf.DUMMYFUNCTION("""COMPUTED_VALUE"""),"-")</f>
        <v>-</v>
      </c>
      <c r="CN59" s="10" t="str">
        <f>IFERROR(__xludf.DUMMYFUNCTION("""COMPUTED_VALUE"""),"-")</f>
        <v>-</v>
      </c>
      <c r="CO59" s="11">
        <f>IFERROR(__xludf.DUMMYFUNCTION("""COMPUTED_VALUE"""),1.0)</f>
        <v>1</v>
      </c>
      <c r="CP59" s="10">
        <f>IFERROR(__xludf.DUMMYFUNCTION("""COMPUTED_VALUE"""),1.0)</f>
        <v>1</v>
      </c>
      <c r="CQ59" s="10">
        <f>IFERROR(__xludf.DUMMYFUNCTION("""COMPUTED_VALUE"""),1.0)</f>
        <v>1</v>
      </c>
      <c r="CR59" s="10">
        <f>IFERROR(__xludf.DUMMYFUNCTION("""COMPUTED_VALUE"""),1.0)</f>
        <v>1</v>
      </c>
      <c r="CS59" s="10">
        <f>IFERROR(__xludf.DUMMYFUNCTION("""COMPUTED_VALUE"""),1.0)</f>
        <v>1</v>
      </c>
      <c r="CT59" s="10">
        <f>IFERROR(__xludf.DUMMYFUNCTION("""COMPUTED_VALUE"""),1.0)</f>
        <v>1</v>
      </c>
      <c r="CU59" s="10">
        <f>IFERROR(__xludf.DUMMYFUNCTION("""COMPUTED_VALUE"""),1.0)</f>
        <v>1</v>
      </c>
      <c r="CV59" s="10">
        <f>IFERROR(__xludf.DUMMYFUNCTION("""COMPUTED_VALUE"""),1.0)</f>
        <v>1</v>
      </c>
      <c r="CW59" s="10">
        <f>IFERROR(__xludf.DUMMYFUNCTION("""COMPUTED_VALUE"""),1.0)</f>
        <v>1</v>
      </c>
      <c r="CX59" s="10">
        <f>IFERROR(__xludf.DUMMYFUNCTION("""COMPUTED_VALUE"""),1.0)</f>
        <v>1</v>
      </c>
      <c r="CY59" s="10">
        <f>IFERROR(__xludf.DUMMYFUNCTION("""COMPUTED_VALUE"""),1.0)</f>
        <v>1</v>
      </c>
      <c r="CZ59" s="10">
        <f>IFERROR(__xludf.DUMMYFUNCTION("""COMPUTED_VALUE"""),1.0)</f>
        <v>1</v>
      </c>
      <c r="DA59" s="10">
        <f>IFERROR(__xludf.DUMMYFUNCTION("""COMPUTED_VALUE"""),1.0)</f>
        <v>1</v>
      </c>
      <c r="DB59" s="10">
        <f>IFERROR(__xludf.DUMMYFUNCTION("""COMPUTED_VALUE"""),1.0)</f>
        <v>1</v>
      </c>
      <c r="DC59" s="10">
        <f>IFERROR(__xludf.DUMMYFUNCTION("""COMPUTED_VALUE"""),1.0)</f>
        <v>1</v>
      </c>
      <c r="DD59" s="10">
        <f>IFERROR(__xludf.DUMMYFUNCTION("""COMPUTED_VALUE"""),1.0)</f>
        <v>1</v>
      </c>
      <c r="DE59" s="10">
        <f>IFERROR(__xludf.DUMMYFUNCTION("""COMPUTED_VALUE"""),1.0)</f>
        <v>1</v>
      </c>
      <c r="DF59" s="10">
        <f>IFERROR(__xludf.DUMMYFUNCTION("""COMPUTED_VALUE"""),1.0)</f>
        <v>1</v>
      </c>
      <c r="DG59" s="10">
        <f>IFERROR(__xludf.DUMMYFUNCTION("""COMPUTED_VALUE"""),1.0)</f>
        <v>1</v>
      </c>
      <c r="DH59" s="10">
        <f>IFERROR(__xludf.DUMMYFUNCTION("""COMPUTED_VALUE"""),1.0)</f>
        <v>1</v>
      </c>
      <c r="DI59" s="10">
        <f>IFERROR(__xludf.DUMMYFUNCTION("""COMPUTED_VALUE"""),1.0)</f>
        <v>1</v>
      </c>
      <c r="DJ59" s="10">
        <f>IFERROR(__xludf.DUMMYFUNCTION("""COMPUTED_VALUE"""),1.0)</f>
        <v>1</v>
      </c>
      <c r="DK59" s="10">
        <f>IFERROR(__xludf.DUMMYFUNCTION("""COMPUTED_VALUE"""),1.0)</f>
        <v>1</v>
      </c>
      <c r="DL59" s="10">
        <f>IFERROR(__xludf.DUMMYFUNCTION("""COMPUTED_VALUE"""),1.0)</f>
        <v>1</v>
      </c>
      <c r="DM59" s="10">
        <f>IFERROR(__xludf.DUMMYFUNCTION("""COMPUTED_VALUE"""),1.0)</f>
        <v>1</v>
      </c>
      <c r="DN59" s="10">
        <f>IFERROR(__xludf.DUMMYFUNCTION("""COMPUTED_VALUE"""),1.0)</f>
        <v>1</v>
      </c>
      <c r="DO59" s="10">
        <f>IFERROR(__xludf.DUMMYFUNCTION("""COMPUTED_VALUE"""),1.0)</f>
        <v>1</v>
      </c>
      <c r="DP59" s="10">
        <f>IFERROR(__xludf.DUMMYFUNCTION("""COMPUTED_VALUE"""),1.0)</f>
        <v>1</v>
      </c>
      <c r="DQ59" s="10">
        <f>IFERROR(__xludf.DUMMYFUNCTION("""COMPUTED_VALUE"""),1.0)</f>
        <v>1</v>
      </c>
      <c r="DR59" s="10">
        <f>IFERROR(__xludf.DUMMYFUNCTION("""COMPUTED_VALUE"""),1.0)</f>
        <v>1</v>
      </c>
      <c r="DS59" s="10">
        <f>IFERROR(__xludf.DUMMYFUNCTION("""COMPUTED_VALUE"""),1.0)</f>
        <v>1</v>
      </c>
      <c r="DT59" s="10">
        <f>IFERROR(__xludf.DUMMYFUNCTION("""COMPUTED_VALUE"""),1.0)</f>
        <v>1</v>
      </c>
      <c r="DU59" s="10">
        <f>IFERROR(__xludf.DUMMYFUNCTION("""COMPUTED_VALUE"""),1.0)</f>
        <v>1</v>
      </c>
      <c r="DV59" s="10">
        <f>IFERROR(__xludf.DUMMYFUNCTION("""COMPUTED_VALUE"""),1.0)</f>
        <v>1</v>
      </c>
      <c r="DW59" s="10">
        <f>IFERROR(__xludf.DUMMYFUNCTION("""COMPUTED_VALUE"""),1.0)</f>
        <v>1</v>
      </c>
      <c r="DX59" s="10">
        <f>IFERROR(__xludf.DUMMYFUNCTION("""COMPUTED_VALUE"""),1.0)</f>
        <v>1</v>
      </c>
      <c r="DY59" s="10">
        <f>IFERROR(__xludf.DUMMYFUNCTION("""COMPUTED_VALUE"""),1.0)</f>
        <v>1</v>
      </c>
      <c r="DZ59" s="10">
        <f>IFERROR(__xludf.DUMMYFUNCTION("""COMPUTED_VALUE"""),1.0)</f>
        <v>1</v>
      </c>
      <c r="EA59" s="10">
        <f>IFERROR(__xludf.DUMMYFUNCTION("""COMPUTED_VALUE"""),1.0)</f>
        <v>1</v>
      </c>
      <c r="EB59" s="10">
        <f>IFERROR(__xludf.DUMMYFUNCTION("""COMPUTED_VALUE"""),1.0)</f>
        <v>1</v>
      </c>
      <c r="EC59" s="10">
        <f>IFERROR(__xludf.DUMMYFUNCTION("""COMPUTED_VALUE"""),1.0)</f>
        <v>1</v>
      </c>
      <c r="ED59" s="10">
        <f>IFERROR(__xludf.DUMMYFUNCTION("""COMPUTED_VALUE"""),1.0)</f>
        <v>1</v>
      </c>
      <c r="EE59" s="10">
        <f>IFERROR(__xludf.DUMMYFUNCTION("""COMPUTED_VALUE"""),1.0)</f>
        <v>1</v>
      </c>
      <c r="EF59" s="10">
        <f>IFERROR(__xludf.DUMMYFUNCTION("""COMPUTED_VALUE"""),1.0)</f>
        <v>1</v>
      </c>
      <c r="EG59" s="10">
        <f>IFERROR(__xludf.DUMMYFUNCTION("""COMPUTED_VALUE"""),1.0)</f>
        <v>1</v>
      </c>
      <c r="EH59" s="10">
        <f>IFERROR(__xludf.DUMMYFUNCTION("""COMPUTED_VALUE"""),1.0)</f>
        <v>1</v>
      </c>
      <c r="EI59" s="10">
        <f>IFERROR(__xludf.DUMMYFUNCTION("""COMPUTED_VALUE"""),1.0)</f>
        <v>1</v>
      </c>
      <c r="EJ59" s="10">
        <f>IFERROR(__xludf.DUMMYFUNCTION("""COMPUTED_VALUE"""),1.0)</f>
        <v>1</v>
      </c>
      <c r="EK59" s="10" t="str">
        <f>IFERROR(__xludf.DUMMYFUNCTION("""COMPUTED_VALUE"""),"TLE")</f>
        <v>TLE</v>
      </c>
      <c r="EL59" s="10">
        <f>IFERROR(__xludf.DUMMYFUNCTION("""COMPUTED_VALUE"""),1.0)</f>
        <v>1</v>
      </c>
      <c r="EM59" s="10">
        <f>IFERROR(__xludf.DUMMYFUNCTION("""COMPUTED_VALUE"""),1.0)</f>
        <v>1</v>
      </c>
      <c r="EN59" s="10">
        <f>IFERROR(__xludf.DUMMYFUNCTION("""COMPUTED_VALUE"""),1.0)</f>
        <v>1</v>
      </c>
      <c r="EO59" s="10">
        <f>IFERROR(__xludf.DUMMYFUNCTION("""COMPUTED_VALUE"""),1.0)</f>
        <v>1</v>
      </c>
      <c r="EP59" s="10">
        <f>IFERROR(__xludf.DUMMYFUNCTION("""COMPUTED_VALUE"""),1.0)</f>
        <v>1</v>
      </c>
      <c r="EQ59" s="10">
        <f>IFERROR(__xludf.DUMMYFUNCTION("""COMPUTED_VALUE"""),1.0)</f>
        <v>1</v>
      </c>
      <c r="ER59" s="10">
        <f>IFERROR(__xludf.DUMMYFUNCTION("""COMPUTED_VALUE"""),1.0)</f>
        <v>1</v>
      </c>
      <c r="ES59" s="10">
        <f>IFERROR(__xludf.DUMMYFUNCTION("""COMPUTED_VALUE"""),1.0)</f>
        <v>1</v>
      </c>
      <c r="ET59" s="10">
        <f>IFERROR(__xludf.DUMMYFUNCTION("""COMPUTED_VALUE"""),1.0)</f>
        <v>1</v>
      </c>
      <c r="EU59" s="10">
        <f>IFERROR(__xludf.DUMMYFUNCTION("""COMPUTED_VALUE"""),1.0)</f>
        <v>1</v>
      </c>
      <c r="EV59" s="10">
        <f>IFERROR(__xludf.DUMMYFUNCTION("""COMPUTED_VALUE"""),1.0)</f>
        <v>1</v>
      </c>
      <c r="EW59" s="10">
        <f>IFERROR(__xludf.DUMMYFUNCTION("""COMPUTED_VALUE"""),1.0)</f>
        <v>1</v>
      </c>
      <c r="EX59" s="10" t="str">
        <f>IFERROR(__xludf.DUMMYFUNCTION("""COMPUTED_VALUE"""),"TLE")</f>
        <v>TLE</v>
      </c>
      <c r="EY59" s="10">
        <f>IFERROR(__xludf.DUMMYFUNCTION("""COMPUTED_VALUE"""),1.0)</f>
        <v>1</v>
      </c>
      <c r="EZ59" s="10">
        <f>IFERROR(__xludf.DUMMYFUNCTION("""COMPUTED_VALUE"""),1.0)</f>
        <v>1</v>
      </c>
      <c r="FA59" s="10">
        <f>IFERROR(__xludf.DUMMYFUNCTION("""COMPUTED_VALUE"""),1.0)</f>
        <v>1</v>
      </c>
      <c r="FB59" s="10" t="str">
        <f>IFERROR(__xludf.DUMMYFUNCTION("""COMPUTED_VALUE"""),"TLE")</f>
        <v>TLE</v>
      </c>
      <c r="FC59" s="10">
        <f>IFERROR(__xludf.DUMMYFUNCTION("""COMPUTED_VALUE"""),1.0)</f>
        <v>1</v>
      </c>
      <c r="FD59" s="11">
        <f>IFERROR(__xludf.DUMMYFUNCTION("""COMPUTED_VALUE"""),1.0)</f>
        <v>1</v>
      </c>
      <c r="FE59" s="10" t="str">
        <f>IFERROR(__xludf.DUMMYFUNCTION("""COMPUTED_VALUE"""),"TLE")</f>
        <v>TLE</v>
      </c>
      <c r="FF59" s="10" t="str">
        <f>IFERROR(__xludf.DUMMYFUNCTION("""COMPUTED_VALUE"""),"TLE")</f>
        <v>TLE</v>
      </c>
      <c r="FG59" s="10">
        <f>IFERROR(__xludf.DUMMYFUNCTION("""COMPUTED_VALUE"""),1.0)</f>
        <v>1</v>
      </c>
      <c r="FH59" s="10" t="str">
        <f>IFERROR(__xludf.DUMMYFUNCTION("""COMPUTED_VALUE"""),"TLE")</f>
        <v>TLE</v>
      </c>
      <c r="FI59" s="10" t="str">
        <f>IFERROR(__xludf.DUMMYFUNCTION("""COMPUTED_VALUE"""),"TLE")</f>
        <v>TLE</v>
      </c>
      <c r="FJ59" s="10" t="str">
        <f>IFERROR(__xludf.DUMMYFUNCTION("""COMPUTED_VALUE"""),"TLE")</f>
        <v>TLE</v>
      </c>
      <c r="FK59" s="10" t="str">
        <f>IFERROR(__xludf.DUMMYFUNCTION("""COMPUTED_VALUE"""),"TLE")</f>
        <v>TLE</v>
      </c>
      <c r="FL59" s="10" t="str">
        <f>IFERROR(__xludf.DUMMYFUNCTION("""COMPUTED_VALUE"""),"TLE")</f>
        <v>TLE</v>
      </c>
      <c r="FM59" s="10">
        <f>IFERROR(__xludf.DUMMYFUNCTION("""COMPUTED_VALUE"""),1.0)</f>
        <v>1</v>
      </c>
      <c r="FN59" s="10">
        <f>IFERROR(__xludf.DUMMYFUNCTION("""COMPUTED_VALUE"""),1.0)</f>
        <v>1</v>
      </c>
      <c r="FO59" s="10" t="str">
        <f>IFERROR(__xludf.DUMMYFUNCTION("""COMPUTED_VALUE"""),"TLE")</f>
        <v>TLE</v>
      </c>
      <c r="FP59" s="10" t="str">
        <f>IFERROR(__xludf.DUMMYFUNCTION("""COMPUTED_VALUE"""),"TLE")</f>
        <v>TLE</v>
      </c>
      <c r="FQ59" s="10" t="str">
        <f>IFERROR(__xludf.DUMMYFUNCTION("""COMPUTED_VALUE"""),"TLE")</f>
        <v>TLE</v>
      </c>
      <c r="FR59" s="10" t="str">
        <f>IFERROR(__xludf.DUMMYFUNCTION("""COMPUTED_VALUE"""),"TLE")</f>
        <v>TLE</v>
      </c>
      <c r="FS59" s="10" t="str">
        <f>IFERROR(__xludf.DUMMYFUNCTION("""COMPUTED_VALUE"""),"TLE")</f>
        <v>TLE</v>
      </c>
      <c r="FT59" s="10" t="str">
        <f>IFERROR(__xludf.DUMMYFUNCTION("""COMPUTED_VALUE"""),"TLE")</f>
        <v>TLE</v>
      </c>
      <c r="FU59" s="10" t="str">
        <f>IFERROR(__xludf.DUMMYFUNCTION("""COMPUTED_VALUE"""),"TLE")</f>
        <v>TLE</v>
      </c>
      <c r="FV59" s="10" t="str">
        <f>IFERROR(__xludf.DUMMYFUNCTION("""COMPUTED_VALUE"""),"TLE")</f>
        <v>TLE</v>
      </c>
      <c r="FW59" s="10" t="str">
        <f>IFERROR(__xludf.DUMMYFUNCTION("""COMPUTED_VALUE"""),"TLE")</f>
        <v>TLE</v>
      </c>
      <c r="FX59" s="10" t="str">
        <f>IFERROR(__xludf.DUMMYFUNCTION("""COMPUTED_VALUE"""),"TLE")</f>
        <v>TLE</v>
      </c>
      <c r="FY59" s="10" t="str">
        <f>IFERROR(__xludf.DUMMYFUNCTION("""COMPUTED_VALUE"""),"TLE")</f>
        <v>TLE</v>
      </c>
      <c r="FZ59" s="10" t="str">
        <f>IFERROR(__xludf.DUMMYFUNCTION("""COMPUTED_VALUE"""),"TLE")</f>
        <v>TLE</v>
      </c>
      <c r="GA59" s="10" t="str">
        <f>IFERROR(__xludf.DUMMYFUNCTION("""COMPUTED_VALUE"""),"TLE")</f>
        <v>TLE</v>
      </c>
      <c r="GB59" s="10" t="str">
        <f>IFERROR(__xludf.DUMMYFUNCTION("""COMPUTED_VALUE"""),"TLE")</f>
        <v>TLE</v>
      </c>
      <c r="GC59" s="10">
        <f>IFERROR(__xludf.DUMMYFUNCTION("""COMPUTED_VALUE"""),1.0)</f>
        <v>1</v>
      </c>
      <c r="GD59" s="10">
        <f>IFERROR(__xludf.DUMMYFUNCTION("""COMPUTED_VALUE"""),1.0)</f>
        <v>1</v>
      </c>
      <c r="GE59" s="11">
        <f>IFERROR(__xludf.DUMMYFUNCTION("""COMPUTED_VALUE"""),1.0)</f>
        <v>1</v>
      </c>
      <c r="GF59" s="10">
        <f>IFERROR(__xludf.DUMMYFUNCTION("""COMPUTED_VALUE"""),1.0)</f>
        <v>1</v>
      </c>
      <c r="GG59" s="10">
        <f>IFERROR(__xludf.DUMMYFUNCTION("""COMPUTED_VALUE"""),1.0)</f>
        <v>1</v>
      </c>
      <c r="GH59" s="10">
        <f>IFERROR(__xludf.DUMMYFUNCTION("""COMPUTED_VALUE"""),1.0)</f>
        <v>1</v>
      </c>
      <c r="GI59" s="10">
        <f>IFERROR(__xludf.DUMMYFUNCTION("""COMPUTED_VALUE"""),1.0)</f>
        <v>1</v>
      </c>
      <c r="GJ59" s="10">
        <f>IFERROR(__xludf.DUMMYFUNCTION("""COMPUTED_VALUE"""),1.0)</f>
        <v>1</v>
      </c>
      <c r="GK59" s="10">
        <f>IFERROR(__xludf.DUMMYFUNCTION("""COMPUTED_VALUE"""),1.0)</f>
        <v>1</v>
      </c>
      <c r="GL59" s="10" t="str">
        <f>IFERROR(__xludf.DUMMYFUNCTION("""COMPUTED_VALUE"""),"TLE")</f>
        <v>TLE</v>
      </c>
      <c r="GM59" s="10" t="str">
        <f>IFERROR(__xludf.DUMMYFUNCTION("""COMPUTED_VALUE"""),"WA")</f>
        <v>WA</v>
      </c>
      <c r="GN59" s="10">
        <f>IFERROR(__xludf.DUMMYFUNCTION("""COMPUTED_VALUE"""),1.0)</f>
        <v>1</v>
      </c>
      <c r="GO59" s="10">
        <f>IFERROR(__xludf.DUMMYFUNCTION("""COMPUTED_VALUE"""),1.0)</f>
        <v>1</v>
      </c>
      <c r="GP59" s="10">
        <f>IFERROR(__xludf.DUMMYFUNCTION("""COMPUTED_VALUE"""),1.0)</f>
        <v>1</v>
      </c>
      <c r="GQ59" s="10" t="str">
        <f>IFERROR(__xludf.DUMMYFUNCTION("""COMPUTED_VALUE"""),"TLE")</f>
        <v>TLE</v>
      </c>
      <c r="GR59" s="10" t="str">
        <f>IFERROR(__xludf.DUMMYFUNCTION("""COMPUTED_VALUE"""),"WA")</f>
        <v>WA</v>
      </c>
      <c r="GS59" s="10" t="str">
        <f>IFERROR(__xludf.DUMMYFUNCTION("""COMPUTED_VALUE"""),"TLE")</f>
        <v>TLE</v>
      </c>
      <c r="GT59" s="10" t="str">
        <f>IFERROR(__xludf.DUMMYFUNCTION("""COMPUTED_VALUE"""),"TLE")</f>
        <v>TLE</v>
      </c>
      <c r="GU59" s="10" t="str">
        <f>IFERROR(__xludf.DUMMYFUNCTION("""COMPUTED_VALUE"""),"TLE")</f>
        <v>TLE</v>
      </c>
      <c r="GV59" s="10" t="str">
        <f>IFERROR(__xludf.DUMMYFUNCTION("""COMPUTED_VALUE"""),"WA")</f>
        <v>WA</v>
      </c>
      <c r="GW59" s="10" t="str">
        <f>IFERROR(__xludf.DUMMYFUNCTION("""COMPUTED_VALUE"""),"TLE")</f>
        <v>TLE</v>
      </c>
      <c r="GX59" s="10" t="str">
        <f>IFERROR(__xludf.DUMMYFUNCTION("""COMPUTED_VALUE"""),"WA")</f>
        <v>WA</v>
      </c>
      <c r="GY59" s="10" t="str">
        <f>IFERROR(__xludf.DUMMYFUNCTION("""COMPUTED_VALUE"""),"TLE")</f>
        <v>TLE</v>
      </c>
      <c r="GZ59" s="10" t="str">
        <f>IFERROR(__xludf.DUMMYFUNCTION("""COMPUTED_VALUE"""),"TLE")</f>
        <v>TLE</v>
      </c>
      <c r="HA59" s="10" t="str">
        <f>IFERROR(__xludf.DUMMYFUNCTION("""COMPUTED_VALUE"""),"TLE")</f>
        <v>TLE</v>
      </c>
      <c r="HB59" s="10" t="str">
        <f>IFERROR(__xludf.DUMMYFUNCTION("""COMPUTED_VALUE"""),"TLE")</f>
        <v>TLE</v>
      </c>
      <c r="HC59" s="10" t="str">
        <f>IFERROR(__xludf.DUMMYFUNCTION("""COMPUTED_VALUE"""),"WA")</f>
        <v>WA</v>
      </c>
      <c r="HD59" s="10" t="str">
        <f>IFERROR(__xludf.DUMMYFUNCTION("""COMPUTED_VALUE"""),"TLE")</f>
        <v>TLE</v>
      </c>
      <c r="HE59" s="10">
        <f>IFERROR(__xludf.DUMMYFUNCTION("""COMPUTED_VALUE"""),1.0)</f>
        <v>1</v>
      </c>
      <c r="HF59" s="10" t="str">
        <f>IFERROR(__xludf.DUMMYFUNCTION("""COMPUTED_VALUE"""),"TLE")</f>
        <v>TLE</v>
      </c>
      <c r="HG59" s="10" t="str">
        <f>IFERROR(__xludf.DUMMYFUNCTION("""COMPUTED_VALUE"""),"WA")</f>
        <v>WA</v>
      </c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</row>
    <row r="60">
      <c r="A60" s="7"/>
      <c r="B60" s="8"/>
      <c r="C60" s="8">
        <f t="shared" si="1"/>
        <v>58</v>
      </c>
      <c r="D60" s="7" t="str">
        <f>IFERROR(__xludf.DUMMYFUNCTION("""COMPUTED_VALUE"""),"Zlatnogrivasti")</f>
        <v>Zlatnogrivasti</v>
      </c>
      <c r="E60" s="7" t="str">
        <f>IFERROR(__xludf.DUMMYFUNCTION("""COMPUTED_VALUE"""),"Ђорђе")</f>
        <v>Ђорђе</v>
      </c>
      <c r="F60" s="7" t="str">
        <f>IFERROR(__xludf.DUMMYFUNCTION("""COMPUTED_VALUE"""),"Стефановић")</f>
        <v>Стефановић</v>
      </c>
      <c r="G60" s="9">
        <f>IFERROR(__xludf.DUMMYFUNCTION("""COMPUTED_VALUE"""),58.0)</f>
        <v>58</v>
      </c>
      <c r="H60" s="7" t="str">
        <f>IFERROR(__xludf.DUMMYFUNCTION("""COMPUTED_VALUE"""),"ODOBREN")</f>
        <v>ODOBREN</v>
      </c>
      <c r="I60" s="7" t="str">
        <f>IFERROR(__xludf.DUMMYFUNCTION("""COMPUTED_VALUE"""),"Stari grad")</f>
        <v>Stari grad</v>
      </c>
      <c r="J60" s="7" t="str">
        <f>IFERROR(__xludf.DUMMYFUNCTION("""COMPUTED_VALUE"""),"Matematička gimnazija")</f>
        <v>Matematička gimnazija</v>
      </c>
      <c r="K60" s="7" t="str">
        <f>IFERROR(__xludf.DUMMYFUNCTION("""COMPUTED_VALUE"""),"III")</f>
        <v>III</v>
      </c>
      <c r="L60" s="7" t="str">
        <f>IFERROR(__xludf.DUMMYFUNCTION("""COMPUTED_VALUE"""),"A")</f>
        <v>A</v>
      </c>
      <c r="M60" s="7" t="str">
        <f>IFERROR(__xludf.DUMMYFUNCTION("""COMPUTED_VALUE"""),"Jelena Hadži Purić")</f>
        <v>Jelena Hadži Purić</v>
      </c>
      <c r="N60" s="10" t="str">
        <f>IFERROR(__xludf.DUMMYFUNCTION("""COMPUTED_VALUE"""),"-")</f>
        <v>-</v>
      </c>
      <c r="O60" s="10" t="str">
        <f>IFERROR(__xludf.DUMMYFUNCTION("""COMPUTED_VALUE"""),"-")</f>
        <v>-</v>
      </c>
      <c r="P60" s="10" t="str">
        <f>IFERROR(__xludf.DUMMYFUNCTION("""COMPUTED_VALUE"""),"-")</f>
        <v>-</v>
      </c>
      <c r="Q60" s="11">
        <f>IFERROR(__xludf.DUMMYFUNCTION("""COMPUTED_VALUE"""),58.0)</f>
        <v>58</v>
      </c>
      <c r="R60" s="10" t="str">
        <f>IFERROR(__xludf.DUMMYFUNCTION("""COMPUTED_VALUE"""),"-")</f>
        <v>-</v>
      </c>
      <c r="S60" s="10" t="str">
        <f>IFERROR(__xludf.DUMMYFUNCTION("""COMPUTED_VALUE"""),"-")</f>
        <v>-</v>
      </c>
      <c r="T60" s="11" t="str">
        <f>IFERROR(__xludf.DUMMYFUNCTION("""COMPUTED_VALUE"""),"-")</f>
        <v>-</v>
      </c>
      <c r="U60" s="10" t="str">
        <f>IFERROR(__xludf.DUMMYFUNCTION("""COMPUTED_VALUE"""),"-")</f>
        <v>-</v>
      </c>
      <c r="V60" s="10" t="str">
        <f>IFERROR(__xludf.DUMMYFUNCTION("""COMPUTED_VALUE"""),"-")</f>
        <v>-</v>
      </c>
      <c r="W60" s="10" t="str">
        <f>IFERROR(__xludf.DUMMYFUNCTION("""COMPUTED_VALUE"""),"-")</f>
        <v>-</v>
      </c>
      <c r="X60" s="10" t="str">
        <f>IFERROR(__xludf.DUMMYFUNCTION("""COMPUTED_VALUE"""),"-")</f>
        <v>-</v>
      </c>
      <c r="Y60" s="10" t="str">
        <f>IFERROR(__xludf.DUMMYFUNCTION("""COMPUTED_VALUE"""),"-")</f>
        <v>-</v>
      </c>
      <c r="Z60" s="10" t="str">
        <f>IFERROR(__xludf.DUMMYFUNCTION("""COMPUTED_VALUE"""),"-")</f>
        <v>-</v>
      </c>
      <c r="AA60" s="10" t="str">
        <f>IFERROR(__xludf.DUMMYFUNCTION("""COMPUTED_VALUE"""),"-")</f>
        <v>-</v>
      </c>
      <c r="AB60" s="10" t="str">
        <f>IFERROR(__xludf.DUMMYFUNCTION("""COMPUTED_VALUE"""),"-")</f>
        <v>-</v>
      </c>
      <c r="AC60" s="10" t="str">
        <f>IFERROR(__xludf.DUMMYFUNCTION("""COMPUTED_VALUE"""),"-")</f>
        <v>-</v>
      </c>
      <c r="AD60" s="10" t="str">
        <f>IFERROR(__xludf.DUMMYFUNCTION("""COMPUTED_VALUE"""),"-")</f>
        <v>-</v>
      </c>
      <c r="AE60" s="10" t="str">
        <f>IFERROR(__xludf.DUMMYFUNCTION("""COMPUTED_VALUE"""),"-")</f>
        <v>-</v>
      </c>
      <c r="AF60" s="10" t="str">
        <f>IFERROR(__xludf.DUMMYFUNCTION("""COMPUTED_VALUE"""),"-")</f>
        <v>-</v>
      </c>
      <c r="AG60" s="10" t="str">
        <f>IFERROR(__xludf.DUMMYFUNCTION("""COMPUTED_VALUE"""),"-")</f>
        <v>-</v>
      </c>
      <c r="AH60" s="10" t="str">
        <f>IFERROR(__xludf.DUMMYFUNCTION("""COMPUTED_VALUE"""),"-")</f>
        <v>-</v>
      </c>
      <c r="AI60" s="10" t="str">
        <f>IFERROR(__xludf.DUMMYFUNCTION("""COMPUTED_VALUE"""),"-")</f>
        <v>-</v>
      </c>
      <c r="AJ60" s="10" t="str">
        <f>IFERROR(__xludf.DUMMYFUNCTION("""COMPUTED_VALUE"""),"-")</f>
        <v>-</v>
      </c>
      <c r="AK60" s="10" t="str">
        <f>IFERROR(__xludf.DUMMYFUNCTION("""COMPUTED_VALUE"""),"-")</f>
        <v>-</v>
      </c>
      <c r="AL60" s="10" t="str">
        <f>IFERROR(__xludf.DUMMYFUNCTION("""COMPUTED_VALUE"""),"-")</f>
        <v>-</v>
      </c>
      <c r="AM60" s="10" t="str">
        <f>IFERROR(__xludf.DUMMYFUNCTION("""COMPUTED_VALUE"""),"-")</f>
        <v>-</v>
      </c>
      <c r="AN60" s="11" t="str">
        <f>IFERROR(__xludf.DUMMYFUNCTION("""COMPUTED_VALUE"""),"-")</f>
        <v>-</v>
      </c>
      <c r="AO60" s="10" t="str">
        <f>IFERROR(__xludf.DUMMYFUNCTION("""COMPUTED_VALUE"""),"-")</f>
        <v>-</v>
      </c>
      <c r="AP60" s="10" t="str">
        <f>IFERROR(__xludf.DUMMYFUNCTION("""COMPUTED_VALUE"""),"-")</f>
        <v>-</v>
      </c>
      <c r="AQ60" s="10" t="str">
        <f>IFERROR(__xludf.DUMMYFUNCTION("""COMPUTED_VALUE"""),"-")</f>
        <v>-</v>
      </c>
      <c r="AR60" s="10" t="str">
        <f>IFERROR(__xludf.DUMMYFUNCTION("""COMPUTED_VALUE"""),"-")</f>
        <v>-</v>
      </c>
      <c r="AS60" s="10" t="str">
        <f>IFERROR(__xludf.DUMMYFUNCTION("""COMPUTED_VALUE"""),"-")</f>
        <v>-</v>
      </c>
      <c r="AT60" s="10" t="str">
        <f>IFERROR(__xludf.DUMMYFUNCTION("""COMPUTED_VALUE"""),"-")</f>
        <v>-</v>
      </c>
      <c r="AU60" s="10" t="str">
        <f>IFERROR(__xludf.DUMMYFUNCTION("""COMPUTED_VALUE"""),"-")</f>
        <v>-</v>
      </c>
      <c r="AV60" s="10" t="str">
        <f>IFERROR(__xludf.DUMMYFUNCTION("""COMPUTED_VALUE"""),"-")</f>
        <v>-</v>
      </c>
      <c r="AW60" s="10" t="str">
        <f>IFERROR(__xludf.DUMMYFUNCTION("""COMPUTED_VALUE"""),"-")</f>
        <v>-</v>
      </c>
      <c r="AX60" s="10" t="str">
        <f>IFERROR(__xludf.DUMMYFUNCTION("""COMPUTED_VALUE"""),"-")</f>
        <v>-</v>
      </c>
      <c r="AY60" s="10" t="str">
        <f>IFERROR(__xludf.DUMMYFUNCTION("""COMPUTED_VALUE"""),"-")</f>
        <v>-</v>
      </c>
      <c r="AZ60" s="10" t="str">
        <f>IFERROR(__xludf.DUMMYFUNCTION("""COMPUTED_VALUE"""),"-")</f>
        <v>-</v>
      </c>
      <c r="BA60" s="10" t="str">
        <f>IFERROR(__xludf.DUMMYFUNCTION("""COMPUTED_VALUE"""),"-")</f>
        <v>-</v>
      </c>
      <c r="BB60" s="10" t="str">
        <f>IFERROR(__xludf.DUMMYFUNCTION("""COMPUTED_VALUE"""),"-")</f>
        <v>-</v>
      </c>
      <c r="BC60" s="10" t="str">
        <f>IFERROR(__xludf.DUMMYFUNCTION("""COMPUTED_VALUE"""),"-")</f>
        <v>-</v>
      </c>
      <c r="BD60" s="10" t="str">
        <f>IFERROR(__xludf.DUMMYFUNCTION("""COMPUTED_VALUE"""),"-")</f>
        <v>-</v>
      </c>
      <c r="BE60" s="10" t="str">
        <f>IFERROR(__xludf.DUMMYFUNCTION("""COMPUTED_VALUE"""),"-")</f>
        <v>-</v>
      </c>
      <c r="BF60" s="10" t="str">
        <f>IFERROR(__xludf.DUMMYFUNCTION("""COMPUTED_VALUE"""),"-")</f>
        <v>-</v>
      </c>
      <c r="BG60" s="10" t="str">
        <f>IFERROR(__xludf.DUMMYFUNCTION("""COMPUTED_VALUE"""),"-")</f>
        <v>-</v>
      </c>
      <c r="BH60" s="10" t="str">
        <f>IFERROR(__xludf.DUMMYFUNCTION("""COMPUTED_VALUE"""),"-")</f>
        <v>-</v>
      </c>
      <c r="BI60" s="10" t="str">
        <f>IFERROR(__xludf.DUMMYFUNCTION("""COMPUTED_VALUE"""),"-")</f>
        <v>-</v>
      </c>
      <c r="BJ60" s="10" t="str">
        <f>IFERROR(__xludf.DUMMYFUNCTION("""COMPUTED_VALUE"""),"-")</f>
        <v>-</v>
      </c>
      <c r="BK60" s="10" t="str">
        <f>IFERROR(__xludf.DUMMYFUNCTION("""COMPUTED_VALUE"""),"-")</f>
        <v>-</v>
      </c>
      <c r="BL60" s="11" t="str">
        <f>IFERROR(__xludf.DUMMYFUNCTION("""COMPUTED_VALUE"""),"-")</f>
        <v>-</v>
      </c>
      <c r="BM60" s="10" t="str">
        <f>IFERROR(__xludf.DUMMYFUNCTION("""COMPUTED_VALUE"""),"-")</f>
        <v>-</v>
      </c>
      <c r="BN60" s="10" t="str">
        <f>IFERROR(__xludf.DUMMYFUNCTION("""COMPUTED_VALUE"""),"-")</f>
        <v>-</v>
      </c>
      <c r="BO60" s="10" t="str">
        <f>IFERROR(__xludf.DUMMYFUNCTION("""COMPUTED_VALUE"""),"-")</f>
        <v>-</v>
      </c>
      <c r="BP60" s="10" t="str">
        <f>IFERROR(__xludf.DUMMYFUNCTION("""COMPUTED_VALUE"""),"-")</f>
        <v>-</v>
      </c>
      <c r="BQ60" s="10" t="str">
        <f>IFERROR(__xludf.DUMMYFUNCTION("""COMPUTED_VALUE"""),"-")</f>
        <v>-</v>
      </c>
      <c r="BR60" s="10" t="str">
        <f>IFERROR(__xludf.DUMMYFUNCTION("""COMPUTED_VALUE"""),"-")</f>
        <v>-</v>
      </c>
      <c r="BS60" s="10" t="str">
        <f>IFERROR(__xludf.DUMMYFUNCTION("""COMPUTED_VALUE"""),"-")</f>
        <v>-</v>
      </c>
      <c r="BT60" s="10" t="str">
        <f>IFERROR(__xludf.DUMMYFUNCTION("""COMPUTED_VALUE"""),"-")</f>
        <v>-</v>
      </c>
      <c r="BU60" s="10" t="str">
        <f>IFERROR(__xludf.DUMMYFUNCTION("""COMPUTED_VALUE"""),"-")</f>
        <v>-</v>
      </c>
      <c r="BV60" s="10" t="str">
        <f>IFERROR(__xludf.DUMMYFUNCTION("""COMPUTED_VALUE"""),"-")</f>
        <v>-</v>
      </c>
      <c r="BW60" s="10" t="str">
        <f>IFERROR(__xludf.DUMMYFUNCTION("""COMPUTED_VALUE"""),"-")</f>
        <v>-</v>
      </c>
      <c r="BX60" s="10" t="str">
        <f>IFERROR(__xludf.DUMMYFUNCTION("""COMPUTED_VALUE"""),"-")</f>
        <v>-</v>
      </c>
      <c r="BY60" s="10" t="str">
        <f>IFERROR(__xludf.DUMMYFUNCTION("""COMPUTED_VALUE"""),"-")</f>
        <v>-</v>
      </c>
      <c r="BZ60" s="10" t="str">
        <f>IFERROR(__xludf.DUMMYFUNCTION("""COMPUTED_VALUE"""),"-")</f>
        <v>-</v>
      </c>
      <c r="CA60" s="10" t="str">
        <f>IFERROR(__xludf.DUMMYFUNCTION("""COMPUTED_VALUE"""),"-")</f>
        <v>-</v>
      </c>
      <c r="CB60" s="10" t="str">
        <f>IFERROR(__xludf.DUMMYFUNCTION("""COMPUTED_VALUE"""),"-")</f>
        <v>-</v>
      </c>
      <c r="CC60" s="10" t="str">
        <f>IFERROR(__xludf.DUMMYFUNCTION("""COMPUTED_VALUE"""),"-")</f>
        <v>-</v>
      </c>
      <c r="CD60" s="10" t="str">
        <f>IFERROR(__xludf.DUMMYFUNCTION("""COMPUTED_VALUE"""),"-")</f>
        <v>-</v>
      </c>
      <c r="CE60" s="10" t="str">
        <f>IFERROR(__xludf.DUMMYFUNCTION("""COMPUTED_VALUE"""),"-")</f>
        <v>-</v>
      </c>
      <c r="CF60" s="10" t="str">
        <f>IFERROR(__xludf.DUMMYFUNCTION("""COMPUTED_VALUE"""),"-")</f>
        <v>-</v>
      </c>
      <c r="CG60" s="10" t="str">
        <f>IFERROR(__xludf.DUMMYFUNCTION("""COMPUTED_VALUE"""),"-")</f>
        <v>-</v>
      </c>
      <c r="CH60" s="10" t="str">
        <f>IFERROR(__xludf.DUMMYFUNCTION("""COMPUTED_VALUE"""),"-")</f>
        <v>-</v>
      </c>
      <c r="CI60" s="10" t="str">
        <f>IFERROR(__xludf.DUMMYFUNCTION("""COMPUTED_VALUE"""),"-")</f>
        <v>-</v>
      </c>
      <c r="CJ60" s="10" t="str">
        <f>IFERROR(__xludf.DUMMYFUNCTION("""COMPUTED_VALUE"""),"-")</f>
        <v>-</v>
      </c>
      <c r="CK60" s="10" t="str">
        <f>IFERROR(__xludf.DUMMYFUNCTION("""COMPUTED_VALUE"""),"-")</f>
        <v>-</v>
      </c>
      <c r="CL60" s="10" t="str">
        <f>IFERROR(__xludf.DUMMYFUNCTION("""COMPUTED_VALUE"""),"-")</f>
        <v>-</v>
      </c>
      <c r="CM60" s="10" t="str">
        <f>IFERROR(__xludf.DUMMYFUNCTION("""COMPUTED_VALUE"""),"-")</f>
        <v>-</v>
      </c>
      <c r="CN60" s="10" t="str">
        <f>IFERROR(__xludf.DUMMYFUNCTION("""COMPUTED_VALUE"""),"-")</f>
        <v>-</v>
      </c>
      <c r="CO60" s="11">
        <f>IFERROR(__xludf.DUMMYFUNCTION("""COMPUTED_VALUE"""),1.0)</f>
        <v>1</v>
      </c>
      <c r="CP60" s="10">
        <f>IFERROR(__xludf.DUMMYFUNCTION("""COMPUTED_VALUE"""),1.0)</f>
        <v>1</v>
      </c>
      <c r="CQ60" s="10">
        <f>IFERROR(__xludf.DUMMYFUNCTION("""COMPUTED_VALUE"""),1.0)</f>
        <v>1</v>
      </c>
      <c r="CR60" s="10">
        <f>IFERROR(__xludf.DUMMYFUNCTION("""COMPUTED_VALUE"""),1.0)</f>
        <v>1</v>
      </c>
      <c r="CS60" s="10">
        <f>IFERROR(__xludf.DUMMYFUNCTION("""COMPUTED_VALUE"""),1.0)</f>
        <v>1</v>
      </c>
      <c r="CT60" s="10">
        <f>IFERROR(__xludf.DUMMYFUNCTION("""COMPUTED_VALUE"""),1.0)</f>
        <v>1</v>
      </c>
      <c r="CU60" s="10">
        <f>IFERROR(__xludf.DUMMYFUNCTION("""COMPUTED_VALUE"""),1.0)</f>
        <v>1</v>
      </c>
      <c r="CV60" s="10">
        <f>IFERROR(__xludf.DUMMYFUNCTION("""COMPUTED_VALUE"""),1.0)</f>
        <v>1</v>
      </c>
      <c r="CW60" s="10">
        <f>IFERROR(__xludf.DUMMYFUNCTION("""COMPUTED_VALUE"""),1.0)</f>
        <v>1</v>
      </c>
      <c r="CX60" s="10">
        <f>IFERROR(__xludf.DUMMYFUNCTION("""COMPUTED_VALUE"""),1.0)</f>
        <v>1</v>
      </c>
      <c r="CY60" s="10">
        <f>IFERROR(__xludf.DUMMYFUNCTION("""COMPUTED_VALUE"""),1.0)</f>
        <v>1</v>
      </c>
      <c r="CZ60" s="10">
        <f>IFERROR(__xludf.DUMMYFUNCTION("""COMPUTED_VALUE"""),1.0)</f>
        <v>1</v>
      </c>
      <c r="DA60" s="10">
        <f>IFERROR(__xludf.DUMMYFUNCTION("""COMPUTED_VALUE"""),1.0)</f>
        <v>1</v>
      </c>
      <c r="DB60" s="10">
        <f>IFERROR(__xludf.DUMMYFUNCTION("""COMPUTED_VALUE"""),1.0)</f>
        <v>1</v>
      </c>
      <c r="DC60" s="10">
        <f>IFERROR(__xludf.DUMMYFUNCTION("""COMPUTED_VALUE"""),1.0)</f>
        <v>1</v>
      </c>
      <c r="DD60" s="10">
        <f>IFERROR(__xludf.DUMMYFUNCTION("""COMPUTED_VALUE"""),1.0)</f>
        <v>1</v>
      </c>
      <c r="DE60" s="10">
        <f>IFERROR(__xludf.DUMMYFUNCTION("""COMPUTED_VALUE"""),1.0)</f>
        <v>1</v>
      </c>
      <c r="DF60" s="10">
        <f>IFERROR(__xludf.DUMMYFUNCTION("""COMPUTED_VALUE"""),1.0)</f>
        <v>1</v>
      </c>
      <c r="DG60" s="10">
        <f>IFERROR(__xludf.DUMMYFUNCTION("""COMPUTED_VALUE"""),1.0)</f>
        <v>1</v>
      </c>
      <c r="DH60" s="10">
        <f>IFERROR(__xludf.DUMMYFUNCTION("""COMPUTED_VALUE"""),1.0)</f>
        <v>1</v>
      </c>
      <c r="DI60" s="10">
        <f>IFERROR(__xludf.DUMMYFUNCTION("""COMPUTED_VALUE"""),1.0)</f>
        <v>1</v>
      </c>
      <c r="DJ60" s="10">
        <f>IFERROR(__xludf.DUMMYFUNCTION("""COMPUTED_VALUE"""),1.0)</f>
        <v>1</v>
      </c>
      <c r="DK60" s="10">
        <f>IFERROR(__xludf.DUMMYFUNCTION("""COMPUTED_VALUE"""),1.0)</f>
        <v>1</v>
      </c>
      <c r="DL60" s="10">
        <f>IFERROR(__xludf.DUMMYFUNCTION("""COMPUTED_VALUE"""),1.0)</f>
        <v>1</v>
      </c>
      <c r="DM60" s="10">
        <f>IFERROR(__xludf.DUMMYFUNCTION("""COMPUTED_VALUE"""),1.0)</f>
        <v>1</v>
      </c>
      <c r="DN60" s="10">
        <f>IFERROR(__xludf.DUMMYFUNCTION("""COMPUTED_VALUE"""),1.0)</f>
        <v>1</v>
      </c>
      <c r="DO60" s="10">
        <f>IFERROR(__xludf.DUMMYFUNCTION("""COMPUTED_VALUE"""),1.0)</f>
        <v>1</v>
      </c>
      <c r="DP60" s="10">
        <f>IFERROR(__xludf.DUMMYFUNCTION("""COMPUTED_VALUE"""),1.0)</f>
        <v>1</v>
      </c>
      <c r="DQ60" s="10">
        <f>IFERROR(__xludf.DUMMYFUNCTION("""COMPUTED_VALUE"""),1.0)</f>
        <v>1</v>
      </c>
      <c r="DR60" s="10">
        <f>IFERROR(__xludf.DUMMYFUNCTION("""COMPUTED_VALUE"""),1.0)</f>
        <v>1</v>
      </c>
      <c r="DS60" s="10">
        <f>IFERROR(__xludf.DUMMYFUNCTION("""COMPUTED_VALUE"""),1.0)</f>
        <v>1</v>
      </c>
      <c r="DT60" s="10">
        <f>IFERROR(__xludf.DUMMYFUNCTION("""COMPUTED_VALUE"""),1.0)</f>
        <v>1</v>
      </c>
      <c r="DU60" s="10" t="str">
        <f>IFERROR(__xludf.DUMMYFUNCTION("""COMPUTED_VALUE"""),"WA")</f>
        <v>WA</v>
      </c>
      <c r="DV60" s="10">
        <f>IFERROR(__xludf.DUMMYFUNCTION("""COMPUTED_VALUE"""),1.0)</f>
        <v>1</v>
      </c>
      <c r="DW60" s="10">
        <f>IFERROR(__xludf.DUMMYFUNCTION("""COMPUTED_VALUE"""),1.0)</f>
        <v>1</v>
      </c>
      <c r="DX60" s="10">
        <f>IFERROR(__xludf.DUMMYFUNCTION("""COMPUTED_VALUE"""),1.0)</f>
        <v>1</v>
      </c>
      <c r="DY60" s="10">
        <f>IFERROR(__xludf.DUMMYFUNCTION("""COMPUTED_VALUE"""),1.0)</f>
        <v>1</v>
      </c>
      <c r="DZ60" s="10">
        <f>IFERROR(__xludf.DUMMYFUNCTION("""COMPUTED_VALUE"""),1.0)</f>
        <v>1</v>
      </c>
      <c r="EA60" s="10">
        <f>IFERROR(__xludf.DUMMYFUNCTION("""COMPUTED_VALUE"""),1.0)</f>
        <v>1</v>
      </c>
      <c r="EB60" s="10">
        <f>IFERROR(__xludf.DUMMYFUNCTION("""COMPUTED_VALUE"""),1.0)</f>
        <v>1</v>
      </c>
      <c r="EC60" s="10">
        <f>IFERROR(__xludf.DUMMYFUNCTION("""COMPUTED_VALUE"""),1.0)</f>
        <v>1</v>
      </c>
      <c r="ED60" s="10">
        <f>IFERROR(__xludf.DUMMYFUNCTION("""COMPUTED_VALUE"""),1.0)</f>
        <v>1</v>
      </c>
      <c r="EE60" s="10">
        <f>IFERROR(__xludf.DUMMYFUNCTION("""COMPUTED_VALUE"""),1.0)</f>
        <v>1</v>
      </c>
      <c r="EF60" s="10">
        <f>IFERROR(__xludf.DUMMYFUNCTION("""COMPUTED_VALUE"""),1.0)</f>
        <v>1</v>
      </c>
      <c r="EG60" s="10">
        <f>IFERROR(__xludf.DUMMYFUNCTION("""COMPUTED_VALUE"""),1.0)</f>
        <v>1</v>
      </c>
      <c r="EH60" s="10">
        <f>IFERROR(__xludf.DUMMYFUNCTION("""COMPUTED_VALUE"""),1.0)</f>
        <v>1</v>
      </c>
      <c r="EI60" s="10" t="str">
        <f>IFERROR(__xludf.DUMMYFUNCTION("""COMPUTED_VALUE"""),"WA")</f>
        <v>WA</v>
      </c>
      <c r="EJ60" s="10">
        <f>IFERROR(__xludf.DUMMYFUNCTION("""COMPUTED_VALUE"""),1.0)</f>
        <v>1</v>
      </c>
      <c r="EK60" s="10">
        <f>IFERROR(__xludf.DUMMYFUNCTION("""COMPUTED_VALUE"""),1.0)</f>
        <v>1</v>
      </c>
      <c r="EL60" s="10">
        <f>IFERROR(__xludf.DUMMYFUNCTION("""COMPUTED_VALUE"""),1.0)</f>
        <v>1</v>
      </c>
      <c r="EM60" s="10">
        <f>IFERROR(__xludf.DUMMYFUNCTION("""COMPUTED_VALUE"""),1.0)</f>
        <v>1</v>
      </c>
      <c r="EN60" s="10">
        <f>IFERROR(__xludf.DUMMYFUNCTION("""COMPUTED_VALUE"""),1.0)</f>
        <v>1</v>
      </c>
      <c r="EO60" s="10">
        <f>IFERROR(__xludf.DUMMYFUNCTION("""COMPUTED_VALUE"""),1.0)</f>
        <v>1</v>
      </c>
      <c r="EP60" s="10">
        <f>IFERROR(__xludf.DUMMYFUNCTION("""COMPUTED_VALUE"""),1.0)</f>
        <v>1</v>
      </c>
      <c r="EQ60" s="10">
        <f>IFERROR(__xludf.DUMMYFUNCTION("""COMPUTED_VALUE"""),1.0)</f>
        <v>1</v>
      </c>
      <c r="ER60" s="10">
        <f>IFERROR(__xludf.DUMMYFUNCTION("""COMPUTED_VALUE"""),1.0)</f>
        <v>1</v>
      </c>
      <c r="ES60" s="10">
        <f>IFERROR(__xludf.DUMMYFUNCTION("""COMPUTED_VALUE"""),1.0)</f>
        <v>1</v>
      </c>
      <c r="ET60" s="10">
        <f>IFERROR(__xludf.DUMMYFUNCTION("""COMPUTED_VALUE"""),1.0)</f>
        <v>1</v>
      </c>
      <c r="EU60" s="10">
        <f>IFERROR(__xludf.DUMMYFUNCTION("""COMPUTED_VALUE"""),1.0)</f>
        <v>1</v>
      </c>
      <c r="EV60" s="10">
        <f>IFERROR(__xludf.DUMMYFUNCTION("""COMPUTED_VALUE"""),1.0)</f>
        <v>1</v>
      </c>
      <c r="EW60" s="10">
        <f>IFERROR(__xludf.DUMMYFUNCTION("""COMPUTED_VALUE"""),1.0)</f>
        <v>1</v>
      </c>
      <c r="EX60" s="10" t="str">
        <f>IFERROR(__xludf.DUMMYFUNCTION("""COMPUTED_VALUE"""),"WA")</f>
        <v>WA</v>
      </c>
      <c r="EY60" s="10" t="str">
        <f>IFERROR(__xludf.DUMMYFUNCTION("""COMPUTED_VALUE"""),"WA")</f>
        <v>WA</v>
      </c>
      <c r="EZ60" s="10">
        <f>IFERROR(__xludf.DUMMYFUNCTION("""COMPUTED_VALUE"""),1.0)</f>
        <v>1</v>
      </c>
      <c r="FA60" s="10">
        <f>IFERROR(__xludf.DUMMYFUNCTION("""COMPUTED_VALUE"""),1.0)</f>
        <v>1</v>
      </c>
      <c r="FB60" s="10">
        <f>IFERROR(__xludf.DUMMYFUNCTION("""COMPUTED_VALUE"""),1.0)</f>
        <v>1</v>
      </c>
      <c r="FC60" s="10">
        <f>IFERROR(__xludf.DUMMYFUNCTION("""COMPUTED_VALUE"""),1.0)</f>
        <v>1</v>
      </c>
      <c r="FD60" s="11" t="str">
        <f>IFERROR(__xludf.DUMMYFUNCTION("""COMPUTED_VALUE"""),"-")</f>
        <v>-</v>
      </c>
      <c r="FE60" s="10" t="str">
        <f>IFERROR(__xludf.DUMMYFUNCTION("""COMPUTED_VALUE"""),"-")</f>
        <v>-</v>
      </c>
      <c r="FF60" s="10" t="str">
        <f>IFERROR(__xludf.DUMMYFUNCTION("""COMPUTED_VALUE"""),"-")</f>
        <v>-</v>
      </c>
      <c r="FG60" s="10" t="str">
        <f>IFERROR(__xludf.DUMMYFUNCTION("""COMPUTED_VALUE"""),"-")</f>
        <v>-</v>
      </c>
      <c r="FH60" s="10" t="str">
        <f>IFERROR(__xludf.DUMMYFUNCTION("""COMPUTED_VALUE"""),"-")</f>
        <v>-</v>
      </c>
      <c r="FI60" s="10" t="str">
        <f>IFERROR(__xludf.DUMMYFUNCTION("""COMPUTED_VALUE"""),"-")</f>
        <v>-</v>
      </c>
      <c r="FJ60" s="10" t="str">
        <f>IFERROR(__xludf.DUMMYFUNCTION("""COMPUTED_VALUE"""),"-")</f>
        <v>-</v>
      </c>
      <c r="FK60" s="10" t="str">
        <f>IFERROR(__xludf.DUMMYFUNCTION("""COMPUTED_VALUE"""),"-")</f>
        <v>-</v>
      </c>
      <c r="FL60" s="10" t="str">
        <f>IFERROR(__xludf.DUMMYFUNCTION("""COMPUTED_VALUE"""),"-")</f>
        <v>-</v>
      </c>
      <c r="FM60" s="10" t="str">
        <f>IFERROR(__xludf.DUMMYFUNCTION("""COMPUTED_VALUE"""),"-")</f>
        <v>-</v>
      </c>
      <c r="FN60" s="10" t="str">
        <f>IFERROR(__xludf.DUMMYFUNCTION("""COMPUTED_VALUE"""),"-")</f>
        <v>-</v>
      </c>
      <c r="FO60" s="10" t="str">
        <f>IFERROR(__xludf.DUMMYFUNCTION("""COMPUTED_VALUE"""),"-")</f>
        <v>-</v>
      </c>
      <c r="FP60" s="10" t="str">
        <f>IFERROR(__xludf.DUMMYFUNCTION("""COMPUTED_VALUE"""),"-")</f>
        <v>-</v>
      </c>
      <c r="FQ60" s="10" t="str">
        <f>IFERROR(__xludf.DUMMYFUNCTION("""COMPUTED_VALUE"""),"-")</f>
        <v>-</v>
      </c>
      <c r="FR60" s="10" t="str">
        <f>IFERROR(__xludf.DUMMYFUNCTION("""COMPUTED_VALUE"""),"-")</f>
        <v>-</v>
      </c>
      <c r="FS60" s="10" t="str">
        <f>IFERROR(__xludf.DUMMYFUNCTION("""COMPUTED_VALUE"""),"-")</f>
        <v>-</v>
      </c>
      <c r="FT60" s="10" t="str">
        <f>IFERROR(__xludf.DUMMYFUNCTION("""COMPUTED_VALUE"""),"-")</f>
        <v>-</v>
      </c>
      <c r="FU60" s="10" t="str">
        <f>IFERROR(__xludf.DUMMYFUNCTION("""COMPUTED_VALUE"""),"-")</f>
        <v>-</v>
      </c>
      <c r="FV60" s="10" t="str">
        <f>IFERROR(__xludf.DUMMYFUNCTION("""COMPUTED_VALUE"""),"-")</f>
        <v>-</v>
      </c>
      <c r="FW60" s="10" t="str">
        <f>IFERROR(__xludf.DUMMYFUNCTION("""COMPUTED_VALUE"""),"-")</f>
        <v>-</v>
      </c>
      <c r="FX60" s="10" t="str">
        <f>IFERROR(__xludf.DUMMYFUNCTION("""COMPUTED_VALUE"""),"-")</f>
        <v>-</v>
      </c>
      <c r="FY60" s="10" t="str">
        <f>IFERROR(__xludf.DUMMYFUNCTION("""COMPUTED_VALUE"""),"-")</f>
        <v>-</v>
      </c>
      <c r="FZ60" s="10" t="str">
        <f>IFERROR(__xludf.DUMMYFUNCTION("""COMPUTED_VALUE"""),"-")</f>
        <v>-</v>
      </c>
      <c r="GA60" s="10" t="str">
        <f>IFERROR(__xludf.DUMMYFUNCTION("""COMPUTED_VALUE"""),"-")</f>
        <v>-</v>
      </c>
      <c r="GB60" s="10" t="str">
        <f>IFERROR(__xludf.DUMMYFUNCTION("""COMPUTED_VALUE"""),"-")</f>
        <v>-</v>
      </c>
      <c r="GC60" s="10" t="str">
        <f>IFERROR(__xludf.DUMMYFUNCTION("""COMPUTED_VALUE"""),"-")</f>
        <v>-</v>
      </c>
      <c r="GD60" s="10" t="str">
        <f>IFERROR(__xludf.DUMMYFUNCTION("""COMPUTED_VALUE"""),"-")</f>
        <v>-</v>
      </c>
      <c r="GE60" s="11" t="str">
        <f>IFERROR(__xludf.DUMMYFUNCTION("""COMPUTED_VALUE"""),"-")</f>
        <v>-</v>
      </c>
      <c r="GF60" s="10" t="str">
        <f>IFERROR(__xludf.DUMMYFUNCTION("""COMPUTED_VALUE"""),"-")</f>
        <v>-</v>
      </c>
      <c r="GG60" s="10" t="str">
        <f>IFERROR(__xludf.DUMMYFUNCTION("""COMPUTED_VALUE"""),"-")</f>
        <v>-</v>
      </c>
      <c r="GH60" s="10" t="str">
        <f>IFERROR(__xludf.DUMMYFUNCTION("""COMPUTED_VALUE"""),"-")</f>
        <v>-</v>
      </c>
      <c r="GI60" s="10" t="str">
        <f>IFERROR(__xludf.DUMMYFUNCTION("""COMPUTED_VALUE"""),"-")</f>
        <v>-</v>
      </c>
      <c r="GJ60" s="10" t="str">
        <f>IFERROR(__xludf.DUMMYFUNCTION("""COMPUTED_VALUE"""),"-")</f>
        <v>-</v>
      </c>
      <c r="GK60" s="10" t="str">
        <f>IFERROR(__xludf.DUMMYFUNCTION("""COMPUTED_VALUE"""),"-")</f>
        <v>-</v>
      </c>
      <c r="GL60" s="10" t="str">
        <f>IFERROR(__xludf.DUMMYFUNCTION("""COMPUTED_VALUE"""),"-")</f>
        <v>-</v>
      </c>
      <c r="GM60" s="10" t="str">
        <f>IFERROR(__xludf.DUMMYFUNCTION("""COMPUTED_VALUE"""),"-")</f>
        <v>-</v>
      </c>
      <c r="GN60" s="10" t="str">
        <f>IFERROR(__xludf.DUMMYFUNCTION("""COMPUTED_VALUE"""),"-")</f>
        <v>-</v>
      </c>
      <c r="GO60" s="10" t="str">
        <f>IFERROR(__xludf.DUMMYFUNCTION("""COMPUTED_VALUE"""),"-")</f>
        <v>-</v>
      </c>
      <c r="GP60" s="10" t="str">
        <f>IFERROR(__xludf.DUMMYFUNCTION("""COMPUTED_VALUE"""),"-")</f>
        <v>-</v>
      </c>
      <c r="GQ60" s="10" t="str">
        <f>IFERROR(__xludf.DUMMYFUNCTION("""COMPUTED_VALUE"""),"-")</f>
        <v>-</v>
      </c>
      <c r="GR60" s="10" t="str">
        <f>IFERROR(__xludf.DUMMYFUNCTION("""COMPUTED_VALUE"""),"-")</f>
        <v>-</v>
      </c>
      <c r="GS60" s="10" t="str">
        <f>IFERROR(__xludf.DUMMYFUNCTION("""COMPUTED_VALUE"""),"-")</f>
        <v>-</v>
      </c>
      <c r="GT60" s="10" t="str">
        <f>IFERROR(__xludf.DUMMYFUNCTION("""COMPUTED_VALUE"""),"-")</f>
        <v>-</v>
      </c>
      <c r="GU60" s="10" t="str">
        <f>IFERROR(__xludf.DUMMYFUNCTION("""COMPUTED_VALUE"""),"-")</f>
        <v>-</v>
      </c>
      <c r="GV60" s="10" t="str">
        <f>IFERROR(__xludf.DUMMYFUNCTION("""COMPUTED_VALUE"""),"-")</f>
        <v>-</v>
      </c>
      <c r="GW60" s="10" t="str">
        <f>IFERROR(__xludf.DUMMYFUNCTION("""COMPUTED_VALUE"""),"-")</f>
        <v>-</v>
      </c>
      <c r="GX60" s="10" t="str">
        <f>IFERROR(__xludf.DUMMYFUNCTION("""COMPUTED_VALUE"""),"-")</f>
        <v>-</v>
      </c>
      <c r="GY60" s="10" t="str">
        <f>IFERROR(__xludf.DUMMYFUNCTION("""COMPUTED_VALUE"""),"-")</f>
        <v>-</v>
      </c>
      <c r="GZ60" s="10" t="str">
        <f>IFERROR(__xludf.DUMMYFUNCTION("""COMPUTED_VALUE"""),"-")</f>
        <v>-</v>
      </c>
      <c r="HA60" s="10" t="str">
        <f>IFERROR(__xludf.DUMMYFUNCTION("""COMPUTED_VALUE"""),"-")</f>
        <v>-</v>
      </c>
      <c r="HB60" s="10" t="str">
        <f>IFERROR(__xludf.DUMMYFUNCTION("""COMPUTED_VALUE"""),"-")</f>
        <v>-</v>
      </c>
      <c r="HC60" s="10" t="str">
        <f>IFERROR(__xludf.DUMMYFUNCTION("""COMPUTED_VALUE"""),"-")</f>
        <v>-</v>
      </c>
      <c r="HD60" s="10" t="str">
        <f>IFERROR(__xludf.DUMMYFUNCTION("""COMPUTED_VALUE"""),"-")</f>
        <v>-</v>
      </c>
      <c r="HE60" s="10" t="str">
        <f>IFERROR(__xludf.DUMMYFUNCTION("""COMPUTED_VALUE"""),"-")</f>
        <v>-</v>
      </c>
      <c r="HF60" s="10" t="str">
        <f>IFERROR(__xludf.DUMMYFUNCTION("""COMPUTED_VALUE"""),"-")</f>
        <v>-</v>
      </c>
      <c r="HG60" s="10" t="str">
        <f>IFERROR(__xludf.DUMMYFUNCTION("""COMPUTED_VALUE"""),"-")</f>
        <v>-</v>
      </c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</row>
    <row r="61">
      <c r="A61" s="7"/>
      <c r="B61" s="8"/>
      <c r="C61" s="8" t="str">
        <f t="shared" si="1"/>
        <v>59 - 61</v>
      </c>
      <c r="D61" s="7" t="str">
        <f>IFERROR(__xludf.DUMMYFUNCTION("""COMPUTED_VALUE"""),"KSIO1329")</f>
        <v>KSIO1329</v>
      </c>
      <c r="E61" s="7" t="str">
        <f>IFERROR(__xludf.DUMMYFUNCTION("""COMPUTED_VALUE"""),"Uroš")</f>
        <v>Uroš</v>
      </c>
      <c r="F61" s="7" t="str">
        <f>IFERROR(__xludf.DUMMYFUNCTION("""COMPUTED_VALUE"""),"Stojanović")</f>
        <v>Stojanović</v>
      </c>
      <c r="G61" s="9">
        <f>IFERROR(__xludf.DUMMYFUNCTION("""COMPUTED_VALUE"""),57.0)</f>
        <v>57</v>
      </c>
      <c r="H61" s="7" t="str">
        <f>IFERROR(__xludf.DUMMYFUNCTION("""COMPUTED_VALUE"""),"ODOBREN")</f>
        <v>ODOBREN</v>
      </c>
      <c r="I61" s="7" t="str">
        <f>IFERROR(__xludf.DUMMYFUNCTION("""COMPUTED_VALUE"""),"Niš")</f>
        <v>Niš</v>
      </c>
      <c r="J61" s="7" t="str">
        <f>IFERROR(__xludf.DUMMYFUNCTION("""COMPUTED_VALUE"""),"Gimnazija Bora Stanković")</f>
        <v>Gimnazija Bora Stanković</v>
      </c>
      <c r="K61" s="7" t="str">
        <f>IFERROR(__xludf.DUMMYFUNCTION("""COMPUTED_VALUE"""),"IV")</f>
        <v>IV</v>
      </c>
      <c r="L61" s="7" t="str">
        <f>IFERROR(__xludf.DUMMYFUNCTION("""COMPUTED_VALUE"""),"A")</f>
        <v>A</v>
      </c>
      <c r="M61" s="7" t="str">
        <f>IFERROR(__xludf.DUMMYFUNCTION("""COMPUTED_VALUE"""),"Mitar Krstovic")</f>
        <v>Mitar Krstovic</v>
      </c>
      <c r="N61" s="10" t="str">
        <f>IFERROR(__xludf.DUMMYFUNCTION("""COMPUTED_VALUE"""),"-")</f>
        <v>-</v>
      </c>
      <c r="O61" s="10" t="str">
        <f>IFERROR(__xludf.DUMMYFUNCTION("""COMPUTED_VALUE"""),"-")</f>
        <v>-</v>
      </c>
      <c r="P61" s="10" t="str">
        <f>IFERROR(__xludf.DUMMYFUNCTION("""COMPUTED_VALUE"""),"-")</f>
        <v>-</v>
      </c>
      <c r="Q61" s="11">
        <f>IFERROR(__xludf.DUMMYFUNCTION("""COMPUTED_VALUE"""),37.0)</f>
        <v>37</v>
      </c>
      <c r="R61" s="10">
        <f>IFERROR(__xludf.DUMMYFUNCTION("""COMPUTED_VALUE"""),20.0)</f>
        <v>20</v>
      </c>
      <c r="S61" s="10" t="str">
        <f>IFERROR(__xludf.DUMMYFUNCTION("""COMPUTED_VALUE"""),"-")</f>
        <v>-</v>
      </c>
      <c r="T61" s="11" t="str">
        <f>IFERROR(__xludf.DUMMYFUNCTION("""COMPUTED_VALUE"""),"-")</f>
        <v>-</v>
      </c>
      <c r="U61" s="10" t="str">
        <f>IFERROR(__xludf.DUMMYFUNCTION("""COMPUTED_VALUE"""),"-")</f>
        <v>-</v>
      </c>
      <c r="V61" s="10" t="str">
        <f>IFERROR(__xludf.DUMMYFUNCTION("""COMPUTED_VALUE"""),"-")</f>
        <v>-</v>
      </c>
      <c r="W61" s="10" t="str">
        <f>IFERROR(__xludf.DUMMYFUNCTION("""COMPUTED_VALUE"""),"-")</f>
        <v>-</v>
      </c>
      <c r="X61" s="10" t="str">
        <f>IFERROR(__xludf.DUMMYFUNCTION("""COMPUTED_VALUE"""),"-")</f>
        <v>-</v>
      </c>
      <c r="Y61" s="10" t="str">
        <f>IFERROR(__xludf.DUMMYFUNCTION("""COMPUTED_VALUE"""),"-")</f>
        <v>-</v>
      </c>
      <c r="Z61" s="10" t="str">
        <f>IFERROR(__xludf.DUMMYFUNCTION("""COMPUTED_VALUE"""),"-")</f>
        <v>-</v>
      </c>
      <c r="AA61" s="10" t="str">
        <f>IFERROR(__xludf.DUMMYFUNCTION("""COMPUTED_VALUE"""),"-")</f>
        <v>-</v>
      </c>
      <c r="AB61" s="10" t="str">
        <f>IFERROR(__xludf.DUMMYFUNCTION("""COMPUTED_VALUE"""),"-")</f>
        <v>-</v>
      </c>
      <c r="AC61" s="10" t="str">
        <f>IFERROR(__xludf.DUMMYFUNCTION("""COMPUTED_VALUE"""),"-")</f>
        <v>-</v>
      </c>
      <c r="AD61" s="10" t="str">
        <f>IFERROR(__xludf.DUMMYFUNCTION("""COMPUTED_VALUE"""),"-")</f>
        <v>-</v>
      </c>
      <c r="AE61" s="10" t="str">
        <f>IFERROR(__xludf.DUMMYFUNCTION("""COMPUTED_VALUE"""),"-")</f>
        <v>-</v>
      </c>
      <c r="AF61" s="10" t="str">
        <f>IFERROR(__xludf.DUMMYFUNCTION("""COMPUTED_VALUE"""),"-")</f>
        <v>-</v>
      </c>
      <c r="AG61" s="10" t="str">
        <f>IFERROR(__xludf.DUMMYFUNCTION("""COMPUTED_VALUE"""),"-")</f>
        <v>-</v>
      </c>
      <c r="AH61" s="10" t="str">
        <f>IFERROR(__xludf.DUMMYFUNCTION("""COMPUTED_VALUE"""),"-")</f>
        <v>-</v>
      </c>
      <c r="AI61" s="10" t="str">
        <f>IFERROR(__xludf.DUMMYFUNCTION("""COMPUTED_VALUE"""),"-")</f>
        <v>-</v>
      </c>
      <c r="AJ61" s="10" t="str">
        <f>IFERROR(__xludf.DUMMYFUNCTION("""COMPUTED_VALUE"""),"-")</f>
        <v>-</v>
      </c>
      <c r="AK61" s="10" t="str">
        <f>IFERROR(__xludf.DUMMYFUNCTION("""COMPUTED_VALUE"""),"-")</f>
        <v>-</v>
      </c>
      <c r="AL61" s="10" t="str">
        <f>IFERROR(__xludf.DUMMYFUNCTION("""COMPUTED_VALUE"""),"-")</f>
        <v>-</v>
      </c>
      <c r="AM61" s="10" t="str">
        <f>IFERROR(__xludf.DUMMYFUNCTION("""COMPUTED_VALUE"""),"-")</f>
        <v>-</v>
      </c>
      <c r="AN61" s="11" t="str">
        <f>IFERROR(__xludf.DUMMYFUNCTION("""COMPUTED_VALUE"""),"-")</f>
        <v>-</v>
      </c>
      <c r="AO61" s="10" t="str">
        <f>IFERROR(__xludf.DUMMYFUNCTION("""COMPUTED_VALUE"""),"-")</f>
        <v>-</v>
      </c>
      <c r="AP61" s="10" t="str">
        <f>IFERROR(__xludf.DUMMYFUNCTION("""COMPUTED_VALUE"""),"-")</f>
        <v>-</v>
      </c>
      <c r="AQ61" s="10" t="str">
        <f>IFERROR(__xludf.DUMMYFUNCTION("""COMPUTED_VALUE"""),"-")</f>
        <v>-</v>
      </c>
      <c r="AR61" s="10" t="str">
        <f>IFERROR(__xludf.DUMMYFUNCTION("""COMPUTED_VALUE"""),"-")</f>
        <v>-</v>
      </c>
      <c r="AS61" s="10" t="str">
        <f>IFERROR(__xludf.DUMMYFUNCTION("""COMPUTED_VALUE"""),"-")</f>
        <v>-</v>
      </c>
      <c r="AT61" s="10" t="str">
        <f>IFERROR(__xludf.DUMMYFUNCTION("""COMPUTED_VALUE"""),"-")</f>
        <v>-</v>
      </c>
      <c r="AU61" s="10" t="str">
        <f>IFERROR(__xludf.DUMMYFUNCTION("""COMPUTED_VALUE"""),"-")</f>
        <v>-</v>
      </c>
      <c r="AV61" s="10" t="str">
        <f>IFERROR(__xludf.DUMMYFUNCTION("""COMPUTED_VALUE"""),"-")</f>
        <v>-</v>
      </c>
      <c r="AW61" s="10" t="str">
        <f>IFERROR(__xludf.DUMMYFUNCTION("""COMPUTED_VALUE"""),"-")</f>
        <v>-</v>
      </c>
      <c r="AX61" s="10" t="str">
        <f>IFERROR(__xludf.DUMMYFUNCTION("""COMPUTED_VALUE"""),"-")</f>
        <v>-</v>
      </c>
      <c r="AY61" s="10" t="str">
        <f>IFERROR(__xludf.DUMMYFUNCTION("""COMPUTED_VALUE"""),"-")</f>
        <v>-</v>
      </c>
      <c r="AZ61" s="10" t="str">
        <f>IFERROR(__xludf.DUMMYFUNCTION("""COMPUTED_VALUE"""),"-")</f>
        <v>-</v>
      </c>
      <c r="BA61" s="10" t="str">
        <f>IFERROR(__xludf.DUMMYFUNCTION("""COMPUTED_VALUE"""),"-")</f>
        <v>-</v>
      </c>
      <c r="BB61" s="10" t="str">
        <f>IFERROR(__xludf.DUMMYFUNCTION("""COMPUTED_VALUE"""),"-")</f>
        <v>-</v>
      </c>
      <c r="BC61" s="10" t="str">
        <f>IFERROR(__xludf.DUMMYFUNCTION("""COMPUTED_VALUE"""),"-")</f>
        <v>-</v>
      </c>
      <c r="BD61" s="10" t="str">
        <f>IFERROR(__xludf.DUMMYFUNCTION("""COMPUTED_VALUE"""),"-")</f>
        <v>-</v>
      </c>
      <c r="BE61" s="10" t="str">
        <f>IFERROR(__xludf.DUMMYFUNCTION("""COMPUTED_VALUE"""),"-")</f>
        <v>-</v>
      </c>
      <c r="BF61" s="10" t="str">
        <f>IFERROR(__xludf.DUMMYFUNCTION("""COMPUTED_VALUE"""),"-")</f>
        <v>-</v>
      </c>
      <c r="BG61" s="10" t="str">
        <f>IFERROR(__xludf.DUMMYFUNCTION("""COMPUTED_VALUE"""),"-")</f>
        <v>-</v>
      </c>
      <c r="BH61" s="10" t="str">
        <f>IFERROR(__xludf.DUMMYFUNCTION("""COMPUTED_VALUE"""),"-")</f>
        <v>-</v>
      </c>
      <c r="BI61" s="10" t="str">
        <f>IFERROR(__xludf.DUMMYFUNCTION("""COMPUTED_VALUE"""),"-")</f>
        <v>-</v>
      </c>
      <c r="BJ61" s="10" t="str">
        <f>IFERROR(__xludf.DUMMYFUNCTION("""COMPUTED_VALUE"""),"-")</f>
        <v>-</v>
      </c>
      <c r="BK61" s="10" t="str">
        <f>IFERROR(__xludf.DUMMYFUNCTION("""COMPUTED_VALUE"""),"-")</f>
        <v>-</v>
      </c>
      <c r="BL61" s="11" t="str">
        <f>IFERROR(__xludf.DUMMYFUNCTION("""COMPUTED_VALUE"""),"-")</f>
        <v>-</v>
      </c>
      <c r="BM61" s="10" t="str">
        <f>IFERROR(__xludf.DUMMYFUNCTION("""COMPUTED_VALUE"""),"-")</f>
        <v>-</v>
      </c>
      <c r="BN61" s="10" t="str">
        <f>IFERROR(__xludf.DUMMYFUNCTION("""COMPUTED_VALUE"""),"-")</f>
        <v>-</v>
      </c>
      <c r="BO61" s="10" t="str">
        <f>IFERROR(__xludf.DUMMYFUNCTION("""COMPUTED_VALUE"""),"-")</f>
        <v>-</v>
      </c>
      <c r="BP61" s="10" t="str">
        <f>IFERROR(__xludf.DUMMYFUNCTION("""COMPUTED_VALUE"""),"-")</f>
        <v>-</v>
      </c>
      <c r="BQ61" s="10" t="str">
        <f>IFERROR(__xludf.DUMMYFUNCTION("""COMPUTED_VALUE"""),"-")</f>
        <v>-</v>
      </c>
      <c r="BR61" s="10" t="str">
        <f>IFERROR(__xludf.DUMMYFUNCTION("""COMPUTED_VALUE"""),"-")</f>
        <v>-</v>
      </c>
      <c r="BS61" s="10" t="str">
        <f>IFERROR(__xludf.DUMMYFUNCTION("""COMPUTED_VALUE"""),"-")</f>
        <v>-</v>
      </c>
      <c r="BT61" s="10" t="str">
        <f>IFERROR(__xludf.DUMMYFUNCTION("""COMPUTED_VALUE"""),"-")</f>
        <v>-</v>
      </c>
      <c r="BU61" s="10" t="str">
        <f>IFERROR(__xludf.DUMMYFUNCTION("""COMPUTED_VALUE"""),"-")</f>
        <v>-</v>
      </c>
      <c r="BV61" s="10" t="str">
        <f>IFERROR(__xludf.DUMMYFUNCTION("""COMPUTED_VALUE"""),"-")</f>
        <v>-</v>
      </c>
      <c r="BW61" s="10" t="str">
        <f>IFERROR(__xludf.DUMMYFUNCTION("""COMPUTED_VALUE"""),"-")</f>
        <v>-</v>
      </c>
      <c r="BX61" s="10" t="str">
        <f>IFERROR(__xludf.DUMMYFUNCTION("""COMPUTED_VALUE"""),"-")</f>
        <v>-</v>
      </c>
      <c r="BY61" s="10" t="str">
        <f>IFERROR(__xludf.DUMMYFUNCTION("""COMPUTED_VALUE"""),"-")</f>
        <v>-</v>
      </c>
      <c r="BZ61" s="10" t="str">
        <f>IFERROR(__xludf.DUMMYFUNCTION("""COMPUTED_VALUE"""),"-")</f>
        <v>-</v>
      </c>
      <c r="CA61" s="10" t="str">
        <f>IFERROR(__xludf.DUMMYFUNCTION("""COMPUTED_VALUE"""),"-")</f>
        <v>-</v>
      </c>
      <c r="CB61" s="10" t="str">
        <f>IFERROR(__xludf.DUMMYFUNCTION("""COMPUTED_VALUE"""),"-")</f>
        <v>-</v>
      </c>
      <c r="CC61" s="10" t="str">
        <f>IFERROR(__xludf.DUMMYFUNCTION("""COMPUTED_VALUE"""),"-")</f>
        <v>-</v>
      </c>
      <c r="CD61" s="10" t="str">
        <f>IFERROR(__xludf.DUMMYFUNCTION("""COMPUTED_VALUE"""),"-")</f>
        <v>-</v>
      </c>
      <c r="CE61" s="10" t="str">
        <f>IFERROR(__xludf.DUMMYFUNCTION("""COMPUTED_VALUE"""),"-")</f>
        <v>-</v>
      </c>
      <c r="CF61" s="10" t="str">
        <f>IFERROR(__xludf.DUMMYFUNCTION("""COMPUTED_VALUE"""),"-")</f>
        <v>-</v>
      </c>
      <c r="CG61" s="10" t="str">
        <f>IFERROR(__xludf.DUMMYFUNCTION("""COMPUTED_VALUE"""),"-")</f>
        <v>-</v>
      </c>
      <c r="CH61" s="10" t="str">
        <f>IFERROR(__xludf.DUMMYFUNCTION("""COMPUTED_VALUE"""),"-")</f>
        <v>-</v>
      </c>
      <c r="CI61" s="10" t="str">
        <f>IFERROR(__xludf.DUMMYFUNCTION("""COMPUTED_VALUE"""),"-")</f>
        <v>-</v>
      </c>
      <c r="CJ61" s="10" t="str">
        <f>IFERROR(__xludf.DUMMYFUNCTION("""COMPUTED_VALUE"""),"-")</f>
        <v>-</v>
      </c>
      <c r="CK61" s="10" t="str">
        <f>IFERROR(__xludf.DUMMYFUNCTION("""COMPUTED_VALUE"""),"-")</f>
        <v>-</v>
      </c>
      <c r="CL61" s="10" t="str">
        <f>IFERROR(__xludf.DUMMYFUNCTION("""COMPUTED_VALUE"""),"-")</f>
        <v>-</v>
      </c>
      <c r="CM61" s="10" t="str">
        <f>IFERROR(__xludf.DUMMYFUNCTION("""COMPUTED_VALUE"""),"-")</f>
        <v>-</v>
      </c>
      <c r="CN61" s="10" t="str">
        <f>IFERROR(__xludf.DUMMYFUNCTION("""COMPUTED_VALUE"""),"-")</f>
        <v>-</v>
      </c>
      <c r="CO61" s="11">
        <f>IFERROR(__xludf.DUMMYFUNCTION("""COMPUTED_VALUE"""),1.0)</f>
        <v>1</v>
      </c>
      <c r="CP61" s="10">
        <f>IFERROR(__xludf.DUMMYFUNCTION("""COMPUTED_VALUE"""),1.0)</f>
        <v>1</v>
      </c>
      <c r="CQ61" s="10">
        <f>IFERROR(__xludf.DUMMYFUNCTION("""COMPUTED_VALUE"""),1.0)</f>
        <v>1</v>
      </c>
      <c r="CR61" s="10">
        <f>IFERROR(__xludf.DUMMYFUNCTION("""COMPUTED_VALUE"""),1.0)</f>
        <v>1</v>
      </c>
      <c r="CS61" s="10">
        <f>IFERROR(__xludf.DUMMYFUNCTION("""COMPUTED_VALUE"""),1.0)</f>
        <v>1</v>
      </c>
      <c r="CT61" s="10">
        <f>IFERROR(__xludf.DUMMYFUNCTION("""COMPUTED_VALUE"""),1.0)</f>
        <v>1</v>
      </c>
      <c r="CU61" s="10">
        <f>IFERROR(__xludf.DUMMYFUNCTION("""COMPUTED_VALUE"""),1.0)</f>
        <v>1</v>
      </c>
      <c r="CV61" s="10">
        <f>IFERROR(__xludf.DUMMYFUNCTION("""COMPUTED_VALUE"""),1.0)</f>
        <v>1</v>
      </c>
      <c r="CW61" s="10">
        <f>IFERROR(__xludf.DUMMYFUNCTION("""COMPUTED_VALUE"""),1.0)</f>
        <v>1</v>
      </c>
      <c r="CX61" s="10">
        <f>IFERROR(__xludf.DUMMYFUNCTION("""COMPUTED_VALUE"""),1.0)</f>
        <v>1</v>
      </c>
      <c r="CY61" s="10">
        <f>IFERROR(__xludf.DUMMYFUNCTION("""COMPUTED_VALUE"""),1.0)</f>
        <v>1</v>
      </c>
      <c r="CZ61" s="10">
        <f>IFERROR(__xludf.DUMMYFUNCTION("""COMPUTED_VALUE"""),1.0)</f>
        <v>1</v>
      </c>
      <c r="DA61" s="10">
        <f>IFERROR(__xludf.DUMMYFUNCTION("""COMPUTED_VALUE"""),1.0)</f>
        <v>1</v>
      </c>
      <c r="DB61" s="10">
        <f>IFERROR(__xludf.DUMMYFUNCTION("""COMPUTED_VALUE"""),1.0)</f>
        <v>1</v>
      </c>
      <c r="DC61" s="10">
        <f>IFERROR(__xludf.DUMMYFUNCTION("""COMPUTED_VALUE"""),1.0)</f>
        <v>1</v>
      </c>
      <c r="DD61" s="10" t="str">
        <f>IFERROR(__xludf.DUMMYFUNCTION("""COMPUTED_VALUE"""),"WA")</f>
        <v>WA</v>
      </c>
      <c r="DE61" s="10">
        <f>IFERROR(__xludf.DUMMYFUNCTION("""COMPUTED_VALUE"""),1.0)</f>
        <v>1</v>
      </c>
      <c r="DF61" s="10">
        <f>IFERROR(__xludf.DUMMYFUNCTION("""COMPUTED_VALUE"""),1.0)</f>
        <v>1</v>
      </c>
      <c r="DG61" s="10" t="str">
        <f>IFERROR(__xludf.DUMMYFUNCTION("""COMPUTED_VALUE"""),"WA")</f>
        <v>WA</v>
      </c>
      <c r="DH61" s="10">
        <f>IFERROR(__xludf.DUMMYFUNCTION("""COMPUTED_VALUE"""),1.0)</f>
        <v>1</v>
      </c>
      <c r="DI61" s="10">
        <f>IFERROR(__xludf.DUMMYFUNCTION("""COMPUTED_VALUE"""),1.0)</f>
        <v>1</v>
      </c>
      <c r="DJ61" s="10">
        <f>IFERROR(__xludf.DUMMYFUNCTION("""COMPUTED_VALUE"""),1.0)</f>
        <v>1</v>
      </c>
      <c r="DK61" s="10">
        <f>IFERROR(__xludf.DUMMYFUNCTION("""COMPUTED_VALUE"""),1.0)</f>
        <v>1</v>
      </c>
      <c r="DL61" s="10" t="str">
        <f>IFERROR(__xludf.DUMMYFUNCTION("""COMPUTED_VALUE"""),"WA")</f>
        <v>WA</v>
      </c>
      <c r="DM61" s="10" t="str">
        <f>IFERROR(__xludf.DUMMYFUNCTION("""COMPUTED_VALUE"""),"WA")</f>
        <v>WA</v>
      </c>
      <c r="DN61" s="10">
        <f>IFERROR(__xludf.DUMMYFUNCTION("""COMPUTED_VALUE"""),1.0)</f>
        <v>1</v>
      </c>
      <c r="DO61" s="10" t="str">
        <f>IFERROR(__xludf.DUMMYFUNCTION("""COMPUTED_VALUE"""),"WA")</f>
        <v>WA</v>
      </c>
      <c r="DP61" s="10" t="str">
        <f>IFERROR(__xludf.DUMMYFUNCTION("""COMPUTED_VALUE"""),"WA")</f>
        <v>WA</v>
      </c>
      <c r="DQ61" s="10">
        <f>IFERROR(__xludf.DUMMYFUNCTION("""COMPUTED_VALUE"""),1.0)</f>
        <v>1</v>
      </c>
      <c r="DR61" s="10" t="str">
        <f>IFERROR(__xludf.DUMMYFUNCTION("""COMPUTED_VALUE"""),"WA")</f>
        <v>WA</v>
      </c>
      <c r="DS61" s="10" t="str">
        <f>IFERROR(__xludf.DUMMYFUNCTION("""COMPUTED_VALUE"""),"WA")</f>
        <v>WA</v>
      </c>
      <c r="DT61" s="10" t="str">
        <f>IFERROR(__xludf.DUMMYFUNCTION("""COMPUTED_VALUE"""),"WA")</f>
        <v>WA</v>
      </c>
      <c r="DU61" s="10">
        <f>IFERROR(__xludf.DUMMYFUNCTION("""COMPUTED_VALUE"""),1.0)</f>
        <v>1</v>
      </c>
      <c r="DV61" s="10">
        <f>IFERROR(__xludf.DUMMYFUNCTION("""COMPUTED_VALUE"""),1.0)</f>
        <v>1</v>
      </c>
      <c r="DW61" s="10">
        <f>IFERROR(__xludf.DUMMYFUNCTION("""COMPUTED_VALUE"""),1.0)</f>
        <v>1</v>
      </c>
      <c r="DX61" s="10" t="str">
        <f>IFERROR(__xludf.DUMMYFUNCTION("""COMPUTED_VALUE"""),"WA")</f>
        <v>WA</v>
      </c>
      <c r="DY61" s="10">
        <f>IFERROR(__xludf.DUMMYFUNCTION("""COMPUTED_VALUE"""),1.0)</f>
        <v>1</v>
      </c>
      <c r="DZ61" s="10">
        <f>IFERROR(__xludf.DUMMYFUNCTION("""COMPUTED_VALUE"""),1.0)</f>
        <v>1</v>
      </c>
      <c r="EA61" s="10" t="str">
        <f>IFERROR(__xludf.DUMMYFUNCTION("""COMPUTED_VALUE"""),"WA")</f>
        <v>WA</v>
      </c>
      <c r="EB61" s="10" t="str">
        <f>IFERROR(__xludf.DUMMYFUNCTION("""COMPUTED_VALUE"""),"WA")</f>
        <v>WA</v>
      </c>
      <c r="EC61" s="10" t="str">
        <f>IFERROR(__xludf.DUMMYFUNCTION("""COMPUTED_VALUE"""),"WA")</f>
        <v>WA</v>
      </c>
      <c r="ED61" s="10" t="str">
        <f>IFERROR(__xludf.DUMMYFUNCTION("""COMPUTED_VALUE"""),"WA")</f>
        <v>WA</v>
      </c>
      <c r="EE61" s="10" t="str">
        <f>IFERROR(__xludf.DUMMYFUNCTION("""COMPUTED_VALUE"""),"WA")</f>
        <v>WA</v>
      </c>
      <c r="EF61" s="10">
        <f>IFERROR(__xludf.DUMMYFUNCTION("""COMPUTED_VALUE"""),1.0)</f>
        <v>1</v>
      </c>
      <c r="EG61" s="10" t="str">
        <f>IFERROR(__xludf.DUMMYFUNCTION("""COMPUTED_VALUE"""),"WA")</f>
        <v>WA</v>
      </c>
      <c r="EH61" s="10">
        <f>IFERROR(__xludf.DUMMYFUNCTION("""COMPUTED_VALUE"""),1.0)</f>
        <v>1</v>
      </c>
      <c r="EI61" s="10">
        <f>IFERROR(__xludf.DUMMYFUNCTION("""COMPUTED_VALUE"""),1.0)</f>
        <v>1</v>
      </c>
      <c r="EJ61" s="10">
        <f>IFERROR(__xludf.DUMMYFUNCTION("""COMPUTED_VALUE"""),1.0)</f>
        <v>1</v>
      </c>
      <c r="EK61" s="10" t="str">
        <f>IFERROR(__xludf.DUMMYFUNCTION("""COMPUTED_VALUE"""),"TLE")</f>
        <v>TLE</v>
      </c>
      <c r="EL61" s="10">
        <f>IFERROR(__xludf.DUMMYFUNCTION("""COMPUTED_VALUE"""),1.0)</f>
        <v>1</v>
      </c>
      <c r="EM61" s="10">
        <f>IFERROR(__xludf.DUMMYFUNCTION("""COMPUTED_VALUE"""),1.0)</f>
        <v>1</v>
      </c>
      <c r="EN61" s="10">
        <f>IFERROR(__xludf.DUMMYFUNCTION("""COMPUTED_VALUE"""),1.0)</f>
        <v>1</v>
      </c>
      <c r="EO61" s="10">
        <f>IFERROR(__xludf.DUMMYFUNCTION("""COMPUTED_VALUE"""),1.0)</f>
        <v>1</v>
      </c>
      <c r="EP61" s="10">
        <f>IFERROR(__xludf.DUMMYFUNCTION("""COMPUTED_VALUE"""),1.0)</f>
        <v>1</v>
      </c>
      <c r="EQ61" s="10">
        <f>IFERROR(__xludf.DUMMYFUNCTION("""COMPUTED_VALUE"""),1.0)</f>
        <v>1</v>
      </c>
      <c r="ER61" s="10">
        <f>IFERROR(__xludf.DUMMYFUNCTION("""COMPUTED_VALUE"""),1.0)</f>
        <v>1</v>
      </c>
      <c r="ES61" s="10">
        <f>IFERROR(__xludf.DUMMYFUNCTION("""COMPUTED_VALUE"""),1.0)</f>
        <v>1</v>
      </c>
      <c r="ET61" s="10">
        <f>IFERROR(__xludf.DUMMYFUNCTION("""COMPUTED_VALUE"""),1.0)</f>
        <v>1</v>
      </c>
      <c r="EU61" s="10">
        <f>IFERROR(__xludf.DUMMYFUNCTION("""COMPUTED_VALUE"""),1.0)</f>
        <v>1</v>
      </c>
      <c r="EV61" s="10" t="str">
        <f>IFERROR(__xludf.DUMMYFUNCTION("""COMPUTED_VALUE"""),"TLE")</f>
        <v>TLE</v>
      </c>
      <c r="EW61" s="10">
        <f>IFERROR(__xludf.DUMMYFUNCTION("""COMPUTED_VALUE"""),1.0)</f>
        <v>1</v>
      </c>
      <c r="EX61" s="10">
        <f>IFERROR(__xludf.DUMMYFUNCTION("""COMPUTED_VALUE"""),1.0)</f>
        <v>1</v>
      </c>
      <c r="EY61" s="10">
        <f>IFERROR(__xludf.DUMMYFUNCTION("""COMPUTED_VALUE"""),1.0)</f>
        <v>1</v>
      </c>
      <c r="EZ61" s="10">
        <f>IFERROR(__xludf.DUMMYFUNCTION("""COMPUTED_VALUE"""),1.0)</f>
        <v>1</v>
      </c>
      <c r="FA61" s="10">
        <f>IFERROR(__xludf.DUMMYFUNCTION("""COMPUTED_VALUE"""),1.0)</f>
        <v>1</v>
      </c>
      <c r="FB61" s="10" t="str">
        <f>IFERROR(__xludf.DUMMYFUNCTION("""COMPUTED_VALUE"""),"TLE")</f>
        <v>TLE</v>
      </c>
      <c r="FC61" s="10">
        <f>IFERROR(__xludf.DUMMYFUNCTION("""COMPUTED_VALUE"""),1.0)</f>
        <v>1</v>
      </c>
      <c r="FD61" s="11">
        <f>IFERROR(__xludf.DUMMYFUNCTION("""COMPUTED_VALUE"""),1.0)</f>
        <v>1</v>
      </c>
      <c r="FE61" s="10">
        <f>IFERROR(__xludf.DUMMYFUNCTION("""COMPUTED_VALUE"""),1.0)</f>
        <v>1</v>
      </c>
      <c r="FF61" s="10">
        <f>IFERROR(__xludf.DUMMYFUNCTION("""COMPUTED_VALUE"""),1.0)</f>
        <v>1</v>
      </c>
      <c r="FG61" s="10">
        <f>IFERROR(__xludf.DUMMYFUNCTION("""COMPUTED_VALUE"""),1.0)</f>
        <v>1</v>
      </c>
      <c r="FH61" s="10" t="str">
        <f>IFERROR(__xludf.DUMMYFUNCTION("""COMPUTED_VALUE"""),"WA")</f>
        <v>WA</v>
      </c>
      <c r="FI61" s="10" t="str">
        <f>IFERROR(__xludf.DUMMYFUNCTION("""COMPUTED_VALUE"""),"WA")</f>
        <v>WA</v>
      </c>
      <c r="FJ61" s="10">
        <f>IFERROR(__xludf.DUMMYFUNCTION("""COMPUTED_VALUE"""),1.0)</f>
        <v>1</v>
      </c>
      <c r="FK61" s="10">
        <f>IFERROR(__xludf.DUMMYFUNCTION("""COMPUTED_VALUE"""),1.0)</f>
        <v>1</v>
      </c>
      <c r="FL61" s="10">
        <f>IFERROR(__xludf.DUMMYFUNCTION("""COMPUTED_VALUE"""),1.0)</f>
        <v>1</v>
      </c>
      <c r="FM61" s="10">
        <f>IFERROR(__xludf.DUMMYFUNCTION("""COMPUTED_VALUE"""),1.0)</f>
        <v>1</v>
      </c>
      <c r="FN61" s="10">
        <f>IFERROR(__xludf.DUMMYFUNCTION("""COMPUTED_VALUE"""),1.0)</f>
        <v>1</v>
      </c>
      <c r="FO61" s="10" t="str">
        <f>IFERROR(__xludf.DUMMYFUNCTION("""COMPUTED_VALUE"""),"WA")</f>
        <v>WA</v>
      </c>
      <c r="FP61" s="10">
        <f>IFERROR(__xludf.DUMMYFUNCTION("""COMPUTED_VALUE"""),1.0)</f>
        <v>1</v>
      </c>
      <c r="FQ61" s="10" t="str">
        <f>IFERROR(__xludf.DUMMYFUNCTION("""COMPUTED_VALUE"""),"WA")</f>
        <v>WA</v>
      </c>
      <c r="FR61" s="10" t="str">
        <f>IFERROR(__xludf.DUMMYFUNCTION("""COMPUTED_VALUE"""),"WA")</f>
        <v>WA</v>
      </c>
      <c r="FS61" s="10">
        <f>IFERROR(__xludf.DUMMYFUNCTION("""COMPUTED_VALUE"""),1.0)</f>
        <v>1</v>
      </c>
      <c r="FT61" s="10">
        <f>IFERROR(__xludf.DUMMYFUNCTION("""COMPUTED_VALUE"""),1.0)</f>
        <v>1</v>
      </c>
      <c r="FU61" s="10" t="str">
        <f>IFERROR(__xludf.DUMMYFUNCTION("""COMPUTED_VALUE"""),"WA")</f>
        <v>WA</v>
      </c>
      <c r="FV61" s="10" t="str">
        <f>IFERROR(__xludf.DUMMYFUNCTION("""COMPUTED_VALUE"""),"WA")</f>
        <v>WA</v>
      </c>
      <c r="FW61" s="10">
        <f>IFERROR(__xludf.DUMMYFUNCTION("""COMPUTED_VALUE"""),1.0)</f>
        <v>1</v>
      </c>
      <c r="FX61" s="10">
        <f>IFERROR(__xludf.DUMMYFUNCTION("""COMPUTED_VALUE"""),1.0)</f>
        <v>1</v>
      </c>
      <c r="FY61" s="10" t="str">
        <f>IFERROR(__xludf.DUMMYFUNCTION("""COMPUTED_VALUE"""),"WA")</f>
        <v>WA</v>
      </c>
      <c r="FZ61" s="10">
        <f>IFERROR(__xludf.DUMMYFUNCTION("""COMPUTED_VALUE"""),1.0)</f>
        <v>1</v>
      </c>
      <c r="GA61" s="10">
        <f>IFERROR(__xludf.DUMMYFUNCTION("""COMPUTED_VALUE"""),1.0)</f>
        <v>1</v>
      </c>
      <c r="GB61" s="10" t="str">
        <f>IFERROR(__xludf.DUMMYFUNCTION("""COMPUTED_VALUE"""),"WA")</f>
        <v>WA</v>
      </c>
      <c r="GC61" s="10">
        <f>IFERROR(__xludf.DUMMYFUNCTION("""COMPUTED_VALUE"""),1.0)</f>
        <v>1</v>
      </c>
      <c r="GD61" s="10">
        <f>IFERROR(__xludf.DUMMYFUNCTION("""COMPUTED_VALUE"""),1.0)</f>
        <v>1</v>
      </c>
      <c r="GE61" s="11" t="str">
        <f>IFERROR(__xludf.DUMMYFUNCTION("""COMPUTED_VALUE"""),"-")</f>
        <v>-</v>
      </c>
      <c r="GF61" s="10" t="str">
        <f>IFERROR(__xludf.DUMMYFUNCTION("""COMPUTED_VALUE"""),"-")</f>
        <v>-</v>
      </c>
      <c r="GG61" s="10" t="str">
        <f>IFERROR(__xludf.DUMMYFUNCTION("""COMPUTED_VALUE"""),"-")</f>
        <v>-</v>
      </c>
      <c r="GH61" s="10" t="str">
        <f>IFERROR(__xludf.DUMMYFUNCTION("""COMPUTED_VALUE"""),"-")</f>
        <v>-</v>
      </c>
      <c r="GI61" s="10" t="str">
        <f>IFERROR(__xludf.DUMMYFUNCTION("""COMPUTED_VALUE"""),"-")</f>
        <v>-</v>
      </c>
      <c r="GJ61" s="10" t="str">
        <f>IFERROR(__xludf.DUMMYFUNCTION("""COMPUTED_VALUE"""),"-")</f>
        <v>-</v>
      </c>
      <c r="GK61" s="10" t="str">
        <f>IFERROR(__xludf.DUMMYFUNCTION("""COMPUTED_VALUE"""),"-")</f>
        <v>-</v>
      </c>
      <c r="GL61" s="10" t="str">
        <f>IFERROR(__xludf.DUMMYFUNCTION("""COMPUTED_VALUE"""),"-")</f>
        <v>-</v>
      </c>
      <c r="GM61" s="10" t="str">
        <f>IFERROR(__xludf.DUMMYFUNCTION("""COMPUTED_VALUE"""),"-")</f>
        <v>-</v>
      </c>
      <c r="GN61" s="10" t="str">
        <f>IFERROR(__xludf.DUMMYFUNCTION("""COMPUTED_VALUE"""),"-")</f>
        <v>-</v>
      </c>
      <c r="GO61" s="10" t="str">
        <f>IFERROR(__xludf.DUMMYFUNCTION("""COMPUTED_VALUE"""),"-")</f>
        <v>-</v>
      </c>
      <c r="GP61" s="10" t="str">
        <f>IFERROR(__xludf.DUMMYFUNCTION("""COMPUTED_VALUE"""),"-")</f>
        <v>-</v>
      </c>
      <c r="GQ61" s="10" t="str">
        <f>IFERROR(__xludf.DUMMYFUNCTION("""COMPUTED_VALUE"""),"-")</f>
        <v>-</v>
      </c>
      <c r="GR61" s="10" t="str">
        <f>IFERROR(__xludf.DUMMYFUNCTION("""COMPUTED_VALUE"""),"-")</f>
        <v>-</v>
      </c>
      <c r="GS61" s="10" t="str">
        <f>IFERROR(__xludf.DUMMYFUNCTION("""COMPUTED_VALUE"""),"-")</f>
        <v>-</v>
      </c>
      <c r="GT61" s="10" t="str">
        <f>IFERROR(__xludf.DUMMYFUNCTION("""COMPUTED_VALUE"""),"-")</f>
        <v>-</v>
      </c>
      <c r="GU61" s="10" t="str">
        <f>IFERROR(__xludf.DUMMYFUNCTION("""COMPUTED_VALUE"""),"-")</f>
        <v>-</v>
      </c>
      <c r="GV61" s="10" t="str">
        <f>IFERROR(__xludf.DUMMYFUNCTION("""COMPUTED_VALUE"""),"-")</f>
        <v>-</v>
      </c>
      <c r="GW61" s="10" t="str">
        <f>IFERROR(__xludf.DUMMYFUNCTION("""COMPUTED_VALUE"""),"-")</f>
        <v>-</v>
      </c>
      <c r="GX61" s="10" t="str">
        <f>IFERROR(__xludf.DUMMYFUNCTION("""COMPUTED_VALUE"""),"-")</f>
        <v>-</v>
      </c>
      <c r="GY61" s="10" t="str">
        <f>IFERROR(__xludf.DUMMYFUNCTION("""COMPUTED_VALUE"""),"-")</f>
        <v>-</v>
      </c>
      <c r="GZ61" s="10" t="str">
        <f>IFERROR(__xludf.DUMMYFUNCTION("""COMPUTED_VALUE"""),"-")</f>
        <v>-</v>
      </c>
      <c r="HA61" s="10" t="str">
        <f>IFERROR(__xludf.DUMMYFUNCTION("""COMPUTED_VALUE"""),"-")</f>
        <v>-</v>
      </c>
      <c r="HB61" s="10" t="str">
        <f>IFERROR(__xludf.DUMMYFUNCTION("""COMPUTED_VALUE"""),"-")</f>
        <v>-</v>
      </c>
      <c r="HC61" s="10" t="str">
        <f>IFERROR(__xludf.DUMMYFUNCTION("""COMPUTED_VALUE"""),"-")</f>
        <v>-</v>
      </c>
      <c r="HD61" s="10" t="str">
        <f>IFERROR(__xludf.DUMMYFUNCTION("""COMPUTED_VALUE"""),"-")</f>
        <v>-</v>
      </c>
      <c r="HE61" s="10" t="str">
        <f>IFERROR(__xludf.DUMMYFUNCTION("""COMPUTED_VALUE"""),"-")</f>
        <v>-</v>
      </c>
      <c r="HF61" s="10" t="str">
        <f>IFERROR(__xludf.DUMMYFUNCTION("""COMPUTED_VALUE"""),"-")</f>
        <v>-</v>
      </c>
      <c r="HG61" s="10" t="str">
        <f>IFERROR(__xludf.DUMMYFUNCTION("""COMPUTED_VALUE"""),"-")</f>
        <v>-</v>
      </c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</row>
    <row r="62">
      <c r="A62" s="7"/>
      <c r="B62" s="8"/>
      <c r="C62" s="8" t="str">
        <f t="shared" si="1"/>
        <v>59 - 61</v>
      </c>
      <c r="D62" s="7" t="str">
        <f>IFERROR(__xludf.DUMMYFUNCTION("""COMPUTED_VALUE"""),"Arizona")</f>
        <v>Arizona</v>
      </c>
      <c r="E62" s="7" t="str">
        <f>IFERROR(__xludf.DUMMYFUNCTION("""COMPUTED_VALUE"""),"Jovan")</f>
        <v>Jovan</v>
      </c>
      <c r="F62" s="7" t="str">
        <f>IFERROR(__xludf.DUMMYFUNCTION("""COMPUTED_VALUE"""),"Arizanović")</f>
        <v>Arizanović</v>
      </c>
      <c r="G62" s="9">
        <f>IFERROR(__xludf.DUMMYFUNCTION("""COMPUTED_VALUE"""),57.0)</f>
        <v>57</v>
      </c>
      <c r="H62" s="7" t="str">
        <f>IFERROR(__xludf.DUMMYFUNCTION("""COMPUTED_VALUE"""),"ODOBREN")</f>
        <v>ODOBREN</v>
      </c>
      <c r="I62" s="7" t="str">
        <f>IFERROR(__xludf.DUMMYFUNCTION("""COMPUTED_VALUE"""),"Niš")</f>
        <v>Niš</v>
      </c>
      <c r="J62" s="7" t="str">
        <f>IFERROR(__xludf.DUMMYFUNCTION("""COMPUTED_VALUE"""),"Gimnazija Svetozar Marković")</f>
        <v>Gimnazija Svetozar Marković</v>
      </c>
      <c r="K62" s="7" t="str">
        <f>IFERROR(__xludf.DUMMYFUNCTION("""COMPUTED_VALUE"""),"II")</f>
        <v>II</v>
      </c>
      <c r="L62" s="7" t="str">
        <f>IFERROR(__xludf.DUMMYFUNCTION("""COMPUTED_VALUE"""),"A")</f>
        <v>A</v>
      </c>
      <c r="M62" s="7" t="str">
        <f>IFERROR(__xludf.DUMMYFUNCTION("""COMPUTED_VALUE"""),"Marko Petković")</f>
        <v>Marko Petković</v>
      </c>
      <c r="N62" s="10" t="str">
        <f>IFERROR(__xludf.DUMMYFUNCTION("""COMPUTED_VALUE"""),"-")</f>
        <v>-</v>
      </c>
      <c r="O62" s="10" t="str">
        <f>IFERROR(__xludf.DUMMYFUNCTION("""COMPUTED_VALUE"""),"-")</f>
        <v>-</v>
      </c>
      <c r="P62" s="10" t="str">
        <f>IFERROR(__xludf.DUMMYFUNCTION("""COMPUTED_VALUE"""),"-")</f>
        <v>-</v>
      </c>
      <c r="Q62" s="11">
        <f>IFERROR(__xludf.DUMMYFUNCTION("""COMPUTED_VALUE"""),37.0)</f>
        <v>37</v>
      </c>
      <c r="R62" s="10">
        <f>IFERROR(__xludf.DUMMYFUNCTION("""COMPUTED_VALUE"""),20.0)</f>
        <v>20</v>
      </c>
      <c r="S62" s="10" t="str">
        <f>IFERROR(__xludf.DUMMYFUNCTION("""COMPUTED_VALUE"""),"-")</f>
        <v>-</v>
      </c>
      <c r="T62" s="11" t="str">
        <f>IFERROR(__xludf.DUMMYFUNCTION("""COMPUTED_VALUE"""),"-")</f>
        <v>-</v>
      </c>
      <c r="U62" s="10" t="str">
        <f>IFERROR(__xludf.DUMMYFUNCTION("""COMPUTED_VALUE"""),"-")</f>
        <v>-</v>
      </c>
      <c r="V62" s="10" t="str">
        <f>IFERROR(__xludf.DUMMYFUNCTION("""COMPUTED_VALUE"""),"-")</f>
        <v>-</v>
      </c>
      <c r="W62" s="10" t="str">
        <f>IFERROR(__xludf.DUMMYFUNCTION("""COMPUTED_VALUE"""),"-")</f>
        <v>-</v>
      </c>
      <c r="X62" s="10" t="str">
        <f>IFERROR(__xludf.DUMMYFUNCTION("""COMPUTED_VALUE"""),"-")</f>
        <v>-</v>
      </c>
      <c r="Y62" s="10" t="str">
        <f>IFERROR(__xludf.DUMMYFUNCTION("""COMPUTED_VALUE"""),"-")</f>
        <v>-</v>
      </c>
      <c r="Z62" s="10" t="str">
        <f>IFERROR(__xludf.DUMMYFUNCTION("""COMPUTED_VALUE"""),"-")</f>
        <v>-</v>
      </c>
      <c r="AA62" s="10" t="str">
        <f>IFERROR(__xludf.DUMMYFUNCTION("""COMPUTED_VALUE"""),"-")</f>
        <v>-</v>
      </c>
      <c r="AB62" s="10" t="str">
        <f>IFERROR(__xludf.DUMMYFUNCTION("""COMPUTED_VALUE"""),"-")</f>
        <v>-</v>
      </c>
      <c r="AC62" s="10" t="str">
        <f>IFERROR(__xludf.DUMMYFUNCTION("""COMPUTED_VALUE"""),"-")</f>
        <v>-</v>
      </c>
      <c r="AD62" s="10" t="str">
        <f>IFERROR(__xludf.DUMMYFUNCTION("""COMPUTED_VALUE"""),"-")</f>
        <v>-</v>
      </c>
      <c r="AE62" s="10" t="str">
        <f>IFERROR(__xludf.DUMMYFUNCTION("""COMPUTED_VALUE"""),"-")</f>
        <v>-</v>
      </c>
      <c r="AF62" s="10" t="str">
        <f>IFERROR(__xludf.DUMMYFUNCTION("""COMPUTED_VALUE"""),"-")</f>
        <v>-</v>
      </c>
      <c r="AG62" s="10" t="str">
        <f>IFERROR(__xludf.DUMMYFUNCTION("""COMPUTED_VALUE"""),"-")</f>
        <v>-</v>
      </c>
      <c r="AH62" s="10" t="str">
        <f>IFERROR(__xludf.DUMMYFUNCTION("""COMPUTED_VALUE"""),"-")</f>
        <v>-</v>
      </c>
      <c r="AI62" s="10" t="str">
        <f>IFERROR(__xludf.DUMMYFUNCTION("""COMPUTED_VALUE"""),"-")</f>
        <v>-</v>
      </c>
      <c r="AJ62" s="10" t="str">
        <f>IFERROR(__xludf.DUMMYFUNCTION("""COMPUTED_VALUE"""),"-")</f>
        <v>-</v>
      </c>
      <c r="AK62" s="10" t="str">
        <f>IFERROR(__xludf.DUMMYFUNCTION("""COMPUTED_VALUE"""),"-")</f>
        <v>-</v>
      </c>
      <c r="AL62" s="10" t="str">
        <f>IFERROR(__xludf.DUMMYFUNCTION("""COMPUTED_VALUE"""),"-")</f>
        <v>-</v>
      </c>
      <c r="AM62" s="10" t="str">
        <f>IFERROR(__xludf.DUMMYFUNCTION("""COMPUTED_VALUE"""),"-")</f>
        <v>-</v>
      </c>
      <c r="AN62" s="11" t="str">
        <f>IFERROR(__xludf.DUMMYFUNCTION("""COMPUTED_VALUE"""),"-")</f>
        <v>-</v>
      </c>
      <c r="AO62" s="10" t="str">
        <f>IFERROR(__xludf.DUMMYFUNCTION("""COMPUTED_VALUE"""),"-")</f>
        <v>-</v>
      </c>
      <c r="AP62" s="10" t="str">
        <f>IFERROR(__xludf.DUMMYFUNCTION("""COMPUTED_VALUE"""),"-")</f>
        <v>-</v>
      </c>
      <c r="AQ62" s="10" t="str">
        <f>IFERROR(__xludf.DUMMYFUNCTION("""COMPUTED_VALUE"""),"-")</f>
        <v>-</v>
      </c>
      <c r="AR62" s="10" t="str">
        <f>IFERROR(__xludf.DUMMYFUNCTION("""COMPUTED_VALUE"""),"-")</f>
        <v>-</v>
      </c>
      <c r="AS62" s="10" t="str">
        <f>IFERROR(__xludf.DUMMYFUNCTION("""COMPUTED_VALUE"""),"-")</f>
        <v>-</v>
      </c>
      <c r="AT62" s="10" t="str">
        <f>IFERROR(__xludf.DUMMYFUNCTION("""COMPUTED_VALUE"""),"-")</f>
        <v>-</v>
      </c>
      <c r="AU62" s="10" t="str">
        <f>IFERROR(__xludf.DUMMYFUNCTION("""COMPUTED_VALUE"""),"-")</f>
        <v>-</v>
      </c>
      <c r="AV62" s="10" t="str">
        <f>IFERROR(__xludf.DUMMYFUNCTION("""COMPUTED_VALUE"""),"-")</f>
        <v>-</v>
      </c>
      <c r="AW62" s="10" t="str">
        <f>IFERROR(__xludf.DUMMYFUNCTION("""COMPUTED_VALUE"""),"-")</f>
        <v>-</v>
      </c>
      <c r="AX62" s="10" t="str">
        <f>IFERROR(__xludf.DUMMYFUNCTION("""COMPUTED_VALUE"""),"-")</f>
        <v>-</v>
      </c>
      <c r="AY62" s="10" t="str">
        <f>IFERROR(__xludf.DUMMYFUNCTION("""COMPUTED_VALUE"""),"-")</f>
        <v>-</v>
      </c>
      <c r="AZ62" s="10" t="str">
        <f>IFERROR(__xludf.DUMMYFUNCTION("""COMPUTED_VALUE"""),"-")</f>
        <v>-</v>
      </c>
      <c r="BA62" s="10" t="str">
        <f>IFERROR(__xludf.DUMMYFUNCTION("""COMPUTED_VALUE"""),"-")</f>
        <v>-</v>
      </c>
      <c r="BB62" s="10" t="str">
        <f>IFERROR(__xludf.DUMMYFUNCTION("""COMPUTED_VALUE"""),"-")</f>
        <v>-</v>
      </c>
      <c r="BC62" s="10" t="str">
        <f>IFERROR(__xludf.DUMMYFUNCTION("""COMPUTED_VALUE"""),"-")</f>
        <v>-</v>
      </c>
      <c r="BD62" s="10" t="str">
        <f>IFERROR(__xludf.DUMMYFUNCTION("""COMPUTED_VALUE"""),"-")</f>
        <v>-</v>
      </c>
      <c r="BE62" s="10" t="str">
        <f>IFERROR(__xludf.DUMMYFUNCTION("""COMPUTED_VALUE"""),"-")</f>
        <v>-</v>
      </c>
      <c r="BF62" s="10" t="str">
        <f>IFERROR(__xludf.DUMMYFUNCTION("""COMPUTED_VALUE"""),"-")</f>
        <v>-</v>
      </c>
      <c r="BG62" s="10" t="str">
        <f>IFERROR(__xludf.DUMMYFUNCTION("""COMPUTED_VALUE"""),"-")</f>
        <v>-</v>
      </c>
      <c r="BH62" s="10" t="str">
        <f>IFERROR(__xludf.DUMMYFUNCTION("""COMPUTED_VALUE"""),"-")</f>
        <v>-</v>
      </c>
      <c r="BI62" s="10" t="str">
        <f>IFERROR(__xludf.DUMMYFUNCTION("""COMPUTED_VALUE"""),"-")</f>
        <v>-</v>
      </c>
      <c r="BJ62" s="10" t="str">
        <f>IFERROR(__xludf.DUMMYFUNCTION("""COMPUTED_VALUE"""),"-")</f>
        <v>-</v>
      </c>
      <c r="BK62" s="10" t="str">
        <f>IFERROR(__xludf.DUMMYFUNCTION("""COMPUTED_VALUE"""),"-")</f>
        <v>-</v>
      </c>
      <c r="BL62" s="11" t="str">
        <f>IFERROR(__xludf.DUMMYFUNCTION("""COMPUTED_VALUE"""),"-")</f>
        <v>-</v>
      </c>
      <c r="BM62" s="10" t="str">
        <f>IFERROR(__xludf.DUMMYFUNCTION("""COMPUTED_VALUE"""),"-")</f>
        <v>-</v>
      </c>
      <c r="BN62" s="10" t="str">
        <f>IFERROR(__xludf.DUMMYFUNCTION("""COMPUTED_VALUE"""),"-")</f>
        <v>-</v>
      </c>
      <c r="BO62" s="10" t="str">
        <f>IFERROR(__xludf.DUMMYFUNCTION("""COMPUTED_VALUE"""),"-")</f>
        <v>-</v>
      </c>
      <c r="BP62" s="10" t="str">
        <f>IFERROR(__xludf.DUMMYFUNCTION("""COMPUTED_VALUE"""),"-")</f>
        <v>-</v>
      </c>
      <c r="BQ62" s="10" t="str">
        <f>IFERROR(__xludf.DUMMYFUNCTION("""COMPUTED_VALUE"""),"-")</f>
        <v>-</v>
      </c>
      <c r="BR62" s="10" t="str">
        <f>IFERROR(__xludf.DUMMYFUNCTION("""COMPUTED_VALUE"""),"-")</f>
        <v>-</v>
      </c>
      <c r="BS62" s="10" t="str">
        <f>IFERROR(__xludf.DUMMYFUNCTION("""COMPUTED_VALUE"""),"-")</f>
        <v>-</v>
      </c>
      <c r="BT62" s="10" t="str">
        <f>IFERROR(__xludf.DUMMYFUNCTION("""COMPUTED_VALUE"""),"-")</f>
        <v>-</v>
      </c>
      <c r="BU62" s="10" t="str">
        <f>IFERROR(__xludf.DUMMYFUNCTION("""COMPUTED_VALUE"""),"-")</f>
        <v>-</v>
      </c>
      <c r="BV62" s="10" t="str">
        <f>IFERROR(__xludf.DUMMYFUNCTION("""COMPUTED_VALUE"""),"-")</f>
        <v>-</v>
      </c>
      <c r="BW62" s="10" t="str">
        <f>IFERROR(__xludf.DUMMYFUNCTION("""COMPUTED_VALUE"""),"-")</f>
        <v>-</v>
      </c>
      <c r="BX62" s="10" t="str">
        <f>IFERROR(__xludf.DUMMYFUNCTION("""COMPUTED_VALUE"""),"-")</f>
        <v>-</v>
      </c>
      <c r="BY62" s="10" t="str">
        <f>IFERROR(__xludf.DUMMYFUNCTION("""COMPUTED_VALUE"""),"-")</f>
        <v>-</v>
      </c>
      <c r="BZ62" s="10" t="str">
        <f>IFERROR(__xludf.DUMMYFUNCTION("""COMPUTED_VALUE"""),"-")</f>
        <v>-</v>
      </c>
      <c r="CA62" s="10" t="str">
        <f>IFERROR(__xludf.DUMMYFUNCTION("""COMPUTED_VALUE"""),"-")</f>
        <v>-</v>
      </c>
      <c r="CB62" s="10" t="str">
        <f>IFERROR(__xludf.DUMMYFUNCTION("""COMPUTED_VALUE"""),"-")</f>
        <v>-</v>
      </c>
      <c r="CC62" s="10" t="str">
        <f>IFERROR(__xludf.DUMMYFUNCTION("""COMPUTED_VALUE"""),"-")</f>
        <v>-</v>
      </c>
      <c r="CD62" s="10" t="str">
        <f>IFERROR(__xludf.DUMMYFUNCTION("""COMPUTED_VALUE"""),"-")</f>
        <v>-</v>
      </c>
      <c r="CE62" s="10" t="str">
        <f>IFERROR(__xludf.DUMMYFUNCTION("""COMPUTED_VALUE"""),"-")</f>
        <v>-</v>
      </c>
      <c r="CF62" s="10" t="str">
        <f>IFERROR(__xludf.DUMMYFUNCTION("""COMPUTED_VALUE"""),"-")</f>
        <v>-</v>
      </c>
      <c r="CG62" s="10" t="str">
        <f>IFERROR(__xludf.DUMMYFUNCTION("""COMPUTED_VALUE"""),"-")</f>
        <v>-</v>
      </c>
      <c r="CH62" s="10" t="str">
        <f>IFERROR(__xludf.DUMMYFUNCTION("""COMPUTED_VALUE"""),"-")</f>
        <v>-</v>
      </c>
      <c r="CI62" s="10" t="str">
        <f>IFERROR(__xludf.DUMMYFUNCTION("""COMPUTED_VALUE"""),"-")</f>
        <v>-</v>
      </c>
      <c r="CJ62" s="10" t="str">
        <f>IFERROR(__xludf.DUMMYFUNCTION("""COMPUTED_VALUE"""),"-")</f>
        <v>-</v>
      </c>
      <c r="CK62" s="10" t="str">
        <f>IFERROR(__xludf.DUMMYFUNCTION("""COMPUTED_VALUE"""),"-")</f>
        <v>-</v>
      </c>
      <c r="CL62" s="10" t="str">
        <f>IFERROR(__xludf.DUMMYFUNCTION("""COMPUTED_VALUE"""),"-")</f>
        <v>-</v>
      </c>
      <c r="CM62" s="10" t="str">
        <f>IFERROR(__xludf.DUMMYFUNCTION("""COMPUTED_VALUE"""),"-")</f>
        <v>-</v>
      </c>
      <c r="CN62" s="10" t="str">
        <f>IFERROR(__xludf.DUMMYFUNCTION("""COMPUTED_VALUE"""),"-")</f>
        <v>-</v>
      </c>
      <c r="CO62" s="11">
        <f>IFERROR(__xludf.DUMMYFUNCTION("""COMPUTED_VALUE"""),1.0)</f>
        <v>1</v>
      </c>
      <c r="CP62" s="10">
        <f>IFERROR(__xludf.DUMMYFUNCTION("""COMPUTED_VALUE"""),1.0)</f>
        <v>1</v>
      </c>
      <c r="CQ62" s="10">
        <f>IFERROR(__xludf.DUMMYFUNCTION("""COMPUTED_VALUE"""),1.0)</f>
        <v>1</v>
      </c>
      <c r="CR62" s="10">
        <f>IFERROR(__xludf.DUMMYFUNCTION("""COMPUTED_VALUE"""),1.0)</f>
        <v>1</v>
      </c>
      <c r="CS62" s="10">
        <f>IFERROR(__xludf.DUMMYFUNCTION("""COMPUTED_VALUE"""),1.0)</f>
        <v>1</v>
      </c>
      <c r="CT62" s="10">
        <f>IFERROR(__xludf.DUMMYFUNCTION("""COMPUTED_VALUE"""),1.0)</f>
        <v>1</v>
      </c>
      <c r="CU62" s="10">
        <f>IFERROR(__xludf.DUMMYFUNCTION("""COMPUTED_VALUE"""),1.0)</f>
        <v>1</v>
      </c>
      <c r="CV62" s="10">
        <f>IFERROR(__xludf.DUMMYFUNCTION("""COMPUTED_VALUE"""),1.0)</f>
        <v>1</v>
      </c>
      <c r="CW62" s="10">
        <f>IFERROR(__xludf.DUMMYFUNCTION("""COMPUTED_VALUE"""),1.0)</f>
        <v>1</v>
      </c>
      <c r="CX62" s="10">
        <f>IFERROR(__xludf.DUMMYFUNCTION("""COMPUTED_VALUE"""),1.0)</f>
        <v>1</v>
      </c>
      <c r="CY62" s="10">
        <f>IFERROR(__xludf.DUMMYFUNCTION("""COMPUTED_VALUE"""),1.0)</f>
        <v>1</v>
      </c>
      <c r="CZ62" s="10">
        <f>IFERROR(__xludf.DUMMYFUNCTION("""COMPUTED_VALUE"""),1.0)</f>
        <v>1</v>
      </c>
      <c r="DA62" s="10">
        <f>IFERROR(__xludf.DUMMYFUNCTION("""COMPUTED_VALUE"""),1.0)</f>
        <v>1</v>
      </c>
      <c r="DB62" s="10">
        <f>IFERROR(__xludf.DUMMYFUNCTION("""COMPUTED_VALUE"""),1.0)</f>
        <v>1</v>
      </c>
      <c r="DC62" s="10">
        <f>IFERROR(__xludf.DUMMYFUNCTION("""COMPUTED_VALUE"""),1.0)</f>
        <v>1</v>
      </c>
      <c r="DD62" s="10">
        <f>IFERROR(__xludf.DUMMYFUNCTION("""COMPUTED_VALUE"""),1.0)</f>
        <v>1</v>
      </c>
      <c r="DE62" s="10">
        <f>IFERROR(__xludf.DUMMYFUNCTION("""COMPUTED_VALUE"""),1.0)</f>
        <v>1</v>
      </c>
      <c r="DF62" s="10" t="str">
        <f>IFERROR(__xludf.DUMMYFUNCTION("""COMPUTED_VALUE"""),"WA")</f>
        <v>WA</v>
      </c>
      <c r="DG62" s="10" t="str">
        <f>IFERROR(__xludf.DUMMYFUNCTION("""COMPUTED_VALUE"""),"WA")</f>
        <v>WA</v>
      </c>
      <c r="DH62" s="10">
        <f>IFERROR(__xludf.DUMMYFUNCTION("""COMPUTED_VALUE"""),1.0)</f>
        <v>1</v>
      </c>
      <c r="DI62" s="10">
        <f>IFERROR(__xludf.DUMMYFUNCTION("""COMPUTED_VALUE"""),1.0)</f>
        <v>1</v>
      </c>
      <c r="DJ62" s="10">
        <f>IFERROR(__xludf.DUMMYFUNCTION("""COMPUTED_VALUE"""),1.0)</f>
        <v>1</v>
      </c>
      <c r="DK62" s="10">
        <f>IFERROR(__xludf.DUMMYFUNCTION("""COMPUTED_VALUE"""),1.0)</f>
        <v>1</v>
      </c>
      <c r="DL62" s="10">
        <f>IFERROR(__xludf.DUMMYFUNCTION("""COMPUTED_VALUE"""),1.0)</f>
        <v>1</v>
      </c>
      <c r="DM62" s="10">
        <f>IFERROR(__xludf.DUMMYFUNCTION("""COMPUTED_VALUE"""),1.0)</f>
        <v>1</v>
      </c>
      <c r="DN62" s="10">
        <f>IFERROR(__xludf.DUMMYFUNCTION("""COMPUTED_VALUE"""),1.0)</f>
        <v>1</v>
      </c>
      <c r="DO62" s="10">
        <f>IFERROR(__xludf.DUMMYFUNCTION("""COMPUTED_VALUE"""),1.0)</f>
        <v>1</v>
      </c>
      <c r="DP62" s="10" t="str">
        <f>IFERROR(__xludf.DUMMYFUNCTION("""COMPUTED_VALUE"""),"WA")</f>
        <v>WA</v>
      </c>
      <c r="DQ62" s="10" t="str">
        <f>IFERROR(__xludf.DUMMYFUNCTION("""COMPUTED_VALUE"""),"WA")</f>
        <v>WA</v>
      </c>
      <c r="DR62" s="10" t="str">
        <f>IFERROR(__xludf.DUMMYFUNCTION("""COMPUTED_VALUE"""),"WA")</f>
        <v>WA</v>
      </c>
      <c r="DS62" s="10" t="str">
        <f>IFERROR(__xludf.DUMMYFUNCTION("""COMPUTED_VALUE"""),"WA")</f>
        <v>WA</v>
      </c>
      <c r="DT62" s="10">
        <f>IFERROR(__xludf.DUMMYFUNCTION("""COMPUTED_VALUE"""),1.0)</f>
        <v>1</v>
      </c>
      <c r="DU62" s="10">
        <f>IFERROR(__xludf.DUMMYFUNCTION("""COMPUTED_VALUE"""),1.0)</f>
        <v>1</v>
      </c>
      <c r="DV62" s="10" t="str">
        <f>IFERROR(__xludf.DUMMYFUNCTION("""COMPUTED_VALUE"""),"WA")</f>
        <v>WA</v>
      </c>
      <c r="DW62" s="10" t="str">
        <f>IFERROR(__xludf.DUMMYFUNCTION("""COMPUTED_VALUE"""),"WA")</f>
        <v>WA</v>
      </c>
      <c r="DX62" s="10" t="str">
        <f>IFERROR(__xludf.DUMMYFUNCTION("""COMPUTED_VALUE"""),"WA")</f>
        <v>WA</v>
      </c>
      <c r="DY62" s="10" t="str">
        <f>IFERROR(__xludf.DUMMYFUNCTION("""COMPUTED_VALUE"""),"WA")</f>
        <v>WA</v>
      </c>
      <c r="DZ62" s="10" t="str">
        <f>IFERROR(__xludf.DUMMYFUNCTION("""COMPUTED_VALUE"""),"WA")</f>
        <v>WA</v>
      </c>
      <c r="EA62" s="10" t="str">
        <f>IFERROR(__xludf.DUMMYFUNCTION("""COMPUTED_VALUE"""),"WA")</f>
        <v>WA</v>
      </c>
      <c r="EB62" s="10">
        <f>IFERROR(__xludf.DUMMYFUNCTION("""COMPUTED_VALUE"""),1.0)</f>
        <v>1</v>
      </c>
      <c r="EC62" s="10" t="str">
        <f>IFERROR(__xludf.DUMMYFUNCTION("""COMPUTED_VALUE"""),"WA")</f>
        <v>WA</v>
      </c>
      <c r="ED62" s="10">
        <f>IFERROR(__xludf.DUMMYFUNCTION("""COMPUTED_VALUE"""),1.0)</f>
        <v>1</v>
      </c>
      <c r="EE62" s="10" t="str">
        <f>IFERROR(__xludf.DUMMYFUNCTION("""COMPUTED_VALUE"""),"WA")</f>
        <v>WA</v>
      </c>
      <c r="EF62" s="10" t="str">
        <f>IFERROR(__xludf.DUMMYFUNCTION("""COMPUTED_VALUE"""),"WA")</f>
        <v>WA</v>
      </c>
      <c r="EG62" s="10" t="str">
        <f>IFERROR(__xludf.DUMMYFUNCTION("""COMPUTED_VALUE"""),"WA")</f>
        <v>WA</v>
      </c>
      <c r="EH62" s="10" t="str">
        <f>IFERROR(__xludf.DUMMYFUNCTION("""COMPUTED_VALUE"""),"WA")</f>
        <v>WA</v>
      </c>
      <c r="EI62" s="10" t="str">
        <f>IFERROR(__xludf.DUMMYFUNCTION("""COMPUTED_VALUE"""),"WA")</f>
        <v>WA</v>
      </c>
      <c r="EJ62" s="10" t="str">
        <f>IFERROR(__xludf.DUMMYFUNCTION("""COMPUTED_VALUE"""),"WA")</f>
        <v>WA</v>
      </c>
      <c r="EK62" s="10" t="str">
        <f>IFERROR(__xludf.DUMMYFUNCTION("""COMPUTED_VALUE"""),"WA")</f>
        <v>WA</v>
      </c>
      <c r="EL62" s="10">
        <f>IFERROR(__xludf.DUMMYFUNCTION("""COMPUTED_VALUE"""),1.0)</f>
        <v>1</v>
      </c>
      <c r="EM62" s="10">
        <f>IFERROR(__xludf.DUMMYFUNCTION("""COMPUTED_VALUE"""),1.0)</f>
        <v>1</v>
      </c>
      <c r="EN62" s="10">
        <f>IFERROR(__xludf.DUMMYFUNCTION("""COMPUTED_VALUE"""),1.0)</f>
        <v>1</v>
      </c>
      <c r="EO62" s="10">
        <f>IFERROR(__xludf.DUMMYFUNCTION("""COMPUTED_VALUE"""),1.0)</f>
        <v>1</v>
      </c>
      <c r="EP62" s="10">
        <f>IFERROR(__xludf.DUMMYFUNCTION("""COMPUTED_VALUE"""),1.0)</f>
        <v>1</v>
      </c>
      <c r="EQ62" s="10">
        <f>IFERROR(__xludf.DUMMYFUNCTION("""COMPUTED_VALUE"""),1.0)</f>
        <v>1</v>
      </c>
      <c r="ER62" s="10">
        <f>IFERROR(__xludf.DUMMYFUNCTION("""COMPUTED_VALUE"""),1.0)</f>
        <v>1</v>
      </c>
      <c r="ES62" s="10">
        <f>IFERROR(__xludf.DUMMYFUNCTION("""COMPUTED_VALUE"""),1.0)</f>
        <v>1</v>
      </c>
      <c r="ET62" s="10">
        <f>IFERROR(__xludf.DUMMYFUNCTION("""COMPUTED_VALUE"""),1.0)</f>
        <v>1</v>
      </c>
      <c r="EU62" s="10">
        <f>IFERROR(__xludf.DUMMYFUNCTION("""COMPUTED_VALUE"""),1.0)</f>
        <v>1</v>
      </c>
      <c r="EV62" s="10" t="str">
        <f>IFERROR(__xludf.DUMMYFUNCTION("""COMPUTED_VALUE"""),"TLE")</f>
        <v>TLE</v>
      </c>
      <c r="EW62" s="10">
        <f>IFERROR(__xludf.DUMMYFUNCTION("""COMPUTED_VALUE"""),1.0)</f>
        <v>1</v>
      </c>
      <c r="EX62" s="10">
        <f>IFERROR(__xludf.DUMMYFUNCTION("""COMPUTED_VALUE"""),1.0)</f>
        <v>1</v>
      </c>
      <c r="EY62" s="10">
        <f>IFERROR(__xludf.DUMMYFUNCTION("""COMPUTED_VALUE"""),1.0)</f>
        <v>1</v>
      </c>
      <c r="EZ62" s="10">
        <f>IFERROR(__xludf.DUMMYFUNCTION("""COMPUTED_VALUE"""),1.0)</f>
        <v>1</v>
      </c>
      <c r="FA62" s="10">
        <f>IFERROR(__xludf.DUMMYFUNCTION("""COMPUTED_VALUE"""),1.0)</f>
        <v>1</v>
      </c>
      <c r="FB62" s="10" t="str">
        <f>IFERROR(__xludf.DUMMYFUNCTION("""COMPUTED_VALUE"""),"TLE")</f>
        <v>TLE</v>
      </c>
      <c r="FC62" s="10">
        <f>IFERROR(__xludf.DUMMYFUNCTION("""COMPUTED_VALUE"""),1.0)</f>
        <v>1</v>
      </c>
      <c r="FD62" s="11">
        <f>IFERROR(__xludf.DUMMYFUNCTION("""COMPUTED_VALUE"""),1.0)</f>
        <v>1</v>
      </c>
      <c r="FE62" s="10">
        <f>IFERROR(__xludf.DUMMYFUNCTION("""COMPUTED_VALUE"""),1.0)</f>
        <v>1</v>
      </c>
      <c r="FF62" s="10" t="str">
        <f>IFERROR(__xludf.DUMMYFUNCTION("""COMPUTED_VALUE"""),"WA")</f>
        <v>WA</v>
      </c>
      <c r="FG62" s="10" t="str">
        <f>IFERROR(__xludf.DUMMYFUNCTION("""COMPUTED_VALUE"""),"WA")</f>
        <v>WA</v>
      </c>
      <c r="FH62" s="10" t="str">
        <f>IFERROR(__xludf.DUMMYFUNCTION("""COMPUTED_VALUE"""),"WA")</f>
        <v>WA</v>
      </c>
      <c r="FI62" s="10">
        <f>IFERROR(__xludf.DUMMYFUNCTION("""COMPUTED_VALUE"""),1.0)</f>
        <v>1</v>
      </c>
      <c r="FJ62" s="10">
        <f>IFERROR(__xludf.DUMMYFUNCTION("""COMPUTED_VALUE"""),1.0)</f>
        <v>1</v>
      </c>
      <c r="FK62" s="10">
        <f>IFERROR(__xludf.DUMMYFUNCTION("""COMPUTED_VALUE"""),1.0)</f>
        <v>1</v>
      </c>
      <c r="FL62" s="10">
        <f>IFERROR(__xludf.DUMMYFUNCTION("""COMPUTED_VALUE"""),1.0)</f>
        <v>1</v>
      </c>
      <c r="FM62" s="10">
        <f>IFERROR(__xludf.DUMMYFUNCTION("""COMPUTED_VALUE"""),1.0)</f>
        <v>1</v>
      </c>
      <c r="FN62" s="10" t="str">
        <f>IFERROR(__xludf.DUMMYFUNCTION("""COMPUTED_VALUE"""),"WA")</f>
        <v>WA</v>
      </c>
      <c r="FO62" s="10" t="str">
        <f>IFERROR(__xludf.DUMMYFUNCTION("""COMPUTED_VALUE"""),"WA")</f>
        <v>WA</v>
      </c>
      <c r="FP62" s="10" t="str">
        <f>IFERROR(__xludf.DUMMYFUNCTION("""COMPUTED_VALUE"""),"WA")</f>
        <v>WA</v>
      </c>
      <c r="FQ62" s="10" t="str">
        <f>IFERROR(__xludf.DUMMYFUNCTION("""COMPUTED_VALUE"""),"WA")</f>
        <v>WA</v>
      </c>
      <c r="FR62" s="10">
        <f>IFERROR(__xludf.DUMMYFUNCTION("""COMPUTED_VALUE"""),1.0)</f>
        <v>1</v>
      </c>
      <c r="FS62" s="10">
        <f>IFERROR(__xludf.DUMMYFUNCTION("""COMPUTED_VALUE"""),1.0)</f>
        <v>1</v>
      </c>
      <c r="FT62" s="10">
        <f>IFERROR(__xludf.DUMMYFUNCTION("""COMPUTED_VALUE"""),1.0)</f>
        <v>1</v>
      </c>
      <c r="FU62" s="10" t="str">
        <f>IFERROR(__xludf.DUMMYFUNCTION("""COMPUTED_VALUE"""),"WA")</f>
        <v>WA</v>
      </c>
      <c r="FV62" s="10">
        <f>IFERROR(__xludf.DUMMYFUNCTION("""COMPUTED_VALUE"""),1.0)</f>
        <v>1</v>
      </c>
      <c r="FW62" s="10">
        <f>IFERROR(__xludf.DUMMYFUNCTION("""COMPUTED_VALUE"""),1.0)</f>
        <v>1</v>
      </c>
      <c r="FX62" s="10" t="str">
        <f>IFERROR(__xludf.DUMMYFUNCTION("""COMPUTED_VALUE"""),"WA")</f>
        <v>WA</v>
      </c>
      <c r="FY62" s="10" t="str">
        <f>IFERROR(__xludf.DUMMYFUNCTION("""COMPUTED_VALUE"""),"WA")</f>
        <v>WA</v>
      </c>
      <c r="FZ62" s="10">
        <f>IFERROR(__xludf.DUMMYFUNCTION("""COMPUTED_VALUE"""),1.0)</f>
        <v>1</v>
      </c>
      <c r="GA62" s="10">
        <f>IFERROR(__xludf.DUMMYFUNCTION("""COMPUTED_VALUE"""),1.0)</f>
        <v>1</v>
      </c>
      <c r="GB62" s="10">
        <f>IFERROR(__xludf.DUMMYFUNCTION("""COMPUTED_VALUE"""),1.0)</f>
        <v>1</v>
      </c>
      <c r="GC62" s="10">
        <f>IFERROR(__xludf.DUMMYFUNCTION("""COMPUTED_VALUE"""),1.0)</f>
        <v>1</v>
      </c>
      <c r="GD62" s="10" t="str">
        <f>IFERROR(__xludf.DUMMYFUNCTION("""COMPUTED_VALUE"""),"WA")</f>
        <v>WA</v>
      </c>
      <c r="GE62" s="11" t="str">
        <f>IFERROR(__xludf.DUMMYFUNCTION("""COMPUTED_VALUE"""),"-")</f>
        <v>-</v>
      </c>
      <c r="GF62" s="10" t="str">
        <f>IFERROR(__xludf.DUMMYFUNCTION("""COMPUTED_VALUE"""),"-")</f>
        <v>-</v>
      </c>
      <c r="GG62" s="10" t="str">
        <f>IFERROR(__xludf.DUMMYFUNCTION("""COMPUTED_VALUE"""),"-")</f>
        <v>-</v>
      </c>
      <c r="GH62" s="10" t="str">
        <f>IFERROR(__xludf.DUMMYFUNCTION("""COMPUTED_VALUE"""),"-")</f>
        <v>-</v>
      </c>
      <c r="GI62" s="10" t="str">
        <f>IFERROR(__xludf.DUMMYFUNCTION("""COMPUTED_VALUE"""),"-")</f>
        <v>-</v>
      </c>
      <c r="GJ62" s="10" t="str">
        <f>IFERROR(__xludf.DUMMYFUNCTION("""COMPUTED_VALUE"""),"-")</f>
        <v>-</v>
      </c>
      <c r="GK62" s="10" t="str">
        <f>IFERROR(__xludf.DUMMYFUNCTION("""COMPUTED_VALUE"""),"-")</f>
        <v>-</v>
      </c>
      <c r="GL62" s="10" t="str">
        <f>IFERROR(__xludf.DUMMYFUNCTION("""COMPUTED_VALUE"""),"-")</f>
        <v>-</v>
      </c>
      <c r="GM62" s="10" t="str">
        <f>IFERROR(__xludf.DUMMYFUNCTION("""COMPUTED_VALUE"""),"-")</f>
        <v>-</v>
      </c>
      <c r="GN62" s="10" t="str">
        <f>IFERROR(__xludf.DUMMYFUNCTION("""COMPUTED_VALUE"""),"-")</f>
        <v>-</v>
      </c>
      <c r="GO62" s="10" t="str">
        <f>IFERROR(__xludf.DUMMYFUNCTION("""COMPUTED_VALUE"""),"-")</f>
        <v>-</v>
      </c>
      <c r="GP62" s="10" t="str">
        <f>IFERROR(__xludf.DUMMYFUNCTION("""COMPUTED_VALUE"""),"-")</f>
        <v>-</v>
      </c>
      <c r="GQ62" s="10" t="str">
        <f>IFERROR(__xludf.DUMMYFUNCTION("""COMPUTED_VALUE"""),"-")</f>
        <v>-</v>
      </c>
      <c r="GR62" s="10" t="str">
        <f>IFERROR(__xludf.DUMMYFUNCTION("""COMPUTED_VALUE"""),"-")</f>
        <v>-</v>
      </c>
      <c r="GS62" s="10" t="str">
        <f>IFERROR(__xludf.DUMMYFUNCTION("""COMPUTED_VALUE"""),"-")</f>
        <v>-</v>
      </c>
      <c r="GT62" s="10" t="str">
        <f>IFERROR(__xludf.DUMMYFUNCTION("""COMPUTED_VALUE"""),"-")</f>
        <v>-</v>
      </c>
      <c r="GU62" s="10" t="str">
        <f>IFERROR(__xludf.DUMMYFUNCTION("""COMPUTED_VALUE"""),"-")</f>
        <v>-</v>
      </c>
      <c r="GV62" s="10" t="str">
        <f>IFERROR(__xludf.DUMMYFUNCTION("""COMPUTED_VALUE"""),"-")</f>
        <v>-</v>
      </c>
      <c r="GW62" s="10" t="str">
        <f>IFERROR(__xludf.DUMMYFUNCTION("""COMPUTED_VALUE"""),"-")</f>
        <v>-</v>
      </c>
      <c r="GX62" s="10" t="str">
        <f>IFERROR(__xludf.DUMMYFUNCTION("""COMPUTED_VALUE"""),"-")</f>
        <v>-</v>
      </c>
      <c r="GY62" s="10" t="str">
        <f>IFERROR(__xludf.DUMMYFUNCTION("""COMPUTED_VALUE"""),"-")</f>
        <v>-</v>
      </c>
      <c r="GZ62" s="10" t="str">
        <f>IFERROR(__xludf.DUMMYFUNCTION("""COMPUTED_VALUE"""),"-")</f>
        <v>-</v>
      </c>
      <c r="HA62" s="10" t="str">
        <f>IFERROR(__xludf.DUMMYFUNCTION("""COMPUTED_VALUE"""),"-")</f>
        <v>-</v>
      </c>
      <c r="HB62" s="10" t="str">
        <f>IFERROR(__xludf.DUMMYFUNCTION("""COMPUTED_VALUE"""),"-")</f>
        <v>-</v>
      </c>
      <c r="HC62" s="10" t="str">
        <f>IFERROR(__xludf.DUMMYFUNCTION("""COMPUTED_VALUE"""),"-")</f>
        <v>-</v>
      </c>
      <c r="HD62" s="10" t="str">
        <f>IFERROR(__xludf.DUMMYFUNCTION("""COMPUTED_VALUE"""),"-")</f>
        <v>-</v>
      </c>
      <c r="HE62" s="10" t="str">
        <f>IFERROR(__xludf.DUMMYFUNCTION("""COMPUTED_VALUE"""),"-")</f>
        <v>-</v>
      </c>
      <c r="HF62" s="10" t="str">
        <f>IFERROR(__xludf.DUMMYFUNCTION("""COMPUTED_VALUE"""),"-")</f>
        <v>-</v>
      </c>
      <c r="HG62" s="10" t="str">
        <f>IFERROR(__xludf.DUMMYFUNCTION("""COMPUTED_VALUE"""),"-")</f>
        <v>-</v>
      </c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</row>
    <row r="63">
      <c r="A63" s="7"/>
      <c r="B63" s="8"/>
      <c r="C63" s="8" t="str">
        <f t="shared" si="1"/>
        <v>59 - 61</v>
      </c>
      <c r="D63" s="7" t="str">
        <f>IFERROR(__xludf.DUMMYFUNCTION("""COMPUTED_VALUE"""),"bojan01")</f>
        <v>bojan01</v>
      </c>
      <c r="E63" s="7" t="str">
        <f>IFERROR(__xludf.DUMMYFUNCTION("""COMPUTED_VALUE"""),"bojan")</f>
        <v>bojan</v>
      </c>
      <c r="F63" s="7" t="str">
        <f>IFERROR(__xludf.DUMMYFUNCTION("""COMPUTED_VALUE"""),"vasic")</f>
        <v>vasic</v>
      </c>
      <c r="G63" s="9">
        <f>IFERROR(__xludf.DUMMYFUNCTION("""COMPUTED_VALUE"""),57.0)</f>
        <v>57</v>
      </c>
      <c r="H63" s="7" t="str">
        <f>IFERROR(__xludf.DUMMYFUNCTION("""COMPUTED_VALUE"""),"ODOBREN")</f>
        <v>ODOBREN</v>
      </c>
      <c r="I63" s="7" t="str">
        <f>IFERROR(__xludf.DUMMYFUNCTION("""COMPUTED_VALUE"""),"Šabac")</f>
        <v>Šabac</v>
      </c>
      <c r="J63" s="7" t="str">
        <f>IFERROR(__xludf.DUMMYFUNCTION("""COMPUTED_VALUE"""),"Šabačka gimnazija")</f>
        <v>Šabačka gimnazija</v>
      </c>
      <c r="K63" s="7" t="str">
        <f>IFERROR(__xludf.DUMMYFUNCTION("""COMPUTED_VALUE"""),"IV")</f>
        <v>IV</v>
      </c>
      <c r="L63" s="7" t="str">
        <f>IFERROR(__xludf.DUMMYFUNCTION("""COMPUTED_VALUE"""),"A")</f>
        <v>A</v>
      </c>
      <c r="M63" s="7" t="str">
        <f>IFERROR(__xludf.DUMMYFUNCTION("""COMPUTED_VALUE"""),"Vlada Ninkovic")</f>
        <v>Vlada Ninkovic</v>
      </c>
      <c r="N63" s="10" t="str">
        <f>IFERROR(__xludf.DUMMYFUNCTION("""COMPUTED_VALUE"""),"-")</f>
        <v>-</v>
      </c>
      <c r="O63" s="10" t="str">
        <f>IFERROR(__xludf.DUMMYFUNCTION("""COMPUTED_VALUE"""),"-")</f>
        <v>-</v>
      </c>
      <c r="P63" s="10" t="str">
        <f>IFERROR(__xludf.DUMMYFUNCTION("""COMPUTED_VALUE"""),"-")</f>
        <v>-</v>
      </c>
      <c r="Q63" s="11">
        <f>IFERROR(__xludf.DUMMYFUNCTION("""COMPUTED_VALUE"""),37.0)</f>
        <v>37</v>
      </c>
      <c r="R63" s="10">
        <f>IFERROR(__xludf.DUMMYFUNCTION("""COMPUTED_VALUE"""),20.0)</f>
        <v>20</v>
      </c>
      <c r="S63" s="10" t="str">
        <f>IFERROR(__xludf.DUMMYFUNCTION("""COMPUTED_VALUE"""),"-")</f>
        <v>-</v>
      </c>
      <c r="T63" s="11" t="str">
        <f>IFERROR(__xludf.DUMMYFUNCTION("""COMPUTED_VALUE"""),"-")</f>
        <v>-</v>
      </c>
      <c r="U63" s="10" t="str">
        <f>IFERROR(__xludf.DUMMYFUNCTION("""COMPUTED_VALUE"""),"-")</f>
        <v>-</v>
      </c>
      <c r="V63" s="10" t="str">
        <f>IFERROR(__xludf.DUMMYFUNCTION("""COMPUTED_VALUE"""),"-")</f>
        <v>-</v>
      </c>
      <c r="W63" s="10" t="str">
        <f>IFERROR(__xludf.DUMMYFUNCTION("""COMPUTED_VALUE"""),"-")</f>
        <v>-</v>
      </c>
      <c r="X63" s="10" t="str">
        <f>IFERROR(__xludf.DUMMYFUNCTION("""COMPUTED_VALUE"""),"-")</f>
        <v>-</v>
      </c>
      <c r="Y63" s="10" t="str">
        <f>IFERROR(__xludf.DUMMYFUNCTION("""COMPUTED_VALUE"""),"-")</f>
        <v>-</v>
      </c>
      <c r="Z63" s="10" t="str">
        <f>IFERROR(__xludf.DUMMYFUNCTION("""COMPUTED_VALUE"""),"-")</f>
        <v>-</v>
      </c>
      <c r="AA63" s="10" t="str">
        <f>IFERROR(__xludf.DUMMYFUNCTION("""COMPUTED_VALUE"""),"-")</f>
        <v>-</v>
      </c>
      <c r="AB63" s="10" t="str">
        <f>IFERROR(__xludf.DUMMYFUNCTION("""COMPUTED_VALUE"""),"-")</f>
        <v>-</v>
      </c>
      <c r="AC63" s="10" t="str">
        <f>IFERROR(__xludf.DUMMYFUNCTION("""COMPUTED_VALUE"""),"-")</f>
        <v>-</v>
      </c>
      <c r="AD63" s="10" t="str">
        <f>IFERROR(__xludf.DUMMYFUNCTION("""COMPUTED_VALUE"""),"-")</f>
        <v>-</v>
      </c>
      <c r="AE63" s="10" t="str">
        <f>IFERROR(__xludf.DUMMYFUNCTION("""COMPUTED_VALUE"""),"-")</f>
        <v>-</v>
      </c>
      <c r="AF63" s="10" t="str">
        <f>IFERROR(__xludf.DUMMYFUNCTION("""COMPUTED_VALUE"""),"-")</f>
        <v>-</v>
      </c>
      <c r="AG63" s="10" t="str">
        <f>IFERROR(__xludf.DUMMYFUNCTION("""COMPUTED_VALUE"""),"-")</f>
        <v>-</v>
      </c>
      <c r="AH63" s="10" t="str">
        <f>IFERROR(__xludf.DUMMYFUNCTION("""COMPUTED_VALUE"""),"-")</f>
        <v>-</v>
      </c>
      <c r="AI63" s="10" t="str">
        <f>IFERROR(__xludf.DUMMYFUNCTION("""COMPUTED_VALUE"""),"-")</f>
        <v>-</v>
      </c>
      <c r="AJ63" s="10" t="str">
        <f>IFERROR(__xludf.DUMMYFUNCTION("""COMPUTED_VALUE"""),"-")</f>
        <v>-</v>
      </c>
      <c r="AK63" s="10" t="str">
        <f>IFERROR(__xludf.DUMMYFUNCTION("""COMPUTED_VALUE"""),"-")</f>
        <v>-</v>
      </c>
      <c r="AL63" s="10" t="str">
        <f>IFERROR(__xludf.DUMMYFUNCTION("""COMPUTED_VALUE"""),"-")</f>
        <v>-</v>
      </c>
      <c r="AM63" s="10" t="str">
        <f>IFERROR(__xludf.DUMMYFUNCTION("""COMPUTED_VALUE"""),"-")</f>
        <v>-</v>
      </c>
      <c r="AN63" s="11" t="str">
        <f>IFERROR(__xludf.DUMMYFUNCTION("""COMPUTED_VALUE"""),"-")</f>
        <v>-</v>
      </c>
      <c r="AO63" s="10" t="str">
        <f>IFERROR(__xludf.DUMMYFUNCTION("""COMPUTED_VALUE"""),"-")</f>
        <v>-</v>
      </c>
      <c r="AP63" s="10" t="str">
        <f>IFERROR(__xludf.DUMMYFUNCTION("""COMPUTED_VALUE"""),"-")</f>
        <v>-</v>
      </c>
      <c r="AQ63" s="10" t="str">
        <f>IFERROR(__xludf.DUMMYFUNCTION("""COMPUTED_VALUE"""),"-")</f>
        <v>-</v>
      </c>
      <c r="AR63" s="10" t="str">
        <f>IFERROR(__xludf.DUMMYFUNCTION("""COMPUTED_VALUE"""),"-")</f>
        <v>-</v>
      </c>
      <c r="AS63" s="10" t="str">
        <f>IFERROR(__xludf.DUMMYFUNCTION("""COMPUTED_VALUE"""),"-")</f>
        <v>-</v>
      </c>
      <c r="AT63" s="10" t="str">
        <f>IFERROR(__xludf.DUMMYFUNCTION("""COMPUTED_VALUE"""),"-")</f>
        <v>-</v>
      </c>
      <c r="AU63" s="10" t="str">
        <f>IFERROR(__xludf.DUMMYFUNCTION("""COMPUTED_VALUE"""),"-")</f>
        <v>-</v>
      </c>
      <c r="AV63" s="10" t="str">
        <f>IFERROR(__xludf.DUMMYFUNCTION("""COMPUTED_VALUE"""),"-")</f>
        <v>-</v>
      </c>
      <c r="AW63" s="10" t="str">
        <f>IFERROR(__xludf.DUMMYFUNCTION("""COMPUTED_VALUE"""),"-")</f>
        <v>-</v>
      </c>
      <c r="AX63" s="10" t="str">
        <f>IFERROR(__xludf.DUMMYFUNCTION("""COMPUTED_VALUE"""),"-")</f>
        <v>-</v>
      </c>
      <c r="AY63" s="10" t="str">
        <f>IFERROR(__xludf.DUMMYFUNCTION("""COMPUTED_VALUE"""),"-")</f>
        <v>-</v>
      </c>
      <c r="AZ63" s="10" t="str">
        <f>IFERROR(__xludf.DUMMYFUNCTION("""COMPUTED_VALUE"""),"-")</f>
        <v>-</v>
      </c>
      <c r="BA63" s="10" t="str">
        <f>IFERROR(__xludf.DUMMYFUNCTION("""COMPUTED_VALUE"""),"-")</f>
        <v>-</v>
      </c>
      <c r="BB63" s="10" t="str">
        <f>IFERROR(__xludf.DUMMYFUNCTION("""COMPUTED_VALUE"""),"-")</f>
        <v>-</v>
      </c>
      <c r="BC63" s="10" t="str">
        <f>IFERROR(__xludf.DUMMYFUNCTION("""COMPUTED_VALUE"""),"-")</f>
        <v>-</v>
      </c>
      <c r="BD63" s="10" t="str">
        <f>IFERROR(__xludf.DUMMYFUNCTION("""COMPUTED_VALUE"""),"-")</f>
        <v>-</v>
      </c>
      <c r="BE63" s="10" t="str">
        <f>IFERROR(__xludf.DUMMYFUNCTION("""COMPUTED_VALUE"""),"-")</f>
        <v>-</v>
      </c>
      <c r="BF63" s="10" t="str">
        <f>IFERROR(__xludf.DUMMYFUNCTION("""COMPUTED_VALUE"""),"-")</f>
        <v>-</v>
      </c>
      <c r="BG63" s="10" t="str">
        <f>IFERROR(__xludf.DUMMYFUNCTION("""COMPUTED_VALUE"""),"-")</f>
        <v>-</v>
      </c>
      <c r="BH63" s="10" t="str">
        <f>IFERROR(__xludf.DUMMYFUNCTION("""COMPUTED_VALUE"""),"-")</f>
        <v>-</v>
      </c>
      <c r="BI63" s="10" t="str">
        <f>IFERROR(__xludf.DUMMYFUNCTION("""COMPUTED_VALUE"""),"-")</f>
        <v>-</v>
      </c>
      <c r="BJ63" s="10" t="str">
        <f>IFERROR(__xludf.DUMMYFUNCTION("""COMPUTED_VALUE"""),"-")</f>
        <v>-</v>
      </c>
      <c r="BK63" s="10" t="str">
        <f>IFERROR(__xludf.DUMMYFUNCTION("""COMPUTED_VALUE"""),"-")</f>
        <v>-</v>
      </c>
      <c r="BL63" s="11" t="str">
        <f>IFERROR(__xludf.DUMMYFUNCTION("""COMPUTED_VALUE"""),"-")</f>
        <v>-</v>
      </c>
      <c r="BM63" s="10" t="str">
        <f>IFERROR(__xludf.DUMMYFUNCTION("""COMPUTED_VALUE"""),"-")</f>
        <v>-</v>
      </c>
      <c r="BN63" s="10" t="str">
        <f>IFERROR(__xludf.DUMMYFUNCTION("""COMPUTED_VALUE"""),"-")</f>
        <v>-</v>
      </c>
      <c r="BO63" s="10" t="str">
        <f>IFERROR(__xludf.DUMMYFUNCTION("""COMPUTED_VALUE"""),"-")</f>
        <v>-</v>
      </c>
      <c r="BP63" s="10" t="str">
        <f>IFERROR(__xludf.DUMMYFUNCTION("""COMPUTED_VALUE"""),"-")</f>
        <v>-</v>
      </c>
      <c r="BQ63" s="10" t="str">
        <f>IFERROR(__xludf.DUMMYFUNCTION("""COMPUTED_VALUE"""),"-")</f>
        <v>-</v>
      </c>
      <c r="BR63" s="10" t="str">
        <f>IFERROR(__xludf.DUMMYFUNCTION("""COMPUTED_VALUE"""),"-")</f>
        <v>-</v>
      </c>
      <c r="BS63" s="10" t="str">
        <f>IFERROR(__xludf.DUMMYFUNCTION("""COMPUTED_VALUE"""),"-")</f>
        <v>-</v>
      </c>
      <c r="BT63" s="10" t="str">
        <f>IFERROR(__xludf.DUMMYFUNCTION("""COMPUTED_VALUE"""),"-")</f>
        <v>-</v>
      </c>
      <c r="BU63" s="10" t="str">
        <f>IFERROR(__xludf.DUMMYFUNCTION("""COMPUTED_VALUE"""),"-")</f>
        <v>-</v>
      </c>
      <c r="BV63" s="10" t="str">
        <f>IFERROR(__xludf.DUMMYFUNCTION("""COMPUTED_VALUE"""),"-")</f>
        <v>-</v>
      </c>
      <c r="BW63" s="10" t="str">
        <f>IFERROR(__xludf.DUMMYFUNCTION("""COMPUTED_VALUE"""),"-")</f>
        <v>-</v>
      </c>
      <c r="BX63" s="10" t="str">
        <f>IFERROR(__xludf.DUMMYFUNCTION("""COMPUTED_VALUE"""),"-")</f>
        <v>-</v>
      </c>
      <c r="BY63" s="10" t="str">
        <f>IFERROR(__xludf.DUMMYFUNCTION("""COMPUTED_VALUE"""),"-")</f>
        <v>-</v>
      </c>
      <c r="BZ63" s="10" t="str">
        <f>IFERROR(__xludf.DUMMYFUNCTION("""COMPUTED_VALUE"""),"-")</f>
        <v>-</v>
      </c>
      <c r="CA63" s="10" t="str">
        <f>IFERROR(__xludf.DUMMYFUNCTION("""COMPUTED_VALUE"""),"-")</f>
        <v>-</v>
      </c>
      <c r="CB63" s="10" t="str">
        <f>IFERROR(__xludf.DUMMYFUNCTION("""COMPUTED_VALUE"""),"-")</f>
        <v>-</v>
      </c>
      <c r="CC63" s="10" t="str">
        <f>IFERROR(__xludf.DUMMYFUNCTION("""COMPUTED_VALUE"""),"-")</f>
        <v>-</v>
      </c>
      <c r="CD63" s="10" t="str">
        <f>IFERROR(__xludf.DUMMYFUNCTION("""COMPUTED_VALUE"""),"-")</f>
        <v>-</v>
      </c>
      <c r="CE63" s="10" t="str">
        <f>IFERROR(__xludf.DUMMYFUNCTION("""COMPUTED_VALUE"""),"-")</f>
        <v>-</v>
      </c>
      <c r="CF63" s="10" t="str">
        <f>IFERROR(__xludf.DUMMYFUNCTION("""COMPUTED_VALUE"""),"-")</f>
        <v>-</v>
      </c>
      <c r="CG63" s="10" t="str">
        <f>IFERROR(__xludf.DUMMYFUNCTION("""COMPUTED_VALUE"""),"-")</f>
        <v>-</v>
      </c>
      <c r="CH63" s="10" t="str">
        <f>IFERROR(__xludf.DUMMYFUNCTION("""COMPUTED_VALUE"""),"-")</f>
        <v>-</v>
      </c>
      <c r="CI63" s="10" t="str">
        <f>IFERROR(__xludf.DUMMYFUNCTION("""COMPUTED_VALUE"""),"-")</f>
        <v>-</v>
      </c>
      <c r="CJ63" s="10" t="str">
        <f>IFERROR(__xludf.DUMMYFUNCTION("""COMPUTED_VALUE"""),"-")</f>
        <v>-</v>
      </c>
      <c r="CK63" s="10" t="str">
        <f>IFERROR(__xludf.DUMMYFUNCTION("""COMPUTED_VALUE"""),"-")</f>
        <v>-</v>
      </c>
      <c r="CL63" s="10" t="str">
        <f>IFERROR(__xludf.DUMMYFUNCTION("""COMPUTED_VALUE"""),"-")</f>
        <v>-</v>
      </c>
      <c r="CM63" s="10" t="str">
        <f>IFERROR(__xludf.DUMMYFUNCTION("""COMPUTED_VALUE"""),"-")</f>
        <v>-</v>
      </c>
      <c r="CN63" s="10" t="str">
        <f>IFERROR(__xludf.DUMMYFUNCTION("""COMPUTED_VALUE"""),"-")</f>
        <v>-</v>
      </c>
      <c r="CO63" s="11">
        <f>IFERROR(__xludf.DUMMYFUNCTION("""COMPUTED_VALUE"""),1.0)</f>
        <v>1</v>
      </c>
      <c r="CP63" s="10">
        <f>IFERROR(__xludf.DUMMYFUNCTION("""COMPUTED_VALUE"""),1.0)</f>
        <v>1</v>
      </c>
      <c r="CQ63" s="10">
        <f>IFERROR(__xludf.DUMMYFUNCTION("""COMPUTED_VALUE"""),1.0)</f>
        <v>1</v>
      </c>
      <c r="CR63" s="10">
        <f>IFERROR(__xludf.DUMMYFUNCTION("""COMPUTED_VALUE"""),1.0)</f>
        <v>1</v>
      </c>
      <c r="CS63" s="10">
        <f>IFERROR(__xludf.DUMMYFUNCTION("""COMPUTED_VALUE"""),1.0)</f>
        <v>1</v>
      </c>
      <c r="CT63" s="10">
        <f>IFERROR(__xludf.DUMMYFUNCTION("""COMPUTED_VALUE"""),1.0)</f>
        <v>1</v>
      </c>
      <c r="CU63" s="10">
        <f>IFERROR(__xludf.DUMMYFUNCTION("""COMPUTED_VALUE"""),1.0)</f>
        <v>1</v>
      </c>
      <c r="CV63" s="10">
        <f>IFERROR(__xludf.DUMMYFUNCTION("""COMPUTED_VALUE"""),1.0)</f>
        <v>1</v>
      </c>
      <c r="CW63" s="10">
        <f>IFERROR(__xludf.DUMMYFUNCTION("""COMPUTED_VALUE"""),1.0)</f>
        <v>1</v>
      </c>
      <c r="CX63" s="10">
        <f>IFERROR(__xludf.DUMMYFUNCTION("""COMPUTED_VALUE"""),1.0)</f>
        <v>1</v>
      </c>
      <c r="CY63" s="10">
        <f>IFERROR(__xludf.DUMMYFUNCTION("""COMPUTED_VALUE"""),1.0)</f>
        <v>1</v>
      </c>
      <c r="CZ63" s="10">
        <f>IFERROR(__xludf.DUMMYFUNCTION("""COMPUTED_VALUE"""),1.0)</f>
        <v>1</v>
      </c>
      <c r="DA63" s="10">
        <f>IFERROR(__xludf.DUMMYFUNCTION("""COMPUTED_VALUE"""),1.0)</f>
        <v>1</v>
      </c>
      <c r="DB63" s="10">
        <f>IFERROR(__xludf.DUMMYFUNCTION("""COMPUTED_VALUE"""),1.0)</f>
        <v>1</v>
      </c>
      <c r="DC63" s="10">
        <f>IFERROR(__xludf.DUMMYFUNCTION("""COMPUTED_VALUE"""),1.0)</f>
        <v>1</v>
      </c>
      <c r="DD63" s="10">
        <f>IFERROR(__xludf.DUMMYFUNCTION("""COMPUTED_VALUE"""),1.0)</f>
        <v>1</v>
      </c>
      <c r="DE63" s="10">
        <f>IFERROR(__xludf.DUMMYFUNCTION("""COMPUTED_VALUE"""),1.0)</f>
        <v>1</v>
      </c>
      <c r="DF63" s="10">
        <f>IFERROR(__xludf.DUMMYFUNCTION("""COMPUTED_VALUE"""),1.0)</f>
        <v>1</v>
      </c>
      <c r="DG63" s="10">
        <f>IFERROR(__xludf.DUMMYFUNCTION("""COMPUTED_VALUE"""),1.0)</f>
        <v>1</v>
      </c>
      <c r="DH63" s="10">
        <f>IFERROR(__xludf.DUMMYFUNCTION("""COMPUTED_VALUE"""),1.0)</f>
        <v>1</v>
      </c>
      <c r="DI63" s="10">
        <f>IFERROR(__xludf.DUMMYFUNCTION("""COMPUTED_VALUE"""),1.0)</f>
        <v>1</v>
      </c>
      <c r="DJ63" s="10">
        <f>IFERROR(__xludf.DUMMYFUNCTION("""COMPUTED_VALUE"""),1.0)</f>
        <v>1</v>
      </c>
      <c r="DK63" s="10">
        <f>IFERROR(__xludf.DUMMYFUNCTION("""COMPUTED_VALUE"""),1.0)</f>
        <v>1</v>
      </c>
      <c r="DL63" s="10">
        <f>IFERROR(__xludf.DUMMYFUNCTION("""COMPUTED_VALUE"""),1.0)</f>
        <v>1</v>
      </c>
      <c r="DM63" s="10" t="str">
        <f>IFERROR(__xludf.DUMMYFUNCTION("""COMPUTED_VALUE"""),"WA")</f>
        <v>WA</v>
      </c>
      <c r="DN63" s="10">
        <f>IFERROR(__xludf.DUMMYFUNCTION("""COMPUTED_VALUE"""),1.0)</f>
        <v>1</v>
      </c>
      <c r="DO63" s="10">
        <f>IFERROR(__xludf.DUMMYFUNCTION("""COMPUTED_VALUE"""),1.0)</f>
        <v>1</v>
      </c>
      <c r="DP63" s="10">
        <f>IFERROR(__xludf.DUMMYFUNCTION("""COMPUTED_VALUE"""),1.0)</f>
        <v>1</v>
      </c>
      <c r="DQ63" s="10">
        <f>IFERROR(__xludf.DUMMYFUNCTION("""COMPUTED_VALUE"""),1.0)</f>
        <v>1</v>
      </c>
      <c r="DR63" s="10">
        <f>IFERROR(__xludf.DUMMYFUNCTION("""COMPUTED_VALUE"""),1.0)</f>
        <v>1</v>
      </c>
      <c r="DS63" s="10">
        <f>IFERROR(__xludf.DUMMYFUNCTION("""COMPUTED_VALUE"""),1.0)</f>
        <v>1</v>
      </c>
      <c r="DT63" s="10">
        <f>IFERROR(__xludf.DUMMYFUNCTION("""COMPUTED_VALUE"""),1.0)</f>
        <v>1</v>
      </c>
      <c r="DU63" s="10">
        <f>IFERROR(__xludf.DUMMYFUNCTION("""COMPUTED_VALUE"""),1.0)</f>
        <v>1</v>
      </c>
      <c r="DV63" s="10">
        <f>IFERROR(__xludf.DUMMYFUNCTION("""COMPUTED_VALUE"""),1.0)</f>
        <v>1</v>
      </c>
      <c r="DW63" s="10">
        <f>IFERROR(__xludf.DUMMYFUNCTION("""COMPUTED_VALUE"""),1.0)</f>
        <v>1</v>
      </c>
      <c r="DX63" s="10">
        <f>IFERROR(__xludf.DUMMYFUNCTION("""COMPUTED_VALUE"""),1.0)</f>
        <v>1</v>
      </c>
      <c r="DY63" s="10">
        <f>IFERROR(__xludf.DUMMYFUNCTION("""COMPUTED_VALUE"""),1.0)</f>
        <v>1</v>
      </c>
      <c r="DZ63" s="10">
        <f>IFERROR(__xludf.DUMMYFUNCTION("""COMPUTED_VALUE"""),1.0)</f>
        <v>1</v>
      </c>
      <c r="EA63" s="10">
        <f>IFERROR(__xludf.DUMMYFUNCTION("""COMPUTED_VALUE"""),1.0)</f>
        <v>1</v>
      </c>
      <c r="EB63" s="10">
        <f>IFERROR(__xludf.DUMMYFUNCTION("""COMPUTED_VALUE"""),1.0)</f>
        <v>1</v>
      </c>
      <c r="EC63" s="10">
        <f>IFERROR(__xludf.DUMMYFUNCTION("""COMPUTED_VALUE"""),1.0)</f>
        <v>1</v>
      </c>
      <c r="ED63" s="10">
        <f>IFERROR(__xludf.DUMMYFUNCTION("""COMPUTED_VALUE"""),1.0)</f>
        <v>1</v>
      </c>
      <c r="EE63" s="10">
        <f>IFERROR(__xludf.DUMMYFUNCTION("""COMPUTED_VALUE"""),1.0)</f>
        <v>1</v>
      </c>
      <c r="EF63" s="10">
        <f>IFERROR(__xludf.DUMMYFUNCTION("""COMPUTED_VALUE"""),1.0)</f>
        <v>1</v>
      </c>
      <c r="EG63" s="10">
        <f>IFERROR(__xludf.DUMMYFUNCTION("""COMPUTED_VALUE"""),1.0)</f>
        <v>1</v>
      </c>
      <c r="EH63" s="10" t="str">
        <f>IFERROR(__xludf.DUMMYFUNCTION("""COMPUTED_VALUE"""),"WA")</f>
        <v>WA</v>
      </c>
      <c r="EI63" s="10">
        <f>IFERROR(__xludf.DUMMYFUNCTION("""COMPUTED_VALUE"""),1.0)</f>
        <v>1</v>
      </c>
      <c r="EJ63" s="10">
        <f>IFERROR(__xludf.DUMMYFUNCTION("""COMPUTED_VALUE"""),1.0)</f>
        <v>1</v>
      </c>
      <c r="EK63" s="10">
        <f>IFERROR(__xludf.DUMMYFUNCTION("""COMPUTED_VALUE"""),1.0)</f>
        <v>1</v>
      </c>
      <c r="EL63" s="10">
        <f>IFERROR(__xludf.DUMMYFUNCTION("""COMPUTED_VALUE"""),1.0)</f>
        <v>1</v>
      </c>
      <c r="EM63" s="10">
        <f>IFERROR(__xludf.DUMMYFUNCTION("""COMPUTED_VALUE"""),1.0)</f>
        <v>1</v>
      </c>
      <c r="EN63" s="10">
        <f>IFERROR(__xludf.DUMMYFUNCTION("""COMPUTED_VALUE"""),1.0)</f>
        <v>1</v>
      </c>
      <c r="EO63" s="10">
        <f>IFERROR(__xludf.DUMMYFUNCTION("""COMPUTED_VALUE"""),1.0)</f>
        <v>1</v>
      </c>
      <c r="EP63" s="10">
        <f>IFERROR(__xludf.DUMMYFUNCTION("""COMPUTED_VALUE"""),1.0)</f>
        <v>1</v>
      </c>
      <c r="EQ63" s="10">
        <f>IFERROR(__xludf.DUMMYFUNCTION("""COMPUTED_VALUE"""),1.0)</f>
        <v>1</v>
      </c>
      <c r="ER63" s="10">
        <f>IFERROR(__xludf.DUMMYFUNCTION("""COMPUTED_VALUE"""),1.0)</f>
        <v>1</v>
      </c>
      <c r="ES63" s="10">
        <f>IFERROR(__xludf.DUMMYFUNCTION("""COMPUTED_VALUE"""),1.0)</f>
        <v>1</v>
      </c>
      <c r="ET63" s="10">
        <f>IFERROR(__xludf.DUMMYFUNCTION("""COMPUTED_VALUE"""),1.0)</f>
        <v>1</v>
      </c>
      <c r="EU63" s="10">
        <f>IFERROR(__xludf.DUMMYFUNCTION("""COMPUTED_VALUE"""),1.0)</f>
        <v>1</v>
      </c>
      <c r="EV63" s="10" t="str">
        <f>IFERROR(__xludf.DUMMYFUNCTION("""COMPUTED_VALUE"""),"WA")</f>
        <v>WA</v>
      </c>
      <c r="EW63" s="10" t="str">
        <f>IFERROR(__xludf.DUMMYFUNCTION("""COMPUTED_VALUE"""),"WA")</f>
        <v>WA</v>
      </c>
      <c r="EX63" s="10">
        <f>IFERROR(__xludf.DUMMYFUNCTION("""COMPUTED_VALUE"""),1.0)</f>
        <v>1</v>
      </c>
      <c r="EY63" s="10" t="str">
        <f>IFERROR(__xludf.DUMMYFUNCTION("""COMPUTED_VALUE"""),"WA")</f>
        <v>WA</v>
      </c>
      <c r="EZ63" s="10" t="str">
        <f>IFERROR(__xludf.DUMMYFUNCTION("""COMPUTED_VALUE"""),"WA")</f>
        <v>WA</v>
      </c>
      <c r="FA63" s="10" t="str">
        <f>IFERROR(__xludf.DUMMYFUNCTION("""COMPUTED_VALUE"""),"WA")</f>
        <v>WA</v>
      </c>
      <c r="FB63" s="10" t="str">
        <f>IFERROR(__xludf.DUMMYFUNCTION("""COMPUTED_VALUE"""),"WA")</f>
        <v>WA</v>
      </c>
      <c r="FC63" s="10" t="str">
        <f>IFERROR(__xludf.DUMMYFUNCTION("""COMPUTED_VALUE"""),"WA")</f>
        <v>WA</v>
      </c>
      <c r="FD63" s="11">
        <f>IFERROR(__xludf.DUMMYFUNCTION("""COMPUTED_VALUE"""),1.0)</f>
        <v>1</v>
      </c>
      <c r="FE63" s="10">
        <f>IFERROR(__xludf.DUMMYFUNCTION("""COMPUTED_VALUE"""),1.0)</f>
        <v>1</v>
      </c>
      <c r="FF63" s="10">
        <f>IFERROR(__xludf.DUMMYFUNCTION("""COMPUTED_VALUE"""),1.0)</f>
        <v>1</v>
      </c>
      <c r="FG63" s="10" t="str">
        <f>IFERROR(__xludf.DUMMYFUNCTION("""COMPUTED_VALUE"""),"WA")</f>
        <v>WA</v>
      </c>
      <c r="FH63" s="10" t="str">
        <f>IFERROR(__xludf.DUMMYFUNCTION("""COMPUTED_VALUE"""),"WA")</f>
        <v>WA</v>
      </c>
      <c r="FI63" s="10" t="str">
        <f>IFERROR(__xludf.DUMMYFUNCTION("""COMPUTED_VALUE"""),"WA")</f>
        <v>WA</v>
      </c>
      <c r="FJ63" s="10">
        <f>IFERROR(__xludf.DUMMYFUNCTION("""COMPUTED_VALUE"""),1.0)</f>
        <v>1</v>
      </c>
      <c r="FK63" s="10">
        <f>IFERROR(__xludf.DUMMYFUNCTION("""COMPUTED_VALUE"""),1.0)</f>
        <v>1</v>
      </c>
      <c r="FL63" s="10">
        <f>IFERROR(__xludf.DUMMYFUNCTION("""COMPUTED_VALUE"""),1.0)</f>
        <v>1</v>
      </c>
      <c r="FM63" s="10">
        <f>IFERROR(__xludf.DUMMYFUNCTION("""COMPUTED_VALUE"""),1.0)</f>
        <v>1</v>
      </c>
      <c r="FN63" s="10">
        <f>IFERROR(__xludf.DUMMYFUNCTION("""COMPUTED_VALUE"""),1.0)</f>
        <v>1</v>
      </c>
      <c r="FO63" s="10" t="str">
        <f>IFERROR(__xludf.DUMMYFUNCTION("""COMPUTED_VALUE"""),"WA")</f>
        <v>WA</v>
      </c>
      <c r="FP63" s="10" t="str">
        <f>IFERROR(__xludf.DUMMYFUNCTION("""COMPUTED_VALUE"""),"WA")</f>
        <v>WA</v>
      </c>
      <c r="FQ63" s="10" t="str">
        <f>IFERROR(__xludf.DUMMYFUNCTION("""COMPUTED_VALUE"""),"WA")</f>
        <v>WA</v>
      </c>
      <c r="FR63" s="10" t="str">
        <f>IFERROR(__xludf.DUMMYFUNCTION("""COMPUTED_VALUE"""),"WA")</f>
        <v>WA</v>
      </c>
      <c r="FS63" s="10" t="str">
        <f>IFERROR(__xludf.DUMMYFUNCTION("""COMPUTED_VALUE"""),"WA")</f>
        <v>WA</v>
      </c>
      <c r="FT63" s="10" t="str">
        <f>IFERROR(__xludf.DUMMYFUNCTION("""COMPUTED_VALUE"""),"WA")</f>
        <v>WA</v>
      </c>
      <c r="FU63" s="10" t="str">
        <f>IFERROR(__xludf.DUMMYFUNCTION("""COMPUTED_VALUE"""),"WA")</f>
        <v>WA</v>
      </c>
      <c r="FV63" s="10" t="str">
        <f>IFERROR(__xludf.DUMMYFUNCTION("""COMPUTED_VALUE"""),"WA")</f>
        <v>WA</v>
      </c>
      <c r="FW63" s="10" t="str">
        <f>IFERROR(__xludf.DUMMYFUNCTION("""COMPUTED_VALUE"""),"WA")</f>
        <v>WA</v>
      </c>
      <c r="FX63" s="10" t="str">
        <f>IFERROR(__xludf.DUMMYFUNCTION("""COMPUTED_VALUE"""),"WA")</f>
        <v>WA</v>
      </c>
      <c r="FY63" s="10" t="str">
        <f>IFERROR(__xludf.DUMMYFUNCTION("""COMPUTED_VALUE"""),"WA")</f>
        <v>WA</v>
      </c>
      <c r="FZ63" s="10" t="str">
        <f>IFERROR(__xludf.DUMMYFUNCTION("""COMPUTED_VALUE"""),"WA")</f>
        <v>WA</v>
      </c>
      <c r="GA63" s="10" t="str">
        <f>IFERROR(__xludf.DUMMYFUNCTION("""COMPUTED_VALUE"""),"WA")</f>
        <v>WA</v>
      </c>
      <c r="GB63" s="10" t="str">
        <f>IFERROR(__xludf.DUMMYFUNCTION("""COMPUTED_VALUE"""),"WA")</f>
        <v>WA</v>
      </c>
      <c r="GC63" s="10">
        <f>IFERROR(__xludf.DUMMYFUNCTION("""COMPUTED_VALUE"""),1.0)</f>
        <v>1</v>
      </c>
      <c r="GD63" s="10">
        <f>IFERROR(__xludf.DUMMYFUNCTION("""COMPUTED_VALUE"""),1.0)</f>
        <v>1</v>
      </c>
      <c r="GE63" s="11" t="str">
        <f>IFERROR(__xludf.DUMMYFUNCTION("""COMPUTED_VALUE"""),"-")</f>
        <v>-</v>
      </c>
      <c r="GF63" s="10" t="str">
        <f>IFERROR(__xludf.DUMMYFUNCTION("""COMPUTED_VALUE"""),"-")</f>
        <v>-</v>
      </c>
      <c r="GG63" s="10" t="str">
        <f>IFERROR(__xludf.DUMMYFUNCTION("""COMPUTED_VALUE"""),"-")</f>
        <v>-</v>
      </c>
      <c r="GH63" s="10" t="str">
        <f>IFERROR(__xludf.DUMMYFUNCTION("""COMPUTED_VALUE"""),"-")</f>
        <v>-</v>
      </c>
      <c r="GI63" s="10" t="str">
        <f>IFERROR(__xludf.DUMMYFUNCTION("""COMPUTED_VALUE"""),"-")</f>
        <v>-</v>
      </c>
      <c r="GJ63" s="10" t="str">
        <f>IFERROR(__xludf.DUMMYFUNCTION("""COMPUTED_VALUE"""),"-")</f>
        <v>-</v>
      </c>
      <c r="GK63" s="10" t="str">
        <f>IFERROR(__xludf.DUMMYFUNCTION("""COMPUTED_VALUE"""),"-")</f>
        <v>-</v>
      </c>
      <c r="GL63" s="10" t="str">
        <f>IFERROR(__xludf.DUMMYFUNCTION("""COMPUTED_VALUE"""),"-")</f>
        <v>-</v>
      </c>
      <c r="GM63" s="10" t="str">
        <f>IFERROR(__xludf.DUMMYFUNCTION("""COMPUTED_VALUE"""),"-")</f>
        <v>-</v>
      </c>
      <c r="GN63" s="10" t="str">
        <f>IFERROR(__xludf.DUMMYFUNCTION("""COMPUTED_VALUE"""),"-")</f>
        <v>-</v>
      </c>
      <c r="GO63" s="10" t="str">
        <f>IFERROR(__xludf.DUMMYFUNCTION("""COMPUTED_VALUE"""),"-")</f>
        <v>-</v>
      </c>
      <c r="GP63" s="10" t="str">
        <f>IFERROR(__xludf.DUMMYFUNCTION("""COMPUTED_VALUE"""),"-")</f>
        <v>-</v>
      </c>
      <c r="GQ63" s="10" t="str">
        <f>IFERROR(__xludf.DUMMYFUNCTION("""COMPUTED_VALUE"""),"-")</f>
        <v>-</v>
      </c>
      <c r="GR63" s="10" t="str">
        <f>IFERROR(__xludf.DUMMYFUNCTION("""COMPUTED_VALUE"""),"-")</f>
        <v>-</v>
      </c>
      <c r="GS63" s="10" t="str">
        <f>IFERROR(__xludf.DUMMYFUNCTION("""COMPUTED_VALUE"""),"-")</f>
        <v>-</v>
      </c>
      <c r="GT63" s="10" t="str">
        <f>IFERROR(__xludf.DUMMYFUNCTION("""COMPUTED_VALUE"""),"-")</f>
        <v>-</v>
      </c>
      <c r="GU63" s="10" t="str">
        <f>IFERROR(__xludf.DUMMYFUNCTION("""COMPUTED_VALUE"""),"-")</f>
        <v>-</v>
      </c>
      <c r="GV63" s="10" t="str">
        <f>IFERROR(__xludf.DUMMYFUNCTION("""COMPUTED_VALUE"""),"-")</f>
        <v>-</v>
      </c>
      <c r="GW63" s="10" t="str">
        <f>IFERROR(__xludf.DUMMYFUNCTION("""COMPUTED_VALUE"""),"-")</f>
        <v>-</v>
      </c>
      <c r="GX63" s="10" t="str">
        <f>IFERROR(__xludf.DUMMYFUNCTION("""COMPUTED_VALUE"""),"-")</f>
        <v>-</v>
      </c>
      <c r="GY63" s="10" t="str">
        <f>IFERROR(__xludf.DUMMYFUNCTION("""COMPUTED_VALUE"""),"-")</f>
        <v>-</v>
      </c>
      <c r="GZ63" s="10" t="str">
        <f>IFERROR(__xludf.DUMMYFUNCTION("""COMPUTED_VALUE"""),"-")</f>
        <v>-</v>
      </c>
      <c r="HA63" s="10" t="str">
        <f>IFERROR(__xludf.DUMMYFUNCTION("""COMPUTED_VALUE"""),"-")</f>
        <v>-</v>
      </c>
      <c r="HB63" s="10" t="str">
        <f>IFERROR(__xludf.DUMMYFUNCTION("""COMPUTED_VALUE"""),"-")</f>
        <v>-</v>
      </c>
      <c r="HC63" s="10" t="str">
        <f>IFERROR(__xludf.DUMMYFUNCTION("""COMPUTED_VALUE"""),"-")</f>
        <v>-</v>
      </c>
      <c r="HD63" s="10" t="str">
        <f>IFERROR(__xludf.DUMMYFUNCTION("""COMPUTED_VALUE"""),"-")</f>
        <v>-</v>
      </c>
      <c r="HE63" s="10" t="str">
        <f>IFERROR(__xludf.DUMMYFUNCTION("""COMPUTED_VALUE"""),"-")</f>
        <v>-</v>
      </c>
      <c r="HF63" s="10" t="str">
        <f>IFERROR(__xludf.DUMMYFUNCTION("""COMPUTED_VALUE"""),"-")</f>
        <v>-</v>
      </c>
      <c r="HG63" s="10" t="str">
        <f>IFERROR(__xludf.DUMMYFUNCTION("""COMPUTED_VALUE"""),"-")</f>
        <v>-</v>
      </c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</row>
    <row r="64">
      <c r="A64" s="7"/>
      <c r="B64" s="8"/>
      <c r="C64" s="8" t="str">
        <f t="shared" si="1"/>
        <v>62 - 63</v>
      </c>
      <c r="D64" s="7" t="str">
        <f>IFERROR(__xludf.DUMMYFUNCTION("""COMPUTED_VALUE"""),"NikolaPFC")</f>
        <v>NikolaPFC</v>
      </c>
      <c r="E64" s="7" t="str">
        <f>IFERROR(__xludf.DUMMYFUNCTION("""COMPUTED_VALUE"""),"Nikola")</f>
        <v>Nikola</v>
      </c>
      <c r="F64" s="7" t="str">
        <f>IFERROR(__xludf.DUMMYFUNCTION("""COMPUTED_VALUE"""),"Savić")</f>
        <v>Savić</v>
      </c>
      <c r="G64" s="9">
        <f>IFERROR(__xludf.DUMMYFUNCTION("""COMPUTED_VALUE"""),43.0)</f>
        <v>43</v>
      </c>
      <c r="H64" s="7" t="str">
        <f>IFERROR(__xludf.DUMMYFUNCTION("""COMPUTED_VALUE"""),"ODOBREN")</f>
        <v>ODOBREN</v>
      </c>
      <c r="I64" s="7" t="str">
        <f>IFERROR(__xludf.DUMMYFUNCTION("""COMPUTED_VALUE"""),"Šabac")</f>
        <v>Šabac</v>
      </c>
      <c r="J64" s="7" t="str">
        <f>IFERROR(__xludf.DUMMYFUNCTION("""COMPUTED_VALUE"""),"Šabačka gimnazija")</f>
        <v>Šabačka gimnazija</v>
      </c>
      <c r="K64" s="7" t="str">
        <f>IFERROR(__xludf.DUMMYFUNCTION("""COMPUTED_VALUE"""),"III")</f>
        <v>III</v>
      </c>
      <c r="L64" s="7" t="str">
        <f>IFERROR(__xludf.DUMMYFUNCTION("""COMPUTED_VALUE"""),"A")</f>
        <v>A</v>
      </c>
      <c r="M64" s="7" t="str">
        <f>IFERROR(__xludf.DUMMYFUNCTION("""COMPUTED_VALUE"""),"Goran Stanojević")</f>
        <v>Goran Stanojević</v>
      </c>
      <c r="N64" s="10" t="str">
        <f>IFERROR(__xludf.DUMMYFUNCTION("""COMPUTED_VALUE"""),"-")</f>
        <v>-</v>
      </c>
      <c r="O64" s="10" t="str">
        <f>IFERROR(__xludf.DUMMYFUNCTION("""COMPUTED_VALUE"""),"-")</f>
        <v>-</v>
      </c>
      <c r="P64" s="10" t="str">
        <f>IFERROR(__xludf.DUMMYFUNCTION("""COMPUTED_VALUE"""),"-")</f>
        <v>-</v>
      </c>
      <c r="Q64" s="11">
        <f>IFERROR(__xludf.DUMMYFUNCTION("""COMPUTED_VALUE"""),43.0)</f>
        <v>43</v>
      </c>
      <c r="R64" s="10" t="str">
        <f>IFERROR(__xludf.DUMMYFUNCTION("""COMPUTED_VALUE"""),"-")</f>
        <v>-</v>
      </c>
      <c r="S64" s="10" t="str">
        <f>IFERROR(__xludf.DUMMYFUNCTION("""COMPUTED_VALUE"""),"-")</f>
        <v>-</v>
      </c>
      <c r="T64" s="11" t="str">
        <f>IFERROR(__xludf.DUMMYFUNCTION("""COMPUTED_VALUE"""),"-")</f>
        <v>-</v>
      </c>
      <c r="U64" s="10" t="str">
        <f>IFERROR(__xludf.DUMMYFUNCTION("""COMPUTED_VALUE"""),"-")</f>
        <v>-</v>
      </c>
      <c r="V64" s="10" t="str">
        <f>IFERROR(__xludf.DUMMYFUNCTION("""COMPUTED_VALUE"""),"-")</f>
        <v>-</v>
      </c>
      <c r="W64" s="10" t="str">
        <f>IFERROR(__xludf.DUMMYFUNCTION("""COMPUTED_VALUE"""),"-")</f>
        <v>-</v>
      </c>
      <c r="X64" s="10" t="str">
        <f>IFERROR(__xludf.DUMMYFUNCTION("""COMPUTED_VALUE"""),"-")</f>
        <v>-</v>
      </c>
      <c r="Y64" s="10" t="str">
        <f>IFERROR(__xludf.DUMMYFUNCTION("""COMPUTED_VALUE"""),"-")</f>
        <v>-</v>
      </c>
      <c r="Z64" s="10" t="str">
        <f>IFERROR(__xludf.DUMMYFUNCTION("""COMPUTED_VALUE"""),"-")</f>
        <v>-</v>
      </c>
      <c r="AA64" s="10" t="str">
        <f>IFERROR(__xludf.DUMMYFUNCTION("""COMPUTED_VALUE"""),"-")</f>
        <v>-</v>
      </c>
      <c r="AB64" s="10" t="str">
        <f>IFERROR(__xludf.DUMMYFUNCTION("""COMPUTED_VALUE"""),"-")</f>
        <v>-</v>
      </c>
      <c r="AC64" s="10" t="str">
        <f>IFERROR(__xludf.DUMMYFUNCTION("""COMPUTED_VALUE"""),"-")</f>
        <v>-</v>
      </c>
      <c r="AD64" s="10" t="str">
        <f>IFERROR(__xludf.DUMMYFUNCTION("""COMPUTED_VALUE"""),"-")</f>
        <v>-</v>
      </c>
      <c r="AE64" s="10" t="str">
        <f>IFERROR(__xludf.DUMMYFUNCTION("""COMPUTED_VALUE"""),"-")</f>
        <v>-</v>
      </c>
      <c r="AF64" s="10" t="str">
        <f>IFERROR(__xludf.DUMMYFUNCTION("""COMPUTED_VALUE"""),"-")</f>
        <v>-</v>
      </c>
      <c r="AG64" s="10" t="str">
        <f>IFERROR(__xludf.DUMMYFUNCTION("""COMPUTED_VALUE"""),"-")</f>
        <v>-</v>
      </c>
      <c r="AH64" s="10" t="str">
        <f>IFERROR(__xludf.DUMMYFUNCTION("""COMPUTED_VALUE"""),"-")</f>
        <v>-</v>
      </c>
      <c r="AI64" s="10" t="str">
        <f>IFERROR(__xludf.DUMMYFUNCTION("""COMPUTED_VALUE"""),"-")</f>
        <v>-</v>
      </c>
      <c r="AJ64" s="10" t="str">
        <f>IFERROR(__xludf.DUMMYFUNCTION("""COMPUTED_VALUE"""),"-")</f>
        <v>-</v>
      </c>
      <c r="AK64" s="10" t="str">
        <f>IFERROR(__xludf.DUMMYFUNCTION("""COMPUTED_VALUE"""),"-")</f>
        <v>-</v>
      </c>
      <c r="AL64" s="10" t="str">
        <f>IFERROR(__xludf.DUMMYFUNCTION("""COMPUTED_VALUE"""),"-")</f>
        <v>-</v>
      </c>
      <c r="AM64" s="10" t="str">
        <f>IFERROR(__xludf.DUMMYFUNCTION("""COMPUTED_VALUE"""),"-")</f>
        <v>-</v>
      </c>
      <c r="AN64" s="11" t="str">
        <f>IFERROR(__xludf.DUMMYFUNCTION("""COMPUTED_VALUE"""),"-")</f>
        <v>-</v>
      </c>
      <c r="AO64" s="10" t="str">
        <f>IFERROR(__xludf.DUMMYFUNCTION("""COMPUTED_VALUE"""),"-")</f>
        <v>-</v>
      </c>
      <c r="AP64" s="10" t="str">
        <f>IFERROR(__xludf.DUMMYFUNCTION("""COMPUTED_VALUE"""),"-")</f>
        <v>-</v>
      </c>
      <c r="AQ64" s="10" t="str">
        <f>IFERROR(__xludf.DUMMYFUNCTION("""COMPUTED_VALUE"""),"-")</f>
        <v>-</v>
      </c>
      <c r="AR64" s="10" t="str">
        <f>IFERROR(__xludf.DUMMYFUNCTION("""COMPUTED_VALUE"""),"-")</f>
        <v>-</v>
      </c>
      <c r="AS64" s="10" t="str">
        <f>IFERROR(__xludf.DUMMYFUNCTION("""COMPUTED_VALUE"""),"-")</f>
        <v>-</v>
      </c>
      <c r="AT64" s="10" t="str">
        <f>IFERROR(__xludf.DUMMYFUNCTION("""COMPUTED_VALUE"""),"-")</f>
        <v>-</v>
      </c>
      <c r="AU64" s="10" t="str">
        <f>IFERROR(__xludf.DUMMYFUNCTION("""COMPUTED_VALUE"""),"-")</f>
        <v>-</v>
      </c>
      <c r="AV64" s="10" t="str">
        <f>IFERROR(__xludf.DUMMYFUNCTION("""COMPUTED_VALUE"""),"-")</f>
        <v>-</v>
      </c>
      <c r="AW64" s="10" t="str">
        <f>IFERROR(__xludf.DUMMYFUNCTION("""COMPUTED_VALUE"""),"-")</f>
        <v>-</v>
      </c>
      <c r="AX64" s="10" t="str">
        <f>IFERROR(__xludf.DUMMYFUNCTION("""COMPUTED_VALUE"""),"-")</f>
        <v>-</v>
      </c>
      <c r="AY64" s="10" t="str">
        <f>IFERROR(__xludf.DUMMYFUNCTION("""COMPUTED_VALUE"""),"-")</f>
        <v>-</v>
      </c>
      <c r="AZ64" s="10" t="str">
        <f>IFERROR(__xludf.DUMMYFUNCTION("""COMPUTED_VALUE"""),"-")</f>
        <v>-</v>
      </c>
      <c r="BA64" s="10" t="str">
        <f>IFERROR(__xludf.DUMMYFUNCTION("""COMPUTED_VALUE"""),"-")</f>
        <v>-</v>
      </c>
      <c r="BB64" s="10" t="str">
        <f>IFERROR(__xludf.DUMMYFUNCTION("""COMPUTED_VALUE"""),"-")</f>
        <v>-</v>
      </c>
      <c r="BC64" s="10" t="str">
        <f>IFERROR(__xludf.DUMMYFUNCTION("""COMPUTED_VALUE"""),"-")</f>
        <v>-</v>
      </c>
      <c r="BD64" s="10" t="str">
        <f>IFERROR(__xludf.DUMMYFUNCTION("""COMPUTED_VALUE"""),"-")</f>
        <v>-</v>
      </c>
      <c r="BE64" s="10" t="str">
        <f>IFERROR(__xludf.DUMMYFUNCTION("""COMPUTED_VALUE"""),"-")</f>
        <v>-</v>
      </c>
      <c r="BF64" s="10" t="str">
        <f>IFERROR(__xludf.DUMMYFUNCTION("""COMPUTED_VALUE"""),"-")</f>
        <v>-</v>
      </c>
      <c r="BG64" s="10" t="str">
        <f>IFERROR(__xludf.DUMMYFUNCTION("""COMPUTED_VALUE"""),"-")</f>
        <v>-</v>
      </c>
      <c r="BH64" s="10" t="str">
        <f>IFERROR(__xludf.DUMMYFUNCTION("""COMPUTED_VALUE"""),"-")</f>
        <v>-</v>
      </c>
      <c r="BI64" s="10" t="str">
        <f>IFERROR(__xludf.DUMMYFUNCTION("""COMPUTED_VALUE"""),"-")</f>
        <v>-</v>
      </c>
      <c r="BJ64" s="10" t="str">
        <f>IFERROR(__xludf.DUMMYFUNCTION("""COMPUTED_VALUE"""),"-")</f>
        <v>-</v>
      </c>
      <c r="BK64" s="10" t="str">
        <f>IFERROR(__xludf.DUMMYFUNCTION("""COMPUTED_VALUE"""),"-")</f>
        <v>-</v>
      </c>
      <c r="BL64" s="11" t="str">
        <f>IFERROR(__xludf.DUMMYFUNCTION("""COMPUTED_VALUE"""),"-")</f>
        <v>-</v>
      </c>
      <c r="BM64" s="10" t="str">
        <f>IFERROR(__xludf.DUMMYFUNCTION("""COMPUTED_VALUE"""),"-")</f>
        <v>-</v>
      </c>
      <c r="BN64" s="10" t="str">
        <f>IFERROR(__xludf.DUMMYFUNCTION("""COMPUTED_VALUE"""),"-")</f>
        <v>-</v>
      </c>
      <c r="BO64" s="10" t="str">
        <f>IFERROR(__xludf.DUMMYFUNCTION("""COMPUTED_VALUE"""),"-")</f>
        <v>-</v>
      </c>
      <c r="BP64" s="10" t="str">
        <f>IFERROR(__xludf.DUMMYFUNCTION("""COMPUTED_VALUE"""),"-")</f>
        <v>-</v>
      </c>
      <c r="BQ64" s="10" t="str">
        <f>IFERROR(__xludf.DUMMYFUNCTION("""COMPUTED_VALUE"""),"-")</f>
        <v>-</v>
      </c>
      <c r="BR64" s="10" t="str">
        <f>IFERROR(__xludf.DUMMYFUNCTION("""COMPUTED_VALUE"""),"-")</f>
        <v>-</v>
      </c>
      <c r="BS64" s="10" t="str">
        <f>IFERROR(__xludf.DUMMYFUNCTION("""COMPUTED_VALUE"""),"-")</f>
        <v>-</v>
      </c>
      <c r="BT64" s="10" t="str">
        <f>IFERROR(__xludf.DUMMYFUNCTION("""COMPUTED_VALUE"""),"-")</f>
        <v>-</v>
      </c>
      <c r="BU64" s="10" t="str">
        <f>IFERROR(__xludf.DUMMYFUNCTION("""COMPUTED_VALUE"""),"-")</f>
        <v>-</v>
      </c>
      <c r="BV64" s="10" t="str">
        <f>IFERROR(__xludf.DUMMYFUNCTION("""COMPUTED_VALUE"""),"-")</f>
        <v>-</v>
      </c>
      <c r="BW64" s="10" t="str">
        <f>IFERROR(__xludf.DUMMYFUNCTION("""COMPUTED_VALUE"""),"-")</f>
        <v>-</v>
      </c>
      <c r="BX64" s="10" t="str">
        <f>IFERROR(__xludf.DUMMYFUNCTION("""COMPUTED_VALUE"""),"-")</f>
        <v>-</v>
      </c>
      <c r="BY64" s="10" t="str">
        <f>IFERROR(__xludf.DUMMYFUNCTION("""COMPUTED_VALUE"""),"-")</f>
        <v>-</v>
      </c>
      <c r="BZ64" s="10" t="str">
        <f>IFERROR(__xludf.DUMMYFUNCTION("""COMPUTED_VALUE"""),"-")</f>
        <v>-</v>
      </c>
      <c r="CA64" s="10" t="str">
        <f>IFERROR(__xludf.DUMMYFUNCTION("""COMPUTED_VALUE"""),"-")</f>
        <v>-</v>
      </c>
      <c r="CB64" s="10" t="str">
        <f>IFERROR(__xludf.DUMMYFUNCTION("""COMPUTED_VALUE"""),"-")</f>
        <v>-</v>
      </c>
      <c r="CC64" s="10" t="str">
        <f>IFERROR(__xludf.DUMMYFUNCTION("""COMPUTED_VALUE"""),"-")</f>
        <v>-</v>
      </c>
      <c r="CD64" s="10" t="str">
        <f>IFERROR(__xludf.DUMMYFUNCTION("""COMPUTED_VALUE"""),"-")</f>
        <v>-</v>
      </c>
      <c r="CE64" s="10" t="str">
        <f>IFERROR(__xludf.DUMMYFUNCTION("""COMPUTED_VALUE"""),"-")</f>
        <v>-</v>
      </c>
      <c r="CF64" s="10" t="str">
        <f>IFERROR(__xludf.DUMMYFUNCTION("""COMPUTED_VALUE"""),"-")</f>
        <v>-</v>
      </c>
      <c r="CG64" s="10" t="str">
        <f>IFERROR(__xludf.DUMMYFUNCTION("""COMPUTED_VALUE"""),"-")</f>
        <v>-</v>
      </c>
      <c r="CH64" s="10" t="str">
        <f>IFERROR(__xludf.DUMMYFUNCTION("""COMPUTED_VALUE"""),"-")</f>
        <v>-</v>
      </c>
      <c r="CI64" s="10" t="str">
        <f>IFERROR(__xludf.DUMMYFUNCTION("""COMPUTED_VALUE"""),"-")</f>
        <v>-</v>
      </c>
      <c r="CJ64" s="10" t="str">
        <f>IFERROR(__xludf.DUMMYFUNCTION("""COMPUTED_VALUE"""),"-")</f>
        <v>-</v>
      </c>
      <c r="CK64" s="10" t="str">
        <f>IFERROR(__xludf.DUMMYFUNCTION("""COMPUTED_VALUE"""),"-")</f>
        <v>-</v>
      </c>
      <c r="CL64" s="10" t="str">
        <f>IFERROR(__xludf.DUMMYFUNCTION("""COMPUTED_VALUE"""),"-")</f>
        <v>-</v>
      </c>
      <c r="CM64" s="10" t="str">
        <f>IFERROR(__xludf.DUMMYFUNCTION("""COMPUTED_VALUE"""),"-")</f>
        <v>-</v>
      </c>
      <c r="CN64" s="10" t="str">
        <f>IFERROR(__xludf.DUMMYFUNCTION("""COMPUTED_VALUE"""),"-")</f>
        <v>-</v>
      </c>
      <c r="CO64" s="11">
        <f>IFERROR(__xludf.DUMMYFUNCTION("""COMPUTED_VALUE"""),1.0)</f>
        <v>1</v>
      </c>
      <c r="CP64" s="10" t="str">
        <f>IFERROR(__xludf.DUMMYFUNCTION("""COMPUTED_VALUE"""),"WA")</f>
        <v>WA</v>
      </c>
      <c r="CQ64" s="10">
        <f>IFERROR(__xludf.DUMMYFUNCTION("""COMPUTED_VALUE"""),1.0)</f>
        <v>1</v>
      </c>
      <c r="CR64" s="10">
        <f>IFERROR(__xludf.DUMMYFUNCTION("""COMPUTED_VALUE"""),1.0)</f>
        <v>1</v>
      </c>
      <c r="CS64" s="10">
        <f>IFERROR(__xludf.DUMMYFUNCTION("""COMPUTED_VALUE"""),1.0)</f>
        <v>1</v>
      </c>
      <c r="CT64" s="10">
        <f>IFERROR(__xludf.DUMMYFUNCTION("""COMPUTED_VALUE"""),1.0)</f>
        <v>1</v>
      </c>
      <c r="CU64" s="10">
        <f>IFERROR(__xludf.DUMMYFUNCTION("""COMPUTED_VALUE"""),1.0)</f>
        <v>1</v>
      </c>
      <c r="CV64" s="10">
        <f>IFERROR(__xludf.DUMMYFUNCTION("""COMPUTED_VALUE"""),1.0)</f>
        <v>1</v>
      </c>
      <c r="CW64" s="10">
        <f>IFERROR(__xludf.DUMMYFUNCTION("""COMPUTED_VALUE"""),1.0)</f>
        <v>1</v>
      </c>
      <c r="CX64" s="10">
        <f>IFERROR(__xludf.DUMMYFUNCTION("""COMPUTED_VALUE"""),1.0)</f>
        <v>1</v>
      </c>
      <c r="CY64" s="10">
        <f>IFERROR(__xludf.DUMMYFUNCTION("""COMPUTED_VALUE"""),1.0)</f>
        <v>1</v>
      </c>
      <c r="CZ64" s="10">
        <f>IFERROR(__xludf.DUMMYFUNCTION("""COMPUTED_VALUE"""),1.0)</f>
        <v>1</v>
      </c>
      <c r="DA64" s="10">
        <f>IFERROR(__xludf.DUMMYFUNCTION("""COMPUTED_VALUE"""),1.0)</f>
        <v>1</v>
      </c>
      <c r="DB64" s="10">
        <f>IFERROR(__xludf.DUMMYFUNCTION("""COMPUTED_VALUE"""),1.0)</f>
        <v>1</v>
      </c>
      <c r="DC64" s="10">
        <f>IFERROR(__xludf.DUMMYFUNCTION("""COMPUTED_VALUE"""),1.0)</f>
        <v>1</v>
      </c>
      <c r="DD64" s="10">
        <f>IFERROR(__xludf.DUMMYFUNCTION("""COMPUTED_VALUE"""),1.0)</f>
        <v>1</v>
      </c>
      <c r="DE64" s="10">
        <f>IFERROR(__xludf.DUMMYFUNCTION("""COMPUTED_VALUE"""),1.0)</f>
        <v>1</v>
      </c>
      <c r="DF64" s="10">
        <f>IFERROR(__xludf.DUMMYFUNCTION("""COMPUTED_VALUE"""),1.0)</f>
        <v>1</v>
      </c>
      <c r="DG64" s="10">
        <f>IFERROR(__xludf.DUMMYFUNCTION("""COMPUTED_VALUE"""),1.0)</f>
        <v>1</v>
      </c>
      <c r="DH64" s="10">
        <f>IFERROR(__xludf.DUMMYFUNCTION("""COMPUTED_VALUE"""),1.0)</f>
        <v>1</v>
      </c>
      <c r="DI64" s="10">
        <f>IFERROR(__xludf.DUMMYFUNCTION("""COMPUTED_VALUE"""),1.0)</f>
        <v>1</v>
      </c>
      <c r="DJ64" s="10">
        <f>IFERROR(__xludf.DUMMYFUNCTION("""COMPUTED_VALUE"""),1.0)</f>
        <v>1</v>
      </c>
      <c r="DK64" s="10">
        <f>IFERROR(__xludf.DUMMYFUNCTION("""COMPUTED_VALUE"""),1.0)</f>
        <v>1</v>
      </c>
      <c r="DL64" s="10">
        <f>IFERROR(__xludf.DUMMYFUNCTION("""COMPUTED_VALUE"""),1.0)</f>
        <v>1</v>
      </c>
      <c r="DM64" s="10">
        <f>IFERROR(__xludf.DUMMYFUNCTION("""COMPUTED_VALUE"""),1.0)</f>
        <v>1</v>
      </c>
      <c r="DN64" s="10">
        <f>IFERROR(__xludf.DUMMYFUNCTION("""COMPUTED_VALUE"""),1.0)</f>
        <v>1</v>
      </c>
      <c r="DO64" s="10">
        <f>IFERROR(__xludf.DUMMYFUNCTION("""COMPUTED_VALUE"""),1.0)</f>
        <v>1</v>
      </c>
      <c r="DP64" s="10">
        <f>IFERROR(__xludf.DUMMYFUNCTION("""COMPUTED_VALUE"""),1.0)</f>
        <v>1</v>
      </c>
      <c r="DQ64" s="10">
        <f>IFERROR(__xludf.DUMMYFUNCTION("""COMPUTED_VALUE"""),1.0)</f>
        <v>1</v>
      </c>
      <c r="DR64" s="10">
        <f>IFERROR(__xludf.DUMMYFUNCTION("""COMPUTED_VALUE"""),1.0)</f>
        <v>1</v>
      </c>
      <c r="DS64" s="10">
        <f>IFERROR(__xludf.DUMMYFUNCTION("""COMPUTED_VALUE"""),1.0)</f>
        <v>1</v>
      </c>
      <c r="DT64" s="10">
        <f>IFERROR(__xludf.DUMMYFUNCTION("""COMPUTED_VALUE"""),1.0)</f>
        <v>1</v>
      </c>
      <c r="DU64" s="10">
        <f>IFERROR(__xludf.DUMMYFUNCTION("""COMPUTED_VALUE"""),1.0)</f>
        <v>1</v>
      </c>
      <c r="DV64" s="10">
        <f>IFERROR(__xludf.DUMMYFUNCTION("""COMPUTED_VALUE"""),1.0)</f>
        <v>1</v>
      </c>
      <c r="DW64" s="10">
        <f>IFERROR(__xludf.DUMMYFUNCTION("""COMPUTED_VALUE"""),1.0)</f>
        <v>1</v>
      </c>
      <c r="DX64" s="10">
        <f>IFERROR(__xludf.DUMMYFUNCTION("""COMPUTED_VALUE"""),1.0)</f>
        <v>1</v>
      </c>
      <c r="DY64" s="10">
        <f>IFERROR(__xludf.DUMMYFUNCTION("""COMPUTED_VALUE"""),1.0)</f>
        <v>1</v>
      </c>
      <c r="DZ64" s="10">
        <f>IFERROR(__xludf.DUMMYFUNCTION("""COMPUTED_VALUE"""),1.0)</f>
        <v>1</v>
      </c>
      <c r="EA64" s="10">
        <f>IFERROR(__xludf.DUMMYFUNCTION("""COMPUTED_VALUE"""),1.0)</f>
        <v>1</v>
      </c>
      <c r="EB64" s="10">
        <f>IFERROR(__xludf.DUMMYFUNCTION("""COMPUTED_VALUE"""),1.0)</f>
        <v>1</v>
      </c>
      <c r="EC64" s="10">
        <f>IFERROR(__xludf.DUMMYFUNCTION("""COMPUTED_VALUE"""),1.0)</f>
        <v>1</v>
      </c>
      <c r="ED64" s="10">
        <f>IFERROR(__xludf.DUMMYFUNCTION("""COMPUTED_VALUE"""),1.0)</f>
        <v>1</v>
      </c>
      <c r="EE64" s="10">
        <f>IFERROR(__xludf.DUMMYFUNCTION("""COMPUTED_VALUE"""),1.0)</f>
        <v>1</v>
      </c>
      <c r="EF64" s="10">
        <f>IFERROR(__xludf.DUMMYFUNCTION("""COMPUTED_VALUE"""),1.0)</f>
        <v>1</v>
      </c>
      <c r="EG64" s="10">
        <f>IFERROR(__xludf.DUMMYFUNCTION("""COMPUTED_VALUE"""),1.0)</f>
        <v>1</v>
      </c>
      <c r="EH64" s="10">
        <f>IFERROR(__xludf.DUMMYFUNCTION("""COMPUTED_VALUE"""),1.0)</f>
        <v>1</v>
      </c>
      <c r="EI64" s="10">
        <f>IFERROR(__xludf.DUMMYFUNCTION("""COMPUTED_VALUE"""),1.0)</f>
        <v>1</v>
      </c>
      <c r="EJ64" s="10">
        <f>IFERROR(__xludf.DUMMYFUNCTION("""COMPUTED_VALUE"""),1.0)</f>
        <v>1</v>
      </c>
      <c r="EK64" s="10">
        <f>IFERROR(__xludf.DUMMYFUNCTION("""COMPUTED_VALUE"""),1.0)</f>
        <v>1</v>
      </c>
      <c r="EL64" s="10">
        <f>IFERROR(__xludf.DUMMYFUNCTION("""COMPUTED_VALUE"""),1.0)</f>
        <v>1</v>
      </c>
      <c r="EM64" s="10" t="str">
        <f>IFERROR(__xludf.DUMMYFUNCTION("""COMPUTED_VALUE"""),"WA")</f>
        <v>WA</v>
      </c>
      <c r="EN64" s="10" t="str">
        <f>IFERROR(__xludf.DUMMYFUNCTION("""COMPUTED_VALUE"""),"WA")</f>
        <v>WA</v>
      </c>
      <c r="EO64" s="10" t="str">
        <f>IFERROR(__xludf.DUMMYFUNCTION("""COMPUTED_VALUE"""),"WA")</f>
        <v>WA</v>
      </c>
      <c r="EP64" s="10">
        <f>IFERROR(__xludf.DUMMYFUNCTION("""COMPUTED_VALUE"""),1.0)</f>
        <v>1</v>
      </c>
      <c r="EQ64" s="10">
        <f>IFERROR(__xludf.DUMMYFUNCTION("""COMPUTED_VALUE"""),1.0)</f>
        <v>1</v>
      </c>
      <c r="ER64" s="10">
        <f>IFERROR(__xludf.DUMMYFUNCTION("""COMPUTED_VALUE"""),1.0)</f>
        <v>1</v>
      </c>
      <c r="ES64" s="10" t="str">
        <f>IFERROR(__xludf.DUMMYFUNCTION("""COMPUTED_VALUE"""),"WA")</f>
        <v>WA</v>
      </c>
      <c r="ET64" s="10" t="str">
        <f>IFERROR(__xludf.DUMMYFUNCTION("""COMPUTED_VALUE"""),"WA")</f>
        <v>WA</v>
      </c>
      <c r="EU64" s="10">
        <f>IFERROR(__xludf.DUMMYFUNCTION("""COMPUTED_VALUE"""),1.0)</f>
        <v>1</v>
      </c>
      <c r="EV64" s="10" t="str">
        <f>IFERROR(__xludf.DUMMYFUNCTION("""COMPUTED_VALUE"""),"WA")</f>
        <v>WA</v>
      </c>
      <c r="EW64" s="10" t="str">
        <f>IFERROR(__xludf.DUMMYFUNCTION("""COMPUTED_VALUE"""),"WA")</f>
        <v>WA</v>
      </c>
      <c r="EX64" s="10">
        <f>IFERROR(__xludf.DUMMYFUNCTION("""COMPUTED_VALUE"""),1.0)</f>
        <v>1</v>
      </c>
      <c r="EY64" s="10" t="str">
        <f>IFERROR(__xludf.DUMMYFUNCTION("""COMPUTED_VALUE"""),"WA")</f>
        <v>WA</v>
      </c>
      <c r="EZ64" s="10" t="str">
        <f>IFERROR(__xludf.DUMMYFUNCTION("""COMPUTED_VALUE"""),"WA")</f>
        <v>WA</v>
      </c>
      <c r="FA64" s="10" t="str">
        <f>IFERROR(__xludf.DUMMYFUNCTION("""COMPUTED_VALUE"""),"WA")</f>
        <v>WA</v>
      </c>
      <c r="FB64" s="10" t="str">
        <f>IFERROR(__xludf.DUMMYFUNCTION("""COMPUTED_VALUE"""),"WA")</f>
        <v>WA</v>
      </c>
      <c r="FC64" s="10" t="str">
        <f>IFERROR(__xludf.DUMMYFUNCTION("""COMPUTED_VALUE"""),"WA")</f>
        <v>WA</v>
      </c>
      <c r="FD64" s="11" t="str">
        <f>IFERROR(__xludf.DUMMYFUNCTION("""COMPUTED_VALUE"""),"-")</f>
        <v>-</v>
      </c>
      <c r="FE64" s="10" t="str">
        <f>IFERROR(__xludf.DUMMYFUNCTION("""COMPUTED_VALUE"""),"-")</f>
        <v>-</v>
      </c>
      <c r="FF64" s="10" t="str">
        <f>IFERROR(__xludf.DUMMYFUNCTION("""COMPUTED_VALUE"""),"-")</f>
        <v>-</v>
      </c>
      <c r="FG64" s="10" t="str">
        <f>IFERROR(__xludf.DUMMYFUNCTION("""COMPUTED_VALUE"""),"-")</f>
        <v>-</v>
      </c>
      <c r="FH64" s="10" t="str">
        <f>IFERROR(__xludf.DUMMYFUNCTION("""COMPUTED_VALUE"""),"-")</f>
        <v>-</v>
      </c>
      <c r="FI64" s="10" t="str">
        <f>IFERROR(__xludf.DUMMYFUNCTION("""COMPUTED_VALUE"""),"-")</f>
        <v>-</v>
      </c>
      <c r="FJ64" s="10" t="str">
        <f>IFERROR(__xludf.DUMMYFUNCTION("""COMPUTED_VALUE"""),"-")</f>
        <v>-</v>
      </c>
      <c r="FK64" s="10" t="str">
        <f>IFERROR(__xludf.DUMMYFUNCTION("""COMPUTED_VALUE"""),"-")</f>
        <v>-</v>
      </c>
      <c r="FL64" s="10" t="str">
        <f>IFERROR(__xludf.DUMMYFUNCTION("""COMPUTED_VALUE"""),"-")</f>
        <v>-</v>
      </c>
      <c r="FM64" s="10" t="str">
        <f>IFERROR(__xludf.DUMMYFUNCTION("""COMPUTED_VALUE"""),"-")</f>
        <v>-</v>
      </c>
      <c r="FN64" s="10" t="str">
        <f>IFERROR(__xludf.DUMMYFUNCTION("""COMPUTED_VALUE"""),"-")</f>
        <v>-</v>
      </c>
      <c r="FO64" s="10" t="str">
        <f>IFERROR(__xludf.DUMMYFUNCTION("""COMPUTED_VALUE"""),"-")</f>
        <v>-</v>
      </c>
      <c r="FP64" s="10" t="str">
        <f>IFERROR(__xludf.DUMMYFUNCTION("""COMPUTED_VALUE"""),"-")</f>
        <v>-</v>
      </c>
      <c r="FQ64" s="10" t="str">
        <f>IFERROR(__xludf.DUMMYFUNCTION("""COMPUTED_VALUE"""),"-")</f>
        <v>-</v>
      </c>
      <c r="FR64" s="10" t="str">
        <f>IFERROR(__xludf.DUMMYFUNCTION("""COMPUTED_VALUE"""),"-")</f>
        <v>-</v>
      </c>
      <c r="FS64" s="10" t="str">
        <f>IFERROR(__xludf.DUMMYFUNCTION("""COMPUTED_VALUE"""),"-")</f>
        <v>-</v>
      </c>
      <c r="FT64" s="10" t="str">
        <f>IFERROR(__xludf.DUMMYFUNCTION("""COMPUTED_VALUE"""),"-")</f>
        <v>-</v>
      </c>
      <c r="FU64" s="10" t="str">
        <f>IFERROR(__xludf.DUMMYFUNCTION("""COMPUTED_VALUE"""),"-")</f>
        <v>-</v>
      </c>
      <c r="FV64" s="10" t="str">
        <f>IFERROR(__xludf.DUMMYFUNCTION("""COMPUTED_VALUE"""),"-")</f>
        <v>-</v>
      </c>
      <c r="FW64" s="10" t="str">
        <f>IFERROR(__xludf.DUMMYFUNCTION("""COMPUTED_VALUE"""),"-")</f>
        <v>-</v>
      </c>
      <c r="FX64" s="10" t="str">
        <f>IFERROR(__xludf.DUMMYFUNCTION("""COMPUTED_VALUE"""),"-")</f>
        <v>-</v>
      </c>
      <c r="FY64" s="10" t="str">
        <f>IFERROR(__xludf.DUMMYFUNCTION("""COMPUTED_VALUE"""),"-")</f>
        <v>-</v>
      </c>
      <c r="FZ64" s="10" t="str">
        <f>IFERROR(__xludf.DUMMYFUNCTION("""COMPUTED_VALUE"""),"-")</f>
        <v>-</v>
      </c>
      <c r="GA64" s="10" t="str">
        <f>IFERROR(__xludf.DUMMYFUNCTION("""COMPUTED_VALUE"""),"-")</f>
        <v>-</v>
      </c>
      <c r="GB64" s="10" t="str">
        <f>IFERROR(__xludf.DUMMYFUNCTION("""COMPUTED_VALUE"""),"-")</f>
        <v>-</v>
      </c>
      <c r="GC64" s="10" t="str">
        <f>IFERROR(__xludf.DUMMYFUNCTION("""COMPUTED_VALUE"""),"-")</f>
        <v>-</v>
      </c>
      <c r="GD64" s="10" t="str">
        <f>IFERROR(__xludf.DUMMYFUNCTION("""COMPUTED_VALUE"""),"-")</f>
        <v>-</v>
      </c>
      <c r="GE64" s="11" t="str">
        <f>IFERROR(__xludf.DUMMYFUNCTION("""COMPUTED_VALUE"""),"-")</f>
        <v>-</v>
      </c>
      <c r="GF64" s="10" t="str">
        <f>IFERROR(__xludf.DUMMYFUNCTION("""COMPUTED_VALUE"""),"-")</f>
        <v>-</v>
      </c>
      <c r="GG64" s="10" t="str">
        <f>IFERROR(__xludf.DUMMYFUNCTION("""COMPUTED_VALUE"""),"-")</f>
        <v>-</v>
      </c>
      <c r="GH64" s="10" t="str">
        <f>IFERROR(__xludf.DUMMYFUNCTION("""COMPUTED_VALUE"""),"-")</f>
        <v>-</v>
      </c>
      <c r="GI64" s="10" t="str">
        <f>IFERROR(__xludf.DUMMYFUNCTION("""COMPUTED_VALUE"""),"-")</f>
        <v>-</v>
      </c>
      <c r="GJ64" s="10" t="str">
        <f>IFERROR(__xludf.DUMMYFUNCTION("""COMPUTED_VALUE"""),"-")</f>
        <v>-</v>
      </c>
      <c r="GK64" s="10" t="str">
        <f>IFERROR(__xludf.DUMMYFUNCTION("""COMPUTED_VALUE"""),"-")</f>
        <v>-</v>
      </c>
      <c r="GL64" s="10" t="str">
        <f>IFERROR(__xludf.DUMMYFUNCTION("""COMPUTED_VALUE"""),"-")</f>
        <v>-</v>
      </c>
      <c r="GM64" s="10" t="str">
        <f>IFERROR(__xludf.DUMMYFUNCTION("""COMPUTED_VALUE"""),"-")</f>
        <v>-</v>
      </c>
      <c r="GN64" s="10" t="str">
        <f>IFERROR(__xludf.DUMMYFUNCTION("""COMPUTED_VALUE"""),"-")</f>
        <v>-</v>
      </c>
      <c r="GO64" s="10" t="str">
        <f>IFERROR(__xludf.DUMMYFUNCTION("""COMPUTED_VALUE"""),"-")</f>
        <v>-</v>
      </c>
      <c r="GP64" s="10" t="str">
        <f>IFERROR(__xludf.DUMMYFUNCTION("""COMPUTED_VALUE"""),"-")</f>
        <v>-</v>
      </c>
      <c r="GQ64" s="10" t="str">
        <f>IFERROR(__xludf.DUMMYFUNCTION("""COMPUTED_VALUE"""),"-")</f>
        <v>-</v>
      </c>
      <c r="GR64" s="10" t="str">
        <f>IFERROR(__xludf.DUMMYFUNCTION("""COMPUTED_VALUE"""),"-")</f>
        <v>-</v>
      </c>
      <c r="GS64" s="10" t="str">
        <f>IFERROR(__xludf.DUMMYFUNCTION("""COMPUTED_VALUE"""),"-")</f>
        <v>-</v>
      </c>
      <c r="GT64" s="10" t="str">
        <f>IFERROR(__xludf.DUMMYFUNCTION("""COMPUTED_VALUE"""),"-")</f>
        <v>-</v>
      </c>
      <c r="GU64" s="10" t="str">
        <f>IFERROR(__xludf.DUMMYFUNCTION("""COMPUTED_VALUE"""),"-")</f>
        <v>-</v>
      </c>
      <c r="GV64" s="10" t="str">
        <f>IFERROR(__xludf.DUMMYFUNCTION("""COMPUTED_VALUE"""),"-")</f>
        <v>-</v>
      </c>
      <c r="GW64" s="10" t="str">
        <f>IFERROR(__xludf.DUMMYFUNCTION("""COMPUTED_VALUE"""),"-")</f>
        <v>-</v>
      </c>
      <c r="GX64" s="10" t="str">
        <f>IFERROR(__xludf.DUMMYFUNCTION("""COMPUTED_VALUE"""),"-")</f>
        <v>-</v>
      </c>
      <c r="GY64" s="10" t="str">
        <f>IFERROR(__xludf.DUMMYFUNCTION("""COMPUTED_VALUE"""),"-")</f>
        <v>-</v>
      </c>
      <c r="GZ64" s="10" t="str">
        <f>IFERROR(__xludf.DUMMYFUNCTION("""COMPUTED_VALUE"""),"-")</f>
        <v>-</v>
      </c>
      <c r="HA64" s="10" t="str">
        <f>IFERROR(__xludf.DUMMYFUNCTION("""COMPUTED_VALUE"""),"-")</f>
        <v>-</v>
      </c>
      <c r="HB64" s="10" t="str">
        <f>IFERROR(__xludf.DUMMYFUNCTION("""COMPUTED_VALUE"""),"-")</f>
        <v>-</v>
      </c>
      <c r="HC64" s="10" t="str">
        <f>IFERROR(__xludf.DUMMYFUNCTION("""COMPUTED_VALUE"""),"-")</f>
        <v>-</v>
      </c>
      <c r="HD64" s="10" t="str">
        <f>IFERROR(__xludf.DUMMYFUNCTION("""COMPUTED_VALUE"""),"-")</f>
        <v>-</v>
      </c>
      <c r="HE64" s="10" t="str">
        <f>IFERROR(__xludf.DUMMYFUNCTION("""COMPUTED_VALUE"""),"-")</f>
        <v>-</v>
      </c>
      <c r="HF64" s="10" t="str">
        <f>IFERROR(__xludf.DUMMYFUNCTION("""COMPUTED_VALUE"""),"-")</f>
        <v>-</v>
      </c>
      <c r="HG64" s="10" t="str">
        <f>IFERROR(__xludf.DUMMYFUNCTION("""COMPUTED_VALUE"""),"-")</f>
        <v>-</v>
      </c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</row>
    <row r="65">
      <c r="A65" s="7"/>
      <c r="B65" s="8"/>
      <c r="C65" s="8" t="str">
        <f t="shared" si="1"/>
        <v>62 - 63</v>
      </c>
      <c r="D65" s="7" t="str">
        <f>IFERROR(__xludf.DUMMYFUNCTION("""COMPUTED_VALUE"""),"bane1604")</f>
        <v>bane1604</v>
      </c>
      <c r="E65" s="7" t="str">
        <f>IFERROR(__xludf.DUMMYFUNCTION("""COMPUTED_VALUE"""),"Branislav")</f>
        <v>Branislav</v>
      </c>
      <c r="F65" s="7" t="str">
        <f>IFERROR(__xludf.DUMMYFUNCTION("""COMPUTED_VALUE"""),"Ćujić")</f>
        <v>Ćujić</v>
      </c>
      <c r="G65" s="9">
        <f>IFERROR(__xludf.DUMMYFUNCTION("""COMPUTED_VALUE"""),43.0)</f>
        <v>43</v>
      </c>
      <c r="H65" s="7" t="str">
        <f>IFERROR(__xludf.DUMMYFUNCTION("""COMPUTED_VALUE"""),"ODOBREN")</f>
        <v>ODOBREN</v>
      </c>
      <c r="I65" s="7" t="str">
        <f>IFERROR(__xludf.DUMMYFUNCTION("""COMPUTED_VALUE"""),"Jagodina")</f>
        <v>Jagodina</v>
      </c>
      <c r="J65" s="7" t="str">
        <f>IFERROR(__xludf.DUMMYFUNCTION("""COMPUTED_VALUE"""),"Gimnazija Svetozar Marković")</f>
        <v>Gimnazija Svetozar Marković</v>
      </c>
      <c r="K65" s="7" t="str">
        <f>IFERROR(__xludf.DUMMYFUNCTION("""COMPUTED_VALUE"""),"II")</f>
        <v>II</v>
      </c>
      <c r="L65" s="7" t="str">
        <f>IFERROR(__xludf.DUMMYFUNCTION("""COMPUTED_VALUE"""),"A")</f>
        <v>A</v>
      </c>
      <c r="M65" s="7" t="str">
        <f>IFERROR(__xludf.DUMMYFUNCTION("""COMPUTED_VALUE"""),"Nikola Nikolić")</f>
        <v>Nikola Nikolić</v>
      </c>
      <c r="N65" s="10" t="str">
        <f>IFERROR(__xludf.DUMMYFUNCTION("""COMPUTED_VALUE"""),"-")</f>
        <v>-</v>
      </c>
      <c r="O65" s="10" t="str">
        <f>IFERROR(__xludf.DUMMYFUNCTION("""COMPUTED_VALUE"""),"-")</f>
        <v>-</v>
      </c>
      <c r="P65" s="10" t="str">
        <f>IFERROR(__xludf.DUMMYFUNCTION("""COMPUTED_VALUE"""),"-")</f>
        <v>-</v>
      </c>
      <c r="Q65" s="11">
        <f>IFERROR(__xludf.DUMMYFUNCTION("""COMPUTED_VALUE"""),43.0)</f>
        <v>43</v>
      </c>
      <c r="R65" s="10">
        <f>IFERROR(__xludf.DUMMYFUNCTION("""COMPUTED_VALUE"""),0.0)</f>
        <v>0</v>
      </c>
      <c r="S65" s="10" t="str">
        <f>IFERROR(__xludf.DUMMYFUNCTION("""COMPUTED_VALUE"""),"-")</f>
        <v>-</v>
      </c>
      <c r="T65" s="11" t="str">
        <f>IFERROR(__xludf.DUMMYFUNCTION("""COMPUTED_VALUE"""),"-")</f>
        <v>-</v>
      </c>
      <c r="U65" s="10" t="str">
        <f>IFERROR(__xludf.DUMMYFUNCTION("""COMPUTED_VALUE"""),"-")</f>
        <v>-</v>
      </c>
      <c r="V65" s="10" t="str">
        <f>IFERROR(__xludf.DUMMYFUNCTION("""COMPUTED_VALUE"""),"-")</f>
        <v>-</v>
      </c>
      <c r="W65" s="10" t="str">
        <f>IFERROR(__xludf.DUMMYFUNCTION("""COMPUTED_VALUE"""),"-")</f>
        <v>-</v>
      </c>
      <c r="X65" s="10" t="str">
        <f>IFERROR(__xludf.DUMMYFUNCTION("""COMPUTED_VALUE"""),"-")</f>
        <v>-</v>
      </c>
      <c r="Y65" s="10" t="str">
        <f>IFERROR(__xludf.DUMMYFUNCTION("""COMPUTED_VALUE"""),"-")</f>
        <v>-</v>
      </c>
      <c r="Z65" s="10" t="str">
        <f>IFERROR(__xludf.DUMMYFUNCTION("""COMPUTED_VALUE"""),"-")</f>
        <v>-</v>
      </c>
      <c r="AA65" s="10" t="str">
        <f>IFERROR(__xludf.DUMMYFUNCTION("""COMPUTED_VALUE"""),"-")</f>
        <v>-</v>
      </c>
      <c r="AB65" s="10" t="str">
        <f>IFERROR(__xludf.DUMMYFUNCTION("""COMPUTED_VALUE"""),"-")</f>
        <v>-</v>
      </c>
      <c r="AC65" s="10" t="str">
        <f>IFERROR(__xludf.DUMMYFUNCTION("""COMPUTED_VALUE"""),"-")</f>
        <v>-</v>
      </c>
      <c r="AD65" s="10" t="str">
        <f>IFERROR(__xludf.DUMMYFUNCTION("""COMPUTED_VALUE"""),"-")</f>
        <v>-</v>
      </c>
      <c r="AE65" s="10" t="str">
        <f>IFERROR(__xludf.DUMMYFUNCTION("""COMPUTED_VALUE"""),"-")</f>
        <v>-</v>
      </c>
      <c r="AF65" s="10" t="str">
        <f>IFERROR(__xludf.DUMMYFUNCTION("""COMPUTED_VALUE"""),"-")</f>
        <v>-</v>
      </c>
      <c r="AG65" s="10" t="str">
        <f>IFERROR(__xludf.DUMMYFUNCTION("""COMPUTED_VALUE"""),"-")</f>
        <v>-</v>
      </c>
      <c r="AH65" s="10" t="str">
        <f>IFERROR(__xludf.DUMMYFUNCTION("""COMPUTED_VALUE"""),"-")</f>
        <v>-</v>
      </c>
      <c r="AI65" s="10" t="str">
        <f>IFERROR(__xludf.DUMMYFUNCTION("""COMPUTED_VALUE"""),"-")</f>
        <v>-</v>
      </c>
      <c r="AJ65" s="10" t="str">
        <f>IFERROR(__xludf.DUMMYFUNCTION("""COMPUTED_VALUE"""),"-")</f>
        <v>-</v>
      </c>
      <c r="AK65" s="10" t="str">
        <f>IFERROR(__xludf.DUMMYFUNCTION("""COMPUTED_VALUE"""),"-")</f>
        <v>-</v>
      </c>
      <c r="AL65" s="10" t="str">
        <f>IFERROR(__xludf.DUMMYFUNCTION("""COMPUTED_VALUE"""),"-")</f>
        <v>-</v>
      </c>
      <c r="AM65" s="10" t="str">
        <f>IFERROR(__xludf.DUMMYFUNCTION("""COMPUTED_VALUE"""),"-")</f>
        <v>-</v>
      </c>
      <c r="AN65" s="11" t="str">
        <f>IFERROR(__xludf.DUMMYFUNCTION("""COMPUTED_VALUE"""),"-")</f>
        <v>-</v>
      </c>
      <c r="AO65" s="10" t="str">
        <f>IFERROR(__xludf.DUMMYFUNCTION("""COMPUTED_VALUE"""),"-")</f>
        <v>-</v>
      </c>
      <c r="AP65" s="10" t="str">
        <f>IFERROR(__xludf.DUMMYFUNCTION("""COMPUTED_VALUE"""),"-")</f>
        <v>-</v>
      </c>
      <c r="AQ65" s="10" t="str">
        <f>IFERROR(__xludf.DUMMYFUNCTION("""COMPUTED_VALUE"""),"-")</f>
        <v>-</v>
      </c>
      <c r="AR65" s="10" t="str">
        <f>IFERROR(__xludf.DUMMYFUNCTION("""COMPUTED_VALUE"""),"-")</f>
        <v>-</v>
      </c>
      <c r="AS65" s="10" t="str">
        <f>IFERROR(__xludf.DUMMYFUNCTION("""COMPUTED_VALUE"""),"-")</f>
        <v>-</v>
      </c>
      <c r="AT65" s="10" t="str">
        <f>IFERROR(__xludf.DUMMYFUNCTION("""COMPUTED_VALUE"""),"-")</f>
        <v>-</v>
      </c>
      <c r="AU65" s="10" t="str">
        <f>IFERROR(__xludf.DUMMYFUNCTION("""COMPUTED_VALUE"""),"-")</f>
        <v>-</v>
      </c>
      <c r="AV65" s="10" t="str">
        <f>IFERROR(__xludf.DUMMYFUNCTION("""COMPUTED_VALUE"""),"-")</f>
        <v>-</v>
      </c>
      <c r="AW65" s="10" t="str">
        <f>IFERROR(__xludf.DUMMYFUNCTION("""COMPUTED_VALUE"""),"-")</f>
        <v>-</v>
      </c>
      <c r="AX65" s="10" t="str">
        <f>IFERROR(__xludf.DUMMYFUNCTION("""COMPUTED_VALUE"""),"-")</f>
        <v>-</v>
      </c>
      <c r="AY65" s="10" t="str">
        <f>IFERROR(__xludf.DUMMYFUNCTION("""COMPUTED_VALUE"""),"-")</f>
        <v>-</v>
      </c>
      <c r="AZ65" s="10" t="str">
        <f>IFERROR(__xludf.DUMMYFUNCTION("""COMPUTED_VALUE"""),"-")</f>
        <v>-</v>
      </c>
      <c r="BA65" s="10" t="str">
        <f>IFERROR(__xludf.DUMMYFUNCTION("""COMPUTED_VALUE"""),"-")</f>
        <v>-</v>
      </c>
      <c r="BB65" s="10" t="str">
        <f>IFERROR(__xludf.DUMMYFUNCTION("""COMPUTED_VALUE"""),"-")</f>
        <v>-</v>
      </c>
      <c r="BC65" s="10" t="str">
        <f>IFERROR(__xludf.DUMMYFUNCTION("""COMPUTED_VALUE"""),"-")</f>
        <v>-</v>
      </c>
      <c r="BD65" s="10" t="str">
        <f>IFERROR(__xludf.DUMMYFUNCTION("""COMPUTED_VALUE"""),"-")</f>
        <v>-</v>
      </c>
      <c r="BE65" s="10" t="str">
        <f>IFERROR(__xludf.DUMMYFUNCTION("""COMPUTED_VALUE"""),"-")</f>
        <v>-</v>
      </c>
      <c r="BF65" s="10" t="str">
        <f>IFERROR(__xludf.DUMMYFUNCTION("""COMPUTED_VALUE"""),"-")</f>
        <v>-</v>
      </c>
      <c r="BG65" s="10" t="str">
        <f>IFERROR(__xludf.DUMMYFUNCTION("""COMPUTED_VALUE"""),"-")</f>
        <v>-</v>
      </c>
      <c r="BH65" s="10" t="str">
        <f>IFERROR(__xludf.DUMMYFUNCTION("""COMPUTED_VALUE"""),"-")</f>
        <v>-</v>
      </c>
      <c r="BI65" s="10" t="str">
        <f>IFERROR(__xludf.DUMMYFUNCTION("""COMPUTED_VALUE"""),"-")</f>
        <v>-</v>
      </c>
      <c r="BJ65" s="10" t="str">
        <f>IFERROR(__xludf.DUMMYFUNCTION("""COMPUTED_VALUE"""),"-")</f>
        <v>-</v>
      </c>
      <c r="BK65" s="10" t="str">
        <f>IFERROR(__xludf.DUMMYFUNCTION("""COMPUTED_VALUE"""),"-")</f>
        <v>-</v>
      </c>
      <c r="BL65" s="11" t="str">
        <f>IFERROR(__xludf.DUMMYFUNCTION("""COMPUTED_VALUE"""),"-")</f>
        <v>-</v>
      </c>
      <c r="BM65" s="10" t="str">
        <f>IFERROR(__xludf.DUMMYFUNCTION("""COMPUTED_VALUE"""),"-")</f>
        <v>-</v>
      </c>
      <c r="BN65" s="10" t="str">
        <f>IFERROR(__xludf.DUMMYFUNCTION("""COMPUTED_VALUE"""),"-")</f>
        <v>-</v>
      </c>
      <c r="BO65" s="10" t="str">
        <f>IFERROR(__xludf.DUMMYFUNCTION("""COMPUTED_VALUE"""),"-")</f>
        <v>-</v>
      </c>
      <c r="BP65" s="10" t="str">
        <f>IFERROR(__xludf.DUMMYFUNCTION("""COMPUTED_VALUE"""),"-")</f>
        <v>-</v>
      </c>
      <c r="BQ65" s="10" t="str">
        <f>IFERROR(__xludf.DUMMYFUNCTION("""COMPUTED_VALUE"""),"-")</f>
        <v>-</v>
      </c>
      <c r="BR65" s="10" t="str">
        <f>IFERROR(__xludf.DUMMYFUNCTION("""COMPUTED_VALUE"""),"-")</f>
        <v>-</v>
      </c>
      <c r="BS65" s="10" t="str">
        <f>IFERROR(__xludf.DUMMYFUNCTION("""COMPUTED_VALUE"""),"-")</f>
        <v>-</v>
      </c>
      <c r="BT65" s="10" t="str">
        <f>IFERROR(__xludf.DUMMYFUNCTION("""COMPUTED_VALUE"""),"-")</f>
        <v>-</v>
      </c>
      <c r="BU65" s="10" t="str">
        <f>IFERROR(__xludf.DUMMYFUNCTION("""COMPUTED_VALUE"""),"-")</f>
        <v>-</v>
      </c>
      <c r="BV65" s="10" t="str">
        <f>IFERROR(__xludf.DUMMYFUNCTION("""COMPUTED_VALUE"""),"-")</f>
        <v>-</v>
      </c>
      <c r="BW65" s="10" t="str">
        <f>IFERROR(__xludf.DUMMYFUNCTION("""COMPUTED_VALUE"""),"-")</f>
        <v>-</v>
      </c>
      <c r="BX65" s="10" t="str">
        <f>IFERROR(__xludf.DUMMYFUNCTION("""COMPUTED_VALUE"""),"-")</f>
        <v>-</v>
      </c>
      <c r="BY65" s="10" t="str">
        <f>IFERROR(__xludf.DUMMYFUNCTION("""COMPUTED_VALUE"""),"-")</f>
        <v>-</v>
      </c>
      <c r="BZ65" s="10" t="str">
        <f>IFERROR(__xludf.DUMMYFUNCTION("""COMPUTED_VALUE"""),"-")</f>
        <v>-</v>
      </c>
      <c r="CA65" s="10" t="str">
        <f>IFERROR(__xludf.DUMMYFUNCTION("""COMPUTED_VALUE"""),"-")</f>
        <v>-</v>
      </c>
      <c r="CB65" s="10" t="str">
        <f>IFERROR(__xludf.DUMMYFUNCTION("""COMPUTED_VALUE"""),"-")</f>
        <v>-</v>
      </c>
      <c r="CC65" s="10" t="str">
        <f>IFERROR(__xludf.DUMMYFUNCTION("""COMPUTED_VALUE"""),"-")</f>
        <v>-</v>
      </c>
      <c r="CD65" s="10" t="str">
        <f>IFERROR(__xludf.DUMMYFUNCTION("""COMPUTED_VALUE"""),"-")</f>
        <v>-</v>
      </c>
      <c r="CE65" s="10" t="str">
        <f>IFERROR(__xludf.DUMMYFUNCTION("""COMPUTED_VALUE"""),"-")</f>
        <v>-</v>
      </c>
      <c r="CF65" s="10" t="str">
        <f>IFERROR(__xludf.DUMMYFUNCTION("""COMPUTED_VALUE"""),"-")</f>
        <v>-</v>
      </c>
      <c r="CG65" s="10" t="str">
        <f>IFERROR(__xludf.DUMMYFUNCTION("""COMPUTED_VALUE"""),"-")</f>
        <v>-</v>
      </c>
      <c r="CH65" s="10" t="str">
        <f>IFERROR(__xludf.DUMMYFUNCTION("""COMPUTED_VALUE"""),"-")</f>
        <v>-</v>
      </c>
      <c r="CI65" s="10" t="str">
        <f>IFERROR(__xludf.DUMMYFUNCTION("""COMPUTED_VALUE"""),"-")</f>
        <v>-</v>
      </c>
      <c r="CJ65" s="10" t="str">
        <f>IFERROR(__xludf.DUMMYFUNCTION("""COMPUTED_VALUE"""),"-")</f>
        <v>-</v>
      </c>
      <c r="CK65" s="10" t="str">
        <f>IFERROR(__xludf.DUMMYFUNCTION("""COMPUTED_VALUE"""),"-")</f>
        <v>-</v>
      </c>
      <c r="CL65" s="10" t="str">
        <f>IFERROR(__xludf.DUMMYFUNCTION("""COMPUTED_VALUE"""),"-")</f>
        <v>-</v>
      </c>
      <c r="CM65" s="10" t="str">
        <f>IFERROR(__xludf.DUMMYFUNCTION("""COMPUTED_VALUE"""),"-")</f>
        <v>-</v>
      </c>
      <c r="CN65" s="10" t="str">
        <f>IFERROR(__xludf.DUMMYFUNCTION("""COMPUTED_VALUE"""),"-")</f>
        <v>-</v>
      </c>
      <c r="CO65" s="11">
        <f>IFERROR(__xludf.DUMMYFUNCTION("""COMPUTED_VALUE"""),1.0)</f>
        <v>1</v>
      </c>
      <c r="CP65" s="10">
        <f>IFERROR(__xludf.DUMMYFUNCTION("""COMPUTED_VALUE"""),1.0)</f>
        <v>1</v>
      </c>
      <c r="CQ65" s="10">
        <f>IFERROR(__xludf.DUMMYFUNCTION("""COMPUTED_VALUE"""),1.0)</f>
        <v>1</v>
      </c>
      <c r="CR65" s="10">
        <f>IFERROR(__xludf.DUMMYFUNCTION("""COMPUTED_VALUE"""),1.0)</f>
        <v>1</v>
      </c>
      <c r="CS65" s="10">
        <f>IFERROR(__xludf.DUMMYFUNCTION("""COMPUTED_VALUE"""),1.0)</f>
        <v>1</v>
      </c>
      <c r="CT65" s="10">
        <f>IFERROR(__xludf.DUMMYFUNCTION("""COMPUTED_VALUE"""),1.0)</f>
        <v>1</v>
      </c>
      <c r="CU65" s="10">
        <f>IFERROR(__xludf.DUMMYFUNCTION("""COMPUTED_VALUE"""),1.0)</f>
        <v>1</v>
      </c>
      <c r="CV65" s="10">
        <f>IFERROR(__xludf.DUMMYFUNCTION("""COMPUTED_VALUE"""),1.0)</f>
        <v>1</v>
      </c>
      <c r="CW65" s="10">
        <f>IFERROR(__xludf.DUMMYFUNCTION("""COMPUTED_VALUE"""),1.0)</f>
        <v>1</v>
      </c>
      <c r="CX65" s="10">
        <f>IFERROR(__xludf.DUMMYFUNCTION("""COMPUTED_VALUE"""),1.0)</f>
        <v>1</v>
      </c>
      <c r="CY65" s="10">
        <f>IFERROR(__xludf.DUMMYFUNCTION("""COMPUTED_VALUE"""),1.0)</f>
        <v>1</v>
      </c>
      <c r="CZ65" s="10">
        <f>IFERROR(__xludf.DUMMYFUNCTION("""COMPUTED_VALUE"""),1.0)</f>
        <v>1</v>
      </c>
      <c r="DA65" s="10">
        <f>IFERROR(__xludf.DUMMYFUNCTION("""COMPUTED_VALUE"""),1.0)</f>
        <v>1</v>
      </c>
      <c r="DB65" s="10">
        <f>IFERROR(__xludf.DUMMYFUNCTION("""COMPUTED_VALUE"""),1.0)</f>
        <v>1</v>
      </c>
      <c r="DC65" s="10">
        <f>IFERROR(__xludf.DUMMYFUNCTION("""COMPUTED_VALUE"""),1.0)</f>
        <v>1</v>
      </c>
      <c r="DD65" s="10">
        <f>IFERROR(__xludf.DUMMYFUNCTION("""COMPUTED_VALUE"""),1.0)</f>
        <v>1</v>
      </c>
      <c r="DE65" s="10">
        <f>IFERROR(__xludf.DUMMYFUNCTION("""COMPUTED_VALUE"""),1.0)</f>
        <v>1</v>
      </c>
      <c r="DF65" s="10">
        <f>IFERROR(__xludf.DUMMYFUNCTION("""COMPUTED_VALUE"""),1.0)</f>
        <v>1</v>
      </c>
      <c r="DG65" s="10">
        <f>IFERROR(__xludf.DUMMYFUNCTION("""COMPUTED_VALUE"""),1.0)</f>
        <v>1</v>
      </c>
      <c r="DH65" s="10">
        <f>IFERROR(__xludf.DUMMYFUNCTION("""COMPUTED_VALUE"""),1.0)</f>
        <v>1</v>
      </c>
      <c r="DI65" s="10">
        <f>IFERROR(__xludf.DUMMYFUNCTION("""COMPUTED_VALUE"""),1.0)</f>
        <v>1</v>
      </c>
      <c r="DJ65" s="10">
        <f>IFERROR(__xludf.DUMMYFUNCTION("""COMPUTED_VALUE"""),1.0)</f>
        <v>1</v>
      </c>
      <c r="DK65" s="10">
        <f>IFERROR(__xludf.DUMMYFUNCTION("""COMPUTED_VALUE"""),1.0)</f>
        <v>1</v>
      </c>
      <c r="DL65" s="10">
        <f>IFERROR(__xludf.DUMMYFUNCTION("""COMPUTED_VALUE"""),1.0)</f>
        <v>1</v>
      </c>
      <c r="DM65" s="10">
        <f>IFERROR(__xludf.DUMMYFUNCTION("""COMPUTED_VALUE"""),1.0)</f>
        <v>1</v>
      </c>
      <c r="DN65" s="10">
        <f>IFERROR(__xludf.DUMMYFUNCTION("""COMPUTED_VALUE"""),1.0)</f>
        <v>1</v>
      </c>
      <c r="DO65" s="10">
        <f>IFERROR(__xludf.DUMMYFUNCTION("""COMPUTED_VALUE"""),1.0)</f>
        <v>1</v>
      </c>
      <c r="DP65" s="10">
        <f>IFERROR(__xludf.DUMMYFUNCTION("""COMPUTED_VALUE"""),1.0)</f>
        <v>1</v>
      </c>
      <c r="DQ65" s="10">
        <f>IFERROR(__xludf.DUMMYFUNCTION("""COMPUTED_VALUE"""),1.0)</f>
        <v>1</v>
      </c>
      <c r="DR65" s="10">
        <f>IFERROR(__xludf.DUMMYFUNCTION("""COMPUTED_VALUE"""),1.0)</f>
        <v>1</v>
      </c>
      <c r="DS65" s="10">
        <f>IFERROR(__xludf.DUMMYFUNCTION("""COMPUTED_VALUE"""),1.0)</f>
        <v>1</v>
      </c>
      <c r="DT65" s="10">
        <f>IFERROR(__xludf.DUMMYFUNCTION("""COMPUTED_VALUE"""),1.0)</f>
        <v>1</v>
      </c>
      <c r="DU65" s="10">
        <f>IFERROR(__xludf.DUMMYFUNCTION("""COMPUTED_VALUE"""),1.0)</f>
        <v>1</v>
      </c>
      <c r="DV65" s="10">
        <f>IFERROR(__xludf.DUMMYFUNCTION("""COMPUTED_VALUE"""),1.0)</f>
        <v>1</v>
      </c>
      <c r="DW65" s="10">
        <f>IFERROR(__xludf.DUMMYFUNCTION("""COMPUTED_VALUE"""),1.0)</f>
        <v>1</v>
      </c>
      <c r="DX65" s="10">
        <f>IFERROR(__xludf.DUMMYFUNCTION("""COMPUTED_VALUE"""),1.0)</f>
        <v>1</v>
      </c>
      <c r="DY65" s="10">
        <f>IFERROR(__xludf.DUMMYFUNCTION("""COMPUTED_VALUE"""),1.0)</f>
        <v>1</v>
      </c>
      <c r="DZ65" s="10">
        <f>IFERROR(__xludf.DUMMYFUNCTION("""COMPUTED_VALUE"""),1.0)</f>
        <v>1</v>
      </c>
      <c r="EA65" s="10">
        <f>IFERROR(__xludf.DUMMYFUNCTION("""COMPUTED_VALUE"""),1.0)</f>
        <v>1</v>
      </c>
      <c r="EB65" s="10">
        <f>IFERROR(__xludf.DUMMYFUNCTION("""COMPUTED_VALUE"""),1.0)</f>
        <v>1</v>
      </c>
      <c r="EC65" s="10">
        <f>IFERROR(__xludf.DUMMYFUNCTION("""COMPUTED_VALUE"""),1.0)</f>
        <v>1</v>
      </c>
      <c r="ED65" s="10">
        <f>IFERROR(__xludf.DUMMYFUNCTION("""COMPUTED_VALUE"""),1.0)</f>
        <v>1</v>
      </c>
      <c r="EE65" s="10">
        <f>IFERROR(__xludf.DUMMYFUNCTION("""COMPUTED_VALUE"""),1.0)</f>
        <v>1</v>
      </c>
      <c r="EF65" s="10">
        <f>IFERROR(__xludf.DUMMYFUNCTION("""COMPUTED_VALUE"""),1.0)</f>
        <v>1</v>
      </c>
      <c r="EG65" s="10">
        <f>IFERROR(__xludf.DUMMYFUNCTION("""COMPUTED_VALUE"""),1.0)</f>
        <v>1</v>
      </c>
      <c r="EH65" s="10">
        <f>IFERROR(__xludf.DUMMYFUNCTION("""COMPUTED_VALUE"""),1.0)</f>
        <v>1</v>
      </c>
      <c r="EI65" s="10">
        <f>IFERROR(__xludf.DUMMYFUNCTION("""COMPUTED_VALUE"""),1.0)</f>
        <v>1</v>
      </c>
      <c r="EJ65" s="10">
        <f>IFERROR(__xludf.DUMMYFUNCTION("""COMPUTED_VALUE"""),1.0)</f>
        <v>1</v>
      </c>
      <c r="EK65" s="10">
        <f>IFERROR(__xludf.DUMMYFUNCTION("""COMPUTED_VALUE"""),1.0)</f>
        <v>1</v>
      </c>
      <c r="EL65" s="10" t="str">
        <f>IFERROR(__xludf.DUMMYFUNCTION("""COMPUTED_VALUE"""),"WA")</f>
        <v>WA</v>
      </c>
      <c r="EM65" s="10">
        <f>IFERROR(__xludf.DUMMYFUNCTION("""COMPUTED_VALUE"""),1.0)</f>
        <v>1</v>
      </c>
      <c r="EN65" s="10">
        <f>IFERROR(__xludf.DUMMYFUNCTION("""COMPUTED_VALUE"""),1.0)</f>
        <v>1</v>
      </c>
      <c r="EO65" s="10">
        <f>IFERROR(__xludf.DUMMYFUNCTION("""COMPUTED_VALUE"""),1.0)</f>
        <v>1</v>
      </c>
      <c r="EP65" s="10" t="str">
        <f>IFERROR(__xludf.DUMMYFUNCTION("""COMPUTED_VALUE"""),"WA")</f>
        <v>WA</v>
      </c>
      <c r="EQ65" s="10" t="str">
        <f>IFERROR(__xludf.DUMMYFUNCTION("""COMPUTED_VALUE"""),"WA")</f>
        <v>WA</v>
      </c>
      <c r="ER65" s="10" t="str">
        <f>IFERROR(__xludf.DUMMYFUNCTION("""COMPUTED_VALUE"""),"WA")</f>
        <v>WA</v>
      </c>
      <c r="ES65" s="10">
        <f>IFERROR(__xludf.DUMMYFUNCTION("""COMPUTED_VALUE"""),1.0)</f>
        <v>1</v>
      </c>
      <c r="ET65" s="10">
        <f>IFERROR(__xludf.DUMMYFUNCTION("""COMPUTED_VALUE"""),1.0)</f>
        <v>1</v>
      </c>
      <c r="EU65" s="10" t="str">
        <f>IFERROR(__xludf.DUMMYFUNCTION("""COMPUTED_VALUE"""),"WA")</f>
        <v>WA</v>
      </c>
      <c r="EV65" s="10" t="str">
        <f>IFERROR(__xludf.DUMMYFUNCTION("""COMPUTED_VALUE"""),"TLE")</f>
        <v>TLE</v>
      </c>
      <c r="EW65" s="10">
        <f>IFERROR(__xludf.DUMMYFUNCTION("""COMPUTED_VALUE"""),1.0)</f>
        <v>1</v>
      </c>
      <c r="EX65" s="10" t="str">
        <f>IFERROR(__xludf.DUMMYFUNCTION("""COMPUTED_VALUE"""),"TLE")</f>
        <v>TLE</v>
      </c>
      <c r="EY65" s="10">
        <f>IFERROR(__xludf.DUMMYFUNCTION("""COMPUTED_VALUE"""),1.0)</f>
        <v>1</v>
      </c>
      <c r="EZ65" s="10">
        <f>IFERROR(__xludf.DUMMYFUNCTION("""COMPUTED_VALUE"""),1.0)</f>
        <v>1</v>
      </c>
      <c r="FA65" s="10">
        <f>IFERROR(__xludf.DUMMYFUNCTION("""COMPUTED_VALUE"""),1.0)</f>
        <v>1</v>
      </c>
      <c r="FB65" s="10" t="str">
        <f>IFERROR(__xludf.DUMMYFUNCTION("""COMPUTED_VALUE"""),"TLE")</f>
        <v>TLE</v>
      </c>
      <c r="FC65" s="10">
        <f>IFERROR(__xludf.DUMMYFUNCTION("""COMPUTED_VALUE"""),1.0)</f>
        <v>1</v>
      </c>
      <c r="FD65" s="11">
        <f>IFERROR(__xludf.DUMMYFUNCTION("""COMPUTED_VALUE"""),1.0)</f>
        <v>1</v>
      </c>
      <c r="FE65" s="10" t="str">
        <f>IFERROR(__xludf.DUMMYFUNCTION("""COMPUTED_VALUE"""),"WA")</f>
        <v>WA</v>
      </c>
      <c r="FF65" s="10" t="str">
        <f>IFERROR(__xludf.DUMMYFUNCTION("""COMPUTED_VALUE"""),"WA")</f>
        <v>WA</v>
      </c>
      <c r="FG65" s="10" t="str">
        <f>IFERROR(__xludf.DUMMYFUNCTION("""COMPUTED_VALUE"""),"WA")</f>
        <v>WA</v>
      </c>
      <c r="FH65" s="10" t="str">
        <f>IFERROR(__xludf.DUMMYFUNCTION("""COMPUTED_VALUE"""),"WA")</f>
        <v>WA</v>
      </c>
      <c r="FI65" s="10">
        <f>IFERROR(__xludf.DUMMYFUNCTION("""COMPUTED_VALUE"""),1.0)</f>
        <v>1</v>
      </c>
      <c r="FJ65" s="10" t="str">
        <f>IFERROR(__xludf.DUMMYFUNCTION("""COMPUTED_VALUE"""),"WA")</f>
        <v>WA</v>
      </c>
      <c r="FK65" s="10" t="str">
        <f>IFERROR(__xludf.DUMMYFUNCTION("""COMPUTED_VALUE"""),"WA")</f>
        <v>WA</v>
      </c>
      <c r="FL65" s="10" t="str">
        <f>IFERROR(__xludf.DUMMYFUNCTION("""COMPUTED_VALUE"""),"WA")</f>
        <v>WA</v>
      </c>
      <c r="FM65" s="10" t="str">
        <f>IFERROR(__xludf.DUMMYFUNCTION("""COMPUTED_VALUE"""),"WA")</f>
        <v>WA</v>
      </c>
      <c r="FN65" s="10" t="str">
        <f>IFERROR(__xludf.DUMMYFUNCTION("""COMPUTED_VALUE"""),"WA")</f>
        <v>WA</v>
      </c>
      <c r="FO65" s="10" t="str">
        <f>IFERROR(__xludf.DUMMYFUNCTION("""COMPUTED_VALUE"""),"WA")</f>
        <v>WA</v>
      </c>
      <c r="FP65" s="10" t="str">
        <f>IFERROR(__xludf.DUMMYFUNCTION("""COMPUTED_VALUE"""),"WA")</f>
        <v>WA</v>
      </c>
      <c r="FQ65" s="10" t="str">
        <f>IFERROR(__xludf.DUMMYFUNCTION("""COMPUTED_VALUE"""),"WA")</f>
        <v>WA</v>
      </c>
      <c r="FR65" s="10">
        <f>IFERROR(__xludf.DUMMYFUNCTION("""COMPUTED_VALUE"""),1.0)</f>
        <v>1</v>
      </c>
      <c r="FS65" s="10" t="str">
        <f>IFERROR(__xludf.DUMMYFUNCTION("""COMPUTED_VALUE"""),"WA")</f>
        <v>WA</v>
      </c>
      <c r="FT65" s="10" t="str">
        <f>IFERROR(__xludf.DUMMYFUNCTION("""COMPUTED_VALUE"""),"WA")</f>
        <v>WA</v>
      </c>
      <c r="FU65" s="10" t="str">
        <f>IFERROR(__xludf.DUMMYFUNCTION("""COMPUTED_VALUE"""),"WA")</f>
        <v>WA</v>
      </c>
      <c r="FV65" s="10" t="str">
        <f>IFERROR(__xludf.DUMMYFUNCTION("""COMPUTED_VALUE"""),"WA")</f>
        <v>WA</v>
      </c>
      <c r="FW65" s="10" t="str">
        <f>IFERROR(__xludf.DUMMYFUNCTION("""COMPUTED_VALUE"""),"WA")</f>
        <v>WA</v>
      </c>
      <c r="FX65" s="10" t="str">
        <f>IFERROR(__xludf.DUMMYFUNCTION("""COMPUTED_VALUE"""),"WA")</f>
        <v>WA</v>
      </c>
      <c r="FY65" s="10" t="str">
        <f>IFERROR(__xludf.DUMMYFUNCTION("""COMPUTED_VALUE"""),"WA")</f>
        <v>WA</v>
      </c>
      <c r="FZ65" s="10" t="str">
        <f>IFERROR(__xludf.DUMMYFUNCTION("""COMPUTED_VALUE"""),"WA")</f>
        <v>WA</v>
      </c>
      <c r="GA65" s="10" t="str">
        <f>IFERROR(__xludf.DUMMYFUNCTION("""COMPUTED_VALUE"""),"WA")</f>
        <v>WA</v>
      </c>
      <c r="GB65" s="10">
        <f>IFERROR(__xludf.DUMMYFUNCTION("""COMPUTED_VALUE"""),1.0)</f>
        <v>1</v>
      </c>
      <c r="GC65" s="10" t="str">
        <f>IFERROR(__xludf.DUMMYFUNCTION("""COMPUTED_VALUE"""),"WA")</f>
        <v>WA</v>
      </c>
      <c r="GD65" s="10" t="str">
        <f>IFERROR(__xludf.DUMMYFUNCTION("""COMPUTED_VALUE"""),"WA")</f>
        <v>WA</v>
      </c>
      <c r="GE65" s="11" t="str">
        <f>IFERROR(__xludf.DUMMYFUNCTION("""COMPUTED_VALUE"""),"-")</f>
        <v>-</v>
      </c>
      <c r="GF65" s="10" t="str">
        <f>IFERROR(__xludf.DUMMYFUNCTION("""COMPUTED_VALUE"""),"-")</f>
        <v>-</v>
      </c>
      <c r="GG65" s="10" t="str">
        <f>IFERROR(__xludf.DUMMYFUNCTION("""COMPUTED_VALUE"""),"-")</f>
        <v>-</v>
      </c>
      <c r="GH65" s="10" t="str">
        <f>IFERROR(__xludf.DUMMYFUNCTION("""COMPUTED_VALUE"""),"-")</f>
        <v>-</v>
      </c>
      <c r="GI65" s="10" t="str">
        <f>IFERROR(__xludf.DUMMYFUNCTION("""COMPUTED_VALUE"""),"-")</f>
        <v>-</v>
      </c>
      <c r="GJ65" s="10" t="str">
        <f>IFERROR(__xludf.DUMMYFUNCTION("""COMPUTED_VALUE"""),"-")</f>
        <v>-</v>
      </c>
      <c r="GK65" s="10" t="str">
        <f>IFERROR(__xludf.DUMMYFUNCTION("""COMPUTED_VALUE"""),"-")</f>
        <v>-</v>
      </c>
      <c r="GL65" s="10" t="str">
        <f>IFERROR(__xludf.DUMMYFUNCTION("""COMPUTED_VALUE"""),"-")</f>
        <v>-</v>
      </c>
      <c r="GM65" s="10" t="str">
        <f>IFERROR(__xludf.DUMMYFUNCTION("""COMPUTED_VALUE"""),"-")</f>
        <v>-</v>
      </c>
      <c r="GN65" s="10" t="str">
        <f>IFERROR(__xludf.DUMMYFUNCTION("""COMPUTED_VALUE"""),"-")</f>
        <v>-</v>
      </c>
      <c r="GO65" s="10" t="str">
        <f>IFERROR(__xludf.DUMMYFUNCTION("""COMPUTED_VALUE"""),"-")</f>
        <v>-</v>
      </c>
      <c r="GP65" s="10" t="str">
        <f>IFERROR(__xludf.DUMMYFUNCTION("""COMPUTED_VALUE"""),"-")</f>
        <v>-</v>
      </c>
      <c r="GQ65" s="10" t="str">
        <f>IFERROR(__xludf.DUMMYFUNCTION("""COMPUTED_VALUE"""),"-")</f>
        <v>-</v>
      </c>
      <c r="GR65" s="10" t="str">
        <f>IFERROR(__xludf.DUMMYFUNCTION("""COMPUTED_VALUE"""),"-")</f>
        <v>-</v>
      </c>
      <c r="GS65" s="10" t="str">
        <f>IFERROR(__xludf.DUMMYFUNCTION("""COMPUTED_VALUE"""),"-")</f>
        <v>-</v>
      </c>
      <c r="GT65" s="10" t="str">
        <f>IFERROR(__xludf.DUMMYFUNCTION("""COMPUTED_VALUE"""),"-")</f>
        <v>-</v>
      </c>
      <c r="GU65" s="10" t="str">
        <f>IFERROR(__xludf.DUMMYFUNCTION("""COMPUTED_VALUE"""),"-")</f>
        <v>-</v>
      </c>
      <c r="GV65" s="10" t="str">
        <f>IFERROR(__xludf.DUMMYFUNCTION("""COMPUTED_VALUE"""),"-")</f>
        <v>-</v>
      </c>
      <c r="GW65" s="10" t="str">
        <f>IFERROR(__xludf.DUMMYFUNCTION("""COMPUTED_VALUE"""),"-")</f>
        <v>-</v>
      </c>
      <c r="GX65" s="10" t="str">
        <f>IFERROR(__xludf.DUMMYFUNCTION("""COMPUTED_VALUE"""),"-")</f>
        <v>-</v>
      </c>
      <c r="GY65" s="10" t="str">
        <f>IFERROR(__xludf.DUMMYFUNCTION("""COMPUTED_VALUE"""),"-")</f>
        <v>-</v>
      </c>
      <c r="GZ65" s="10" t="str">
        <f>IFERROR(__xludf.DUMMYFUNCTION("""COMPUTED_VALUE"""),"-")</f>
        <v>-</v>
      </c>
      <c r="HA65" s="10" t="str">
        <f>IFERROR(__xludf.DUMMYFUNCTION("""COMPUTED_VALUE"""),"-")</f>
        <v>-</v>
      </c>
      <c r="HB65" s="10" t="str">
        <f>IFERROR(__xludf.DUMMYFUNCTION("""COMPUTED_VALUE"""),"-")</f>
        <v>-</v>
      </c>
      <c r="HC65" s="10" t="str">
        <f>IFERROR(__xludf.DUMMYFUNCTION("""COMPUTED_VALUE"""),"-")</f>
        <v>-</v>
      </c>
      <c r="HD65" s="10" t="str">
        <f>IFERROR(__xludf.DUMMYFUNCTION("""COMPUTED_VALUE"""),"-")</f>
        <v>-</v>
      </c>
      <c r="HE65" s="10" t="str">
        <f>IFERROR(__xludf.DUMMYFUNCTION("""COMPUTED_VALUE"""),"-")</f>
        <v>-</v>
      </c>
      <c r="HF65" s="10" t="str">
        <f>IFERROR(__xludf.DUMMYFUNCTION("""COMPUTED_VALUE"""),"-")</f>
        <v>-</v>
      </c>
      <c r="HG65" s="10" t="str">
        <f>IFERROR(__xludf.DUMMYFUNCTION("""COMPUTED_VALUE"""),"-")</f>
        <v>-</v>
      </c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</row>
    <row r="66">
      <c r="A66" s="7"/>
      <c r="B66" s="8"/>
      <c r="C66" s="8" t="str">
        <f t="shared" si="1"/>
        <v>64 - 68</v>
      </c>
      <c r="D66" s="7" t="str">
        <f>IFERROR(__xludf.DUMMYFUNCTION("""COMPUTED_VALUE"""),"milos_prokic")</f>
        <v>milos_prokic</v>
      </c>
      <c r="E66" s="7" t="str">
        <f>IFERROR(__xludf.DUMMYFUNCTION("""COMPUTED_VALUE"""),"Miloš")</f>
        <v>Miloš</v>
      </c>
      <c r="F66" s="7" t="str">
        <f>IFERROR(__xludf.DUMMYFUNCTION("""COMPUTED_VALUE"""),"Prokić")</f>
        <v>Prokić</v>
      </c>
      <c r="G66" s="9">
        <f>IFERROR(__xludf.DUMMYFUNCTION("""COMPUTED_VALUE"""),37.0)</f>
        <v>37</v>
      </c>
      <c r="H66" s="7" t="str">
        <f>IFERROR(__xludf.DUMMYFUNCTION("""COMPUTED_VALUE"""),"ODOBREN")</f>
        <v>ODOBREN</v>
      </c>
      <c r="I66" s="7" t="str">
        <f>IFERROR(__xludf.DUMMYFUNCTION("""COMPUTED_VALUE"""),"Kragujevac")</f>
        <v>Kragujevac</v>
      </c>
      <c r="J66" s="7" t="str">
        <f>IFERROR(__xludf.DUMMYFUNCTION("""COMPUTED_VALUE"""),"Prva kragujevačka gimnazija")</f>
        <v>Prva kragujevačka gimnazija</v>
      </c>
      <c r="K66" s="7" t="str">
        <f>IFERROR(__xludf.DUMMYFUNCTION("""COMPUTED_VALUE"""),"II")</f>
        <v>II</v>
      </c>
      <c r="L66" s="7" t="str">
        <f>IFERROR(__xludf.DUMMYFUNCTION("""COMPUTED_VALUE"""),"A")</f>
        <v>A</v>
      </c>
      <c r="M66" s="7"/>
      <c r="N66" s="10" t="str">
        <f>IFERROR(__xludf.DUMMYFUNCTION("""COMPUTED_VALUE"""),"-")</f>
        <v>-</v>
      </c>
      <c r="O66" s="10" t="str">
        <f>IFERROR(__xludf.DUMMYFUNCTION("""COMPUTED_VALUE"""),"-")</f>
        <v>-</v>
      </c>
      <c r="P66" s="10" t="str">
        <f>IFERROR(__xludf.DUMMYFUNCTION("""COMPUTED_VALUE"""),"-")</f>
        <v>-</v>
      </c>
      <c r="Q66" s="11">
        <f>IFERROR(__xludf.DUMMYFUNCTION("""COMPUTED_VALUE"""),37.0)</f>
        <v>37</v>
      </c>
      <c r="R66" s="10">
        <f>IFERROR(__xludf.DUMMYFUNCTION("""COMPUTED_VALUE"""),0.0)</f>
        <v>0</v>
      </c>
      <c r="S66" s="10" t="str">
        <f>IFERROR(__xludf.DUMMYFUNCTION("""COMPUTED_VALUE"""),"-")</f>
        <v>-</v>
      </c>
      <c r="T66" s="11" t="str">
        <f>IFERROR(__xludf.DUMMYFUNCTION("""COMPUTED_VALUE"""),"-")</f>
        <v>-</v>
      </c>
      <c r="U66" s="10" t="str">
        <f>IFERROR(__xludf.DUMMYFUNCTION("""COMPUTED_VALUE"""),"-")</f>
        <v>-</v>
      </c>
      <c r="V66" s="10" t="str">
        <f>IFERROR(__xludf.DUMMYFUNCTION("""COMPUTED_VALUE"""),"-")</f>
        <v>-</v>
      </c>
      <c r="W66" s="10" t="str">
        <f>IFERROR(__xludf.DUMMYFUNCTION("""COMPUTED_VALUE"""),"-")</f>
        <v>-</v>
      </c>
      <c r="X66" s="10" t="str">
        <f>IFERROR(__xludf.DUMMYFUNCTION("""COMPUTED_VALUE"""),"-")</f>
        <v>-</v>
      </c>
      <c r="Y66" s="10" t="str">
        <f>IFERROR(__xludf.DUMMYFUNCTION("""COMPUTED_VALUE"""),"-")</f>
        <v>-</v>
      </c>
      <c r="Z66" s="10" t="str">
        <f>IFERROR(__xludf.DUMMYFUNCTION("""COMPUTED_VALUE"""),"-")</f>
        <v>-</v>
      </c>
      <c r="AA66" s="10" t="str">
        <f>IFERROR(__xludf.DUMMYFUNCTION("""COMPUTED_VALUE"""),"-")</f>
        <v>-</v>
      </c>
      <c r="AB66" s="10" t="str">
        <f>IFERROR(__xludf.DUMMYFUNCTION("""COMPUTED_VALUE"""),"-")</f>
        <v>-</v>
      </c>
      <c r="AC66" s="10" t="str">
        <f>IFERROR(__xludf.DUMMYFUNCTION("""COMPUTED_VALUE"""),"-")</f>
        <v>-</v>
      </c>
      <c r="AD66" s="10" t="str">
        <f>IFERROR(__xludf.DUMMYFUNCTION("""COMPUTED_VALUE"""),"-")</f>
        <v>-</v>
      </c>
      <c r="AE66" s="10" t="str">
        <f>IFERROR(__xludf.DUMMYFUNCTION("""COMPUTED_VALUE"""),"-")</f>
        <v>-</v>
      </c>
      <c r="AF66" s="10" t="str">
        <f>IFERROR(__xludf.DUMMYFUNCTION("""COMPUTED_VALUE"""),"-")</f>
        <v>-</v>
      </c>
      <c r="AG66" s="10" t="str">
        <f>IFERROR(__xludf.DUMMYFUNCTION("""COMPUTED_VALUE"""),"-")</f>
        <v>-</v>
      </c>
      <c r="AH66" s="10" t="str">
        <f>IFERROR(__xludf.DUMMYFUNCTION("""COMPUTED_VALUE"""),"-")</f>
        <v>-</v>
      </c>
      <c r="AI66" s="10" t="str">
        <f>IFERROR(__xludf.DUMMYFUNCTION("""COMPUTED_VALUE"""),"-")</f>
        <v>-</v>
      </c>
      <c r="AJ66" s="10" t="str">
        <f>IFERROR(__xludf.DUMMYFUNCTION("""COMPUTED_VALUE"""),"-")</f>
        <v>-</v>
      </c>
      <c r="AK66" s="10" t="str">
        <f>IFERROR(__xludf.DUMMYFUNCTION("""COMPUTED_VALUE"""),"-")</f>
        <v>-</v>
      </c>
      <c r="AL66" s="10" t="str">
        <f>IFERROR(__xludf.DUMMYFUNCTION("""COMPUTED_VALUE"""),"-")</f>
        <v>-</v>
      </c>
      <c r="AM66" s="10" t="str">
        <f>IFERROR(__xludf.DUMMYFUNCTION("""COMPUTED_VALUE"""),"-")</f>
        <v>-</v>
      </c>
      <c r="AN66" s="11" t="str">
        <f>IFERROR(__xludf.DUMMYFUNCTION("""COMPUTED_VALUE"""),"-")</f>
        <v>-</v>
      </c>
      <c r="AO66" s="10" t="str">
        <f>IFERROR(__xludf.DUMMYFUNCTION("""COMPUTED_VALUE"""),"-")</f>
        <v>-</v>
      </c>
      <c r="AP66" s="10" t="str">
        <f>IFERROR(__xludf.DUMMYFUNCTION("""COMPUTED_VALUE"""),"-")</f>
        <v>-</v>
      </c>
      <c r="AQ66" s="10" t="str">
        <f>IFERROR(__xludf.DUMMYFUNCTION("""COMPUTED_VALUE"""),"-")</f>
        <v>-</v>
      </c>
      <c r="AR66" s="10" t="str">
        <f>IFERROR(__xludf.DUMMYFUNCTION("""COMPUTED_VALUE"""),"-")</f>
        <v>-</v>
      </c>
      <c r="AS66" s="10" t="str">
        <f>IFERROR(__xludf.DUMMYFUNCTION("""COMPUTED_VALUE"""),"-")</f>
        <v>-</v>
      </c>
      <c r="AT66" s="10" t="str">
        <f>IFERROR(__xludf.DUMMYFUNCTION("""COMPUTED_VALUE"""),"-")</f>
        <v>-</v>
      </c>
      <c r="AU66" s="10" t="str">
        <f>IFERROR(__xludf.DUMMYFUNCTION("""COMPUTED_VALUE"""),"-")</f>
        <v>-</v>
      </c>
      <c r="AV66" s="10" t="str">
        <f>IFERROR(__xludf.DUMMYFUNCTION("""COMPUTED_VALUE"""),"-")</f>
        <v>-</v>
      </c>
      <c r="AW66" s="10" t="str">
        <f>IFERROR(__xludf.DUMMYFUNCTION("""COMPUTED_VALUE"""),"-")</f>
        <v>-</v>
      </c>
      <c r="AX66" s="10" t="str">
        <f>IFERROR(__xludf.DUMMYFUNCTION("""COMPUTED_VALUE"""),"-")</f>
        <v>-</v>
      </c>
      <c r="AY66" s="10" t="str">
        <f>IFERROR(__xludf.DUMMYFUNCTION("""COMPUTED_VALUE"""),"-")</f>
        <v>-</v>
      </c>
      <c r="AZ66" s="10" t="str">
        <f>IFERROR(__xludf.DUMMYFUNCTION("""COMPUTED_VALUE"""),"-")</f>
        <v>-</v>
      </c>
      <c r="BA66" s="10" t="str">
        <f>IFERROR(__xludf.DUMMYFUNCTION("""COMPUTED_VALUE"""),"-")</f>
        <v>-</v>
      </c>
      <c r="BB66" s="10" t="str">
        <f>IFERROR(__xludf.DUMMYFUNCTION("""COMPUTED_VALUE"""),"-")</f>
        <v>-</v>
      </c>
      <c r="BC66" s="10" t="str">
        <f>IFERROR(__xludf.DUMMYFUNCTION("""COMPUTED_VALUE"""),"-")</f>
        <v>-</v>
      </c>
      <c r="BD66" s="10" t="str">
        <f>IFERROR(__xludf.DUMMYFUNCTION("""COMPUTED_VALUE"""),"-")</f>
        <v>-</v>
      </c>
      <c r="BE66" s="10" t="str">
        <f>IFERROR(__xludf.DUMMYFUNCTION("""COMPUTED_VALUE"""),"-")</f>
        <v>-</v>
      </c>
      <c r="BF66" s="10" t="str">
        <f>IFERROR(__xludf.DUMMYFUNCTION("""COMPUTED_VALUE"""),"-")</f>
        <v>-</v>
      </c>
      <c r="BG66" s="10" t="str">
        <f>IFERROR(__xludf.DUMMYFUNCTION("""COMPUTED_VALUE"""),"-")</f>
        <v>-</v>
      </c>
      <c r="BH66" s="10" t="str">
        <f>IFERROR(__xludf.DUMMYFUNCTION("""COMPUTED_VALUE"""),"-")</f>
        <v>-</v>
      </c>
      <c r="BI66" s="10" t="str">
        <f>IFERROR(__xludf.DUMMYFUNCTION("""COMPUTED_VALUE"""),"-")</f>
        <v>-</v>
      </c>
      <c r="BJ66" s="10" t="str">
        <f>IFERROR(__xludf.DUMMYFUNCTION("""COMPUTED_VALUE"""),"-")</f>
        <v>-</v>
      </c>
      <c r="BK66" s="10" t="str">
        <f>IFERROR(__xludf.DUMMYFUNCTION("""COMPUTED_VALUE"""),"-")</f>
        <v>-</v>
      </c>
      <c r="BL66" s="11" t="str">
        <f>IFERROR(__xludf.DUMMYFUNCTION("""COMPUTED_VALUE"""),"-")</f>
        <v>-</v>
      </c>
      <c r="BM66" s="10" t="str">
        <f>IFERROR(__xludf.DUMMYFUNCTION("""COMPUTED_VALUE"""),"-")</f>
        <v>-</v>
      </c>
      <c r="BN66" s="10" t="str">
        <f>IFERROR(__xludf.DUMMYFUNCTION("""COMPUTED_VALUE"""),"-")</f>
        <v>-</v>
      </c>
      <c r="BO66" s="10" t="str">
        <f>IFERROR(__xludf.DUMMYFUNCTION("""COMPUTED_VALUE"""),"-")</f>
        <v>-</v>
      </c>
      <c r="BP66" s="10" t="str">
        <f>IFERROR(__xludf.DUMMYFUNCTION("""COMPUTED_VALUE"""),"-")</f>
        <v>-</v>
      </c>
      <c r="BQ66" s="10" t="str">
        <f>IFERROR(__xludf.DUMMYFUNCTION("""COMPUTED_VALUE"""),"-")</f>
        <v>-</v>
      </c>
      <c r="BR66" s="10" t="str">
        <f>IFERROR(__xludf.DUMMYFUNCTION("""COMPUTED_VALUE"""),"-")</f>
        <v>-</v>
      </c>
      <c r="BS66" s="10" t="str">
        <f>IFERROR(__xludf.DUMMYFUNCTION("""COMPUTED_VALUE"""),"-")</f>
        <v>-</v>
      </c>
      <c r="BT66" s="10" t="str">
        <f>IFERROR(__xludf.DUMMYFUNCTION("""COMPUTED_VALUE"""),"-")</f>
        <v>-</v>
      </c>
      <c r="BU66" s="10" t="str">
        <f>IFERROR(__xludf.DUMMYFUNCTION("""COMPUTED_VALUE"""),"-")</f>
        <v>-</v>
      </c>
      <c r="BV66" s="10" t="str">
        <f>IFERROR(__xludf.DUMMYFUNCTION("""COMPUTED_VALUE"""),"-")</f>
        <v>-</v>
      </c>
      <c r="BW66" s="10" t="str">
        <f>IFERROR(__xludf.DUMMYFUNCTION("""COMPUTED_VALUE"""),"-")</f>
        <v>-</v>
      </c>
      <c r="BX66" s="10" t="str">
        <f>IFERROR(__xludf.DUMMYFUNCTION("""COMPUTED_VALUE"""),"-")</f>
        <v>-</v>
      </c>
      <c r="BY66" s="10" t="str">
        <f>IFERROR(__xludf.DUMMYFUNCTION("""COMPUTED_VALUE"""),"-")</f>
        <v>-</v>
      </c>
      <c r="BZ66" s="10" t="str">
        <f>IFERROR(__xludf.DUMMYFUNCTION("""COMPUTED_VALUE"""),"-")</f>
        <v>-</v>
      </c>
      <c r="CA66" s="10" t="str">
        <f>IFERROR(__xludf.DUMMYFUNCTION("""COMPUTED_VALUE"""),"-")</f>
        <v>-</v>
      </c>
      <c r="CB66" s="10" t="str">
        <f>IFERROR(__xludf.DUMMYFUNCTION("""COMPUTED_VALUE"""),"-")</f>
        <v>-</v>
      </c>
      <c r="CC66" s="10" t="str">
        <f>IFERROR(__xludf.DUMMYFUNCTION("""COMPUTED_VALUE"""),"-")</f>
        <v>-</v>
      </c>
      <c r="CD66" s="10" t="str">
        <f>IFERROR(__xludf.DUMMYFUNCTION("""COMPUTED_VALUE"""),"-")</f>
        <v>-</v>
      </c>
      <c r="CE66" s="10" t="str">
        <f>IFERROR(__xludf.DUMMYFUNCTION("""COMPUTED_VALUE"""),"-")</f>
        <v>-</v>
      </c>
      <c r="CF66" s="10" t="str">
        <f>IFERROR(__xludf.DUMMYFUNCTION("""COMPUTED_VALUE"""),"-")</f>
        <v>-</v>
      </c>
      <c r="CG66" s="10" t="str">
        <f>IFERROR(__xludf.DUMMYFUNCTION("""COMPUTED_VALUE"""),"-")</f>
        <v>-</v>
      </c>
      <c r="CH66" s="10" t="str">
        <f>IFERROR(__xludf.DUMMYFUNCTION("""COMPUTED_VALUE"""),"-")</f>
        <v>-</v>
      </c>
      <c r="CI66" s="10" t="str">
        <f>IFERROR(__xludf.DUMMYFUNCTION("""COMPUTED_VALUE"""),"-")</f>
        <v>-</v>
      </c>
      <c r="CJ66" s="10" t="str">
        <f>IFERROR(__xludf.DUMMYFUNCTION("""COMPUTED_VALUE"""),"-")</f>
        <v>-</v>
      </c>
      <c r="CK66" s="10" t="str">
        <f>IFERROR(__xludf.DUMMYFUNCTION("""COMPUTED_VALUE"""),"-")</f>
        <v>-</v>
      </c>
      <c r="CL66" s="10" t="str">
        <f>IFERROR(__xludf.DUMMYFUNCTION("""COMPUTED_VALUE"""),"-")</f>
        <v>-</v>
      </c>
      <c r="CM66" s="10" t="str">
        <f>IFERROR(__xludf.DUMMYFUNCTION("""COMPUTED_VALUE"""),"-")</f>
        <v>-</v>
      </c>
      <c r="CN66" s="10" t="str">
        <f>IFERROR(__xludf.DUMMYFUNCTION("""COMPUTED_VALUE"""),"-")</f>
        <v>-</v>
      </c>
      <c r="CO66" s="11">
        <f>IFERROR(__xludf.DUMMYFUNCTION("""COMPUTED_VALUE"""),1.0)</f>
        <v>1</v>
      </c>
      <c r="CP66" s="10">
        <f>IFERROR(__xludf.DUMMYFUNCTION("""COMPUTED_VALUE"""),1.0)</f>
        <v>1</v>
      </c>
      <c r="CQ66" s="10">
        <f>IFERROR(__xludf.DUMMYFUNCTION("""COMPUTED_VALUE"""),1.0)</f>
        <v>1</v>
      </c>
      <c r="CR66" s="10">
        <f>IFERROR(__xludf.DUMMYFUNCTION("""COMPUTED_VALUE"""),1.0)</f>
        <v>1</v>
      </c>
      <c r="CS66" s="10">
        <f>IFERROR(__xludf.DUMMYFUNCTION("""COMPUTED_VALUE"""),1.0)</f>
        <v>1</v>
      </c>
      <c r="CT66" s="10">
        <f>IFERROR(__xludf.DUMMYFUNCTION("""COMPUTED_VALUE"""),1.0)</f>
        <v>1</v>
      </c>
      <c r="CU66" s="10">
        <f>IFERROR(__xludf.DUMMYFUNCTION("""COMPUTED_VALUE"""),1.0)</f>
        <v>1</v>
      </c>
      <c r="CV66" s="10">
        <f>IFERROR(__xludf.DUMMYFUNCTION("""COMPUTED_VALUE"""),1.0)</f>
        <v>1</v>
      </c>
      <c r="CW66" s="10">
        <f>IFERROR(__xludf.DUMMYFUNCTION("""COMPUTED_VALUE"""),1.0)</f>
        <v>1</v>
      </c>
      <c r="CX66" s="10">
        <f>IFERROR(__xludf.DUMMYFUNCTION("""COMPUTED_VALUE"""),1.0)</f>
        <v>1</v>
      </c>
      <c r="CY66" s="10">
        <f>IFERROR(__xludf.DUMMYFUNCTION("""COMPUTED_VALUE"""),1.0)</f>
        <v>1</v>
      </c>
      <c r="CZ66" s="10">
        <f>IFERROR(__xludf.DUMMYFUNCTION("""COMPUTED_VALUE"""),1.0)</f>
        <v>1</v>
      </c>
      <c r="DA66" s="10">
        <f>IFERROR(__xludf.DUMMYFUNCTION("""COMPUTED_VALUE"""),1.0)</f>
        <v>1</v>
      </c>
      <c r="DB66" s="10">
        <f>IFERROR(__xludf.DUMMYFUNCTION("""COMPUTED_VALUE"""),1.0)</f>
        <v>1</v>
      </c>
      <c r="DC66" s="10">
        <f>IFERROR(__xludf.DUMMYFUNCTION("""COMPUTED_VALUE"""),1.0)</f>
        <v>1</v>
      </c>
      <c r="DD66" s="10">
        <f>IFERROR(__xludf.DUMMYFUNCTION("""COMPUTED_VALUE"""),1.0)</f>
        <v>1</v>
      </c>
      <c r="DE66" s="10">
        <f>IFERROR(__xludf.DUMMYFUNCTION("""COMPUTED_VALUE"""),1.0)</f>
        <v>1</v>
      </c>
      <c r="DF66" s="10">
        <f>IFERROR(__xludf.DUMMYFUNCTION("""COMPUTED_VALUE"""),1.0)</f>
        <v>1</v>
      </c>
      <c r="DG66" s="10">
        <f>IFERROR(__xludf.DUMMYFUNCTION("""COMPUTED_VALUE"""),1.0)</f>
        <v>1</v>
      </c>
      <c r="DH66" s="10">
        <f>IFERROR(__xludf.DUMMYFUNCTION("""COMPUTED_VALUE"""),1.0)</f>
        <v>1</v>
      </c>
      <c r="DI66" s="10">
        <f>IFERROR(__xludf.DUMMYFUNCTION("""COMPUTED_VALUE"""),1.0)</f>
        <v>1</v>
      </c>
      <c r="DJ66" s="10">
        <f>IFERROR(__xludf.DUMMYFUNCTION("""COMPUTED_VALUE"""),1.0)</f>
        <v>1</v>
      </c>
      <c r="DK66" s="10">
        <f>IFERROR(__xludf.DUMMYFUNCTION("""COMPUTED_VALUE"""),1.0)</f>
        <v>1</v>
      </c>
      <c r="DL66" s="10">
        <f>IFERROR(__xludf.DUMMYFUNCTION("""COMPUTED_VALUE"""),1.0)</f>
        <v>1</v>
      </c>
      <c r="DM66" s="10">
        <f>IFERROR(__xludf.DUMMYFUNCTION("""COMPUTED_VALUE"""),1.0)</f>
        <v>1</v>
      </c>
      <c r="DN66" s="10">
        <f>IFERROR(__xludf.DUMMYFUNCTION("""COMPUTED_VALUE"""),1.0)</f>
        <v>1</v>
      </c>
      <c r="DO66" s="10">
        <f>IFERROR(__xludf.DUMMYFUNCTION("""COMPUTED_VALUE"""),1.0)</f>
        <v>1</v>
      </c>
      <c r="DP66" s="10">
        <f>IFERROR(__xludf.DUMMYFUNCTION("""COMPUTED_VALUE"""),1.0)</f>
        <v>1</v>
      </c>
      <c r="DQ66" s="10">
        <f>IFERROR(__xludf.DUMMYFUNCTION("""COMPUTED_VALUE"""),1.0)</f>
        <v>1</v>
      </c>
      <c r="DR66" s="10">
        <f>IFERROR(__xludf.DUMMYFUNCTION("""COMPUTED_VALUE"""),1.0)</f>
        <v>1</v>
      </c>
      <c r="DS66" s="10">
        <f>IFERROR(__xludf.DUMMYFUNCTION("""COMPUTED_VALUE"""),1.0)</f>
        <v>1</v>
      </c>
      <c r="DT66" s="10">
        <f>IFERROR(__xludf.DUMMYFUNCTION("""COMPUTED_VALUE"""),1.0)</f>
        <v>1</v>
      </c>
      <c r="DU66" s="10">
        <f>IFERROR(__xludf.DUMMYFUNCTION("""COMPUTED_VALUE"""),1.0)</f>
        <v>1</v>
      </c>
      <c r="DV66" s="10">
        <f>IFERROR(__xludf.DUMMYFUNCTION("""COMPUTED_VALUE"""),1.0)</f>
        <v>1</v>
      </c>
      <c r="DW66" s="10">
        <f>IFERROR(__xludf.DUMMYFUNCTION("""COMPUTED_VALUE"""),1.0)</f>
        <v>1</v>
      </c>
      <c r="DX66" s="10">
        <f>IFERROR(__xludf.DUMMYFUNCTION("""COMPUTED_VALUE"""),1.0)</f>
        <v>1</v>
      </c>
      <c r="DY66" s="10">
        <f>IFERROR(__xludf.DUMMYFUNCTION("""COMPUTED_VALUE"""),1.0)</f>
        <v>1</v>
      </c>
      <c r="DZ66" s="10">
        <f>IFERROR(__xludf.DUMMYFUNCTION("""COMPUTED_VALUE"""),1.0)</f>
        <v>1</v>
      </c>
      <c r="EA66" s="10">
        <f>IFERROR(__xludf.DUMMYFUNCTION("""COMPUTED_VALUE"""),1.0)</f>
        <v>1</v>
      </c>
      <c r="EB66" s="10">
        <f>IFERROR(__xludf.DUMMYFUNCTION("""COMPUTED_VALUE"""),1.0)</f>
        <v>1</v>
      </c>
      <c r="EC66" s="10">
        <f>IFERROR(__xludf.DUMMYFUNCTION("""COMPUTED_VALUE"""),1.0)</f>
        <v>1</v>
      </c>
      <c r="ED66" s="10">
        <f>IFERROR(__xludf.DUMMYFUNCTION("""COMPUTED_VALUE"""),1.0)</f>
        <v>1</v>
      </c>
      <c r="EE66" s="10">
        <f>IFERROR(__xludf.DUMMYFUNCTION("""COMPUTED_VALUE"""),1.0)</f>
        <v>1</v>
      </c>
      <c r="EF66" s="10">
        <f>IFERROR(__xludf.DUMMYFUNCTION("""COMPUTED_VALUE"""),1.0)</f>
        <v>1</v>
      </c>
      <c r="EG66" s="10">
        <f>IFERROR(__xludf.DUMMYFUNCTION("""COMPUTED_VALUE"""),1.0)</f>
        <v>1</v>
      </c>
      <c r="EH66" s="10">
        <f>IFERROR(__xludf.DUMMYFUNCTION("""COMPUTED_VALUE"""),1.0)</f>
        <v>1</v>
      </c>
      <c r="EI66" s="10">
        <f>IFERROR(__xludf.DUMMYFUNCTION("""COMPUTED_VALUE"""),1.0)</f>
        <v>1</v>
      </c>
      <c r="EJ66" s="10">
        <f>IFERROR(__xludf.DUMMYFUNCTION("""COMPUTED_VALUE"""),1.0)</f>
        <v>1</v>
      </c>
      <c r="EK66" s="10" t="str">
        <f>IFERROR(__xludf.DUMMYFUNCTION("""COMPUTED_VALUE"""),"TLE")</f>
        <v>TLE</v>
      </c>
      <c r="EL66" s="10">
        <f>IFERROR(__xludf.DUMMYFUNCTION("""COMPUTED_VALUE"""),1.0)</f>
        <v>1</v>
      </c>
      <c r="EM66" s="10">
        <f>IFERROR(__xludf.DUMMYFUNCTION("""COMPUTED_VALUE"""),1.0)</f>
        <v>1</v>
      </c>
      <c r="EN66" s="10">
        <f>IFERROR(__xludf.DUMMYFUNCTION("""COMPUTED_VALUE"""),1.0)</f>
        <v>1</v>
      </c>
      <c r="EO66" s="10">
        <f>IFERROR(__xludf.DUMMYFUNCTION("""COMPUTED_VALUE"""),1.0)</f>
        <v>1</v>
      </c>
      <c r="EP66" s="10">
        <f>IFERROR(__xludf.DUMMYFUNCTION("""COMPUTED_VALUE"""),1.0)</f>
        <v>1</v>
      </c>
      <c r="EQ66" s="10">
        <f>IFERROR(__xludf.DUMMYFUNCTION("""COMPUTED_VALUE"""),1.0)</f>
        <v>1</v>
      </c>
      <c r="ER66" s="10">
        <f>IFERROR(__xludf.DUMMYFUNCTION("""COMPUTED_VALUE"""),1.0)</f>
        <v>1</v>
      </c>
      <c r="ES66" s="10">
        <f>IFERROR(__xludf.DUMMYFUNCTION("""COMPUTED_VALUE"""),1.0)</f>
        <v>1</v>
      </c>
      <c r="ET66" s="10">
        <f>IFERROR(__xludf.DUMMYFUNCTION("""COMPUTED_VALUE"""),1.0)</f>
        <v>1</v>
      </c>
      <c r="EU66" s="10">
        <f>IFERROR(__xludf.DUMMYFUNCTION("""COMPUTED_VALUE"""),1.0)</f>
        <v>1</v>
      </c>
      <c r="EV66" s="10" t="str">
        <f>IFERROR(__xludf.DUMMYFUNCTION("""COMPUTED_VALUE"""),"TLE")</f>
        <v>TLE</v>
      </c>
      <c r="EW66" s="10">
        <f>IFERROR(__xludf.DUMMYFUNCTION("""COMPUTED_VALUE"""),1.0)</f>
        <v>1</v>
      </c>
      <c r="EX66" s="10">
        <f>IFERROR(__xludf.DUMMYFUNCTION("""COMPUTED_VALUE"""),1.0)</f>
        <v>1</v>
      </c>
      <c r="EY66" s="10">
        <f>IFERROR(__xludf.DUMMYFUNCTION("""COMPUTED_VALUE"""),1.0)</f>
        <v>1</v>
      </c>
      <c r="EZ66" s="10">
        <f>IFERROR(__xludf.DUMMYFUNCTION("""COMPUTED_VALUE"""),1.0)</f>
        <v>1</v>
      </c>
      <c r="FA66" s="10">
        <f>IFERROR(__xludf.DUMMYFUNCTION("""COMPUTED_VALUE"""),1.0)</f>
        <v>1</v>
      </c>
      <c r="FB66" s="10" t="str">
        <f>IFERROR(__xludf.DUMMYFUNCTION("""COMPUTED_VALUE"""),"TLE")</f>
        <v>TLE</v>
      </c>
      <c r="FC66" s="10">
        <f>IFERROR(__xludf.DUMMYFUNCTION("""COMPUTED_VALUE"""),1.0)</f>
        <v>1</v>
      </c>
      <c r="FD66" s="11" t="str">
        <f>IFERROR(__xludf.DUMMYFUNCTION("""COMPUTED_VALUE"""),"WA")</f>
        <v>WA</v>
      </c>
      <c r="FE66" s="10" t="str">
        <f>IFERROR(__xludf.DUMMYFUNCTION("""COMPUTED_VALUE"""),"WA")</f>
        <v>WA</v>
      </c>
      <c r="FF66" s="10" t="str">
        <f>IFERROR(__xludf.DUMMYFUNCTION("""COMPUTED_VALUE"""),"WA")</f>
        <v>WA</v>
      </c>
      <c r="FG66" s="10" t="str">
        <f>IFERROR(__xludf.DUMMYFUNCTION("""COMPUTED_VALUE"""),"WA")</f>
        <v>WA</v>
      </c>
      <c r="FH66" s="10" t="str">
        <f>IFERROR(__xludf.DUMMYFUNCTION("""COMPUTED_VALUE"""),"WA")</f>
        <v>WA</v>
      </c>
      <c r="FI66" s="10" t="str">
        <f>IFERROR(__xludf.DUMMYFUNCTION("""COMPUTED_VALUE"""),"WA")</f>
        <v>WA</v>
      </c>
      <c r="FJ66" s="10" t="str">
        <f>IFERROR(__xludf.DUMMYFUNCTION("""COMPUTED_VALUE"""),"WA")</f>
        <v>WA</v>
      </c>
      <c r="FK66" s="10" t="str">
        <f>IFERROR(__xludf.DUMMYFUNCTION("""COMPUTED_VALUE"""),"WA")</f>
        <v>WA</v>
      </c>
      <c r="FL66" s="10" t="str">
        <f>IFERROR(__xludf.DUMMYFUNCTION("""COMPUTED_VALUE"""),"WA")</f>
        <v>WA</v>
      </c>
      <c r="FM66" s="10" t="str">
        <f>IFERROR(__xludf.DUMMYFUNCTION("""COMPUTED_VALUE"""),"WA")</f>
        <v>WA</v>
      </c>
      <c r="FN66" s="10" t="str">
        <f>IFERROR(__xludf.DUMMYFUNCTION("""COMPUTED_VALUE"""),"WA")</f>
        <v>WA</v>
      </c>
      <c r="FO66" s="10" t="str">
        <f>IFERROR(__xludf.DUMMYFUNCTION("""COMPUTED_VALUE"""),"WA")</f>
        <v>WA</v>
      </c>
      <c r="FP66" s="10" t="str">
        <f>IFERROR(__xludf.DUMMYFUNCTION("""COMPUTED_VALUE"""),"WA")</f>
        <v>WA</v>
      </c>
      <c r="FQ66" s="10" t="str">
        <f>IFERROR(__xludf.DUMMYFUNCTION("""COMPUTED_VALUE"""),"WA")</f>
        <v>WA</v>
      </c>
      <c r="FR66" s="10" t="str">
        <f>IFERROR(__xludf.DUMMYFUNCTION("""COMPUTED_VALUE"""),"WA")</f>
        <v>WA</v>
      </c>
      <c r="FS66" s="10">
        <f>IFERROR(__xludf.DUMMYFUNCTION("""COMPUTED_VALUE"""),1.0)</f>
        <v>1</v>
      </c>
      <c r="FT66" s="10" t="str">
        <f>IFERROR(__xludf.DUMMYFUNCTION("""COMPUTED_VALUE"""),"WA")</f>
        <v>WA</v>
      </c>
      <c r="FU66" s="10" t="str">
        <f>IFERROR(__xludf.DUMMYFUNCTION("""COMPUTED_VALUE"""),"WA")</f>
        <v>WA</v>
      </c>
      <c r="FV66" s="10" t="str">
        <f>IFERROR(__xludf.DUMMYFUNCTION("""COMPUTED_VALUE"""),"WA")</f>
        <v>WA</v>
      </c>
      <c r="FW66" s="10">
        <f>IFERROR(__xludf.DUMMYFUNCTION("""COMPUTED_VALUE"""),1.0)</f>
        <v>1</v>
      </c>
      <c r="FX66" s="10" t="str">
        <f>IFERROR(__xludf.DUMMYFUNCTION("""COMPUTED_VALUE"""),"WA")</f>
        <v>WA</v>
      </c>
      <c r="FY66" s="10" t="str">
        <f>IFERROR(__xludf.DUMMYFUNCTION("""COMPUTED_VALUE"""),"WA")</f>
        <v>WA</v>
      </c>
      <c r="FZ66" s="10" t="str">
        <f>IFERROR(__xludf.DUMMYFUNCTION("""COMPUTED_VALUE"""),"WA")</f>
        <v>WA</v>
      </c>
      <c r="GA66" s="10" t="str">
        <f>IFERROR(__xludf.DUMMYFUNCTION("""COMPUTED_VALUE"""),"WA")</f>
        <v>WA</v>
      </c>
      <c r="GB66" s="10" t="str">
        <f>IFERROR(__xludf.DUMMYFUNCTION("""COMPUTED_VALUE"""),"WA")</f>
        <v>WA</v>
      </c>
      <c r="GC66" s="10" t="str">
        <f>IFERROR(__xludf.DUMMYFUNCTION("""COMPUTED_VALUE"""),"WA")</f>
        <v>WA</v>
      </c>
      <c r="GD66" s="10" t="str">
        <f>IFERROR(__xludf.DUMMYFUNCTION("""COMPUTED_VALUE"""),"WA")</f>
        <v>WA</v>
      </c>
      <c r="GE66" s="11" t="str">
        <f>IFERROR(__xludf.DUMMYFUNCTION("""COMPUTED_VALUE"""),"-")</f>
        <v>-</v>
      </c>
      <c r="GF66" s="10" t="str">
        <f>IFERROR(__xludf.DUMMYFUNCTION("""COMPUTED_VALUE"""),"-")</f>
        <v>-</v>
      </c>
      <c r="GG66" s="10" t="str">
        <f>IFERROR(__xludf.DUMMYFUNCTION("""COMPUTED_VALUE"""),"-")</f>
        <v>-</v>
      </c>
      <c r="GH66" s="10" t="str">
        <f>IFERROR(__xludf.DUMMYFUNCTION("""COMPUTED_VALUE"""),"-")</f>
        <v>-</v>
      </c>
      <c r="GI66" s="10" t="str">
        <f>IFERROR(__xludf.DUMMYFUNCTION("""COMPUTED_VALUE"""),"-")</f>
        <v>-</v>
      </c>
      <c r="GJ66" s="10" t="str">
        <f>IFERROR(__xludf.DUMMYFUNCTION("""COMPUTED_VALUE"""),"-")</f>
        <v>-</v>
      </c>
      <c r="GK66" s="10" t="str">
        <f>IFERROR(__xludf.DUMMYFUNCTION("""COMPUTED_VALUE"""),"-")</f>
        <v>-</v>
      </c>
      <c r="GL66" s="10" t="str">
        <f>IFERROR(__xludf.DUMMYFUNCTION("""COMPUTED_VALUE"""),"-")</f>
        <v>-</v>
      </c>
      <c r="GM66" s="10" t="str">
        <f>IFERROR(__xludf.DUMMYFUNCTION("""COMPUTED_VALUE"""),"-")</f>
        <v>-</v>
      </c>
      <c r="GN66" s="10" t="str">
        <f>IFERROR(__xludf.DUMMYFUNCTION("""COMPUTED_VALUE"""),"-")</f>
        <v>-</v>
      </c>
      <c r="GO66" s="10" t="str">
        <f>IFERROR(__xludf.DUMMYFUNCTION("""COMPUTED_VALUE"""),"-")</f>
        <v>-</v>
      </c>
      <c r="GP66" s="10" t="str">
        <f>IFERROR(__xludf.DUMMYFUNCTION("""COMPUTED_VALUE"""),"-")</f>
        <v>-</v>
      </c>
      <c r="GQ66" s="10" t="str">
        <f>IFERROR(__xludf.DUMMYFUNCTION("""COMPUTED_VALUE"""),"-")</f>
        <v>-</v>
      </c>
      <c r="GR66" s="10" t="str">
        <f>IFERROR(__xludf.DUMMYFUNCTION("""COMPUTED_VALUE"""),"-")</f>
        <v>-</v>
      </c>
      <c r="GS66" s="10" t="str">
        <f>IFERROR(__xludf.DUMMYFUNCTION("""COMPUTED_VALUE"""),"-")</f>
        <v>-</v>
      </c>
      <c r="GT66" s="10" t="str">
        <f>IFERROR(__xludf.DUMMYFUNCTION("""COMPUTED_VALUE"""),"-")</f>
        <v>-</v>
      </c>
      <c r="GU66" s="10" t="str">
        <f>IFERROR(__xludf.DUMMYFUNCTION("""COMPUTED_VALUE"""),"-")</f>
        <v>-</v>
      </c>
      <c r="GV66" s="10" t="str">
        <f>IFERROR(__xludf.DUMMYFUNCTION("""COMPUTED_VALUE"""),"-")</f>
        <v>-</v>
      </c>
      <c r="GW66" s="10" t="str">
        <f>IFERROR(__xludf.DUMMYFUNCTION("""COMPUTED_VALUE"""),"-")</f>
        <v>-</v>
      </c>
      <c r="GX66" s="10" t="str">
        <f>IFERROR(__xludf.DUMMYFUNCTION("""COMPUTED_VALUE"""),"-")</f>
        <v>-</v>
      </c>
      <c r="GY66" s="10" t="str">
        <f>IFERROR(__xludf.DUMMYFUNCTION("""COMPUTED_VALUE"""),"-")</f>
        <v>-</v>
      </c>
      <c r="GZ66" s="10" t="str">
        <f>IFERROR(__xludf.DUMMYFUNCTION("""COMPUTED_VALUE"""),"-")</f>
        <v>-</v>
      </c>
      <c r="HA66" s="10" t="str">
        <f>IFERROR(__xludf.DUMMYFUNCTION("""COMPUTED_VALUE"""),"-")</f>
        <v>-</v>
      </c>
      <c r="HB66" s="10" t="str">
        <f>IFERROR(__xludf.DUMMYFUNCTION("""COMPUTED_VALUE"""),"-")</f>
        <v>-</v>
      </c>
      <c r="HC66" s="10" t="str">
        <f>IFERROR(__xludf.DUMMYFUNCTION("""COMPUTED_VALUE"""),"-")</f>
        <v>-</v>
      </c>
      <c r="HD66" s="10" t="str">
        <f>IFERROR(__xludf.DUMMYFUNCTION("""COMPUTED_VALUE"""),"-")</f>
        <v>-</v>
      </c>
      <c r="HE66" s="10" t="str">
        <f>IFERROR(__xludf.DUMMYFUNCTION("""COMPUTED_VALUE"""),"-")</f>
        <v>-</v>
      </c>
      <c r="HF66" s="10" t="str">
        <f>IFERROR(__xludf.DUMMYFUNCTION("""COMPUTED_VALUE"""),"-")</f>
        <v>-</v>
      </c>
      <c r="HG66" s="10" t="str">
        <f>IFERROR(__xludf.DUMMYFUNCTION("""COMPUTED_VALUE"""),"-")</f>
        <v>-</v>
      </c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</row>
    <row r="67">
      <c r="A67" s="7"/>
      <c r="B67" s="8"/>
      <c r="C67" s="8" t="str">
        <f t="shared" si="1"/>
        <v>64 - 68</v>
      </c>
      <c r="D67" s="7" t="str">
        <f>IFERROR(__xludf.DUMMYFUNCTION("""COMPUTED_VALUE"""),"Lazars")</f>
        <v>Lazars</v>
      </c>
      <c r="E67" s="7" t="str">
        <f>IFERROR(__xludf.DUMMYFUNCTION("""COMPUTED_VALUE"""),"Lazar")</f>
        <v>Lazar</v>
      </c>
      <c r="F67" s="7" t="str">
        <f>IFERROR(__xludf.DUMMYFUNCTION("""COMPUTED_VALUE"""),"Stanarević")</f>
        <v>Stanarević</v>
      </c>
      <c r="G67" s="9">
        <f>IFERROR(__xludf.DUMMYFUNCTION("""COMPUTED_VALUE"""),37.0)</f>
        <v>37</v>
      </c>
      <c r="H67" s="7" t="str">
        <f>IFERROR(__xludf.DUMMYFUNCTION("""COMPUTED_VALUE"""),"ODOBREN")</f>
        <v>ODOBREN</v>
      </c>
      <c r="I67" s="7" t="str">
        <f>IFERROR(__xludf.DUMMYFUNCTION("""COMPUTED_VALUE"""),"Stari grad")</f>
        <v>Stari grad</v>
      </c>
      <c r="J67" s="7" t="str">
        <f>IFERROR(__xludf.DUMMYFUNCTION("""COMPUTED_VALUE"""),"Matematička gimnazija")</f>
        <v>Matematička gimnazija</v>
      </c>
      <c r="K67" s="7" t="str">
        <f>IFERROR(__xludf.DUMMYFUNCTION("""COMPUTED_VALUE"""),"III")</f>
        <v>III</v>
      </c>
      <c r="L67" s="7" t="str">
        <f>IFERROR(__xludf.DUMMYFUNCTION("""COMPUTED_VALUE"""),"A")</f>
        <v>A</v>
      </c>
      <c r="M67" s="7" t="str">
        <f>IFERROR(__xludf.DUMMYFUNCTION("""COMPUTED_VALUE"""),"Jelena Hadži-Purić")</f>
        <v>Jelena Hadži-Purić</v>
      </c>
      <c r="N67" s="10" t="str">
        <f>IFERROR(__xludf.DUMMYFUNCTION("""COMPUTED_VALUE"""),"-")</f>
        <v>-</v>
      </c>
      <c r="O67" s="10" t="str">
        <f>IFERROR(__xludf.DUMMYFUNCTION("""COMPUTED_VALUE"""),"-")</f>
        <v>-</v>
      </c>
      <c r="P67" s="10" t="str">
        <f>IFERROR(__xludf.DUMMYFUNCTION("""COMPUTED_VALUE"""),"-")</f>
        <v>-</v>
      </c>
      <c r="Q67" s="11">
        <f>IFERROR(__xludf.DUMMYFUNCTION("""COMPUTED_VALUE"""),37.0)</f>
        <v>37</v>
      </c>
      <c r="R67" s="10" t="str">
        <f>IFERROR(__xludf.DUMMYFUNCTION("""COMPUTED_VALUE"""),"-")</f>
        <v>-</v>
      </c>
      <c r="S67" s="10" t="str">
        <f>IFERROR(__xludf.DUMMYFUNCTION("""COMPUTED_VALUE"""),"-")</f>
        <v>-</v>
      </c>
      <c r="T67" s="11" t="str">
        <f>IFERROR(__xludf.DUMMYFUNCTION("""COMPUTED_VALUE"""),"-")</f>
        <v>-</v>
      </c>
      <c r="U67" s="10" t="str">
        <f>IFERROR(__xludf.DUMMYFUNCTION("""COMPUTED_VALUE"""),"-")</f>
        <v>-</v>
      </c>
      <c r="V67" s="10" t="str">
        <f>IFERROR(__xludf.DUMMYFUNCTION("""COMPUTED_VALUE"""),"-")</f>
        <v>-</v>
      </c>
      <c r="W67" s="10" t="str">
        <f>IFERROR(__xludf.DUMMYFUNCTION("""COMPUTED_VALUE"""),"-")</f>
        <v>-</v>
      </c>
      <c r="X67" s="10" t="str">
        <f>IFERROR(__xludf.DUMMYFUNCTION("""COMPUTED_VALUE"""),"-")</f>
        <v>-</v>
      </c>
      <c r="Y67" s="10" t="str">
        <f>IFERROR(__xludf.DUMMYFUNCTION("""COMPUTED_VALUE"""),"-")</f>
        <v>-</v>
      </c>
      <c r="Z67" s="10" t="str">
        <f>IFERROR(__xludf.DUMMYFUNCTION("""COMPUTED_VALUE"""),"-")</f>
        <v>-</v>
      </c>
      <c r="AA67" s="10" t="str">
        <f>IFERROR(__xludf.DUMMYFUNCTION("""COMPUTED_VALUE"""),"-")</f>
        <v>-</v>
      </c>
      <c r="AB67" s="10" t="str">
        <f>IFERROR(__xludf.DUMMYFUNCTION("""COMPUTED_VALUE"""),"-")</f>
        <v>-</v>
      </c>
      <c r="AC67" s="10" t="str">
        <f>IFERROR(__xludf.DUMMYFUNCTION("""COMPUTED_VALUE"""),"-")</f>
        <v>-</v>
      </c>
      <c r="AD67" s="10" t="str">
        <f>IFERROR(__xludf.DUMMYFUNCTION("""COMPUTED_VALUE"""),"-")</f>
        <v>-</v>
      </c>
      <c r="AE67" s="10" t="str">
        <f>IFERROR(__xludf.DUMMYFUNCTION("""COMPUTED_VALUE"""),"-")</f>
        <v>-</v>
      </c>
      <c r="AF67" s="10" t="str">
        <f>IFERROR(__xludf.DUMMYFUNCTION("""COMPUTED_VALUE"""),"-")</f>
        <v>-</v>
      </c>
      <c r="AG67" s="10" t="str">
        <f>IFERROR(__xludf.DUMMYFUNCTION("""COMPUTED_VALUE"""),"-")</f>
        <v>-</v>
      </c>
      <c r="AH67" s="10" t="str">
        <f>IFERROR(__xludf.DUMMYFUNCTION("""COMPUTED_VALUE"""),"-")</f>
        <v>-</v>
      </c>
      <c r="AI67" s="10" t="str">
        <f>IFERROR(__xludf.DUMMYFUNCTION("""COMPUTED_VALUE"""),"-")</f>
        <v>-</v>
      </c>
      <c r="AJ67" s="10" t="str">
        <f>IFERROR(__xludf.DUMMYFUNCTION("""COMPUTED_VALUE"""),"-")</f>
        <v>-</v>
      </c>
      <c r="AK67" s="10" t="str">
        <f>IFERROR(__xludf.DUMMYFUNCTION("""COMPUTED_VALUE"""),"-")</f>
        <v>-</v>
      </c>
      <c r="AL67" s="10" t="str">
        <f>IFERROR(__xludf.DUMMYFUNCTION("""COMPUTED_VALUE"""),"-")</f>
        <v>-</v>
      </c>
      <c r="AM67" s="10" t="str">
        <f>IFERROR(__xludf.DUMMYFUNCTION("""COMPUTED_VALUE"""),"-")</f>
        <v>-</v>
      </c>
      <c r="AN67" s="11" t="str">
        <f>IFERROR(__xludf.DUMMYFUNCTION("""COMPUTED_VALUE"""),"-")</f>
        <v>-</v>
      </c>
      <c r="AO67" s="10" t="str">
        <f>IFERROR(__xludf.DUMMYFUNCTION("""COMPUTED_VALUE"""),"-")</f>
        <v>-</v>
      </c>
      <c r="AP67" s="10" t="str">
        <f>IFERROR(__xludf.DUMMYFUNCTION("""COMPUTED_VALUE"""),"-")</f>
        <v>-</v>
      </c>
      <c r="AQ67" s="10" t="str">
        <f>IFERROR(__xludf.DUMMYFUNCTION("""COMPUTED_VALUE"""),"-")</f>
        <v>-</v>
      </c>
      <c r="AR67" s="10" t="str">
        <f>IFERROR(__xludf.DUMMYFUNCTION("""COMPUTED_VALUE"""),"-")</f>
        <v>-</v>
      </c>
      <c r="AS67" s="10" t="str">
        <f>IFERROR(__xludf.DUMMYFUNCTION("""COMPUTED_VALUE"""),"-")</f>
        <v>-</v>
      </c>
      <c r="AT67" s="10" t="str">
        <f>IFERROR(__xludf.DUMMYFUNCTION("""COMPUTED_VALUE"""),"-")</f>
        <v>-</v>
      </c>
      <c r="AU67" s="10" t="str">
        <f>IFERROR(__xludf.DUMMYFUNCTION("""COMPUTED_VALUE"""),"-")</f>
        <v>-</v>
      </c>
      <c r="AV67" s="10" t="str">
        <f>IFERROR(__xludf.DUMMYFUNCTION("""COMPUTED_VALUE"""),"-")</f>
        <v>-</v>
      </c>
      <c r="AW67" s="10" t="str">
        <f>IFERROR(__xludf.DUMMYFUNCTION("""COMPUTED_VALUE"""),"-")</f>
        <v>-</v>
      </c>
      <c r="AX67" s="10" t="str">
        <f>IFERROR(__xludf.DUMMYFUNCTION("""COMPUTED_VALUE"""),"-")</f>
        <v>-</v>
      </c>
      <c r="AY67" s="10" t="str">
        <f>IFERROR(__xludf.DUMMYFUNCTION("""COMPUTED_VALUE"""),"-")</f>
        <v>-</v>
      </c>
      <c r="AZ67" s="10" t="str">
        <f>IFERROR(__xludf.DUMMYFUNCTION("""COMPUTED_VALUE"""),"-")</f>
        <v>-</v>
      </c>
      <c r="BA67" s="10" t="str">
        <f>IFERROR(__xludf.DUMMYFUNCTION("""COMPUTED_VALUE"""),"-")</f>
        <v>-</v>
      </c>
      <c r="BB67" s="10" t="str">
        <f>IFERROR(__xludf.DUMMYFUNCTION("""COMPUTED_VALUE"""),"-")</f>
        <v>-</v>
      </c>
      <c r="BC67" s="10" t="str">
        <f>IFERROR(__xludf.DUMMYFUNCTION("""COMPUTED_VALUE"""),"-")</f>
        <v>-</v>
      </c>
      <c r="BD67" s="10" t="str">
        <f>IFERROR(__xludf.DUMMYFUNCTION("""COMPUTED_VALUE"""),"-")</f>
        <v>-</v>
      </c>
      <c r="BE67" s="10" t="str">
        <f>IFERROR(__xludf.DUMMYFUNCTION("""COMPUTED_VALUE"""),"-")</f>
        <v>-</v>
      </c>
      <c r="BF67" s="10" t="str">
        <f>IFERROR(__xludf.DUMMYFUNCTION("""COMPUTED_VALUE"""),"-")</f>
        <v>-</v>
      </c>
      <c r="BG67" s="10" t="str">
        <f>IFERROR(__xludf.DUMMYFUNCTION("""COMPUTED_VALUE"""),"-")</f>
        <v>-</v>
      </c>
      <c r="BH67" s="10" t="str">
        <f>IFERROR(__xludf.DUMMYFUNCTION("""COMPUTED_VALUE"""),"-")</f>
        <v>-</v>
      </c>
      <c r="BI67" s="10" t="str">
        <f>IFERROR(__xludf.DUMMYFUNCTION("""COMPUTED_VALUE"""),"-")</f>
        <v>-</v>
      </c>
      <c r="BJ67" s="10" t="str">
        <f>IFERROR(__xludf.DUMMYFUNCTION("""COMPUTED_VALUE"""),"-")</f>
        <v>-</v>
      </c>
      <c r="BK67" s="10" t="str">
        <f>IFERROR(__xludf.DUMMYFUNCTION("""COMPUTED_VALUE"""),"-")</f>
        <v>-</v>
      </c>
      <c r="BL67" s="11" t="str">
        <f>IFERROR(__xludf.DUMMYFUNCTION("""COMPUTED_VALUE"""),"-")</f>
        <v>-</v>
      </c>
      <c r="BM67" s="10" t="str">
        <f>IFERROR(__xludf.DUMMYFUNCTION("""COMPUTED_VALUE"""),"-")</f>
        <v>-</v>
      </c>
      <c r="BN67" s="10" t="str">
        <f>IFERROR(__xludf.DUMMYFUNCTION("""COMPUTED_VALUE"""),"-")</f>
        <v>-</v>
      </c>
      <c r="BO67" s="10" t="str">
        <f>IFERROR(__xludf.DUMMYFUNCTION("""COMPUTED_VALUE"""),"-")</f>
        <v>-</v>
      </c>
      <c r="BP67" s="10" t="str">
        <f>IFERROR(__xludf.DUMMYFUNCTION("""COMPUTED_VALUE"""),"-")</f>
        <v>-</v>
      </c>
      <c r="BQ67" s="10" t="str">
        <f>IFERROR(__xludf.DUMMYFUNCTION("""COMPUTED_VALUE"""),"-")</f>
        <v>-</v>
      </c>
      <c r="BR67" s="10" t="str">
        <f>IFERROR(__xludf.DUMMYFUNCTION("""COMPUTED_VALUE"""),"-")</f>
        <v>-</v>
      </c>
      <c r="BS67" s="10" t="str">
        <f>IFERROR(__xludf.DUMMYFUNCTION("""COMPUTED_VALUE"""),"-")</f>
        <v>-</v>
      </c>
      <c r="BT67" s="10" t="str">
        <f>IFERROR(__xludf.DUMMYFUNCTION("""COMPUTED_VALUE"""),"-")</f>
        <v>-</v>
      </c>
      <c r="BU67" s="10" t="str">
        <f>IFERROR(__xludf.DUMMYFUNCTION("""COMPUTED_VALUE"""),"-")</f>
        <v>-</v>
      </c>
      <c r="BV67" s="10" t="str">
        <f>IFERROR(__xludf.DUMMYFUNCTION("""COMPUTED_VALUE"""),"-")</f>
        <v>-</v>
      </c>
      <c r="BW67" s="10" t="str">
        <f>IFERROR(__xludf.DUMMYFUNCTION("""COMPUTED_VALUE"""),"-")</f>
        <v>-</v>
      </c>
      <c r="BX67" s="10" t="str">
        <f>IFERROR(__xludf.DUMMYFUNCTION("""COMPUTED_VALUE"""),"-")</f>
        <v>-</v>
      </c>
      <c r="BY67" s="10" t="str">
        <f>IFERROR(__xludf.DUMMYFUNCTION("""COMPUTED_VALUE"""),"-")</f>
        <v>-</v>
      </c>
      <c r="BZ67" s="10" t="str">
        <f>IFERROR(__xludf.DUMMYFUNCTION("""COMPUTED_VALUE"""),"-")</f>
        <v>-</v>
      </c>
      <c r="CA67" s="10" t="str">
        <f>IFERROR(__xludf.DUMMYFUNCTION("""COMPUTED_VALUE"""),"-")</f>
        <v>-</v>
      </c>
      <c r="CB67" s="10" t="str">
        <f>IFERROR(__xludf.DUMMYFUNCTION("""COMPUTED_VALUE"""),"-")</f>
        <v>-</v>
      </c>
      <c r="CC67" s="10" t="str">
        <f>IFERROR(__xludf.DUMMYFUNCTION("""COMPUTED_VALUE"""),"-")</f>
        <v>-</v>
      </c>
      <c r="CD67" s="10" t="str">
        <f>IFERROR(__xludf.DUMMYFUNCTION("""COMPUTED_VALUE"""),"-")</f>
        <v>-</v>
      </c>
      <c r="CE67" s="10" t="str">
        <f>IFERROR(__xludf.DUMMYFUNCTION("""COMPUTED_VALUE"""),"-")</f>
        <v>-</v>
      </c>
      <c r="CF67" s="10" t="str">
        <f>IFERROR(__xludf.DUMMYFUNCTION("""COMPUTED_VALUE"""),"-")</f>
        <v>-</v>
      </c>
      <c r="CG67" s="10" t="str">
        <f>IFERROR(__xludf.DUMMYFUNCTION("""COMPUTED_VALUE"""),"-")</f>
        <v>-</v>
      </c>
      <c r="CH67" s="10" t="str">
        <f>IFERROR(__xludf.DUMMYFUNCTION("""COMPUTED_VALUE"""),"-")</f>
        <v>-</v>
      </c>
      <c r="CI67" s="10" t="str">
        <f>IFERROR(__xludf.DUMMYFUNCTION("""COMPUTED_VALUE"""),"-")</f>
        <v>-</v>
      </c>
      <c r="CJ67" s="10" t="str">
        <f>IFERROR(__xludf.DUMMYFUNCTION("""COMPUTED_VALUE"""),"-")</f>
        <v>-</v>
      </c>
      <c r="CK67" s="10" t="str">
        <f>IFERROR(__xludf.DUMMYFUNCTION("""COMPUTED_VALUE"""),"-")</f>
        <v>-</v>
      </c>
      <c r="CL67" s="10" t="str">
        <f>IFERROR(__xludf.DUMMYFUNCTION("""COMPUTED_VALUE"""),"-")</f>
        <v>-</v>
      </c>
      <c r="CM67" s="10" t="str">
        <f>IFERROR(__xludf.DUMMYFUNCTION("""COMPUTED_VALUE"""),"-")</f>
        <v>-</v>
      </c>
      <c r="CN67" s="10" t="str">
        <f>IFERROR(__xludf.DUMMYFUNCTION("""COMPUTED_VALUE"""),"-")</f>
        <v>-</v>
      </c>
      <c r="CO67" s="11">
        <f>IFERROR(__xludf.DUMMYFUNCTION("""COMPUTED_VALUE"""),1.0)</f>
        <v>1</v>
      </c>
      <c r="CP67" s="10">
        <f>IFERROR(__xludf.DUMMYFUNCTION("""COMPUTED_VALUE"""),1.0)</f>
        <v>1</v>
      </c>
      <c r="CQ67" s="10">
        <f>IFERROR(__xludf.DUMMYFUNCTION("""COMPUTED_VALUE"""),1.0)</f>
        <v>1</v>
      </c>
      <c r="CR67" s="10">
        <f>IFERROR(__xludf.DUMMYFUNCTION("""COMPUTED_VALUE"""),1.0)</f>
        <v>1</v>
      </c>
      <c r="CS67" s="10">
        <f>IFERROR(__xludf.DUMMYFUNCTION("""COMPUTED_VALUE"""),1.0)</f>
        <v>1</v>
      </c>
      <c r="CT67" s="10">
        <f>IFERROR(__xludf.DUMMYFUNCTION("""COMPUTED_VALUE"""),1.0)</f>
        <v>1</v>
      </c>
      <c r="CU67" s="10">
        <f>IFERROR(__xludf.DUMMYFUNCTION("""COMPUTED_VALUE"""),1.0)</f>
        <v>1</v>
      </c>
      <c r="CV67" s="10">
        <f>IFERROR(__xludf.DUMMYFUNCTION("""COMPUTED_VALUE"""),1.0)</f>
        <v>1</v>
      </c>
      <c r="CW67" s="10">
        <f>IFERROR(__xludf.DUMMYFUNCTION("""COMPUTED_VALUE"""),1.0)</f>
        <v>1</v>
      </c>
      <c r="CX67" s="10">
        <f>IFERROR(__xludf.DUMMYFUNCTION("""COMPUTED_VALUE"""),1.0)</f>
        <v>1</v>
      </c>
      <c r="CY67" s="10">
        <f>IFERROR(__xludf.DUMMYFUNCTION("""COMPUTED_VALUE"""),1.0)</f>
        <v>1</v>
      </c>
      <c r="CZ67" s="10">
        <f>IFERROR(__xludf.DUMMYFUNCTION("""COMPUTED_VALUE"""),1.0)</f>
        <v>1</v>
      </c>
      <c r="DA67" s="10">
        <f>IFERROR(__xludf.DUMMYFUNCTION("""COMPUTED_VALUE"""),1.0)</f>
        <v>1</v>
      </c>
      <c r="DB67" s="10">
        <f>IFERROR(__xludf.DUMMYFUNCTION("""COMPUTED_VALUE"""),1.0)</f>
        <v>1</v>
      </c>
      <c r="DC67" s="10">
        <f>IFERROR(__xludf.DUMMYFUNCTION("""COMPUTED_VALUE"""),1.0)</f>
        <v>1</v>
      </c>
      <c r="DD67" s="10">
        <f>IFERROR(__xludf.DUMMYFUNCTION("""COMPUTED_VALUE"""),1.0)</f>
        <v>1</v>
      </c>
      <c r="DE67" s="10">
        <f>IFERROR(__xludf.DUMMYFUNCTION("""COMPUTED_VALUE"""),1.0)</f>
        <v>1</v>
      </c>
      <c r="DF67" s="10">
        <f>IFERROR(__xludf.DUMMYFUNCTION("""COMPUTED_VALUE"""),1.0)</f>
        <v>1</v>
      </c>
      <c r="DG67" s="10">
        <f>IFERROR(__xludf.DUMMYFUNCTION("""COMPUTED_VALUE"""),1.0)</f>
        <v>1</v>
      </c>
      <c r="DH67" s="10">
        <f>IFERROR(__xludf.DUMMYFUNCTION("""COMPUTED_VALUE"""),1.0)</f>
        <v>1</v>
      </c>
      <c r="DI67" s="10">
        <f>IFERROR(__xludf.DUMMYFUNCTION("""COMPUTED_VALUE"""),1.0)</f>
        <v>1</v>
      </c>
      <c r="DJ67" s="10">
        <f>IFERROR(__xludf.DUMMYFUNCTION("""COMPUTED_VALUE"""),1.0)</f>
        <v>1</v>
      </c>
      <c r="DK67" s="10">
        <f>IFERROR(__xludf.DUMMYFUNCTION("""COMPUTED_VALUE"""),1.0)</f>
        <v>1</v>
      </c>
      <c r="DL67" s="10">
        <f>IFERROR(__xludf.DUMMYFUNCTION("""COMPUTED_VALUE"""),1.0)</f>
        <v>1</v>
      </c>
      <c r="DM67" s="10">
        <f>IFERROR(__xludf.DUMMYFUNCTION("""COMPUTED_VALUE"""),1.0)</f>
        <v>1</v>
      </c>
      <c r="DN67" s="10">
        <f>IFERROR(__xludf.DUMMYFUNCTION("""COMPUTED_VALUE"""),1.0)</f>
        <v>1</v>
      </c>
      <c r="DO67" s="10">
        <f>IFERROR(__xludf.DUMMYFUNCTION("""COMPUTED_VALUE"""),1.0)</f>
        <v>1</v>
      </c>
      <c r="DP67" s="10">
        <f>IFERROR(__xludf.DUMMYFUNCTION("""COMPUTED_VALUE"""),1.0)</f>
        <v>1</v>
      </c>
      <c r="DQ67" s="10">
        <f>IFERROR(__xludf.DUMMYFUNCTION("""COMPUTED_VALUE"""),1.0)</f>
        <v>1</v>
      </c>
      <c r="DR67" s="10">
        <f>IFERROR(__xludf.DUMMYFUNCTION("""COMPUTED_VALUE"""),1.0)</f>
        <v>1</v>
      </c>
      <c r="DS67" s="10">
        <f>IFERROR(__xludf.DUMMYFUNCTION("""COMPUTED_VALUE"""),1.0)</f>
        <v>1</v>
      </c>
      <c r="DT67" s="10">
        <f>IFERROR(__xludf.DUMMYFUNCTION("""COMPUTED_VALUE"""),1.0)</f>
        <v>1</v>
      </c>
      <c r="DU67" s="10">
        <f>IFERROR(__xludf.DUMMYFUNCTION("""COMPUTED_VALUE"""),1.0)</f>
        <v>1</v>
      </c>
      <c r="DV67" s="10">
        <f>IFERROR(__xludf.DUMMYFUNCTION("""COMPUTED_VALUE"""),1.0)</f>
        <v>1</v>
      </c>
      <c r="DW67" s="10">
        <f>IFERROR(__xludf.DUMMYFUNCTION("""COMPUTED_VALUE"""),1.0)</f>
        <v>1</v>
      </c>
      <c r="DX67" s="10">
        <f>IFERROR(__xludf.DUMMYFUNCTION("""COMPUTED_VALUE"""),1.0)</f>
        <v>1</v>
      </c>
      <c r="DY67" s="10">
        <f>IFERROR(__xludf.DUMMYFUNCTION("""COMPUTED_VALUE"""),1.0)</f>
        <v>1</v>
      </c>
      <c r="DZ67" s="10">
        <f>IFERROR(__xludf.DUMMYFUNCTION("""COMPUTED_VALUE"""),1.0)</f>
        <v>1</v>
      </c>
      <c r="EA67" s="10">
        <f>IFERROR(__xludf.DUMMYFUNCTION("""COMPUTED_VALUE"""),1.0)</f>
        <v>1</v>
      </c>
      <c r="EB67" s="10">
        <f>IFERROR(__xludf.DUMMYFUNCTION("""COMPUTED_VALUE"""),1.0)</f>
        <v>1</v>
      </c>
      <c r="EC67" s="10">
        <f>IFERROR(__xludf.DUMMYFUNCTION("""COMPUTED_VALUE"""),1.0)</f>
        <v>1</v>
      </c>
      <c r="ED67" s="10">
        <f>IFERROR(__xludf.DUMMYFUNCTION("""COMPUTED_VALUE"""),1.0)</f>
        <v>1</v>
      </c>
      <c r="EE67" s="10">
        <f>IFERROR(__xludf.DUMMYFUNCTION("""COMPUTED_VALUE"""),1.0)</f>
        <v>1</v>
      </c>
      <c r="EF67" s="10">
        <f>IFERROR(__xludf.DUMMYFUNCTION("""COMPUTED_VALUE"""),1.0)</f>
        <v>1</v>
      </c>
      <c r="EG67" s="10">
        <f>IFERROR(__xludf.DUMMYFUNCTION("""COMPUTED_VALUE"""),1.0)</f>
        <v>1</v>
      </c>
      <c r="EH67" s="10">
        <f>IFERROR(__xludf.DUMMYFUNCTION("""COMPUTED_VALUE"""),1.0)</f>
        <v>1</v>
      </c>
      <c r="EI67" s="10">
        <f>IFERROR(__xludf.DUMMYFUNCTION("""COMPUTED_VALUE"""),1.0)</f>
        <v>1</v>
      </c>
      <c r="EJ67" s="10">
        <f>IFERROR(__xludf.DUMMYFUNCTION("""COMPUTED_VALUE"""),1.0)</f>
        <v>1</v>
      </c>
      <c r="EK67" s="10" t="str">
        <f>IFERROR(__xludf.DUMMYFUNCTION("""COMPUTED_VALUE"""),"RTE")</f>
        <v>RTE</v>
      </c>
      <c r="EL67" s="10">
        <f>IFERROR(__xludf.DUMMYFUNCTION("""COMPUTED_VALUE"""),1.0)</f>
        <v>1</v>
      </c>
      <c r="EM67" s="10">
        <f>IFERROR(__xludf.DUMMYFUNCTION("""COMPUTED_VALUE"""),1.0)</f>
        <v>1</v>
      </c>
      <c r="EN67" s="10">
        <f>IFERROR(__xludf.DUMMYFUNCTION("""COMPUTED_VALUE"""),1.0)</f>
        <v>1</v>
      </c>
      <c r="EO67" s="10">
        <f>IFERROR(__xludf.DUMMYFUNCTION("""COMPUTED_VALUE"""),1.0)</f>
        <v>1</v>
      </c>
      <c r="EP67" s="10">
        <f>IFERROR(__xludf.DUMMYFUNCTION("""COMPUTED_VALUE"""),1.0)</f>
        <v>1</v>
      </c>
      <c r="EQ67" s="10">
        <f>IFERROR(__xludf.DUMMYFUNCTION("""COMPUTED_VALUE"""),1.0)</f>
        <v>1</v>
      </c>
      <c r="ER67" s="10">
        <f>IFERROR(__xludf.DUMMYFUNCTION("""COMPUTED_VALUE"""),1.0)</f>
        <v>1</v>
      </c>
      <c r="ES67" s="10">
        <f>IFERROR(__xludf.DUMMYFUNCTION("""COMPUTED_VALUE"""),1.0)</f>
        <v>1</v>
      </c>
      <c r="ET67" s="10">
        <f>IFERROR(__xludf.DUMMYFUNCTION("""COMPUTED_VALUE"""),1.0)</f>
        <v>1</v>
      </c>
      <c r="EU67" s="10">
        <f>IFERROR(__xludf.DUMMYFUNCTION("""COMPUTED_VALUE"""),1.0)</f>
        <v>1</v>
      </c>
      <c r="EV67" s="10" t="str">
        <f>IFERROR(__xludf.DUMMYFUNCTION("""COMPUTED_VALUE"""),"RTE")</f>
        <v>RTE</v>
      </c>
      <c r="EW67" s="10">
        <f>IFERROR(__xludf.DUMMYFUNCTION("""COMPUTED_VALUE"""),1.0)</f>
        <v>1</v>
      </c>
      <c r="EX67" s="10" t="str">
        <f>IFERROR(__xludf.DUMMYFUNCTION("""COMPUTED_VALUE"""),"RTE")</f>
        <v>RTE</v>
      </c>
      <c r="EY67" s="10">
        <f>IFERROR(__xludf.DUMMYFUNCTION("""COMPUTED_VALUE"""),1.0)</f>
        <v>1</v>
      </c>
      <c r="EZ67" s="10">
        <f>IFERROR(__xludf.DUMMYFUNCTION("""COMPUTED_VALUE"""),1.0)</f>
        <v>1</v>
      </c>
      <c r="FA67" s="10">
        <f>IFERROR(__xludf.DUMMYFUNCTION("""COMPUTED_VALUE"""),1.0)</f>
        <v>1</v>
      </c>
      <c r="FB67" s="10" t="str">
        <f>IFERROR(__xludf.DUMMYFUNCTION("""COMPUTED_VALUE"""),"RTE")</f>
        <v>RTE</v>
      </c>
      <c r="FC67" s="10">
        <f>IFERROR(__xludf.DUMMYFUNCTION("""COMPUTED_VALUE"""),1.0)</f>
        <v>1</v>
      </c>
      <c r="FD67" s="11" t="str">
        <f>IFERROR(__xludf.DUMMYFUNCTION("""COMPUTED_VALUE"""),"-")</f>
        <v>-</v>
      </c>
      <c r="FE67" s="10" t="str">
        <f>IFERROR(__xludf.DUMMYFUNCTION("""COMPUTED_VALUE"""),"-")</f>
        <v>-</v>
      </c>
      <c r="FF67" s="10" t="str">
        <f>IFERROR(__xludf.DUMMYFUNCTION("""COMPUTED_VALUE"""),"-")</f>
        <v>-</v>
      </c>
      <c r="FG67" s="10" t="str">
        <f>IFERROR(__xludf.DUMMYFUNCTION("""COMPUTED_VALUE"""),"-")</f>
        <v>-</v>
      </c>
      <c r="FH67" s="10" t="str">
        <f>IFERROR(__xludf.DUMMYFUNCTION("""COMPUTED_VALUE"""),"-")</f>
        <v>-</v>
      </c>
      <c r="FI67" s="10" t="str">
        <f>IFERROR(__xludf.DUMMYFUNCTION("""COMPUTED_VALUE"""),"-")</f>
        <v>-</v>
      </c>
      <c r="FJ67" s="10" t="str">
        <f>IFERROR(__xludf.DUMMYFUNCTION("""COMPUTED_VALUE"""),"-")</f>
        <v>-</v>
      </c>
      <c r="FK67" s="10" t="str">
        <f>IFERROR(__xludf.DUMMYFUNCTION("""COMPUTED_VALUE"""),"-")</f>
        <v>-</v>
      </c>
      <c r="FL67" s="10" t="str">
        <f>IFERROR(__xludf.DUMMYFUNCTION("""COMPUTED_VALUE"""),"-")</f>
        <v>-</v>
      </c>
      <c r="FM67" s="10" t="str">
        <f>IFERROR(__xludf.DUMMYFUNCTION("""COMPUTED_VALUE"""),"-")</f>
        <v>-</v>
      </c>
      <c r="FN67" s="10" t="str">
        <f>IFERROR(__xludf.DUMMYFUNCTION("""COMPUTED_VALUE"""),"-")</f>
        <v>-</v>
      </c>
      <c r="FO67" s="10" t="str">
        <f>IFERROR(__xludf.DUMMYFUNCTION("""COMPUTED_VALUE"""),"-")</f>
        <v>-</v>
      </c>
      <c r="FP67" s="10" t="str">
        <f>IFERROR(__xludf.DUMMYFUNCTION("""COMPUTED_VALUE"""),"-")</f>
        <v>-</v>
      </c>
      <c r="FQ67" s="10" t="str">
        <f>IFERROR(__xludf.DUMMYFUNCTION("""COMPUTED_VALUE"""),"-")</f>
        <v>-</v>
      </c>
      <c r="FR67" s="10" t="str">
        <f>IFERROR(__xludf.DUMMYFUNCTION("""COMPUTED_VALUE"""),"-")</f>
        <v>-</v>
      </c>
      <c r="FS67" s="10" t="str">
        <f>IFERROR(__xludf.DUMMYFUNCTION("""COMPUTED_VALUE"""),"-")</f>
        <v>-</v>
      </c>
      <c r="FT67" s="10" t="str">
        <f>IFERROR(__xludf.DUMMYFUNCTION("""COMPUTED_VALUE"""),"-")</f>
        <v>-</v>
      </c>
      <c r="FU67" s="10" t="str">
        <f>IFERROR(__xludf.DUMMYFUNCTION("""COMPUTED_VALUE"""),"-")</f>
        <v>-</v>
      </c>
      <c r="FV67" s="10" t="str">
        <f>IFERROR(__xludf.DUMMYFUNCTION("""COMPUTED_VALUE"""),"-")</f>
        <v>-</v>
      </c>
      <c r="FW67" s="10" t="str">
        <f>IFERROR(__xludf.DUMMYFUNCTION("""COMPUTED_VALUE"""),"-")</f>
        <v>-</v>
      </c>
      <c r="FX67" s="10" t="str">
        <f>IFERROR(__xludf.DUMMYFUNCTION("""COMPUTED_VALUE"""),"-")</f>
        <v>-</v>
      </c>
      <c r="FY67" s="10" t="str">
        <f>IFERROR(__xludf.DUMMYFUNCTION("""COMPUTED_VALUE"""),"-")</f>
        <v>-</v>
      </c>
      <c r="FZ67" s="10" t="str">
        <f>IFERROR(__xludf.DUMMYFUNCTION("""COMPUTED_VALUE"""),"-")</f>
        <v>-</v>
      </c>
      <c r="GA67" s="10" t="str">
        <f>IFERROR(__xludf.DUMMYFUNCTION("""COMPUTED_VALUE"""),"-")</f>
        <v>-</v>
      </c>
      <c r="GB67" s="10" t="str">
        <f>IFERROR(__xludf.DUMMYFUNCTION("""COMPUTED_VALUE"""),"-")</f>
        <v>-</v>
      </c>
      <c r="GC67" s="10" t="str">
        <f>IFERROR(__xludf.DUMMYFUNCTION("""COMPUTED_VALUE"""),"-")</f>
        <v>-</v>
      </c>
      <c r="GD67" s="10" t="str">
        <f>IFERROR(__xludf.DUMMYFUNCTION("""COMPUTED_VALUE"""),"-")</f>
        <v>-</v>
      </c>
      <c r="GE67" s="11" t="str">
        <f>IFERROR(__xludf.DUMMYFUNCTION("""COMPUTED_VALUE"""),"-")</f>
        <v>-</v>
      </c>
      <c r="GF67" s="10" t="str">
        <f>IFERROR(__xludf.DUMMYFUNCTION("""COMPUTED_VALUE"""),"-")</f>
        <v>-</v>
      </c>
      <c r="GG67" s="10" t="str">
        <f>IFERROR(__xludf.DUMMYFUNCTION("""COMPUTED_VALUE"""),"-")</f>
        <v>-</v>
      </c>
      <c r="GH67" s="10" t="str">
        <f>IFERROR(__xludf.DUMMYFUNCTION("""COMPUTED_VALUE"""),"-")</f>
        <v>-</v>
      </c>
      <c r="GI67" s="10" t="str">
        <f>IFERROR(__xludf.DUMMYFUNCTION("""COMPUTED_VALUE"""),"-")</f>
        <v>-</v>
      </c>
      <c r="GJ67" s="10" t="str">
        <f>IFERROR(__xludf.DUMMYFUNCTION("""COMPUTED_VALUE"""),"-")</f>
        <v>-</v>
      </c>
      <c r="GK67" s="10" t="str">
        <f>IFERROR(__xludf.DUMMYFUNCTION("""COMPUTED_VALUE"""),"-")</f>
        <v>-</v>
      </c>
      <c r="GL67" s="10" t="str">
        <f>IFERROR(__xludf.DUMMYFUNCTION("""COMPUTED_VALUE"""),"-")</f>
        <v>-</v>
      </c>
      <c r="GM67" s="10" t="str">
        <f>IFERROR(__xludf.DUMMYFUNCTION("""COMPUTED_VALUE"""),"-")</f>
        <v>-</v>
      </c>
      <c r="GN67" s="10" t="str">
        <f>IFERROR(__xludf.DUMMYFUNCTION("""COMPUTED_VALUE"""),"-")</f>
        <v>-</v>
      </c>
      <c r="GO67" s="10" t="str">
        <f>IFERROR(__xludf.DUMMYFUNCTION("""COMPUTED_VALUE"""),"-")</f>
        <v>-</v>
      </c>
      <c r="GP67" s="10" t="str">
        <f>IFERROR(__xludf.DUMMYFUNCTION("""COMPUTED_VALUE"""),"-")</f>
        <v>-</v>
      </c>
      <c r="GQ67" s="10" t="str">
        <f>IFERROR(__xludf.DUMMYFUNCTION("""COMPUTED_VALUE"""),"-")</f>
        <v>-</v>
      </c>
      <c r="GR67" s="10" t="str">
        <f>IFERROR(__xludf.DUMMYFUNCTION("""COMPUTED_VALUE"""),"-")</f>
        <v>-</v>
      </c>
      <c r="GS67" s="10" t="str">
        <f>IFERROR(__xludf.DUMMYFUNCTION("""COMPUTED_VALUE"""),"-")</f>
        <v>-</v>
      </c>
      <c r="GT67" s="10" t="str">
        <f>IFERROR(__xludf.DUMMYFUNCTION("""COMPUTED_VALUE"""),"-")</f>
        <v>-</v>
      </c>
      <c r="GU67" s="10" t="str">
        <f>IFERROR(__xludf.DUMMYFUNCTION("""COMPUTED_VALUE"""),"-")</f>
        <v>-</v>
      </c>
      <c r="GV67" s="10" t="str">
        <f>IFERROR(__xludf.DUMMYFUNCTION("""COMPUTED_VALUE"""),"-")</f>
        <v>-</v>
      </c>
      <c r="GW67" s="10" t="str">
        <f>IFERROR(__xludf.DUMMYFUNCTION("""COMPUTED_VALUE"""),"-")</f>
        <v>-</v>
      </c>
      <c r="GX67" s="10" t="str">
        <f>IFERROR(__xludf.DUMMYFUNCTION("""COMPUTED_VALUE"""),"-")</f>
        <v>-</v>
      </c>
      <c r="GY67" s="10" t="str">
        <f>IFERROR(__xludf.DUMMYFUNCTION("""COMPUTED_VALUE"""),"-")</f>
        <v>-</v>
      </c>
      <c r="GZ67" s="10" t="str">
        <f>IFERROR(__xludf.DUMMYFUNCTION("""COMPUTED_VALUE"""),"-")</f>
        <v>-</v>
      </c>
      <c r="HA67" s="10" t="str">
        <f>IFERROR(__xludf.DUMMYFUNCTION("""COMPUTED_VALUE"""),"-")</f>
        <v>-</v>
      </c>
      <c r="HB67" s="10" t="str">
        <f>IFERROR(__xludf.DUMMYFUNCTION("""COMPUTED_VALUE"""),"-")</f>
        <v>-</v>
      </c>
      <c r="HC67" s="10" t="str">
        <f>IFERROR(__xludf.DUMMYFUNCTION("""COMPUTED_VALUE"""),"-")</f>
        <v>-</v>
      </c>
      <c r="HD67" s="10" t="str">
        <f>IFERROR(__xludf.DUMMYFUNCTION("""COMPUTED_VALUE"""),"-")</f>
        <v>-</v>
      </c>
      <c r="HE67" s="10" t="str">
        <f>IFERROR(__xludf.DUMMYFUNCTION("""COMPUTED_VALUE"""),"-")</f>
        <v>-</v>
      </c>
      <c r="HF67" s="10" t="str">
        <f>IFERROR(__xludf.DUMMYFUNCTION("""COMPUTED_VALUE"""),"-")</f>
        <v>-</v>
      </c>
      <c r="HG67" s="10" t="str">
        <f>IFERROR(__xludf.DUMMYFUNCTION("""COMPUTED_VALUE"""),"-")</f>
        <v>-</v>
      </c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</row>
    <row r="68">
      <c r="A68" s="7"/>
      <c r="B68" s="8"/>
      <c r="C68" s="8" t="str">
        <f t="shared" si="1"/>
        <v>64 - 68</v>
      </c>
      <c r="D68" s="7" t="str">
        <f>IFERROR(__xludf.DUMMYFUNCTION("""COMPUTED_VALUE"""),"mmand1c")</f>
        <v>mmand1c</v>
      </c>
      <c r="E68" s="7" t="str">
        <f>IFERROR(__xludf.DUMMYFUNCTION("""COMPUTED_VALUE"""),"Marko")</f>
        <v>Marko</v>
      </c>
      <c r="F68" s="7" t="str">
        <f>IFERROR(__xludf.DUMMYFUNCTION("""COMPUTED_VALUE"""),"Mandić")</f>
        <v>Mandić</v>
      </c>
      <c r="G68" s="9">
        <f>IFERROR(__xludf.DUMMYFUNCTION("""COMPUTED_VALUE"""),37.0)</f>
        <v>37</v>
      </c>
      <c r="H68" s="7" t="str">
        <f>IFERROR(__xludf.DUMMYFUNCTION("""COMPUTED_VALUE"""),"ODOBREN")</f>
        <v>ODOBREN</v>
      </c>
      <c r="I68" s="7" t="str">
        <f>IFERROR(__xludf.DUMMYFUNCTION("""COMPUTED_VALUE"""),"Kragujevac")</f>
        <v>Kragujevac</v>
      </c>
      <c r="J68" s="7" t="str">
        <f>IFERROR(__xludf.DUMMYFUNCTION("""COMPUTED_VALUE"""),"Prva kragujevačka gimnazija")</f>
        <v>Prva kragujevačka gimnazija</v>
      </c>
      <c r="K68" s="7" t="str">
        <f>IFERROR(__xludf.DUMMYFUNCTION("""COMPUTED_VALUE"""),"III")</f>
        <v>III</v>
      </c>
      <c r="L68" s="7" t="str">
        <f>IFERROR(__xludf.DUMMYFUNCTION("""COMPUTED_VALUE"""),"A")</f>
        <v>A</v>
      </c>
      <c r="M68" s="7"/>
      <c r="N68" s="10" t="str">
        <f>IFERROR(__xludf.DUMMYFUNCTION("""COMPUTED_VALUE"""),"-")</f>
        <v>-</v>
      </c>
      <c r="O68" s="10" t="str">
        <f>IFERROR(__xludf.DUMMYFUNCTION("""COMPUTED_VALUE"""),"-")</f>
        <v>-</v>
      </c>
      <c r="P68" s="10" t="str">
        <f>IFERROR(__xludf.DUMMYFUNCTION("""COMPUTED_VALUE"""),"-")</f>
        <v>-</v>
      </c>
      <c r="Q68" s="11">
        <f>IFERROR(__xludf.DUMMYFUNCTION("""COMPUTED_VALUE"""),37.0)</f>
        <v>37</v>
      </c>
      <c r="R68" s="10" t="str">
        <f>IFERROR(__xludf.DUMMYFUNCTION("""COMPUTED_VALUE"""),"-")</f>
        <v>-</v>
      </c>
      <c r="S68" s="10" t="str">
        <f>IFERROR(__xludf.DUMMYFUNCTION("""COMPUTED_VALUE"""),"-")</f>
        <v>-</v>
      </c>
      <c r="T68" s="11" t="str">
        <f>IFERROR(__xludf.DUMMYFUNCTION("""COMPUTED_VALUE"""),"-")</f>
        <v>-</v>
      </c>
      <c r="U68" s="10" t="str">
        <f>IFERROR(__xludf.DUMMYFUNCTION("""COMPUTED_VALUE"""),"-")</f>
        <v>-</v>
      </c>
      <c r="V68" s="10" t="str">
        <f>IFERROR(__xludf.DUMMYFUNCTION("""COMPUTED_VALUE"""),"-")</f>
        <v>-</v>
      </c>
      <c r="W68" s="10" t="str">
        <f>IFERROR(__xludf.DUMMYFUNCTION("""COMPUTED_VALUE"""),"-")</f>
        <v>-</v>
      </c>
      <c r="X68" s="10" t="str">
        <f>IFERROR(__xludf.DUMMYFUNCTION("""COMPUTED_VALUE"""),"-")</f>
        <v>-</v>
      </c>
      <c r="Y68" s="10" t="str">
        <f>IFERROR(__xludf.DUMMYFUNCTION("""COMPUTED_VALUE"""),"-")</f>
        <v>-</v>
      </c>
      <c r="Z68" s="10" t="str">
        <f>IFERROR(__xludf.DUMMYFUNCTION("""COMPUTED_VALUE"""),"-")</f>
        <v>-</v>
      </c>
      <c r="AA68" s="10" t="str">
        <f>IFERROR(__xludf.DUMMYFUNCTION("""COMPUTED_VALUE"""),"-")</f>
        <v>-</v>
      </c>
      <c r="AB68" s="10" t="str">
        <f>IFERROR(__xludf.DUMMYFUNCTION("""COMPUTED_VALUE"""),"-")</f>
        <v>-</v>
      </c>
      <c r="AC68" s="10" t="str">
        <f>IFERROR(__xludf.DUMMYFUNCTION("""COMPUTED_VALUE"""),"-")</f>
        <v>-</v>
      </c>
      <c r="AD68" s="10" t="str">
        <f>IFERROR(__xludf.DUMMYFUNCTION("""COMPUTED_VALUE"""),"-")</f>
        <v>-</v>
      </c>
      <c r="AE68" s="10" t="str">
        <f>IFERROR(__xludf.DUMMYFUNCTION("""COMPUTED_VALUE"""),"-")</f>
        <v>-</v>
      </c>
      <c r="AF68" s="10" t="str">
        <f>IFERROR(__xludf.DUMMYFUNCTION("""COMPUTED_VALUE"""),"-")</f>
        <v>-</v>
      </c>
      <c r="AG68" s="10" t="str">
        <f>IFERROR(__xludf.DUMMYFUNCTION("""COMPUTED_VALUE"""),"-")</f>
        <v>-</v>
      </c>
      <c r="AH68" s="10" t="str">
        <f>IFERROR(__xludf.DUMMYFUNCTION("""COMPUTED_VALUE"""),"-")</f>
        <v>-</v>
      </c>
      <c r="AI68" s="10" t="str">
        <f>IFERROR(__xludf.DUMMYFUNCTION("""COMPUTED_VALUE"""),"-")</f>
        <v>-</v>
      </c>
      <c r="AJ68" s="10" t="str">
        <f>IFERROR(__xludf.DUMMYFUNCTION("""COMPUTED_VALUE"""),"-")</f>
        <v>-</v>
      </c>
      <c r="AK68" s="10" t="str">
        <f>IFERROR(__xludf.DUMMYFUNCTION("""COMPUTED_VALUE"""),"-")</f>
        <v>-</v>
      </c>
      <c r="AL68" s="10" t="str">
        <f>IFERROR(__xludf.DUMMYFUNCTION("""COMPUTED_VALUE"""),"-")</f>
        <v>-</v>
      </c>
      <c r="AM68" s="10" t="str">
        <f>IFERROR(__xludf.DUMMYFUNCTION("""COMPUTED_VALUE"""),"-")</f>
        <v>-</v>
      </c>
      <c r="AN68" s="11" t="str">
        <f>IFERROR(__xludf.DUMMYFUNCTION("""COMPUTED_VALUE"""),"-")</f>
        <v>-</v>
      </c>
      <c r="AO68" s="10" t="str">
        <f>IFERROR(__xludf.DUMMYFUNCTION("""COMPUTED_VALUE"""),"-")</f>
        <v>-</v>
      </c>
      <c r="AP68" s="10" t="str">
        <f>IFERROR(__xludf.DUMMYFUNCTION("""COMPUTED_VALUE"""),"-")</f>
        <v>-</v>
      </c>
      <c r="AQ68" s="10" t="str">
        <f>IFERROR(__xludf.DUMMYFUNCTION("""COMPUTED_VALUE"""),"-")</f>
        <v>-</v>
      </c>
      <c r="AR68" s="10" t="str">
        <f>IFERROR(__xludf.DUMMYFUNCTION("""COMPUTED_VALUE"""),"-")</f>
        <v>-</v>
      </c>
      <c r="AS68" s="10" t="str">
        <f>IFERROR(__xludf.DUMMYFUNCTION("""COMPUTED_VALUE"""),"-")</f>
        <v>-</v>
      </c>
      <c r="AT68" s="10" t="str">
        <f>IFERROR(__xludf.DUMMYFUNCTION("""COMPUTED_VALUE"""),"-")</f>
        <v>-</v>
      </c>
      <c r="AU68" s="10" t="str">
        <f>IFERROR(__xludf.DUMMYFUNCTION("""COMPUTED_VALUE"""),"-")</f>
        <v>-</v>
      </c>
      <c r="AV68" s="10" t="str">
        <f>IFERROR(__xludf.DUMMYFUNCTION("""COMPUTED_VALUE"""),"-")</f>
        <v>-</v>
      </c>
      <c r="AW68" s="10" t="str">
        <f>IFERROR(__xludf.DUMMYFUNCTION("""COMPUTED_VALUE"""),"-")</f>
        <v>-</v>
      </c>
      <c r="AX68" s="10" t="str">
        <f>IFERROR(__xludf.DUMMYFUNCTION("""COMPUTED_VALUE"""),"-")</f>
        <v>-</v>
      </c>
      <c r="AY68" s="10" t="str">
        <f>IFERROR(__xludf.DUMMYFUNCTION("""COMPUTED_VALUE"""),"-")</f>
        <v>-</v>
      </c>
      <c r="AZ68" s="10" t="str">
        <f>IFERROR(__xludf.DUMMYFUNCTION("""COMPUTED_VALUE"""),"-")</f>
        <v>-</v>
      </c>
      <c r="BA68" s="10" t="str">
        <f>IFERROR(__xludf.DUMMYFUNCTION("""COMPUTED_VALUE"""),"-")</f>
        <v>-</v>
      </c>
      <c r="BB68" s="10" t="str">
        <f>IFERROR(__xludf.DUMMYFUNCTION("""COMPUTED_VALUE"""),"-")</f>
        <v>-</v>
      </c>
      <c r="BC68" s="10" t="str">
        <f>IFERROR(__xludf.DUMMYFUNCTION("""COMPUTED_VALUE"""),"-")</f>
        <v>-</v>
      </c>
      <c r="BD68" s="10" t="str">
        <f>IFERROR(__xludf.DUMMYFUNCTION("""COMPUTED_VALUE"""),"-")</f>
        <v>-</v>
      </c>
      <c r="BE68" s="10" t="str">
        <f>IFERROR(__xludf.DUMMYFUNCTION("""COMPUTED_VALUE"""),"-")</f>
        <v>-</v>
      </c>
      <c r="BF68" s="10" t="str">
        <f>IFERROR(__xludf.DUMMYFUNCTION("""COMPUTED_VALUE"""),"-")</f>
        <v>-</v>
      </c>
      <c r="BG68" s="10" t="str">
        <f>IFERROR(__xludf.DUMMYFUNCTION("""COMPUTED_VALUE"""),"-")</f>
        <v>-</v>
      </c>
      <c r="BH68" s="10" t="str">
        <f>IFERROR(__xludf.DUMMYFUNCTION("""COMPUTED_VALUE"""),"-")</f>
        <v>-</v>
      </c>
      <c r="BI68" s="10" t="str">
        <f>IFERROR(__xludf.DUMMYFUNCTION("""COMPUTED_VALUE"""),"-")</f>
        <v>-</v>
      </c>
      <c r="BJ68" s="10" t="str">
        <f>IFERROR(__xludf.DUMMYFUNCTION("""COMPUTED_VALUE"""),"-")</f>
        <v>-</v>
      </c>
      <c r="BK68" s="10" t="str">
        <f>IFERROR(__xludf.DUMMYFUNCTION("""COMPUTED_VALUE"""),"-")</f>
        <v>-</v>
      </c>
      <c r="BL68" s="11" t="str">
        <f>IFERROR(__xludf.DUMMYFUNCTION("""COMPUTED_VALUE"""),"-")</f>
        <v>-</v>
      </c>
      <c r="BM68" s="10" t="str">
        <f>IFERROR(__xludf.DUMMYFUNCTION("""COMPUTED_VALUE"""),"-")</f>
        <v>-</v>
      </c>
      <c r="BN68" s="10" t="str">
        <f>IFERROR(__xludf.DUMMYFUNCTION("""COMPUTED_VALUE"""),"-")</f>
        <v>-</v>
      </c>
      <c r="BO68" s="10" t="str">
        <f>IFERROR(__xludf.DUMMYFUNCTION("""COMPUTED_VALUE"""),"-")</f>
        <v>-</v>
      </c>
      <c r="BP68" s="10" t="str">
        <f>IFERROR(__xludf.DUMMYFUNCTION("""COMPUTED_VALUE"""),"-")</f>
        <v>-</v>
      </c>
      <c r="BQ68" s="10" t="str">
        <f>IFERROR(__xludf.DUMMYFUNCTION("""COMPUTED_VALUE"""),"-")</f>
        <v>-</v>
      </c>
      <c r="BR68" s="10" t="str">
        <f>IFERROR(__xludf.DUMMYFUNCTION("""COMPUTED_VALUE"""),"-")</f>
        <v>-</v>
      </c>
      <c r="BS68" s="10" t="str">
        <f>IFERROR(__xludf.DUMMYFUNCTION("""COMPUTED_VALUE"""),"-")</f>
        <v>-</v>
      </c>
      <c r="BT68" s="10" t="str">
        <f>IFERROR(__xludf.DUMMYFUNCTION("""COMPUTED_VALUE"""),"-")</f>
        <v>-</v>
      </c>
      <c r="BU68" s="10" t="str">
        <f>IFERROR(__xludf.DUMMYFUNCTION("""COMPUTED_VALUE"""),"-")</f>
        <v>-</v>
      </c>
      <c r="BV68" s="10" t="str">
        <f>IFERROR(__xludf.DUMMYFUNCTION("""COMPUTED_VALUE"""),"-")</f>
        <v>-</v>
      </c>
      <c r="BW68" s="10" t="str">
        <f>IFERROR(__xludf.DUMMYFUNCTION("""COMPUTED_VALUE"""),"-")</f>
        <v>-</v>
      </c>
      <c r="BX68" s="10" t="str">
        <f>IFERROR(__xludf.DUMMYFUNCTION("""COMPUTED_VALUE"""),"-")</f>
        <v>-</v>
      </c>
      <c r="BY68" s="10" t="str">
        <f>IFERROR(__xludf.DUMMYFUNCTION("""COMPUTED_VALUE"""),"-")</f>
        <v>-</v>
      </c>
      <c r="BZ68" s="10" t="str">
        <f>IFERROR(__xludf.DUMMYFUNCTION("""COMPUTED_VALUE"""),"-")</f>
        <v>-</v>
      </c>
      <c r="CA68" s="10" t="str">
        <f>IFERROR(__xludf.DUMMYFUNCTION("""COMPUTED_VALUE"""),"-")</f>
        <v>-</v>
      </c>
      <c r="CB68" s="10" t="str">
        <f>IFERROR(__xludf.DUMMYFUNCTION("""COMPUTED_VALUE"""),"-")</f>
        <v>-</v>
      </c>
      <c r="CC68" s="10" t="str">
        <f>IFERROR(__xludf.DUMMYFUNCTION("""COMPUTED_VALUE"""),"-")</f>
        <v>-</v>
      </c>
      <c r="CD68" s="10" t="str">
        <f>IFERROR(__xludf.DUMMYFUNCTION("""COMPUTED_VALUE"""),"-")</f>
        <v>-</v>
      </c>
      <c r="CE68" s="10" t="str">
        <f>IFERROR(__xludf.DUMMYFUNCTION("""COMPUTED_VALUE"""),"-")</f>
        <v>-</v>
      </c>
      <c r="CF68" s="10" t="str">
        <f>IFERROR(__xludf.DUMMYFUNCTION("""COMPUTED_VALUE"""),"-")</f>
        <v>-</v>
      </c>
      <c r="CG68" s="10" t="str">
        <f>IFERROR(__xludf.DUMMYFUNCTION("""COMPUTED_VALUE"""),"-")</f>
        <v>-</v>
      </c>
      <c r="CH68" s="10" t="str">
        <f>IFERROR(__xludf.DUMMYFUNCTION("""COMPUTED_VALUE"""),"-")</f>
        <v>-</v>
      </c>
      <c r="CI68" s="10" t="str">
        <f>IFERROR(__xludf.DUMMYFUNCTION("""COMPUTED_VALUE"""),"-")</f>
        <v>-</v>
      </c>
      <c r="CJ68" s="10" t="str">
        <f>IFERROR(__xludf.DUMMYFUNCTION("""COMPUTED_VALUE"""),"-")</f>
        <v>-</v>
      </c>
      <c r="CK68" s="10" t="str">
        <f>IFERROR(__xludf.DUMMYFUNCTION("""COMPUTED_VALUE"""),"-")</f>
        <v>-</v>
      </c>
      <c r="CL68" s="10" t="str">
        <f>IFERROR(__xludf.DUMMYFUNCTION("""COMPUTED_VALUE"""),"-")</f>
        <v>-</v>
      </c>
      <c r="CM68" s="10" t="str">
        <f>IFERROR(__xludf.DUMMYFUNCTION("""COMPUTED_VALUE"""),"-")</f>
        <v>-</v>
      </c>
      <c r="CN68" s="10" t="str">
        <f>IFERROR(__xludf.DUMMYFUNCTION("""COMPUTED_VALUE"""),"-")</f>
        <v>-</v>
      </c>
      <c r="CO68" s="11">
        <f>IFERROR(__xludf.DUMMYFUNCTION("""COMPUTED_VALUE"""),1.0)</f>
        <v>1</v>
      </c>
      <c r="CP68" s="10">
        <f>IFERROR(__xludf.DUMMYFUNCTION("""COMPUTED_VALUE"""),1.0)</f>
        <v>1</v>
      </c>
      <c r="CQ68" s="10">
        <f>IFERROR(__xludf.DUMMYFUNCTION("""COMPUTED_VALUE"""),1.0)</f>
        <v>1</v>
      </c>
      <c r="CR68" s="10">
        <f>IFERROR(__xludf.DUMMYFUNCTION("""COMPUTED_VALUE"""),1.0)</f>
        <v>1</v>
      </c>
      <c r="CS68" s="10">
        <f>IFERROR(__xludf.DUMMYFUNCTION("""COMPUTED_VALUE"""),1.0)</f>
        <v>1</v>
      </c>
      <c r="CT68" s="10">
        <f>IFERROR(__xludf.DUMMYFUNCTION("""COMPUTED_VALUE"""),1.0)</f>
        <v>1</v>
      </c>
      <c r="CU68" s="10">
        <f>IFERROR(__xludf.DUMMYFUNCTION("""COMPUTED_VALUE"""),1.0)</f>
        <v>1</v>
      </c>
      <c r="CV68" s="10">
        <f>IFERROR(__xludf.DUMMYFUNCTION("""COMPUTED_VALUE"""),1.0)</f>
        <v>1</v>
      </c>
      <c r="CW68" s="10">
        <f>IFERROR(__xludf.DUMMYFUNCTION("""COMPUTED_VALUE"""),1.0)</f>
        <v>1</v>
      </c>
      <c r="CX68" s="10">
        <f>IFERROR(__xludf.DUMMYFUNCTION("""COMPUTED_VALUE"""),1.0)</f>
        <v>1</v>
      </c>
      <c r="CY68" s="10">
        <f>IFERROR(__xludf.DUMMYFUNCTION("""COMPUTED_VALUE"""),1.0)</f>
        <v>1</v>
      </c>
      <c r="CZ68" s="10">
        <f>IFERROR(__xludf.DUMMYFUNCTION("""COMPUTED_VALUE"""),1.0)</f>
        <v>1</v>
      </c>
      <c r="DA68" s="10">
        <f>IFERROR(__xludf.DUMMYFUNCTION("""COMPUTED_VALUE"""),1.0)</f>
        <v>1</v>
      </c>
      <c r="DB68" s="10">
        <f>IFERROR(__xludf.DUMMYFUNCTION("""COMPUTED_VALUE"""),1.0)</f>
        <v>1</v>
      </c>
      <c r="DC68" s="10">
        <f>IFERROR(__xludf.DUMMYFUNCTION("""COMPUTED_VALUE"""),1.0)</f>
        <v>1</v>
      </c>
      <c r="DD68" s="10">
        <f>IFERROR(__xludf.DUMMYFUNCTION("""COMPUTED_VALUE"""),1.0)</f>
        <v>1</v>
      </c>
      <c r="DE68" s="10">
        <f>IFERROR(__xludf.DUMMYFUNCTION("""COMPUTED_VALUE"""),1.0)</f>
        <v>1</v>
      </c>
      <c r="DF68" s="10">
        <f>IFERROR(__xludf.DUMMYFUNCTION("""COMPUTED_VALUE"""),1.0)</f>
        <v>1</v>
      </c>
      <c r="DG68" s="10">
        <f>IFERROR(__xludf.DUMMYFUNCTION("""COMPUTED_VALUE"""),1.0)</f>
        <v>1</v>
      </c>
      <c r="DH68" s="10">
        <f>IFERROR(__xludf.DUMMYFUNCTION("""COMPUTED_VALUE"""),1.0)</f>
        <v>1</v>
      </c>
      <c r="DI68" s="10">
        <f>IFERROR(__xludf.DUMMYFUNCTION("""COMPUTED_VALUE"""),1.0)</f>
        <v>1</v>
      </c>
      <c r="DJ68" s="10">
        <f>IFERROR(__xludf.DUMMYFUNCTION("""COMPUTED_VALUE"""),1.0)</f>
        <v>1</v>
      </c>
      <c r="DK68" s="10">
        <f>IFERROR(__xludf.DUMMYFUNCTION("""COMPUTED_VALUE"""),1.0)</f>
        <v>1</v>
      </c>
      <c r="DL68" s="10">
        <f>IFERROR(__xludf.DUMMYFUNCTION("""COMPUTED_VALUE"""),1.0)</f>
        <v>1</v>
      </c>
      <c r="DM68" s="10">
        <f>IFERROR(__xludf.DUMMYFUNCTION("""COMPUTED_VALUE"""),1.0)</f>
        <v>1</v>
      </c>
      <c r="DN68" s="10">
        <f>IFERROR(__xludf.DUMMYFUNCTION("""COMPUTED_VALUE"""),1.0)</f>
        <v>1</v>
      </c>
      <c r="DO68" s="10">
        <f>IFERROR(__xludf.DUMMYFUNCTION("""COMPUTED_VALUE"""),1.0)</f>
        <v>1</v>
      </c>
      <c r="DP68" s="10">
        <f>IFERROR(__xludf.DUMMYFUNCTION("""COMPUTED_VALUE"""),1.0)</f>
        <v>1</v>
      </c>
      <c r="DQ68" s="10">
        <f>IFERROR(__xludf.DUMMYFUNCTION("""COMPUTED_VALUE"""),1.0)</f>
        <v>1</v>
      </c>
      <c r="DR68" s="10">
        <f>IFERROR(__xludf.DUMMYFUNCTION("""COMPUTED_VALUE"""),1.0)</f>
        <v>1</v>
      </c>
      <c r="DS68" s="10">
        <f>IFERROR(__xludf.DUMMYFUNCTION("""COMPUTED_VALUE"""),1.0)</f>
        <v>1</v>
      </c>
      <c r="DT68" s="10">
        <f>IFERROR(__xludf.DUMMYFUNCTION("""COMPUTED_VALUE"""),1.0)</f>
        <v>1</v>
      </c>
      <c r="DU68" s="10">
        <f>IFERROR(__xludf.DUMMYFUNCTION("""COMPUTED_VALUE"""),1.0)</f>
        <v>1</v>
      </c>
      <c r="DV68" s="10">
        <f>IFERROR(__xludf.DUMMYFUNCTION("""COMPUTED_VALUE"""),1.0)</f>
        <v>1</v>
      </c>
      <c r="DW68" s="10">
        <f>IFERROR(__xludf.DUMMYFUNCTION("""COMPUTED_VALUE"""),1.0)</f>
        <v>1</v>
      </c>
      <c r="DX68" s="10">
        <f>IFERROR(__xludf.DUMMYFUNCTION("""COMPUTED_VALUE"""),1.0)</f>
        <v>1</v>
      </c>
      <c r="DY68" s="10">
        <f>IFERROR(__xludf.DUMMYFUNCTION("""COMPUTED_VALUE"""),1.0)</f>
        <v>1</v>
      </c>
      <c r="DZ68" s="10">
        <f>IFERROR(__xludf.DUMMYFUNCTION("""COMPUTED_VALUE"""),1.0)</f>
        <v>1</v>
      </c>
      <c r="EA68" s="10">
        <f>IFERROR(__xludf.DUMMYFUNCTION("""COMPUTED_VALUE"""),1.0)</f>
        <v>1</v>
      </c>
      <c r="EB68" s="10">
        <f>IFERROR(__xludf.DUMMYFUNCTION("""COMPUTED_VALUE"""),1.0)</f>
        <v>1</v>
      </c>
      <c r="EC68" s="10">
        <f>IFERROR(__xludf.DUMMYFUNCTION("""COMPUTED_VALUE"""),1.0)</f>
        <v>1</v>
      </c>
      <c r="ED68" s="10">
        <f>IFERROR(__xludf.DUMMYFUNCTION("""COMPUTED_VALUE"""),1.0)</f>
        <v>1</v>
      </c>
      <c r="EE68" s="10">
        <f>IFERROR(__xludf.DUMMYFUNCTION("""COMPUTED_VALUE"""),1.0)</f>
        <v>1</v>
      </c>
      <c r="EF68" s="10">
        <f>IFERROR(__xludf.DUMMYFUNCTION("""COMPUTED_VALUE"""),1.0)</f>
        <v>1</v>
      </c>
      <c r="EG68" s="10">
        <f>IFERROR(__xludf.DUMMYFUNCTION("""COMPUTED_VALUE"""),1.0)</f>
        <v>1</v>
      </c>
      <c r="EH68" s="10">
        <f>IFERROR(__xludf.DUMMYFUNCTION("""COMPUTED_VALUE"""),1.0)</f>
        <v>1</v>
      </c>
      <c r="EI68" s="10">
        <f>IFERROR(__xludf.DUMMYFUNCTION("""COMPUTED_VALUE"""),1.0)</f>
        <v>1</v>
      </c>
      <c r="EJ68" s="10">
        <f>IFERROR(__xludf.DUMMYFUNCTION("""COMPUTED_VALUE"""),1.0)</f>
        <v>1</v>
      </c>
      <c r="EK68" s="10" t="str">
        <f>IFERROR(__xludf.DUMMYFUNCTION("""COMPUTED_VALUE"""),"TLE")</f>
        <v>TLE</v>
      </c>
      <c r="EL68" s="10">
        <f>IFERROR(__xludf.DUMMYFUNCTION("""COMPUTED_VALUE"""),1.0)</f>
        <v>1</v>
      </c>
      <c r="EM68" s="10">
        <f>IFERROR(__xludf.DUMMYFUNCTION("""COMPUTED_VALUE"""),1.0)</f>
        <v>1</v>
      </c>
      <c r="EN68" s="10">
        <f>IFERROR(__xludf.DUMMYFUNCTION("""COMPUTED_VALUE"""),1.0)</f>
        <v>1</v>
      </c>
      <c r="EO68" s="10">
        <f>IFERROR(__xludf.DUMMYFUNCTION("""COMPUTED_VALUE"""),1.0)</f>
        <v>1</v>
      </c>
      <c r="EP68" s="10">
        <f>IFERROR(__xludf.DUMMYFUNCTION("""COMPUTED_VALUE"""),1.0)</f>
        <v>1</v>
      </c>
      <c r="EQ68" s="10">
        <f>IFERROR(__xludf.DUMMYFUNCTION("""COMPUTED_VALUE"""),1.0)</f>
        <v>1</v>
      </c>
      <c r="ER68" s="10">
        <f>IFERROR(__xludf.DUMMYFUNCTION("""COMPUTED_VALUE"""),1.0)</f>
        <v>1</v>
      </c>
      <c r="ES68" s="10">
        <f>IFERROR(__xludf.DUMMYFUNCTION("""COMPUTED_VALUE"""),1.0)</f>
        <v>1</v>
      </c>
      <c r="ET68" s="10">
        <f>IFERROR(__xludf.DUMMYFUNCTION("""COMPUTED_VALUE"""),1.0)</f>
        <v>1</v>
      </c>
      <c r="EU68" s="10">
        <f>IFERROR(__xludf.DUMMYFUNCTION("""COMPUTED_VALUE"""),1.0)</f>
        <v>1</v>
      </c>
      <c r="EV68" s="10" t="str">
        <f>IFERROR(__xludf.DUMMYFUNCTION("""COMPUTED_VALUE"""),"TLE")</f>
        <v>TLE</v>
      </c>
      <c r="EW68" s="10">
        <f>IFERROR(__xludf.DUMMYFUNCTION("""COMPUTED_VALUE"""),1.0)</f>
        <v>1</v>
      </c>
      <c r="EX68" s="10">
        <f>IFERROR(__xludf.DUMMYFUNCTION("""COMPUTED_VALUE"""),1.0)</f>
        <v>1</v>
      </c>
      <c r="EY68" s="10">
        <f>IFERROR(__xludf.DUMMYFUNCTION("""COMPUTED_VALUE"""),1.0)</f>
        <v>1</v>
      </c>
      <c r="EZ68" s="10">
        <f>IFERROR(__xludf.DUMMYFUNCTION("""COMPUTED_VALUE"""),1.0)</f>
        <v>1</v>
      </c>
      <c r="FA68" s="10">
        <f>IFERROR(__xludf.DUMMYFUNCTION("""COMPUTED_VALUE"""),1.0)</f>
        <v>1</v>
      </c>
      <c r="FB68" s="10" t="str">
        <f>IFERROR(__xludf.DUMMYFUNCTION("""COMPUTED_VALUE"""),"TLE")</f>
        <v>TLE</v>
      </c>
      <c r="FC68" s="10">
        <f>IFERROR(__xludf.DUMMYFUNCTION("""COMPUTED_VALUE"""),1.0)</f>
        <v>1</v>
      </c>
      <c r="FD68" s="11" t="str">
        <f>IFERROR(__xludf.DUMMYFUNCTION("""COMPUTED_VALUE"""),"-")</f>
        <v>-</v>
      </c>
      <c r="FE68" s="10" t="str">
        <f>IFERROR(__xludf.DUMMYFUNCTION("""COMPUTED_VALUE"""),"-")</f>
        <v>-</v>
      </c>
      <c r="FF68" s="10" t="str">
        <f>IFERROR(__xludf.DUMMYFUNCTION("""COMPUTED_VALUE"""),"-")</f>
        <v>-</v>
      </c>
      <c r="FG68" s="10" t="str">
        <f>IFERROR(__xludf.DUMMYFUNCTION("""COMPUTED_VALUE"""),"-")</f>
        <v>-</v>
      </c>
      <c r="FH68" s="10" t="str">
        <f>IFERROR(__xludf.DUMMYFUNCTION("""COMPUTED_VALUE"""),"-")</f>
        <v>-</v>
      </c>
      <c r="FI68" s="10" t="str">
        <f>IFERROR(__xludf.DUMMYFUNCTION("""COMPUTED_VALUE"""),"-")</f>
        <v>-</v>
      </c>
      <c r="FJ68" s="10" t="str">
        <f>IFERROR(__xludf.DUMMYFUNCTION("""COMPUTED_VALUE"""),"-")</f>
        <v>-</v>
      </c>
      <c r="FK68" s="10" t="str">
        <f>IFERROR(__xludf.DUMMYFUNCTION("""COMPUTED_VALUE"""),"-")</f>
        <v>-</v>
      </c>
      <c r="FL68" s="10" t="str">
        <f>IFERROR(__xludf.DUMMYFUNCTION("""COMPUTED_VALUE"""),"-")</f>
        <v>-</v>
      </c>
      <c r="FM68" s="10" t="str">
        <f>IFERROR(__xludf.DUMMYFUNCTION("""COMPUTED_VALUE"""),"-")</f>
        <v>-</v>
      </c>
      <c r="FN68" s="10" t="str">
        <f>IFERROR(__xludf.DUMMYFUNCTION("""COMPUTED_VALUE"""),"-")</f>
        <v>-</v>
      </c>
      <c r="FO68" s="10" t="str">
        <f>IFERROR(__xludf.DUMMYFUNCTION("""COMPUTED_VALUE"""),"-")</f>
        <v>-</v>
      </c>
      <c r="FP68" s="10" t="str">
        <f>IFERROR(__xludf.DUMMYFUNCTION("""COMPUTED_VALUE"""),"-")</f>
        <v>-</v>
      </c>
      <c r="FQ68" s="10" t="str">
        <f>IFERROR(__xludf.DUMMYFUNCTION("""COMPUTED_VALUE"""),"-")</f>
        <v>-</v>
      </c>
      <c r="FR68" s="10" t="str">
        <f>IFERROR(__xludf.DUMMYFUNCTION("""COMPUTED_VALUE"""),"-")</f>
        <v>-</v>
      </c>
      <c r="FS68" s="10" t="str">
        <f>IFERROR(__xludf.DUMMYFUNCTION("""COMPUTED_VALUE"""),"-")</f>
        <v>-</v>
      </c>
      <c r="FT68" s="10" t="str">
        <f>IFERROR(__xludf.DUMMYFUNCTION("""COMPUTED_VALUE"""),"-")</f>
        <v>-</v>
      </c>
      <c r="FU68" s="10" t="str">
        <f>IFERROR(__xludf.DUMMYFUNCTION("""COMPUTED_VALUE"""),"-")</f>
        <v>-</v>
      </c>
      <c r="FV68" s="10" t="str">
        <f>IFERROR(__xludf.DUMMYFUNCTION("""COMPUTED_VALUE"""),"-")</f>
        <v>-</v>
      </c>
      <c r="FW68" s="10" t="str">
        <f>IFERROR(__xludf.DUMMYFUNCTION("""COMPUTED_VALUE"""),"-")</f>
        <v>-</v>
      </c>
      <c r="FX68" s="10" t="str">
        <f>IFERROR(__xludf.DUMMYFUNCTION("""COMPUTED_VALUE"""),"-")</f>
        <v>-</v>
      </c>
      <c r="FY68" s="10" t="str">
        <f>IFERROR(__xludf.DUMMYFUNCTION("""COMPUTED_VALUE"""),"-")</f>
        <v>-</v>
      </c>
      <c r="FZ68" s="10" t="str">
        <f>IFERROR(__xludf.DUMMYFUNCTION("""COMPUTED_VALUE"""),"-")</f>
        <v>-</v>
      </c>
      <c r="GA68" s="10" t="str">
        <f>IFERROR(__xludf.DUMMYFUNCTION("""COMPUTED_VALUE"""),"-")</f>
        <v>-</v>
      </c>
      <c r="GB68" s="10" t="str">
        <f>IFERROR(__xludf.DUMMYFUNCTION("""COMPUTED_VALUE"""),"-")</f>
        <v>-</v>
      </c>
      <c r="GC68" s="10" t="str">
        <f>IFERROR(__xludf.DUMMYFUNCTION("""COMPUTED_VALUE"""),"-")</f>
        <v>-</v>
      </c>
      <c r="GD68" s="10" t="str">
        <f>IFERROR(__xludf.DUMMYFUNCTION("""COMPUTED_VALUE"""),"-")</f>
        <v>-</v>
      </c>
      <c r="GE68" s="11" t="str">
        <f>IFERROR(__xludf.DUMMYFUNCTION("""COMPUTED_VALUE"""),"-")</f>
        <v>-</v>
      </c>
      <c r="GF68" s="10" t="str">
        <f>IFERROR(__xludf.DUMMYFUNCTION("""COMPUTED_VALUE"""),"-")</f>
        <v>-</v>
      </c>
      <c r="GG68" s="10" t="str">
        <f>IFERROR(__xludf.DUMMYFUNCTION("""COMPUTED_VALUE"""),"-")</f>
        <v>-</v>
      </c>
      <c r="GH68" s="10" t="str">
        <f>IFERROR(__xludf.DUMMYFUNCTION("""COMPUTED_VALUE"""),"-")</f>
        <v>-</v>
      </c>
      <c r="GI68" s="10" t="str">
        <f>IFERROR(__xludf.DUMMYFUNCTION("""COMPUTED_VALUE"""),"-")</f>
        <v>-</v>
      </c>
      <c r="GJ68" s="10" t="str">
        <f>IFERROR(__xludf.DUMMYFUNCTION("""COMPUTED_VALUE"""),"-")</f>
        <v>-</v>
      </c>
      <c r="GK68" s="10" t="str">
        <f>IFERROR(__xludf.DUMMYFUNCTION("""COMPUTED_VALUE"""),"-")</f>
        <v>-</v>
      </c>
      <c r="GL68" s="10" t="str">
        <f>IFERROR(__xludf.DUMMYFUNCTION("""COMPUTED_VALUE"""),"-")</f>
        <v>-</v>
      </c>
      <c r="GM68" s="10" t="str">
        <f>IFERROR(__xludf.DUMMYFUNCTION("""COMPUTED_VALUE"""),"-")</f>
        <v>-</v>
      </c>
      <c r="GN68" s="10" t="str">
        <f>IFERROR(__xludf.DUMMYFUNCTION("""COMPUTED_VALUE"""),"-")</f>
        <v>-</v>
      </c>
      <c r="GO68" s="10" t="str">
        <f>IFERROR(__xludf.DUMMYFUNCTION("""COMPUTED_VALUE"""),"-")</f>
        <v>-</v>
      </c>
      <c r="GP68" s="10" t="str">
        <f>IFERROR(__xludf.DUMMYFUNCTION("""COMPUTED_VALUE"""),"-")</f>
        <v>-</v>
      </c>
      <c r="GQ68" s="10" t="str">
        <f>IFERROR(__xludf.DUMMYFUNCTION("""COMPUTED_VALUE"""),"-")</f>
        <v>-</v>
      </c>
      <c r="GR68" s="10" t="str">
        <f>IFERROR(__xludf.DUMMYFUNCTION("""COMPUTED_VALUE"""),"-")</f>
        <v>-</v>
      </c>
      <c r="GS68" s="10" t="str">
        <f>IFERROR(__xludf.DUMMYFUNCTION("""COMPUTED_VALUE"""),"-")</f>
        <v>-</v>
      </c>
      <c r="GT68" s="10" t="str">
        <f>IFERROR(__xludf.DUMMYFUNCTION("""COMPUTED_VALUE"""),"-")</f>
        <v>-</v>
      </c>
      <c r="GU68" s="10" t="str">
        <f>IFERROR(__xludf.DUMMYFUNCTION("""COMPUTED_VALUE"""),"-")</f>
        <v>-</v>
      </c>
      <c r="GV68" s="10" t="str">
        <f>IFERROR(__xludf.DUMMYFUNCTION("""COMPUTED_VALUE"""),"-")</f>
        <v>-</v>
      </c>
      <c r="GW68" s="10" t="str">
        <f>IFERROR(__xludf.DUMMYFUNCTION("""COMPUTED_VALUE"""),"-")</f>
        <v>-</v>
      </c>
      <c r="GX68" s="10" t="str">
        <f>IFERROR(__xludf.DUMMYFUNCTION("""COMPUTED_VALUE"""),"-")</f>
        <v>-</v>
      </c>
      <c r="GY68" s="10" t="str">
        <f>IFERROR(__xludf.DUMMYFUNCTION("""COMPUTED_VALUE"""),"-")</f>
        <v>-</v>
      </c>
      <c r="GZ68" s="10" t="str">
        <f>IFERROR(__xludf.DUMMYFUNCTION("""COMPUTED_VALUE"""),"-")</f>
        <v>-</v>
      </c>
      <c r="HA68" s="10" t="str">
        <f>IFERROR(__xludf.DUMMYFUNCTION("""COMPUTED_VALUE"""),"-")</f>
        <v>-</v>
      </c>
      <c r="HB68" s="10" t="str">
        <f>IFERROR(__xludf.DUMMYFUNCTION("""COMPUTED_VALUE"""),"-")</f>
        <v>-</v>
      </c>
      <c r="HC68" s="10" t="str">
        <f>IFERROR(__xludf.DUMMYFUNCTION("""COMPUTED_VALUE"""),"-")</f>
        <v>-</v>
      </c>
      <c r="HD68" s="10" t="str">
        <f>IFERROR(__xludf.DUMMYFUNCTION("""COMPUTED_VALUE"""),"-")</f>
        <v>-</v>
      </c>
      <c r="HE68" s="10" t="str">
        <f>IFERROR(__xludf.DUMMYFUNCTION("""COMPUTED_VALUE"""),"-")</f>
        <v>-</v>
      </c>
      <c r="HF68" s="10" t="str">
        <f>IFERROR(__xludf.DUMMYFUNCTION("""COMPUTED_VALUE"""),"-")</f>
        <v>-</v>
      </c>
      <c r="HG68" s="10" t="str">
        <f>IFERROR(__xludf.DUMMYFUNCTION("""COMPUTED_VALUE"""),"-")</f>
        <v>-</v>
      </c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</row>
    <row r="69">
      <c r="A69" s="7"/>
      <c r="B69" s="8"/>
      <c r="C69" s="8" t="str">
        <f t="shared" si="1"/>
        <v>64 - 68</v>
      </c>
      <c r="D69" s="7" t="str">
        <f>IFERROR(__xludf.DUMMYFUNCTION("""COMPUTED_VALUE"""),"ikac22")</f>
        <v>ikac22</v>
      </c>
      <c r="E69" s="7" t="str">
        <f>IFERROR(__xludf.DUMMYFUNCTION("""COMPUTED_VALUE"""),"Ilija")</f>
        <v>Ilija</v>
      </c>
      <c r="F69" s="7" t="str">
        <f>IFERROR(__xludf.DUMMYFUNCTION("""COMPUTED_VALUE"""),"Obradovic")</f>
        <v>Obradovic</v>
      </c>
      <c r="G69" s="9">
        <f>IFERROR(__xludf.DUMMYFUNCTION("""COMPUTED_VALUE"""),37.0)</f>
        <v>37</v>
      </c>
      <c r="H69" s="7" t="str">
        <f>IFERROR(__xludf.DUMMYFUNCTION("""COMPUTED_VALUE"""),"ODOBREN")</f>
        <v>ODOBREN</v>
      </c>
      <c r="I69" s="7" t="str">
        <f>IFERROR(__xludf.DUMMYFUNCTION("""COMPUTED_VALUE"""),"Valjevo")</f>
        <v>Valjevo</v>
      </c>
      <c r="J69" s="7" t="str">
        <f>IFERROR(__xludf.DUMMYFUNCTION("""COMPUTED_VALUE"""),"Valjevska gimnazija")</f>
        <v>Valjevska gimnazija</v>
      </c>
      <c r="K69" s="7" t="str">
        <f>IFERROR(__xludf.DUMMYFUNCTION("""COMPUTED_VALUE"""),"III")</f>
        <v>III</v>
      </c>
      <c r="L69" s="7" t="str">
        <f>IFERROR(__xludf.DUMMYFUNCTION("""COMPUTED_VALUE"""),"A")</f>
        <v>A</v>
      </c>
      <c r="M69" s="7" t="str">
        <f>IFERROR(__xludf.DUMMYFUNCTION("""COMPUTED_VALUE"""),"Raadisa Kovacevic")</f>
        <v>Raadisa Kovacevic</v>
      </c>
      <c r="N69" s="10" t="str">
        <f>IFERROR(__xludf.DUMMYFUNCTION("""COMPUTED_VALUE"""),"-")</f>
        <v>-</v>
      </c>
      <c r="O69" s="10" t="str">
        <f>IFERROR(__xludf.DUMMYFUNCTION("""COMPUTED_VALUE"""),"-")</f>
        <v>-</v>
      </c>
      <c r="P69" s="10" t="str">
        <f>IFERROR(__xludf.DUMMYFUNCTION("""COMPUTED_VALUE"""),"-")</f>
        <v>-</v>
      </c>
      <c r="Q69" s="11">
        <f>IFERROR(__xludf.DUMMYFUNCTION("""COMPUTED_VALUE"""),37.0)</f>
        <v>37</v>
      </c>
      <c r="R69" s="10" t="str">
        <f>IFERROR(__xludf.DUMMYFUNCTION("""COMPUTED_VALUE"""),"-")</f>
        <v>-</v>
      </c>
      <c r="S69" s="10" t="str">
        <f>IFERROR(__xludf.DUMMYFUNCTION("""COMPUTED_VALUE"""),"-")</f>
        <v>-</v>
      </c>
      <c r="T69" s="11" t="str">
        <f>IFERROR(__xludf.DUMMYFUNCTION("""COMPUTED_VALUE"""),"-")</f>
        <v>-</v>
      </c>
      <c r="U69" s="10" t="str">
        <f>IFERROR(__xludf.DUMMYFUNCTION("""COMPUTED_VALUE"""),"-")</f>
        <v>-</v>
      </c>
      <c r="V69" s="10" t="str">
        <f>IFERROR(__xludf.DUMMYFUNCTION("""COMPUTED_VALUE"""),"-")</f>
        <v>-</v>
      </c>
      <c r="W69" s="10" t="str">
        <f>IFERROR(__xludf.DUMMYFUNCTION("""COMPUTED_VALUE"""),"-")</f>
        <v>-</v>
      </c>
      <c r="X69" s="10" t="str">
        <f>IFERROR(__xludf.DUMMYFUNCTION("""COMPUTED_VALUE"""),"-")</f>
        <v>-</v>
      </c>
      <c r="Y69" s="10" t="str">
        <f>IFERROR(__xludf.DUMMYFUNCTION("""COMPUTED_VALUE"""),"-")</f>
        <v>-</v>
      </c>
      <c r="Z69" s="10" t="str">
        <f>IFERROR(__xludf.DUMMYFUNCTION("""COMPUTED_VALUE"""),"-")</f>
        <v>-</v>
      </c>
      <c r="AA69" s="10" t="str">
        <f>IFERROR(__xludf.DUMMYFUNCTION("""COMPUTED_VALUE"""),"-")</f>
        <v>-</v>
      </c>
      <c r="AB69" s="10" t="str">
        <f>IFERROR(__xludf.DUMMYFUNCTION("""COMPUTED_VALUE"""),"-")</f>
        <v>-</v>
      </c>
      <c r="AC69" s="10" t="str">
        <f>IFERROR(__xludf.DUMMYFUNCTION("""COMPUTED_VALUE"""),"-")</f>
        <v>-</v>
      </c>
      <c r="AD69" s="10" t="str">
        <f>IFERROR(__xludf.DUMMYFUNCTION("""COMPUTED_VALUE"""),"-")</f>
        <v>-</v>
      </c>
      <c r="AE69" s="10" t="str">
        <f>IFERROR(__xludf.DUMMYFUNCTION("""COMPUTED_VALUE"""),"-")</f>
        <v>-</v>
      </c>
      <c r="AF69" s="10" t="str">
        <f>IFERROR(__xludf.DUMMYFUNCTION("""COMPUTED_VALUE"""),"-")</f>
        <v>-</v>
      </c>
      <c r="AG69" s="10" t="str">
        <f>IFERROR(__xludf.DUMMYFUNCTION("""COMPUTED_VALUE"""),"-")</f>
        <v>-</v>
      </c>
      <c r="AH69" s="10" t="str">
        <f>IFERROR(__xludf.DUMMYFUNCTION("""COMPUTED_VALUE"""),"-")</f>
        <v>-</v>
      </c>
      <c r="AI69" s="10" t="str">
        <f>IFERROR(__xludf.DUMMYFUNCTION("""COMPUTED_VALUE"""),"-")</f>
        <v>-</v>
      </c>
      <c r="AJ69" s="10" t="str">
        <f>IFERROR(__xludf.DUMMYFUNCTION("""COMPUTED_VALUE"""),"-")</f>
        <v>-</v>
      </c>
      <c r="AK69" s="10" t="str">
        <f>IFERROR(__xludf.DUMMYFUNCTION("""COMPUTED_VALUE"""),"-")</f>
        <v>-</v>
      </c>
      <c r="AL69" s="10" t="str">
        <f>IFERROR(__xludf.DUMMYFUNCTION("""COMPUTED_VALUE"""),"-")</f>
        <v>-</v>
      </c>
      <c r="AM69" s="10" t="str">
        <f>IFERROR(__xludf.DUMMYFUNCTION("""COMPUTED_VALUE"""),"-")</f>
        <v>-</v>
      </c>
      <c r="AN69" s="11" t="str">
        <f>IFERROR(__xludf.DUMMYFUNCTION("""COMPUTED_VALUE"""),"-")</f>
        <v>-</v>
      </c>
      <c r="AO69" s="10" t="str">
        <f>IFERROR(__xludf.DUMMYFUNCTION("""COMPUTED_VALUE"""),"-")</f>
        <v>-</v>
      </c>
      <c r="AP69" s="10" t="str">
        <f>IFERROR(__xludf.DUMMYFUNCTION("""COMPUTED_VALUE"""),"-")</f>
        <v>-</v>
      </c>
      <c r="AQ69" s="10" t="str">
        <f>IFERROR(__xludf.DUMMYFUNCTION("""COMPUTED_VALUE"""),"-")</f>
        <v>-</v>
      </c>
      <c r="AR69" s="10" t="str">
        <f>IFERROR(__xludf.DUMMYFUNCTION("""COMPUTED_VALUE"""),"-")</f>
        <v>-</v>
      </c>
      <c r="AS69" s="10" t="str">
        <f>IFERROR(__xludf.DUMMYFUNCTION("""COMPUTED_VALUE"""),"-")</f>
        <v>-</v>
      </c>
      <c r="AT69" s="10" t="str">
        <f>IFERROR(__xludf.DUMMYFUNCTION("""COMPUTED_VALUE"""),"-")</f>
        <v>-</v>
      </c>
      <c r="AU69" s="10" t="str">
        <f>IFERROR(__xludf.DUMMYFUNCTION("""COMPUTED_VALUE"""),"-")</f>
        <v>-</v>
      </c>
      <c r="AV69" s="10" t="str">
        <f>IFERROR(__xludf.DUMMYFUNCTION("""COMPUTED_VALUE"""),"-")</f>
        <v>-</v>
      </c>
      <c r="AW69" s="10" t="str">
        <f>IFERROR(__xludf.DUMMYFUNCTION("""COMPUTED_VALUE"""),"-")</f>
        <v>-</v>
      </c>
      <c r="AX69" s="10" t="str">
        <f>IFERROR(__xludf.DUMMYFUNCTION("""COMPUTED_VALUE"""),"-")</f>
        <v>-</v>
      </c>
      <c r="AY69" s="10" t="str">
        <f>IFERROR(__xludf.DUMMYFUNCTION("""COMPUTED_VALUE"""),"-")</f>
        <v>-</v>
      </c>
      <c r="AZ69" s="10" t="str">
        <f>IFERROR(__xludf.DUMMYFUNCTION("""COMPUTED_VALUE"""),"-")</f>
        <v>-</v>
      </c>
      <c r="BA69" s="10" t="str">
        <f>IFERROR(__xludf.DUMMYFUNCTION("""COMPUTED_VALUE"""),"-")</f>
        <v>-</v>
      </c>
      <c r="BB69" s="10" t="str">
        <f>IFERROR(__xludf.DUMMYFUNCTION("""COMPUTED_VALUE"""),"-")</f>
        <v>-</v>
      </c>
      <c r="BC69" s="10" t="str">
        <f>IFERROR(__xludf.DUMMYFUNCTION("""COMPUTED_VALUE"""),"-")</f>
        <v>-</v>
      </c>
      <c r="BD69" s="10" t="str">
        <f>IFERROR(__xludf.DUMMYFUNCTION("""COMPUTED_VALUE"""),"-")</f>
        <v>-</v>
      </c>
      <c r="BE69" s="10" t="str">
        <f>IFERROR(__xludf.DUMMYFUNCTION("""COMPUTED_VALUE"""),"-")</f>
        <v>-</v>
      </c>
      <c r="BF69" s="10" t="str">
        <f>IFERROR(__xludf.DUMMYFUNCTION("""COMPUTED_VALUE"""),"-")</f>
        <v>-</v>
      </c>
      <c r="BG69" s="10" t="str">
        <f>IFERROR(__xludf.DUMMYFUNCTION("""COMPUTED_VALUE"""),"-")</f>
        <v>-</v>
      </c>
      <c r="BH69" s="10" t="str">
        <f>IFERROR(__xludf.DUMMYFUNCTION("""COMPUTED_VALUE"""),"-")</f>
        <v>-</v>
      </c>
      <c r="BI69" s="10" t="str">
        <f>IFERROR(__xludf.DUMMYFUNCTION("""COMPUTED_VALUE"""),"-")</f>
        <v>-</v>
      </c>
      <c r="BJ69" s="10" t="str">
        <f>IFERROR(__xludf.DUMMYFUNCTION("""COMPUTED_VALUE"""),"-")</f>
        <v>-</v>
      </c>
      <c r="BK69" s="10" t="str">
        <f>IFERROR(__xludf.DUMMYFUNCTION("""COMPUTED_VALUE"""),"-")</f>
        <v>-</v>
      </c>
      <c r="BL69" s="11" t="str">
        <f>IFERROR(__xludf.DUMMYFUNCTION("""COMPUTED_VALUE"""),"-")</f>
        <v>-</v>
      </c>
      <c r="BM69" s="10" t="str">
        <f>IFERROR(__xludf.DUMMYFUNCTION("""COMPUTED_VALUE"""),"-")</f>
        <v>-</v>
      </c>
      <c r="BN69" s="10" t="str">
        <f>IFERROR(__xludf.DUMMYFUNCTION("""COMPUTED_VALUE"""),"-")</f>
        <v>-</v>
      </c>
      <c r="BO69" s="10" t="str">
        <f>IFERROR(__xludf.DUMMYFUNCTION("""COMPUTED_VALUE"""),"-")</f>
        <v>-</v>
      </c>
      <c r="BP69" s="10" t="str">
        <f>IFERROR(__xludf.DUMMYFUNCTION("""COMPUTED_VALUE"""),"-")</f>
        <v>-</v>
      </c>
      <c r="BQ69" s="10" t="str">
        <f>IFERROR(__xludf.DUMMYFUNCTION("""COMPUTED_VALUE"""),"-")</f>
        <v>-</v>
      </c>
      <c r="BR69" s="10" t="str">
        <f>IFERROR(__xludf.DUMMYFUNCTION("""COMPUTED_VALUE"""),"-")</f>
        <v>-</v>
      </c>
      <c r="BS69" s="10" t="str">
        <f>IFERROR(__xludf.DUMMYFUNCTION("""COMPUTED_VALUE"""),"-")</f>
        <v>-</v>
      </c>
      <c r="BT69" s="10" t="str">
        <f>IFERROR(__xludf.DUMMYFUNCTION("""COMPUTED_VALUE"""),"-")</f>
        <v>-</v>
      </c>
      <c r="BU69" s="10" t="str">
        <f>IFERROR(__xludf.DUMMYFUNCTION("""COMPUTED_VALUE"""),"-")</f>
        <v>-</v>
      </c>
      <c r="BV69" s="10" t="str">
        <f>IFERROR(__xludf.DUMMYFUNCTION("""COMPUTED_VALUE"""),"-")</f>
        <v>-</v>
      </c>
      <c r="BW69" s="10" t="str">
        <f>IFERROR(__xludf.DUMMYFUNCTION("""COMPUTED_VALUE"""),"-")</f>
        <v>-</v>
      </c>
      <c r="BX69" s="10" t="str">
        <f>IFERROR(__xludf.DUMMYFUNCTION("""COMPUTED_VALUE"""),"-")</f>
        <v>-</v>
      </c>
      <c r="BY69" s="10" t="str">
        <f>IFERROR(__xludf.DUMMYFUNCTION("""COMPUTED_VALUE"""),"-")</f>
        <v>-</v>
      </c>
      <c r="BZ69" s="10" t="str">
        <f>IFERROR(__xludf.DUMMYFUNCTION("""COMPUTED_VALUE"""),"-")</f>
        <v>-</v>
      </c>
      <c r="CA69" s="10" t="str">
        <f>IFERROR(__xludf.DUMMYFUNCTION("""COMPUTED_VALUE"""),"-")</f>
        <v>-</v>
      </c>
      <c r="CB69" s="10" t="str">
        <f>IFERROR(__xludf.DUMMYFUNCTION("""COMPUTED_VALUE"""),"-")</f>
        <v>-</v>
      </c>
      <c r="CC69" s="10" t="str">
        <f>IFERROR(__xludf.DUMMYFUNCTION("""COMPUTED_VALUE"""),"-")</f>
        <v>-</v>
      </c>
      <c r="CD69" s="10" t="str">
        <f>IFERROR(__xludf.DUMMYFUNCTION("""COMPUTED_VALUE"""),"-")</f>
        <v>-</v>
      </c>
      <c r="CE69" s="10" t="str">
        <f>IFERROR(__xludf.DUMMYFUNCTION("""COMPUTED_VALUE"""),"-")</f>
        <v>-</v>
      </c>
      <c r="CF69" s="10" t="str">
        <f>IFERROR(__xludf.DUMMYFUNCTION("""COMPUTED_VALUE"""),"-")</f>
        <v>-</v>
      </c>
      <c r="CG69" s="10" t="str">
        <f>IFERROR(__xludf.DUMMYFUNCTION("""COMPUTED_VALUE"""),"-")</f>
        <v>-</v>
      </c>
      <c r="CH69" s="10" t="str">
        <f>IFERROR(__xludf.DUMMYFUNCTION("""COMPUTED_VALUE"""),"-")</f>
        <v>-</v>
      </c>
      <c r="CI69" s="10" t="str">
        <f>IFERROR(__xludf.DUMMYFUNCTION("""COMPUTED_VALUE"""),"-")</f>
        <v>-</v>
      </c>
      <c r="CJ69" s="10" t="str">
        <f>IFERROR(__xludf.DUMMYFUNCTION("""COMPUTED_VALUE"""),"-")</f>
        <v>-</v>
      </c>
      <c r="CK69" s="10" t="str">
        <f>IFERROR(__xludf.DUMMYFUNCTION("""COMPUTED_VALUE"""),"-")</f>
        <v>-</v>
      </c>
      <c r="CL69" s="10" t="str">
        <f>IFERROR(__xludf.DUMMYFUNCTION("""COMPUTED_VALUE"""),"-")</f>
        <v>-</v>
      </c>
      <c r="CM69" s="10" t="str">
        <f>IFERROR(__xludf.DUMMYFUNCTION("""COMPUTED_VALUE"""),"-")</f>
        <v>-</v>
      </c>
      <c r="CN69" s="10" t="str">
        <f>IFERROR(__xludf.DUMMYFUNCTION("""COMPUTED_VALUE"""),"-")</f>
        <v>-</v>
      </c>
      <c r="CO69" s="11">
        <f>IFERROR(__xludf.DUMMYFUNCTION("""COMPUTED_VALUE"""),1.0)</f>
        <v>1</v>
      </c>
      <c r="CP69" s="10">
        <f>IFERROR(__xludf.DUMMYFUNCTION("""COMPUTED_VALUE"""),1.0)</f>
        <v>1</v>
      </c>
      <c r="CQ69" s="10">
        <f>IFERROR(__xludf.DUMMYFUNCTION("""COMPUTED_VALUE"""),1.0)</f>
        <v>1</v>
      </c>
      <c r="CR69" s="10">
        <f>IFERROR(__xludf.DUMMYFUNCTION("""COMPUTED_VALUE"""),1.0)</f>
        <v>1</v>
      </c>
      <c r="CS69" s="10">
        <f>IFERROR(__xludf.DUMMYFUNCTION("""COMPUTED_VALUE"""),1.0)</f>
        <v>1</v>
      </c>
      <c r="CT69" s="10">
        <f>IFERROR(__xludf.DUMMYFUNCTION("""COMPUTED_VALUE"""),1.0)</f>
        <v>1</v>
      </c>
      <c r="CU69" s="10">
        <f>IFERROR(__xludf.DUMMYFUNCTION("""COMPUTED_VALUE"""),1.0)</f>
        <v>1</v>
      </c>
      <c r="CV69" s="10">
        <f>IFERROR(__xludf.DUMMYFUNCTION("""COMPUTED_VALUE"""),1.0)</f>
        <v>1</v>
      </c>
      <c r="CW69" s="10">
        <f>IFERROR(__xludf.DUMMYFUNCTION("""COMPUTED_VALUE"""),1.0)</f>
        <v>1</v>
      </c>
      <c r="CX69" s="10">
        <f>IFERROR(__xludf.DUMMYFUNCTION("""COMPUTED_VALUE"""),1.0)</f>
        <v>1</v>
      </c>
      <c r="CY69" s="10">
        <f>IFERROR(__xludf.DUMMYFUNCTION("""COMPUTED_VALUE"""),1.0)</f>
        <v>1</v>
      </c>
      <c r="CZ69" s="10">
        <f>IFERROR(__xludf.DUMMYFUNCTION("""COMPUTED_VALUE"""),1.0)</f>
        <v>1</v>
      </c>
      <c r="DA69" s="10">
        <f>IFERROR(__xludf.DUMMYFUNCTION("""COMPUTED_VALUE"""),1.0)</f>
        <v>1</v>
      </c>
      <c r="DB69" s="10">
        <f>IFERROR(__xludf.DUMMYFUNCTION("""COMPUTED_VALUE"""),1.0)</f>
        <v>1</v>
      </c>
      <c r="DC69" s="10">
        <f>IFERROR(__xludf.DUMMYFUNCTION("""COMPUTED_VALUE"""),1.0)</f>
        <v>1</v>
      </c>
      <c r="DD69" s="10">
        <f>IFERROR(__xludf.DUMMYFUNCTION("""COMPUTED_VALUE"""),1.0)</f>
        <v>1</v>
      </c>
      <c r="DE69" s="10">
        <f>IFERROR(__xludf.DUMMYFUNCTION("""COMPUTED_VALUE"""),1.0)</f>
        <v>1</v>
      </c>
      <c r="DF69" s="10">
        <f>IFERROR(__xludf.DUMMYFUNCTION("""COMPUTED_VALUE"""),1.0)</f>
        <v>1</v>
      </c>
      <c r="DG69" s="10">
        <f>IFERROR(__xludf.DUMMYFUNCTION("""COMPUTED_VALUE"""),1.0)</f>
        <v>1</v>
      </c>
      <c r="DH69" s="10">
        <f>IFERROR(__xludf.DUMMYFUNCTION("""COMPUTED_VALUE"""),1.0)</f>
        <v>1</v>
      </c>
      <c r="DI69" s="10">
        <f>IFERROR(__xludf.DUMMYFUNCTION("""COMPUTED_VALUE"""),1.0)</f>
        <v>1</v>
      </c>
      <c r="DJ69" s="10">
        <f>IFERROR(__xludf.DUMMYFUNCTION("""COMPUTED_VALUE"""),1.0)</f>
        <v>1</v>
      </c>
      <c r="DK69" s="10">
        <f>IFERROR(__xludf.DUMMYFUNCTION("""COMPUTED_VALUE"""),1.0)</f>
        <v>1</v>
      </c>
      <c r="DL69" s="10">
        <f>IFERROR(__xludf.DUMMYFUNCTION("""COMPUTED_VALUE"""),1.0)</f>
        <v>1</v>
      </c>
      <c r="DM69" s="10" t="str">
        <f>IFERROR(__xludf.DUMMYFUNCTION("""COMPUTED_VALUE"""),"WA")</f>
        <v>WA</v>
      </c>
      <c r="DN69" s="10" t="str">
        <f>IFERROR(__xludf.DUMMYFUNCTION("""COMPUTED_VALUE"""),"WA")</f>
        <v>WA</v>
      </c>
      <c r="DO69" s="10">
        <f>IFERROR(__xludf.DUMMYFUNCTION("""COMPUTED_VALUE"""),1.0)</f>
        <v>1</v>
      </c>
      <c r="DP69" s="10" t="str">
        <f>IFERROR(__xludf.DUMMYFUNCTION("""COMPUTED_VALUE"""),"WA")</f>
        <v>WA</v>
      </c>
      <c r="DQ69" s="10">
        <f>IFERROR(__xludf.DUMMYFUNCTION("""COMPUTED_VALUE"""),1.0)</f>
        <v>1</v>
      </c>
      <c r="DR69" s="10">
        <f>IFERROR(__xludf.DUMMYFUNCTION("""COMPUTED_VALUE"""),1.0)</f>
        <v>1</v>
      </c>
      <c r="DS69" s="10">
        <f>IFERROR(__xludf.DUMMYFUNCTION("""COMPUTED_VALUE"""),1.0)</f>
        <v>1</v>
      </c>
      <c r="DT69" s="10">
        <f>IFERROR(__xludf.DUMMYFUNCTION("""COMPUTED_VALUE"""),1.0)</f>
        <v>1</v>
      </c>
      <c r="DU69" s="10">
        <f>IFERROR(__xludf.DUMMYFUNCTION("""COMPUTED_VALUE"""),1.0)</f>
        <v>1</v>
      </c>
      <c r="DV69" s="10">
        <f>IFERROR(__xludf.DUMMYFUNCTION("""COMPUTED_VALUE"""),1.0)</f>
        <v>1</v>
      </c>
      <c r="DW69" s="10">
        <f>IFERROR(__xludf.DUMMYFUNCTION("""COMPUTED_VALUE"""),1.0)</f>
        <v>1</v>
      </c>
      <c r="DX69" s="10">
        <f>IFERROR(__xludf.DUMMYFUNCTION("""COMPUTED_VALUE"""),1.0)</f>
        <v>1</v>
      </c>
      <c r="DY69" s="10">
        <f>IFERROR(__xludf.DUMMYFUNCTION("""COMPUTED_VALUE"""),1.0)</f>
        <v>1</v>
      </c>
      <c r="DZ69" s="10">
        <f>IFERROR(__xludf.DUMMYFUNCTION("""COMPUTED_VALUE"""),1.0)</f>
        <v>1</v>
      </c>
      <c r="EA69" s="10">
        <f>IFERROR(__xludf.DUMMYFUNCTION("""COMPUTED_VALUE"""),1.0)</f>
        <v>1</v>
      </c>
      <c r="EB69" s="10">
        <f>IFERROR(__xludf.DUMMYFUNCTION("""COMPUTED_VALUE"""),1.0)</f>
        <v>1</v>
      </c>
      <c r="EC69" s="10">
        <f>IFERROR(__xludf.DUMMYFUNCTION("""COMPUTED_VALUE"""),1.0)</f>
        <v>1</v>
      </c>
      <c r="ED69" s="10">
        <f>IFERROR(__xludf.DUMMYFUNCTION("""COMPUTED_VALUE"""),1.0)</f>
        <v>1</v>
      </c>
      <c r="EE69" s="10">
        <f>IFERROR(__xludf.DUMMYFUNCTION("""COMPUTED_VALUE"""),1.0)</f>
        <v>1</v>
      </c>
      <c r="EF69" s="10">
        <f>IFERROR(__xludf.DUMMYFUNCTION("""COMPUTED_VALUE"""),1.0)</f>
        <v>1</v>
      </c>
      <c r="EG69" s="10">
        <f>IFERROR(__xludf.DUMMYFUNCTION("""COMPUTED_VALUE"""),1.0)</f>
        <v>1</v>
      </c>
      <c r="EH69" s="10" t="str">
        <f>IFERROR(__xludf.DUMMYFUNCTION("""COMPUTED_VALUE"""),"WA")</f>
        <v>WA</v>
      </c>
      <c r="EI69" s="10">
        <f>IFERROR(__xludf.DUMMYFUNCTION("""COMPUTED_VALUE"""),1.0)</f>
        <v>1</v>
      </c>
      <c r="EJ69" s="10">
        <f>IFERROR(__xludf.DUMMYFUNCTION("""COMPUTED_VALUE"""),1.0)</f>
        <v>1</v>
      </c>
      <c r="EK69" s="10">
        <f>IFERROR(__xludf.DUMMYFUNCTION("""COMPUTED_VALUE"""),1.0)</f>
        <v>1</v>
      </c>
      <c r="EL69" s="10">
        <f>IFERROR(__xludf.DUMMYFUNCTION("""COMPUTED_VALUE"""),1.0)</f>
        <v>1</v>
      </c>
      <c r="EM69" s="10">
        <f>IFERROR(__xludf.DUMMYFUNCTION("""COMPUTED_VALUE"""),1.0)</f>
        <v>1</v>
      </c>
      <c r="EN69" s="10">
        <f>IFERROR(__xludf.DUMMYFUNCTION("""COMPUTED_VALUE"""),1.0)</f>
        <v>1</v>
      </c>
      <c r="EO69" s="10">
        <f>IFERROR(__xludf.DUMMYFUNCTION("""COMPUTED_VALUE"""),1.0)</f>
        <v>1</v>
      </c>
      <c r="EP69" s="10">
        <f>IFERROR(__xludf.DUMMYFUNCTION("""COMPUTED_VALUE"""),1.0)</f>
        <v>1</v>
      </c>
      <c r="EQ69" s="10">
        <f>IFERROR(__xludf.DUMMYFUNCTION("""COMPUTED_VALUE"""),1.0)</f>
        <v>1</v>
      </c>
      <c r="ER69" s="10">
        <f>IFERROR(__xludf.DUMMYFUNCTION("""COMPUTED_VALUE"""),1.0)</f>
        <v>1</v>
      </c>
      <c r="ES69" s="10">
        <f>IFERROR(__xludf.DUMMYFUNCTION("""COMPUTED_VALUE"""),1.0)</f>
        <v>1</v>
      </c>
      <c r="ET69" s="10">
        <f>IFERROR(__xludf.DUMMYFUNCTION("""COMPUTED_VALUE"""),1.0)</f>
        <v>1</v>
      </c>
      <c r="EU69" s="10">
        <f>IFERROR(__xludf.DUMMYFUNCTION("""COMPUTED_VALUE"""),1.0)</f>
        <v>1</v>
      </c>
      <c r="EV69" s="10" t="str">
        <f>IFERROR(__xludf.DUMMYFUNCTION("""COMPUTED_VALUE"""),"TLE")</f>
        <v>TLE</v>
      </c>
      <c r="EW69" s="10">
        <f>IFERROR(__xludf.DUMMYFUNCTION("""COMPUTED_VALUE"""),1.0)</f>
        <v>1</v>
      </c>
      <c r="EX69" s="10" t="str">
        <f>IFERROR(__xludf.DUMMYFUNCTION("""COMPUTED_VALUE"""),"WA")</f>
        <v>WA</v>
      </c>
      <c r="EY69" s="10">
        <f>IFERROR(__xludf.DUMMYFUNCTION("""COMPUTED_VALUE"""),1.0)</f>
        <v>1</v>
      </c>
      <c r="EZ69" s="10">
        <f>IFERROR(__xludf.DUMMYFUNCTION("""COMPUTED_VALUE"""),1.0)</f>
        <v>1</v>
      </c>
      <c r="FA69" s="10">
        <f>IFERROR(__xludf.DUMMYFUNCTION("""COMPUTED_VALUE"""),1.0)</f>
        <v>1</v>
      </c>
      <c r="FB69" s="10" t="str">
        <f>IFERROR(__xludf.DUMMYFUNCTION("""COMPUTED_VALUE"""),"TLE")</f>
        <v>TLE</v>
      </c>
      <c r="FC69" s="10">
        <f>IFERROR(__xludf.DUMMYFUNCTION("""COMPUTED_VALUE"""),1.0)</f>
        <v>1</v>
      </c>
      <c r="FD69" s="11" t="str">
        <f>IFERROR(__xludf.DUMMYFUNCTION("""COMPUTED_VALUE"""),"-")</f>
        <v>-</v>
      </c>
      <c r="FE69" s="10" t="str">
        <f>IFERROR(__xludf.DUMMYFUNCTION("""COMPUTED_VALUE"""),"-")</f>
        <v>-</v>
      </c>
      <c r="FF69" s="10" t="str">
        <f>IFERROR(__xludf.DUMMYFUNCTION("""COMPUTED_VALUE"""),"-")</f>
        <v>-</v>
      </c>
      <c r="FG69" s="10" t="str">
        <f>IFERROR(__xludf.DUMMYFUNCTION("""COMPUTED_VALUE"""),"-")</f>
        <v>-</v>
      </c>
      <c r="FH69" s="10" t="str">
        <f>IFERROR(__xludf.DUMMYFUNCTION("""COMPUTED_VALUE"""),"-")</f>
        <v>-</v>
      </c>
      <c r="FI69" s="10" t="str">
        <f>IFERROR(__xludf.DUMMYFUNCTION("""COMPUTED_VALUE"""),"-")</f>
        <v>-</v>
      </c>
      <c r="FJ69" s="10" t="str">
        <f>IFERROR(__xludf.DUMMYFUNCTION("""COMPUTED_VALUE"""),"-")</f>
        <v>-</v>
      </c>
      <c r="FK69" s="10" t="str">
        <f>IFERROR(__xludf.DUMMYFUNCTION("""COMPUTED_VALUE"""),"-")</f>
        <v>-</v>
      </c>
      <c r="FL69" s="10" t="str">
        <f>IFERROR(__xludf.DUMMYFUNCTION("""COMPUTED_VALUE"""),"-")</f>
        <v>-</v>
      </c>
      <c r="FM69" s="10" t="str">
        <f>IFERROR(__xludf.DUMMYFUNCTION("""COMPUTED_VALUE"""),"-")</f>
        <v>-</v>
      </c>
      <c r="FN69" s="10" t="str">
        <f>IFERROR(__xludf.DUMMYFUNCTION("""COMPUTED_VALUE"""),"-")</f>
        <v>-</v>
      </c>
      <c r="FO69" s="10" t="str">
        <f>IFERROR(__xludf.DUMMYFUNCTION("""COMPUTED_VALUE"""),"-")</f>
        <v>-</v>
      </c>
      <c r="FP69" s="10" t="str">
        <f>IFERROR(__xludf.DUMMYFUNCTION("""COMPUTED_VALUE"""),"-")</f>
        <v>-</v>
      </c>
      <c r="FQ69" s="10" t="str">
        <f>IFERROR(__xludf.DUMMYFUNCTION("""COMPUTED_VALUE"""),"-")</f>
        <v>-</v>
      </c>
      <c r="FR69" s="10" t="str">
        <f>IFERROR(__xludf.DUMMYFUNCTION("""COMPUTED_VALUE"""),"-")</f>
        <v>-</v>
      </c>
      <c r="FS69" s="10" t="str">
        <f>IFERROR(__xludf.DUMMYFUNCTION("""COMPUTED_VALUE"""),"-")</f>
        <v>-</v>
      </c>
      <c r="FT69" s="10" t="str">
        <f>IFERROR(__xludf.DUMMYFUNCTION("""COMPUTED_VALUE"""),"-")</f>
        <v>-</v>
      </c>
      <c r="FU69" s="10" t="str">
        <f>IFERROR(__xludf.DUMMYFUNCTION("""COMPUTED_VALUE"""),"-")</f>
        <v>-</v>
      </c>
      <c r="FV69" s="10" t="str">
        <f>IFERROR(__xludf.DUMMYFUNCTION("""COMPUTED_VALUE"""),"-")</f>
        <v>-</v>
      </c>
      <c r="FW69" s="10" t="str">
        <f>IFERROR(__xludf.DUMMYFUNCTION("""COMPUTED_VALUE"""),"-")</f>
        <v>-</v>
      </c>
      <c r="FX69" s="10" t="str">
        <f>IFERROR(__xludf.DUMMYFUNCTION("""COMPUTED_VALUE"""),"-")</f>
        <v>-</v>
      </c>
      <c r="FY69" s="10" t="str">
        <f>IFERROR(__xludf.DUMMYFUNCTION("""COMPUTED_VALUE"""),"-")</f>
        <v>-</v>
      </c>
      <c r="FZ69" s="10" t="str">
        <f>IFERROR(__xludf.DUMMYFUNCTION("""COMPUTED_VALUE"""),"-")</f>
        <v>-</v>
      </c>
      <c r="GA69" s="10" t="str">
        <f>IFERROR(__xludf.DUMMYFUNCTION("""COMPUTED_VALUE"""),"-")</f>
        <v>-</v>
      </c>
      <c r="GB69" s="10" t="str">
        <f>IFERROR(__xludf.DUMMYFUNCTION("""COMPUTED_VALUE"""),"-")</f>
        <v>-</v>
      </c>
      <c r="GC69" s="10" t="str">
        <f>IFERROR(__xludf.DUMMYFUNCTION("""COMPUTED_VALUE"""),"-")</f>
        <v>-</v>
      </c>
      <c r="GD69" s="10" t="str">
        <f>IFERROR(__xludf.DUMMYFUNCTION("""COMPUTED_VALUE"""),"-")</f>
        <v>-</v>
      </c>
      <c r="GE69" s="11" t="str">
        <f>IFERROR(__xludf.DUMMYFUNCTION("""COMPUTED_VALUE"""),"-")</f>
        <v>-</v>
      </c>
      <c r="GF69" s="10" t="str">
        <f>IFERROR(__xludf.DUMMYFUNCTION("""COMPUTED_VALUE"""),"-")</f>
        <v>-</v>
      </c>
      <c r="GG69" s="10" t="str">
        <f>IFERROR(__xludf.DUMMYFUNCTION("""COMPUTED_VALUE"""),"-")</f>
        <v>-</v>
      </c>
      <c r="GH69" s="10" t="str">
        <f>IFERROR(__xludf.DUMMYFUNCTION("""COMPUTED_VALUE"""),"-")</f>
        <v>-</v>
      </c>
      <c r="GI69" s="10" t="str">
        <f>IFERROR(__xludf.DUMMYFUNCTION("""COMPUTED_VALUE"""),"-")</f>
        <v>-</v>
      </c>
      <c r="GJ69" s="10" t="str">
        <f>IFERROR(__xludf.DUMMYFUNCTION("""COMPUTED_VALUE"""),"-")</f>
        <v>-</v>
      </c>
      <c r="GK69" s="10" t="str">
        <f>IFERROR(__xludf.DUMMYFUNCTION("""COMPUTED_VALUE"""),"-")</f>
        <v>-</v>
      </c>
      <c r="GL69" s="10" t="str">
        <f>IFERROR(__xludf.DUMMYFUNCTION("""COMPUTED_VALUE"""),"-")</f>
        <v>-</v>
      </c>
      <c r="GM69" s="10" t="str">
        <f>IFERROR(__xludf.DUMMYFUNCTION("""COMPUTED_VALUE"""),"-")</f>
        <v>-</v>
      </c>
      <c r="GN69" s="10" t="str">
        <f>IFERROR(__xludf.DUMMYFUNCTION("""COMPUTED_VALUE"""),"-")</f>
        <v>-</v>
      </c>
      <c r="GO69" s="10" t="str">
        <f>IFERROR(__xludf.DUMMYFUNCTION("""COMPUTED_VALUE"""),"-")</f>
        <v>-</v>
      </c>
      <c r="GP69" s="10" t="str">
        <f>IFERROR(__xludf.DUMMYFUNCTION("""COMPUTED_VALUE"""),"-")</f>
        <v>-</v>
      </c>
      <c r="GQ69" s="10" t="str">
        <f>IFERROR(__xludf.DUMMYFUNCTION("""COMPUTED_VALUE"""),"-")</f>
        <v>-</v>
      </c>
      <c r="GR69" s="10" t="str">
        <f>IFERROR(__xludf.DUMMYFUNCTION("""COMPUTED_VALUE"""),"-")</f>
        <v>-</v>
      </c>
      <c r="GS69" s="10" t="str">
        <f>IFERROR(__xludf.DUMMYFUNCTION("""COMPUTED_VALUE"""),"-")</f>
        <v>-</v>
      </c>
      <c r="GT69" s="10" t="str">
        <f>IFERROR(__xludf.DUMMYFUNCTION("""COMPUTED_VALUE"""),"-")</f>
        <v>-</v>
      </c>
      <c r="GU69" s="10" t="str">
        <f>IFERROR(__xludf.DUMMYFUNCTION("""COMPUTED_VALUE"""),"-")</f>
        <v>-</v>
      </c>
      <c r="GV69" s="10" t="str">
        <f>IFERROR(__xludf.DUMMYFUNCTION("""COMPUTED_VALUE"""),"-")</f>
        <v>-</v>
      </c>
      <c r="GW69" s="10" t="str">
        <f>IFERROR(__xludf.DUMMYFUNCTION("""COMPUTED_VALUE"""),"-")</f>
        <v>-</v>
      </c>
      <c r="GX69" s="10" t="str">
        <f>IFERROR(__xludf.DUMMYFUNCTION("""COMPUTED_VALUE"""),"-")</f>
        <v>-</v>
      </c>
      <c r="GY69" s="10" t="str">
        <f>IFERROR(__xludf.DUMMYFUNCTION("""COMPUTED_VALUE"""),"-")</f>
        <v>-</v>
      </c>
      <c r="GZ69" s="10" t="str">
        <f>IFERROR(__xludf.DUMMYFUNCTION("""COMPUTED_VALUE"""),"-")</f>
        <v>-</v>
      </c>
      <c r="HA69" s="10" t="str">
        <f>IFERROR(__xludf.DUMMYFUNCTION("""COMPUTED_VALUE"""),"-")</f>
        <v>-</v>
      </c>
      <c r="HB69" s="10" t="str">
        <f>IFERROR(__xludf.DUMMYFUNCTION("""COMPUTED_VALUE"""),"-")</f>
        <v>-</v>
      </c>
      <c r="HC69" s="10" t="str">
        <f>IFERROR(__xludf.DUMMYFUNCTION("""COMPUTED_VALUE"""),"-")</f>
        <v>-</v>
      </c>
      <c r="HD69" s="10" t="str">
        <f>IFERROR(__xludf.DUMMYFUNCTION("""COMPUTED_VALUE"""),"-")</f>
        <v>-</v>
      </c>
      <c r="HE69" s="10" t="str">
        <f>IFERROR(__xludf.DUMMYFUNCTION("""COMPUTED_VALUE"""),"-")</f>
        <v>-</v>
      </c>
      <c r="HF69" s="10" t="str">
        <f>IFERROR(__xludf.DUMMYFUNCTION("""COMPUTED_VALUE"""),"-")</f>
        <v>-</v>
      </c>
      <c r="HG69" s="10" t="str">
        <f>IFERROR(__xludf.DUMMYFUNCTION("""COMPUTED_VALUE"""),"-")</f>
        <v>-</v>
      </c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</row>
    <row r="70">
      <c r="A70" s="7"/>
      <c r="B70" s="8"/>
      <c r="C70" s="8" t="str">
        <f t="shared" si="1"/>
        <v>64 - 68</v>
      </c>
      <c r="D70" s="7" t="str">
        <f>IFERROR(__xludf.DUMMYFUNCTION("""COMPUTED_VALUE"""),"st_djole")</f>
        <v>st_djole</v>
      </c>
      <c r="E70" s="7" t="str">
        <f>IFERROR(__xludf.DUMMYFUNCTION("""COMPUTED_VALUE"""),"Đorđe")</f>
        <v>Đorđe</v>
      </c>
      <c r="F70" s="7" t="str">
        <f>IFERROR(__xludf.DUMMYFUNCTION("""COMPUTED_VALUE"""),"Stevanović")</f>
        <v>Stevanović</v>
      </c>
      <c r="G70" s="9">
        <f>IFERROR(__xludf.DUMMYFUNCTION("""COMPUTED_VALUE"""),37.0)</f>
        <v>37</v>
      </c>
      <c r="H70" s="7" t="str">
        <f>IFERROR(__xludf.DUMMYFUNCTION("""COMPUTED_VALUE"""),"ODOBREN")</f>
        <v>ODOBREN</v>
      </c>
      <c r="I70" s="7" t="str">
        <f>IFERROR(__xludf.DUMMYFUNCTION("""COMPUTED_VALUE"""),"Niš")</f>
        <v>Niš</v>
      </c>
      <c r="J70" s="7" t="str">
        <f>IFERROR(__xludf.DUMMYFUNCTION("""COMPUTED_VALUE"""),"Gimnazija Svetozar Marković")</f>
        <v>Gimnazija Svetozar Marković</v>
      </c>
      <c r="K70" s="7" t="str">
        <f>IFERROR(__xludf.DUMMYFUNCTION("""COMPUTED_VALUE"""),"I")</f>
        <v>I</v>
      </c>
      <c r="L70" s="7" t="str">
        <f>IFERROR(__xludf.DUMMYFUNCTION("""COMPUTED_VALUE"""),"A")</f>
        <v>A</v>
      </c>
      <c r="M70" s="7" t="str">
        <f>IFERROR(__xludf.DUMMYFUNCTION("""COMPUTED_VALUE"""),"Nikola Milosavljević")</f>
        <v>Nikola Milosavljević</v>
      </c>
      <c r="N70" s="10">
        <f>IFERROR(__xludf.DUMMYFUNCTION("""COMPUTED_VALUE"""),15.0)</f>
        <v>15</v>
      </c>
      <c r="O70" s="10" t="str">
        <f>IFERROR(__xludf.DUMMYFUNCTION("""COMPUTED_VALUE"""),"-")</f>
        <v>-</v>
      </c>
      <c r="P70" s="10" t="str">
        <f>IFERROR(__xludf.DUMMYFUNCTION("""COMPUTED_VALUE"""),"-")</f>
        <v>-</v>
      </c>
      <c r="Q70" s="11">
        <f>IFERROR(__xludf.DUMMYFUNCTION("""COMPUTED_VALUE"""),37.0)</f>
        <v>37</v>
      </c>
      <c r="R70" s="10" t="str">
        <f>IFERROR(__xludf.DUMMYFUNCTION("""COMPUTED_VALUE"""),"-")</f>
        <v>-</v>
      </c>
      <c r="S70" s="10" t="str">
        <f>IFERROR(__xludf.DUMMYFUNCTION("""COMPUTED_VALUE"""),"-")</f>
        <v>-</v>
      </c>
      <c r="T70" s="11">
        <f>IFERROR(__xludf.DUMMYFUNCTION("""COMPUTED_VALUE"""),1.0)</f>
        <v>1</v>
      </c>
      <c r="U70" s="10">
        <f>IFERROR(__xludf.DUMMYFUNCTION("""COMPUTED_VALUE"""),1.0)</f>
        <v>1</v>
      </c>
      <c r="V70" s="10">
        <f>IFERROR(__xludf.DUMMYFUNCTION("""COMPUTED_VALUE"""),1.0)</f>
        <v>1</v>
      </c>
      <c r="W70" s="10">
        <f>IFERROR(__xludf.DUMMYFUNCTION("""COMPUTED_VALUE"""),1.0)</f>
        <v>1</v>
      </c>
      <c r="X70" s="10">
        <f>IFERROR(__xludf.DUMMYFUNCTION("""COMPUTED_VALUE"""),1.0)</f>
        <v>1</v>
      </c>
      <c r="Y70" s="10">
        <f>IFERROR(__xludf.DUMMYFUNCTION("""COMPUTED_VALUE"""),1.0)</f>
        <v>1</v>
      </c>
      <c r="Z70" s="10" t="str">
        <f>IFERROR(__xludf.DUMMYFUNCTION("""COMPUTED_VALUE"""),"TLE")</f>
        <v>TLE</v>
      </c>
      <c r="AA70" s="10" t="str">
        <f>IFERROR(__xludf.DUMMYFUNCTION("""COMPUTED_VALUE"""),"TLE")</f>
        <v>TLE</v>
      </c>
      <c r="AB70" s="10" t="str">
        <f>IFERROR(__xludf.DUMMYFUNCTION("""COMPUTED_VALUE"""),"TLE")</f>
        <v>TLE</v>
      </c>
      <c r="AC70" s="10" t="str">
        <f>IFERROR(__xludf.DUMMYFUNCTION("""COMPUTED_VALUE"""),"TLE")</f>
        <v>TLE</v>
      </c>
      <c r="AD70" s="10" t="str">
        <f>IFERROR(__xludf.DUMMYFUNCTION("""COMPUTED_VALUE"""),"TLE")</f>
        <v>TLE</v>
      </c>
      <c r="AE70" s="10" t="str">
        <f>IFERROR(__xludf.DUMMYFUNCTION("""COMPUTED_VALUE"""),"TLE")</f>
        <v>TLE</v>
      </c>
      <c r="AF70" s="10" t="str">
        <f>IFERROR(__xludf.DUMMYFUNCTION("""COMPUTED_VALUE"""),"TLE")</f>
        <v>TLE</v>
      </c>
      <c r="AG70" s="10" t="str">
        <f>IFERROR(__xludf.DUMMYFUNCTION("""COMPUTED_VALUE"""),"TLE")</f>
        <v>TLE</v>
      </c>
      <c r="AH70" s="10" t="str">
        <f>IFERROR(__xludf.DUMMYFUNCTION("""COMPUTED_VALUE"""),"TLE")</f>
        <v>TLE</v>
      </c>
      <c r="AI70" s="10" t="str">
        <f>IFERROR(__xludf.DUMMYFUNCTION("""COMPUTED_VALUE"""),"TLE")</f>
        <v>TLE</v>
      </c>
      <c r="AJ70" s="10" t="str">
        <f>IFERROR(__xludf.DUMMYFUNCTION("""COMPUTED_VALUE"""),"TLE")</f>
        <v>TLE</v>
      </c>
      <c r="AK70" s="10" t="str">
        <f>IFERROR(__xludf.DUMMYFUNCTION("""COMPUTED_VALUE"""),"TLE")</f>
        <v>TLE</v>
      </c>
      <c r="AL70" s="10" t="str">
        <f>IFERROR(__xludf.DUMMYFUNCTION("""COMPUTED_VALUE"""),"TLE")</f>
        <v>TLE</v>
      </c>
      <c r="AM70" s="10" t="str">
        <f>IFERROR(__xludf.DUMMYFUNCTION("""COMPUTED_VALUE"""),"TLE")</f>
        <v>TLE</v>
      </c>
      <c r="AN70" s="11" t="str">
        <f>IFERROR(__xludf.DUMMYFUNCTION("""COMPUTED_VALUE"""),"-")</f>
        <v>-</v>
      </c>
      <c r="AO70" s="10" t="str">
        <f>IFERROR(__xludf.DUMMYFUNCTION("""COMPUTED_VALUE"""),"-")</f>
        <v>-</v>
      </c>
      <c r="AP70" s="10" t="str">
        <f>IFERROR(__xludf.DUMMYFUNCTION("""COMPUTED_VALUE"""),"-")</f>
        <v>-</v>
      </c>
      <c r="AQ70" s="10" t="str">
        <f>IFERROR(__xludf.DUMMYFUNCTION("""COMPUTED_VALUE"""),"-")</f>
        <v>-</v>
      </c>
      <c r="AR70" s="10" t="str">
        <f>IFERROR(__xludf.DUMMYFUNCTION("""COMPUTED_VALUE"""),"-")</f>
        <v>-</v>
      </c>
      <c r="AS70" s="10" t="str">
        <f>IFERROR(__xludf.DUMMYFUNCTION("""COMPUTED_VALUE"""),"-")</f>
        <v>-</v>
      </c>
      <c r="AT70" s="10" t="str">
        <f>IFERROR(__xludf.DUMMYFUNCTION("""COMPUTED_VALUE"""),"-")</f>
        <v>-</v>
      </c>
      <c r="AU70" s="10" t="str">
        <f>IFERROR(__xludf.DUMMYFUNCTION("""COMPUTED_VALUE"""),"-")</f>
        <v>-</v>
      </c>
      <c r="AV70" s="10" t="str">
        <f>IFERROR(__xludf.DUMMYFUNCTION("""COMPUTED_VALUE"""),"-")</f>
        <v>-</v>
      </c>
      <c r="AW70" s="10" t="str">
        <f>IFERROR(__xludf.DUMMYFUNCTION("""COMPUTED_VALUE"""),"-")</f>
        <v>-</v>
      </c>
      <c r="AX70" s="10" t="str">
        <f>IFERROR(__xludf.DUMMYFUNCTION("""COMPUTED_VALUE"""),"-")</f>
        <v>-</v>
      </c>
      <c r="AY70" s="10" t="str">
        <f>IFERROR(__xludf.DUMMYFUNCTION("""COMPUTED_VALUE"""),"-")</f>
        <v>-</v>
      </c>
      <c r="AZ70" s="10" t="str">
        <f>IFERROR(__xludf.DUMMYFUNCTION("""COMPUTED_VALUE"""),"-")</f>
        <v>-</v>
      </c>
      <c r="BA70" s="10" t="str">
        <f>IFERROR(__xludf.DUMMYFUNCTION("""COMPUTED_VALUE"""),"-")</f>
        <v>-</v>
      </c>
      <c r="BB70" s="10" t="str">
        <f>IFERROR(__xludf.DUMMYFUNCTION("""COMPUTED_VALUE"""),"-")</f>
        <v>-</v>
      </c>
      <c r="BC70" s="10" t="str">
        <f>IFERROR(__xludf.DUMMYFUNCTION("""COMPUTED_VALUE"""),"-")</f>
        <v>-</v>
      </c>
      <c r="BD70" s="10" t="str">
        <f>IFERROR(__xludf.DUMMYFUNCTION("""COMPUTED_VALUE"""),"-")</f>
        <v>-</v>
      </c>
      <c r="BE70" s="10" t="str">
        <f>IFERROR(__xludf.DUMMYFUNCTION("""COMPUTED_VALUE"""),"-")</f>
        <v>-</v>
      </c>
      <c r="BF70" s="10" t="str">
        <f>IFERROR(__xludf.DUMMYFUNCTION("""COMPUTED_VALUE"""),"-")</f>
        <v>-</v>
      </c>
      <c r="BG70" s="10" t="str">
        <f>IFERROR(__xludf.DUMMYFUNCTION("""COMPUTED_VALUE"""),"-")</f>
        <v>-</v>
      </c>
      <c r="BH70" s="10" t="str">
        <f>IFERROR(__xludf.DUMMYFUNCTION("""COMPUTED_VALUE"""),"-")</f>
        <v>-</v>
      </c>
      <c r="BI70" s="10" t="str">
        <f>IFERROR(__xludf.DUMMYFUNCTION("""COMPUTED_VALUE"""),"-")</f>
        <v>-</v>
      </c>
      <c r="BJ70" s="10" t="str">
        <f>IFERROR(__xludf.DUMMYFUNCTION("""COMPUTED_VALUE"""),"-")</f>
        <v>-</v>
      </c>
      <c r="BK70" s="10" t="str">
        <f>IFERROR(__xludf.DUMMYFUNCTION("""COMPUTED_VALUE"""),"-")</f>
        <v>-</v>
      </c>
      <c r="BL70" s="11" t="str">
        <f>IFERROR(__xludf.DUMMYFUNCTION("""COMPUTED_VALUE"""),"-")</f>
        <v>-</v>
      </c>
      <c r="BM70" s="10" t="str">
        <f>IFERROR(__xludf.DUMMYFUNCTION("""COMPUTED_VALUE"""),"-")</f>
        <v>-</v>
      </c>
      <c r="BN70" s="10" t="str">
        <f>IFERROR(__xludf.DUMMYFUNCTION("""COMPUTED_VALUE"""),"-")</f>
        <v>-</v>
      </c>
      <c r="BO70" s="10" t="str">
        <f>IFERROR(__xludf.DUMMYFUNCTION("""COMPUTED_VALUE"""),"-")</f>
        <v>-</v>
      </c>
      <c r="BP70" s="10" t="str">
        <f>IFERROR(__xludf.DUMMYFUNCTION("""COMPUTED_VALUE"""),"-")</f>
        <v>-</v>
      </c>
      <c r="BQ70" s="10" t="str">
        <f>IFERROR(__xludf.DUMMYFUNCTION("""COMPUTED_VALUE"""),"-")</f>
        <v>-</v>
      </c>
      <c r="BR70" s="10" t="str">
        <f>IFERROR(__xludf.DUMMYFUNCTION("""COMPUTED_VALUE"""),"-")</f>
        <v>-</v>
      </c>
      <c r="BS70" s="10" t="str">
        <f>IFERROR(__xludf.DUMMYFUNCTION("""COMPUTED_VALUE"""),"-")</f>
        <v>-</v>
      </c>
      <c r="BT70" s="10" t="str">
        <f>IFERROR(__xludf.DUMMYFUNCTION("""COMPUTED_VALUE"""),"-")</f>
        <v>-</v>
      </c>
      <c r="BU70" s="10" t="str">
        <f>IFERROR(__xludf.DUMMYFUNCTION("""COMPUTED_VALUE"""),"-")</f>
        <v>-</v>
      </c>
      <c r="BV70" s="10" t="str">
        <f>IFERROR(__xludf.DUMMYFUNCTION("""COMPUTED_VALUE"""),"-")</f>
        <v>-</v>
      </c>
      <c r="BW70" s="10" t="str">
        <f>IFERROR(__xludf.DUMMYFUNCTION("""COMPUTED_VALUE"""),"-")</f>
        <v>-</v>
      </c>
      <c r="BX70" s="10" t="str">
        <f>IFERROR(__xludf.DUMMYFUNCTION("""COMPUTED_VALUE"""),"-")</f>
        <v>-</v>
      </c>
      <c r="BY70" s="10" t="str">
        <f>IFERROR(__xludf.DUMMYFUNCTION("""COMPUTED_VALUE"""),"-")</f>
        <v>-</v>
      </c>
      <c r="BZ70" s="10" t="str">
        <f>IFERROR(__xludf.DUMMYFUNCTION("""COMPUTED_VALUE"""),"-")</f>
        <v>-</v>
      </c>
      <c r="CA70" s="10" t="str">
        <f>IFERROR(__xludf.DUMMYFUNCTION("""COMPUTED_VALUE"""),"-")</f>
        <v>-</v>
      </c>
      <c r="CB70" s="10" t="str">
        <f>IFERROR(__xludf.DUMMYFUNCTION("""COMPUTED_VALUE"""),"-")</f>
        <v>-</v>
      </c>
      <c r="CC70" s="10" t="str">
        <f>IFERROR(__xludf.DUMMYFUNCTION("""COMPUTED_VALUE"""),"-")</f>
        <v>-</v>
      </c>
      <c r="CD70" s="10" t="str">
        <f>IFERROR(__xludf.DUMMYFUNCTION("""COMPUTED_VALUE"""),"-")</f>
        <v>-</v>
      </c>
      <c r="CE70" s="10" t="str">
        <f>IFERROR(__xludf.DUMMYFUNCTION("""COMPUTED_VALUE"""),"-")</f>
        <v>-</v>
      </c>
      <c r="CF70" s="10" t="str">
        <f>IFERROR(__xludf.DUMMYFUNCTION("""COMPUTED_VALUE"""),"-")</f>
        <v>-</v>
      </c>
      <c r="CG70" s="10" t="str">
        <f>IFERROR(__xludf.DUMMYFUNCTION("""COMPUTED_VALUE"""),"-")</f>
        <v>-</v>
      </c>
      <c r="CH70" s="10" t="str">
        <f>IFERROR(__xludf.DUMMYFUNCTION("""COMPUTED_VALUE"""),"-")</f>
        <v>-</v>
      </c>
      <c r="CI70" s="10" t="str">
        <f>IFERROR(__xludf.DUMMYFUNCTION("""COMPUTED_VALUE"""),"-")</f>
        <v>-</v>
      </c>
      <c r="CJ70" s="10" t="str">
        <f>IFERROR(__xludf.DUMMYFUNCTION("""COMPUTED_VALUE"""),"-")</f>
        <v>-</v>
      </c>
      <c r="CK70" s="10" t="str">
        <f>IFERROR(__xludf.DUMMYFUNCTION("""COMPUTED_VALUE"""),"-")</f>
        <v>-</v>
      </c>
      <c r="CL70" s="10" t="str">
        <f>IFERROR(__xludf.DUMMYFUNCTION("""COMPUTED_VALUE"""),"-")</f>
        <v>-</v>
      </c>
      <c r="CM70" s="10" t="str">
        <f>IFERROR(__xludf.DUMMYFUNCTION("""COMPUTED_VALUE"""),"-")</f>
        <v>-</v>
      </c>
      <c r="CN70" s="10" t="str">
        <f>IFERROR(__xludf.DUMMYFUNCTION("""COMPUTED_VALUE"""),"-")</f>
        <v>-</v>
      </c>
      <c r="CO70" s="11">
        <f>IFERROR(__xludf.DUMMYFUNCTION("""COMPUTED_VALUE"""),1.0)</f>
        <v>1</v>
      </c>
      <c r="CP70" s="10">
        <f>IFERROR(__xludf.DUMMYFUNCTION("""COMPUTED_VALUE"""),1.0)</f>
        <v>1</v>
      </c>
      <c r="CQ70" s="10">
        <f>IFERROR(__xludf.DUMMYFUNCTION("""COMPUTED_VALUE"""),1.0)</f>
        <v>1</v>
      </c>
      <c r="CR70" s="10">
        <f>IFERROR(__xludf.DUMMYFUNCTION("""COMPUTED_VALUE"""),1.0)</f>
        <v>1</v>
      </c>
      <c r="CS70" s="10">
        <f>IFERROR(__xludf.DUMMYFUNCTION("""COMPUTED_VALUE"""),1.0)</f>
        <v>1</v>
      </c>
      <c r="CT70" s="10">
        <f>IFERROR(__xludf.DUMMYFUNCTION("""COMPUTED_VALUE"""),1.0)</f>
        <v>1</v>
      </c>
      <c r="CU70" s="10">
        <f>IFERROR(__xludf.DUMMYFUNCTION("""COMPUTED_VALUE"""),1.0)</f>
        <v>1</v>
      </c>
      <c r="CV70" s="10">
        <f>IFERROR(__xludf.DUMMYFUNCTION("""COMPUTED_VALUE"""),1.0)</f>
        <v>1</v>
      </c>
      <c r="CW70" s="10">
        <f>IFERROR(__xludf.DUMMYFUNCTION("""COMPUTED_VALUE"""),1.0)</f>
        <v>1</v>
      </c>
      <c r="CX70" s="10">
        <f>IFERROR(__xludf.DUMMYFUNCTION("""COMPUTED_VALUE"""),1.0)</f>
        <v>1</v>
      </c>
      <c r="CY70" s="10">
        <f>IFERROR(__xludf.DUMMYFUNCTION("""COMPUTED_VALUE"""),1.0)</f>
        <v>1</v>
      </c>
      <c r="CZ70" s="10">
        <f>IFERROR(__xludf.DUMMYFUNCTION("""COMPUTED_VALUE"""),1.0)</f>
        <v>1</v>
      </c>
      <c r="DA70" s="10">
        <f>IFERROR(__xludf.DUMMYFUNCTION("""COMPUTED_VALUE"""),1.0)</f>
        <v>1</v>
      </c>
      <c r="DB70" s="10">
        <f>IFERROR(__xludf.DUMMYFUNCTION("""COMPUTED_VALUE"""),1.0)</f>
        <v>1</v>
      </c>
      <c r="DC70" s="10">
        <f>IFERROR(__xludf.DUMMYFUNCTION("""COMPUTED_VALUE"""),1.0)</f>
        <v>1</v>
      </c>
      <c r="DD70" s="10">
        <f>IFERROR(__xludf.DUMMYFUNCTION("""COMPUTED_VALUE"""),1.0)</f>
        <v>1</v>
      </c>
      <c r="DE70" s="10">
        <f>IFERROR(__xludf.DUMMYFUNCTION("""COMPUTED_VALUE"""),1.0)</f>
        <v>1</v>
      </c>
      <c r="DF70" s="10">
        <f>IFERROR(__xludf.DUMMYFUNCTION("""COMPUTED_VALUE"""),1.0)</f>
        <v>1</v>
      </c>
      <c r="DG70" s="10">
        <f>IFERROR(__xludf.DUMMYFUNCTION("""COMPUTED_VALUE"""),1.0)</f>
        <v>1</v>
      </c>
      <c r="DH70" s="10">
        <f>IFERROR(__xludf.DUMMYFUNCTION("""COMPUTED_VALUE"""),1.0)</f>
        <v>1</v>
      </c>
      <c r="DI70" s="10">
        <f>IFERROR(__xludf.DUMMYFUNCTION("""COMPUTED_VALUE"""),1.0)</f>
        <v>1</v>
      </c>
      <c r="DJ70" s="10">
        <f>IFERROR(__xludf.DUMMYFUNCTION("""COMPUTED_VALUE"""),1.0)</f>
        <v>1</v>
      </c>
      <c r="DK70" s="10">
        <f>IFERROR(__xludf.DUMMYFUNCTION("""COMPUTED_VALUE"""),1.0)</f>
        <v>1</v>
      </c>
      <c r="DL70" s="10">
        <f>IFERROR(__xludf.DUMMYFUNCTION("""COMPUTED_VALUE"""),1.0)</f>
        <v>1</v>
      </c>
      <c r="DM70" s="10">
        <f>IFERROR(__xludf.DUMMYFUNCTION("""COMPUTED_VALUE"""),1.0)</f>
        <v>1</v>
      </c>
      <c r="DN70" s="10">
        <f>IFERROR(__xludf.DUMMYFUNCTION("""COMPUTED_VALUE"""),1.0)</f>
        <v>1</v>
      </c>
      <c r="DO70" s="10">
        <f>IFERROR(__xludf.DUMMYFUNCTION("""COMPUTED_VALUE"""),1.0)</f>
        <v>1</v>
      </c>
      <c r="DP70" s="10">
        <f>IFERROR(__xludf.DUMMYFUNCTION("""COMPUTED_VALUE"""),1.0)</f>
        <v>1</v>
      </c>
      <c r="DQ70" s="10">
        <f>IFERROR(__xludf.DUMMYFUNCTION("""COMPUTED_VALUE"""),1.0)</f>
        <v>1</v>
      </c>
      <c r="DR70" s="10">
        <f>IFERROR(__xludf.DUMMYFUNCTION("""COMPUTED_VALUE"""),1.0)</f>
        <v>1</v>
      </c>
      <c r="DS70" s="10">
        <f>IFERROR(__xludf.DUMMYFUNCTION("""COMPUTED_VALUE"""),1.0)</f>
        <v>1</v>
      </c>
      <c r="DT70" s="10">
        <f>IFERROR(__xludf.DUMMYFUNCTION("""COMPUTED_VALUE"""),1.0)</f>
        <v>1</v>
      </c>
      <c r="DU70" s="10">
        <f>IFERROR(__xludf.DUMMYFUNCTION("""COMPUTED_VALUE"""),1.0)</f>
        <v>1</v>
      </c>
      <c r="DV70" s="10">
        <f>IFERROR(__xludf.DUMMYFUNCTION("""COMPUTED_VALUE"""),1.0)</f>
        <v>1</v>
      </c>
      <c r="DW70" s="10">
        <f>IFERROR(__xludf.DUMMYFUNCTION("""COMPUTED_VALUE"""),1.0)</f>
        <v>1</v>
      </c>
      <c r="DX70" s="10">
        <f>IFERROR(__xludf.DUMMYFUNCTION("""COMPUTED_VALUE"""),1.0)</f>
        <v>1</v>
      </c>
      <c r="DY70" s="10">
        <f>IFERROR(__xludf.DUMMYFUNCTION("""COMPUTED_VALUE"""),1.0)</f>
        <v>1</v>
      </c>
      <c r="DZ70" s="10">
        <f>IFERROR(__xludf.DUMMYFUNCTION("""COMPUTED_VALUE"""),1.0)</f>
        <v>1</v>
      </c>
      <c r="EA70" s="10">
        <f>IFERROR(__xludf.DUMMYFUNCTION("""COMPUTED_VALUE"""),1.0)</f>
        <v>1</v>
      </c>
      <c r="EB70" s="10">
        <f>IFERROR(__xludf.DUMMYFUNCTION("""COMPUTED_VALUE"""),1.0)</f>
        <v>1</v>
      </c>
      <c r="EC70" s="10">
        <f>IFERROR(__xludf.DUMMYFUNCTION("""COMPUTED_VALUE"""),1.0)</f>
        <v>1</v>
      </c>
      <c r="ED70" s="10">
        <f>IFERROR(__xludf.DUMMYFUNCTION("""COMPUTED_VALUE"""),1.0)</f>
        <v>1</v>
      </c>
      <c r="EE70" s="10">
        <f>IFERROR(__xludf.DUMMYFUNCTION("""COMPUTED_VALUE"""),1.0)</f>
        <v>1</v>
      </c>
      <c r="EF70" s="10">
        <f>IFERROR(__xludf.DUMMYFUNCTION("""COMPUTED_VALUE"""),1.0)</f>
        <v>1</v>
      </c>
      <c r="EG70" s="10">
        <f>IFERROR(__xludf.DUMMYFUNCTION("""COMPUTED_VALUE"""),1.0)</f>
        <v>1</v>
      </c>
      <c r="EH70" s="10">
        <f>IFERROR(__xludf.DUMMYFUNCTION("""COMPUTED_VALUE"""),1.0)</f>
        <v>1</v>
      </c>
      <c r="EI70" s="10">
        <f>IFERROR(__xludf.DUMMYFUNCTION("""COMPUTED_VALUE"""),1.0)</f>
        <v>1</v>
      </c>
      <c r="EJ70" s="10">
        <f>IFERROR(__xludf.DUMMYFUNCTION("""COMPUTED_VALUE"""),1.0)</f>
        <v>1</v>
      </c>
      <c r="EK70" s="10" t="str">
        <f>IFERROR(__xludf.DUMMYFUNCTION("""COMPUTED_VALUE"""),"TLE")</f>
        <v>TLE</v>
      </c>
      <c r="EL70" s="10">
        <f>IFERROR(__xludf.DUMMYFUNCTION("""COMPUTED_VALUE"""),1.0)</f>
        <v>1</v>
      </c>
      <c r="EM70" s="10">
        <f>IFERROR(__xludf.DUMMYFUNCTION("""COMPUTED_VALUE"""),1.0)</f>
        <v>1</v>
      </c>
      <c r="EN70" s="10">
        <f>IFERROR(__xludf.DUMMYFUNCTION("""COMPUTED_VALUE"""),1.0)</f>
        <v>1</v>
      </c>
      <c r="EO70" s="10">
        <f>IFERROR(__xludf.DUMMYFUNCTION("""COMPUTED_VALUE"""),1.0)</f>
        <v>1</v>
      </c>
      <c r="EP70" s="10">
        <f>IFERROR(__xludf.DUMMYFUNCTION("""COMPUTED_VALUE"""),1.0)</f>
        <v>1</v>
      </c>
      <c r="EQ70" s="10">
        <f>IFERROR(__xludf.DUMMYFUNCTION("""COMPUTED_VALUE"""),1.0)</f>
        <v>1</v>
      </c>
      <c r="ER70" s="10">
        <f>IFERROR(__xludf.DUMMYFUNCTION("""COMPUTED_VALUE"""),1.0)</f>
        <v>1</v>
      </c>
      <c r="ES70" s="10">
        <f>IFERROR(__xludf.DUMMYFUNCTION("""COMPUTED_VALUE"""),1.0)</f>
        <v>1</v>
      </c>
      <c r="ET70" s="10">
        <f>IFERROR(__xludf.DUMMYFUNCTION("""COMPUTED_VALUE"""),1.0)</f>
        <v>1</v>
      </c>
      <c r="EU70" s="10">
        <f>IFERROR(__xludf.DUMMYFUNCTION("""COMPUTED_VALUE"""),1.0)</f>
        <v>1</v>
      </c>
      <c r="EV70" s="10" t="str">
        <f>IFERROR(__xludf.DUMMYFUNCTION("""COMPUTED_VALUE"""),"TLE")</f>
        <v>TLE</v>
      </c>
      <c r="EW70" s="10">
        <f>IFERROR(__xludf.DUMMYFUNCTION("""COMPUTED_VALUE"""),1.0)</f>
        <v>1</v>
      </c>
      <c r="EX70" s="10">
        <f>IFERROR(__xludf.DUMMYFUNCTION("""COMPUTED_VALUE"""),1.0)</f>
        <v>1</v>
      </c>
      <c r="EY70" s="10">
        <f>IFERROR(__xludf.DUMMYFUNCTION("""COMPUTED_VALUE"""),1.0)</f>
        <v>1</v>
      </c>
      <c r="EZ70" s="10">
        <f>IFERROR(__xludf.DUMMYFUNCTION("""COMPUTED_VALUE"""),1.0)</f>
        <v>1</v>
      </c>
      <c r="FA70" s="10">
        <f>IFERROR(__xludf.DUMMYFUNCTION("""COMPUTED_VALUE"""),1.0)</f>
        <v>1</v>
      </c>
      <c r="FB70" s="10" t="str">
        <f>IFERROR(__xludf.DUMMYFUNCTION("""COMPUTED_VALUE"""),"TLE")</f>
        <v>TLE</v>
      </c>
      <c r="FC70" s="10">
        <f>IFERROR(__xludf.DUMMYFUNCTION("""COMPUTED_VALUE"""),1.0)</f>
        <v>1</v>
      </c>
      <c r="FD70" s="11" t="str">
        <f>IFERROR(__xludf.DUMMYFUNCTION("""COMPUTED_VALUE"""),"-")</f>
        <v>-</v>
      </c>
      <c r="FE70" s="10" t="str">
        <f>IFERROR(__xludf.DUMMYFUNCTION("""COMPUTED_VALUE"""),"-")</f>
        <v>-</v>
      </c>
      <c r="FF70" s="10" t="str">
        <f>IFERROR(__xludf.DUMMYFUNCTION("""COMPUTED_VALUE"""),"-")</f>
        <v>-</v>
      </c>
      <c r="FG70" s="10" t="str">
        <f>IFERROR(__xludf.DUMMYFUNCTION("""COMPUTED_VALUE"""),"-")</f>
        <v>-</v>
      </c>
      <c r="FH70" s="10" t="str">
        <f>IFERROR(__xludf.DUMMYFUNCTION("""COMPUTED_VALUE"""),"-")</f>
        <v>-</v>
      </c>
      <c r="FI70" s="10" t="str">
        <f>IFERROR(__xludf.DUMMYFUNCTION("""COMPUTED_VALUE"""),"-")</f>
        <v>-</v>
      </c>
      <c r="FJ70" s="10" t="str">
        <f>IFERROR(__xludf.DUMMYFUNCTION("""COMPUTED_VALUE"""),"-")</f>
        <v>-</v>
      </c>
      <c r="FK70" s="10" t="str">
        <f>IFERROR(__xludf.DUMMYFUNCTION("""COMPUTED_VALUE"""),"-")</f>
        <v>-</v>
      </c>
      <c r="FL70" s="10" t="str">
        <f>IFERROR(__xludf.DUMMYFUNCTION("""COMPUTED_VALUE"""),"-")</f>
        <v>-</v>
      </c>
      <c r="FM70" s="10" t="str">
        <f>IFERROR(__xludf.DUMMYFUNCTION("""COMPUTED_VALUE"""),"-")</f>
        <v>-</v>
      </c>
      <c r="FN70" s="10" t="str">
        <f>IFERROR(__xludf.DUMMYFUNCTION("""COMPUTED_VALUE"""),"-")</f>
        <v>-</v>
      </c>
      <c r="FO70" s="10" t="str">
        <f>IFERROR(__xludf.DUMMYFUNCTION("""COMPUTED_VALUE"""),"-")</f>
        <v>-</v>
      </c>
      <c r="FP70" s="10" t="str">
        <f>IFERROR(__xludf.DUMMYFUNCTION("""COMPUTED_VALUE"""),"-")</f>
        <v>-</v>
      </c>
      <c r="FQ70" s="10" t="str">
        <f>IFERROR(__xludf.DUMMYFUNCTION("""COMPUTED_VALUE"""),"-")</f>
        <v>-</v>
      </c>
      <c r="FR70" s="10" t="str">
        <f>IFERROR(__xludf.DUMMYFUNCTION("""COMPUTED_VALUE"""),"-")</f>
        <v>-</v>
      </c>
      <c r="FS70" s="10" t="str">
        <f>IFERROR(__xludf.DUMMYFUNCTION("""COMPUTED_VALUE"""),"-")</f>
        <v>-</v>
      </c>
      <c r="FT70" s="10" t="str">
        <f>IFERROR(__xludf.DUMMYFUNCTION("""COMPUTED_VALUE"""),"-")</f>
        <v>-</v>
      </c>
      <c r="FU70" s="10" t="str">
        <f>IFERROR(__xludf.DUMMYFUNCTION("""COMPUTED_VALUE"""),"-")</f>
        <v>-</v>
      </c>
      <c r="FV70" s="10" t="str">
        <f>IFERROR(__xludf.DUMMYFUNCTION("""COMPUTED_VALUE"""),"-")</f>
        <v>-</v>
      </c>
      <c r="FW70" s="10" t="str">
        <f>IFERROR(__xludf.DUMMYFUNCTION("""COMPUTED_VALUE"""),"-")</f>
        <v>-</v>
      </c>
      <c r="FX70" s="10" t="str">
        <f>IFERROR(__xludf.DUMMYFUNCTION("""COMPUTED_VALUE"""),"-")</f>
        <v>-</v>
      </c>
      <c r="FY70" s="10" t="str">
        <f>IFERROR(__xludf.DUMMYFUNCTION("""COMPUTED_VALUE"""),"-")</f>
        <v>-</v>
      </c>
      <c r="FZ70" s="10" t="str">
        <f>IFERROR(__xludf.DUMMYFUNCTION("""COMPUTED_VALUE"""),"-")</f>
        <v>-</v>
      </c>
      <c r="GA70" s="10" t="str">
        <f>IFERROR(__xludf.DUMMYFUNCTION("""COMPUTED_VALUE"""),"-")</f>
        <v>-</v>
      </c>
      <c r="GB70" s="10" t="str">
        <f>IFERROR(__xludf.DUMMYFUNCTION("""COMPUTED_VALUE"""),"-")</f>
        <v>-</v>
      </c>
      <c r="GC70" s="10" t="str">
        <f>IFERROR(__xludf.DUMMYFUNCTION("""COMPUTED_VALUE"""),"-")</f>
        <v>-</v>
      </c>
      <c r="GD70" s="10" t="str">
        <f>IFERROR(__xludf.DUMMYFUNCTION("""COMPUTED_VALUE"""),"-")</f>
        <v>-</v>
      </c>
      <c r="GE70" s="11" t="str">
        <f>IFERROR(__xludf.DUMMYFUNCTION("""COMPUTED_VALUE"""),"-")</f>
        <v>-</v>
      </c>
      <c r="GF70" s="10" t="str">
        <f>IFERROR(__xludf.DUMMYFUNCTION("""COMPUTED_VALUE"""),"-")</f>
        <v>-</v>
      </c>
      <c r="GG70" s="10" t="str">
        <f>IFERROR(__xludf.DUMMYFUNCTION("""COMPUTED_VALUE"""),"-")</f>
        <v>-</v>
      </c>
      <c r="GH70" s="10" t="str">
        <f>IFERROR(__xludf.DUMMYFUNCTION("""COMPUTED_VALUE"""),"-")</f>
        <v>-</v>
      </c>
      <c r="GI70" s="10" t="str">
        <f>IFERROR(__xludf.DUMMYFUNCTION("""COMPUTED_VALUE"""),"-")</f>
        <v>-</v>
      </c>
      <c r="GJ70" s="10" t="str">
        <f>IFERROR(__xludf.DUMMYFUNCTION("""COMPUTED_VALUE"""),"-")</f>
        <v>-</v>
      </c>
      <c r="GK70" s="10" t="str">
        <f>IFERROR(__xludf.DUMMYFUNCTION("""COMPUTED_VALUE"""),"-")</f>
        <v>-</v>
      </c>
      <c r="GL70" s="10" t="str">
        <f>IFERROR(__xludf.DUMMYFUNCTION("""COMPUTED_VALUE"""),"-")</f>
        <v>-</v>
      </c>
      <c r="GM70" s="10" t="str">
        <f>IFERROR(__xludf.DUMMYFUNCTION("""COMPUTED_VALUE"""),"-")</f>
        <v>-</v>
      </c>
      <c r="GN70" s="10" t="str">
        <f>IFERROR(__xludf.DUMMYFUNCTION("""COMPUTED_VALUE"""),"-")</f>
        <v>-</v>
      </c>
      <c r="GO70" s="10" t="str">
        <f>IFERROR(__xludf.DUMMYFUNCTION("""COMPUTED_VALUE"""),"-")</f>
        <v>-</v>
      </c>
      <c r="GP70" s="10" t="str">
        <f>IFERROR(__xludf.DUMMYFUNCTION("""COMPUTED_VALUE"""),"-")</f>
        <v>-</v>
      </c>
      <c r="GQ70" s="10" t="str">
        <f>IFERROR(__xludf.DUMMYFUNCTION("""COMPUTED_VALUE"""),"-")</f>
        <v>-</v>
      </c>
      <c r="GR70" s="10" t="str">
        <f>IFERROR(__xludf.DUMMYFUNCTION("""COMPUTED_VALUE"""),"-")</f>
        <v>-</v>
      </c>
      <c r="GS70" s="10" t="str">
        <f>IFERROR(__xludf.DUMMYFUNCTION("""COMPUTED_VALUE"""),"-")</f>
        <v>-</v>
      </c>
      <c r="GT70" s="10" t="str">
        <f>IFERROR(__xludf.DUMMYFUNCTION("""COMPUTED_VALUE"""),"-")</f>
        <v>-</v>
      </c>
      <c r="GU70" s="10" t="str">
        <f>IFERROR(__xludf.DUMMYFUNCTION("""COMPUTED_VALUE"""),"-")</f>
        <v>-</v>
      </c>
      <c r="GV70" s="10" t="str">
        <f>IFERROR(__xludf.DUMMYFUNCTION("""COMPUTED_VALUE"""),"-")</f>
        <v>-</v>
      </c>
      <c r="GW70" s="10" t="str">
        <f>IFERROR(__xludf.DUMMYFUNCTION("""COMPUTED_VALUE"""),"-")</f>
        <v>-</v>
      </c>
      <c r="GX70" s="10" t="str">
        <f>IFERROR(__xludf.DUMMYFUNCTION("""COMPUTED_VALUE"""),"-")</f>
        <v>-</v>
      </c>
      <c r="GY70" s="10" t="str">
        <f>IFERROR(__xludf.DUMMYFUNCTION("""COMPUTED_VALUE"""),"-")</f>
        <v>-</v>
      </c>
      <c r="GZ70" s="10" t="str">
        <f>IFERROR(__xludf.DUMMYFUNCTION("""COMPUTED_VALUE"""),"-")</f>
        <v>-</v>
      </c>
      <c r="HA70" s="10" t="str">
        <f>IFERROR(__xludf.DUMMYFUNCTION("""COMPUTED_VALUE"""),"-")</f>
        <v>-</v>
      </c>
      <c r="HB70" s="10" t="str">
        <f>IFERROR(__xludf.DUMMYFUNCTION("""COMPUTED_VALUE"""),"-")</f>
        <v>-</v>
      </c>
      <c r="HC70" s="10" t="str">
        <f>IFERROR(__xludf.DUMMYFUNCTION("""COMPUTED_VALUE"""),"-")</f>
        <v>-</v>
      </c>
      <c r="HD70" s="10" t="str">
        <f>IFERROR(__xludf.DUMMYFUNCTION("""COMPUTED_VALUE"""),"-")</f>
        <v>-</v>
      </c>
      <c r="HE70" s="10" t="str">
        <f>IFERROR(__xludf.DUMMYFUNCTION("""COMPUTED_VALUE"""),"-")</f>
        <v>-</v>
      </c>
      <c r="HF70" s="10" t="str">
        <f>IFERROR(__xludf.DUMMYFUNCTION("""COMPUTED_VALUE"""),"-")</f>
        <v>-</v>
      </c>
      <c r="HG70" s="10" t="str">
        <f>IFERROR(__xludf.DUMMYFUNCTION("""COMPUTED_VALUE"""),"-")</f>
        <v>-</v>
      </c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</row>
    <row r="71">
      <c r="A71" s="7"/>
      <c r="B71" s="8"/>
      <c r="C71" s="8" t="str">
        <f t="shared" si="1"/>
        <v>69 - 72</v>
      </c>
      <c r="D71" s="7" t="str">
        <f>IFERROR(__xludf.DUMMYFUNCTION("""COMPUTED_VALUE"""),"marequest")</f>
        <v>marequest</v>
      </c>
      <c r="E71" s="7" t="str">
        <f>IFERROR(__xludf.DUMMYFUNCTION("""COMPUTED_VALUE"""),"Marko")</f>
        <v>Marko</v>
      </c>
      <c r="F71" s="7" t="str">
        <f>IFERROR(__xludf.DUMMYFUNCTION("""COMPUTED_VALUE"""),"Jovičić")</f>
        <v>Jovičić</v>
      </c>
      <c r="G71" s="9">
        <f>IFERROR(__xludf.DUMMYFUNCTION("""COMPUTED_VALUE"""),19.0)</f>
        <v>19</v>
      </c>
      <c r="H71" s="7" t="str">
        <f>IFERROR(__xludf.DUMMYFUNCTION("""COMPUTED_VALUE"""),"ODOBREN")</f>
        <v>ODOBREN</v>
      </c>
      <c r="I71" s="7" t="str">
        <f>IFERROR(__xludf.DUMMYFUNCTION("""COMPUTED_VALUE"""),"Požega")</f>
        <v>Požega</v>
      </c>
      <c r="J71" s="7" t="str">
        <f>IFERROR(__xludf.DUMMYFUNCTION("""COMPUTED_VALUE"""),"Gimnazija Sveti Sava")</f>
        <v>Gimnazija Sveti Sava</v>
      </c>
      <c r="K71" s="7" t="str">
        <f>IFERROR(__xludf.DUMMYFUNCTION("""COMPUTED_VALUE"""),"III")</f>
        <v>III</v>
      </c>
      <c r="L71" s="7" t="str">
        <f>IFERROR(__xludf.DUMMYFUNCTION("""COMPUTED_VALUE"""),"A")</f>
        <v>A</v>
      </c>
      <c r="M71" s="7"/>
      <c r="N71" s="10" t="str">
        <f>IFERROR(__xludf.DUMMYFUNCTION("""COMPUTED_VALUE"""),"-")</f>
        <v>-</v>
      </c>
      <c r="O71" s="10" t="str">
        <f>IFERROR(__xludf.DUMMYFUNCTION("""COMPUTED_VALUE"""),"-")</f>
        <v>-</v>
      </c>
      <c r="P71" s="10" t="str">
        <f>IFERROR(__xludf.DUMMYFUNCTION("""COMPUTED_VALUE"""),"-")</f>
        <v>-</v>
      </c>
      <c r="Q71" s="11">
        <f>IFERROR(__xludf.DUMMYFUNCTION("""COMPUTED_VALUE"""),19.0)</f>
        <v>19</v>
      </c>
      <c r="R71" s="10" t="str">
        <f>IFERROR(__xludf.DUMMYFUNCTION("""COMPUTED_VALUE"""),"-")</f>
        <v>-</v>
      </c>
      <c r="S71" s="10">
        <f>IFERROR(__xludf.DUMMYFUNCTION("""COMPUTED_VALUE"""),0.0)</f>
        <v>0</v>
      </c>
      <c r="T71" s="11" t="str">
        <f>IFERROR(__xludf.DUMMYFUNCTION("""COMPUTED_VALUE"""),"-")</f>
        <v>-</v>
      </c>
      <c r="U71" s="10" t="str">
        <f>IFERROR(__xludf.DUMMYFUNCTION("""COMPUTED_VALUE"""),"-")</f>
        <v>-</v>
      </c>
      <c r="V71" s="10" t="str">
        <f>IFERROR(__xludf.DUMMYFUNCTION("""COMPUTED_VALUE"""),"-")</f>
        <v>-</v>
      </c>
      <c r="W71" s="10" t="str">
        <f>IFERROR(__xludf.DUMMYFUNCTION("""COMPUTED_VALUE"""),"-")</f>
        <v>-</v>
      </c>
      <c r="X71" s="10" t="str">
        <f>IFERROR(__xludf.DUMMYFUNCTION("""COMPUTED_VALUE"""),"-")</f>
        <v>-</v>
      </c>
      <c r="Y71" s="10" t="str">
        <f>IFERROR(__xludf.DUMMYFUNCTION("""COMPUTED_VALUE"""),"-")</f>
        <v>-</v>
      </c>
      <c r="Z71" s="10" t="str">
        <f>IFERROR(__xludf.DUMMYFUNCTION("""COMPUTED_VALUE"""),"-")</f>
        <v>-</v>
      </c>
      <c r="AA71" s="10" t="str">
        <f>IFERROR(__xludf.DUMMYFUNCTION("""COMPUTED_VALUE"""),"-")</f>
        <v>-</v>
      </c>
      <c r="AB71" s="10" t="str">
        <f>IFERROR(__xludf.DUMMYFUNCTION("""COMPUTED_VALUE"""),"-")</f>
        <v>-</v>
      </c>
      <c r="AC71" s="10" t="str">
        <f>IFERROR(__xludf.DUMMYFUNCTION("""COMPUTED_VALUE"""),"-")</f>
        <v>-</v>
      </c>
      <c r="AD71" s="10" t="str">
        <f>IFERROR(__xludf.DUMMYFUNCTION("""COMPUTED_VALUE"""),"-")</f>
        <v>-</v>
      </c>
      <c r="AE71" s="10" t="str">
        <f>IFERROR(__xludf.DUMMYFUNCTION("""COMPUTED_VALUE"""),"-")</f>
        <v>-</v>
      </c>
      <c r="AF71" s="10" t="str">
        <f>IFERROR(__xludf.DUMMYFUNCTION("""COMPUTED_VALUE"""),"-")</f>
        <v>-</v>
      </c>
      <c r="AG71" s="10" t="str">
        <f>IFERROR(__xludf.DUMMYFUNCTION("""COMPUTED_VALUE"""),"-")</f>
        <v>-</v>
      </c>
      <c r="AH71" s="10" t="str">
        <f>IFERROR(__xludf.DUMMYFUNCTION("""COMPUTED_VALUE"""),"-")</f>
        <v>-</v>
      </c>
      <c r="AI71" s="10" t="str">
        <f>IFERROR(__xludf.DUMMYFUNCTION("""COMPUTED_VALUE"""),"-")</f>
        <v>-</v>
      </c>
      <c r="AJ71" s="10" t="str">
        <f>IFERROR(__xludf.DUMMYFUNCTION("""COMPUTED_VALUE"""),"-")</f>
        <v>-</v>
      </c>
      <c r="AK71" s="10" t="str">
        <f>IFERROR(__xludf.DUMMYFUNCTION("""COMPUTED_VALUE"""),"-")</f>
        <v>-</v>
      </c>
      <c r="AL71" s="10" t="str">
        <f>IFERROR(__xludf.DUMMYFUNCTION("""COMPUTED_VALUE"""),"-")</f>
        <v>-</v>
      </c>
      <c r="AM71" s="10" t="str">
        <f>IFERROR(__xludf.DUMMYFUNCTION("""COMPUTED_VALUE"""),"-")</f>
        <v>-</v>
      </c>
      <c r="AN71" s="11" t="str">
        <f>IFERROR(__xludf.DUMMYFUNCTION("""COMPUTED_VALUE"""),"-")</f>
        <v>-</v>
      </c>
      <c r="AO71" s="10" t="str">
        <f>IFERROR(__xludf.DUMMYFUNCTION("""COMPUTED_VALUE"""),"-")</f>
        <v>-</v>
      </c>
      <c r="AP71" s="10" t="str">
        <f>IFERROR(__xludf.DUMMYFUNCTION("""COMPUTED_VALUE"""),"-")</f>
        <v>-</v>
      </c>
      <c r="AQ71" s="10" t="str">
        <f>IFERROR(__xludf.DUMMYFUNCTION("""COMPUTED_VALUE"""),"-")</f>
        <v>-</v>
      </c>
      <c r="AR71" s="10" t="str">
        <f>IFERROR(__xludf.DUMMYFUNCTION("""COMPUTED_VALUE"""),"-")</f>
        <v>-</v>
      </c>
      <c r="AS71" s="10" t="str">
        <f>IFERROR(__xludf.DUMMYFUNCTION("""COMPUTED_VALUE"""),"-")</f>
        <v>-</v>
      </c>
      <c r="AT71" s="10" t="str">
        <f>IFERROR(__xludf.DUMMYFUNCTION("""COMPUTED_VALUE"""),"-")</f>
        <v>-</v>
      </c>
      <c r="AU71" s="10" t="str">
        <f>IFERROR(__xludf.DUMMYFUNCTION("""COMPUTED_VALUE"""),"-")</f>
        <v>-</v>
      </c>
      <c r="AV71" s="10" t="str">
        <f>IFERROR(__xludf.DUMMYFUNCTION("""COMPUTED_VALUE"""),"-")</f>
        <v>-</v>
      </c>
      <c r="AW71" s="10" t="str">
        <f>IFERROR(__xludf.DUMMYFUNCTION("""COMPUTED_VALUE"""),"-")</f>
        <v>-</v>
      </c>
      <c r="AX71" s="10" t="str">
        <f>IFERROR(__xludf.DUMMYFUNCTION("""COMPUTED_VALUE"""),"-")</f>
        <v>-</v>
      </c>
      <c r="AY71" s="10" t="str">
        <f>IFERROR(__xludf.DUMMYFUNCTION("""COMPUTED_VALUE"""),"-")</f>
        <v>-</v>
      </c>
      <c r="AZ71" s="10" t="str">
        <f>IFERROR(__xludf.DUMMYFUNCTION("""COMPUTED_VALUE"""),"-")</f>
        <v>-</v>
      </c>
      <c r="BA71" s="10" t="str">
        <f>IFERROR(__xludf.DUMMYFUNCTION("""COMPUTED_VALUE"""),"-")</f>
        <v>-</v>
      </c>
      <c r="BB71" s="10" t="str">
        <f>IFERROR(__xludf.DUMMYFUNCTION("""COMPUTED_VALUE"""),"-")</f>
        <v>-</v>
      </c>
      <c r="BC71" s="10" t="str">
        <f>IFERROR(__xludf.DUMMYFUNCTION("""COMPUTED_VALUE"""),"-")</f>
        <v>-</v>
      </c>
      <c r="BD71" s="10" t="str">
        <f>IFERROR(__xludf.DUMMYFUNCTION("""COMPUTED_VALUE"""),"-")</f>
        <v>-</v>
      </c>
      <c r="BE71" s="10" t="str">
        <f>IFERROR(__xludf.DUMMYFUNCTION("""COMPUTED_VALUE"""),"-")</f>
        <v>-</v>
      </c>
      <c r="BF71" s="10" t="str">
        <f>IFERROR(__xludf.DUMMYFUNCTION("""COMPUTED_VALUE"""),"-")</f>
        <v>-</v>
      </c>
      <c r="BG71" s="10" t="str">
        <f>IFERROR(__xludf.DUMMYFUNCTION("""COMPUTED_VALUE"""),"-")</f>
        <v>-</v>
      </c>
      <c r="BH71" s="10" t="str">
        <f>IFERROR(__xludf.DUMMYFUNCTION("""COMPUTED_VALUE"""),"-")</f>
        <v>-</v>
      </c>
      <c r="BI71" s="10" t="str">
        <f>IFERROR(__xludf.DUMMYFUNCTION("""COMPUTED_VALUE"""),"-")</f>
        <v>-</v>
      </c>
      <c r="BJ71" s="10" t="str">
        <f>IFERROR(__xludf.DUMMYFUNCTION("""COMPUTED_VALUE"""),"-")</f>
        <v>-</v>
      </c>
      <c r="BK71" s="10" t="str">
        <f>IFERROR(__xludf.DUMMYFUNCTION("""COMPUTED_VALUE"""),"-")</f>
        <v>-</v>
      </c>
      <c r="BL71" s="11" t="str">
        <f>IFERROR(__xludf.DUMMYFUNCTION("""COMPUTED_VALUE"""),"-")</f>
        <v>-</v>
      </c>
      <c r="BM71" s="10" t="str">
        <f>IFERROR(__xludf.DUMMYFUNCTION("""COMPUTED_VALUE"""),"-")</f>
        <v>-</v>
      </c>
      <c r="BN71" s="10" t="str">
        <f>IFERROR(__xludf.DUMMYFUNCTION("""COMPUTED_VALUE"""),"-")</f>
        <v>-</v>
      </c>
      <c r="BO71" s="10" t="str">
        <f>IFERROR(__xludf.DUMMYFUNCTION("""COMPUTED_VALUE"""),"-")</f>
        <v>-</v>
      </c>
      <c r="BP71" s="10" t="str">
        <f>IFERROR(__xludf.DUMMYFUNCTION("""COMPUTED_VALUE"""),"-")</f>
        <v>-</v>
      </c>
      <c r="BQ71" s="10" t="str">
        <f>IFERROR(__xludf.DUMMYFUNCTION("""COMPUTED_VALUE"""),"-")</f>
        <v>-</v>
      </c>
      <c r="BR71" s="10" t="str">
        <f>IFERROR(__xludf.DUMMYFUNCTION("""COMPUTED_VALUE"""),"-")</f>
        <v>-</v>
      </c>
      <c r="BS71" s="10" t="str">
        <f>IFERROR(__xludf.DUMMYFUNCTION("""COMPUTED_VALUE"""),"-")</f>
        <v>-</v>
      </c>
      <c r="BT71" s="10" t="str">
        <f>IFERROR(__xludf.DUMMYFUNCTION("""COMPUTED_VALUE"""),"-")</f>
        <v>-</v>
      </c>
      <c r="BU71" s="10" t="str">
        <f>IFERROR(__xludf.DUMMYFUNCTION("""COMPUTED_VALUE"""),"-")</f>
        <v>-</v>
      </c>
      <c r="BV71" s="10" t="str">
        <f>IFERROR(__xludf.DUMMYFUNCTION("""COMPUTED_VALUE"""),"-")</f>
        <v>-</v>
      </c>
      <c r="BW71" s="10" t="str">
        <f>IFERROR(__xludf.DUMMYFUNCTION("""COMPUTED_VALUE"""),"-")</f>
        <v>-</v>
      </c>
      <c r="BX71" s="10" t="str">
        <f>IFERROR(__xludf.DUMMYFUNCTION("""COMPUTED_VALUE"""),"-")</f>
        <v>-</v>
      </c>
      <c r="BY71" s="10" t="str">
        <f>IFERROR(__xludf.DUMMYFUNCTION("""COMPUTED_VALUE"""),"-")</f>
        <v>-</v>
      </c>
      <c r="BZ71" s="10" t="str">
        <f>IFERROR(__xludf.DUMMYFUNCTION("""COMPUTED_VALUE"""),"-")</f>
        <v>-</v>
      </c>
      <c r="CA71" s="10" t="str">
        <f>IFERROR(__xludf.DUMMYFUNCTION("""COMPUTED_VALUE"""),"-")</f>
        <v>-</v>
      </c>
      <c r="CB71" s="10" t="str">
        <f>IFERROR(__xludf.DUMMYFUNCTION("""COMPUTED_VALUE"""),"-")</f>
        <v>-</v>
      </c>
      <c r="CC71" s="10" t="str">
        <f>IFERROR(__xludf.DUMMYFUNCTION("""COMPUTED_VALUE"""),"-")</f>
        <v>-</v>
      </c>
      <c r="CD71" s="10" t="str">
        <f>IFERROR(__xludf.DUMMYFUNCTION("""COMPUTED_VALUE"""),"-")</f>
        <v>-</v>
      </c>
      <c r="CE71" s="10" t="str">
        <f>IFERROR(__xludf.DUMMYFUNCTION("""COMPUTED_VALUE"""),"-")</f>
        <v>-</v>
      </c>
      <c r="CF71" s="10" t="str">
        <f>IFERROR(__xludf.DUMMYFUNCTION("""COMPUTED_VALUE"""),"-")</f>
        <v>-</v>
      </c>
      <c r="CG71" s="10" t="str">
        <f>IFERROR(__xludf.DUMMYFUNCTION("""COMPUTED_VALUE"""),"-")</f>
        <v>-</v>
      </c>
      <c r="CH71" s="10" t="str">
        <f>IFERROR(__xludf.DUMMYFUNCTION("""COMPUTED_VALUE"""),"-")</f>
        <v>-</v>
      </c>
      <c r="CI71" s="10" t="str">
        <f>IFERROR(__xludf.DUMMYFUNCTION("""COMPUTED_VALUE"""),"-")</f>
        <v>-</v>
      </c>
      <c r="CJ71" s="10" t="str">
        <f>IFERROR(__xludf.DUMMYFUNCTION("""COMPUTED_VALUE"""),"-")</f>
        <v>-</v>
      </c>
      <c r="CK71" s="10" t="str">
        <f>IFERROR(__xludf.DUMMYFUNCTION("""COMPUTED_VALUE"""),"-")</f>
        <v>-</v>
      </c>
      <c r="CL71" s="10" t="str">
        <f>IFERROR(__xludf.DUMMYFUNCTION("""COMPUTED_VALUE"""),"-")</f>
        <v>-</v>
      </c>
      <c r="CM71" s="10" t="str">
        <f>IFERROR(__xludf.DUMMYFUNCTION("""COMPUTED_VALUE"""),"-")</f>
        <v>-</v>
      </c>
      <c r="CN71" s="10" t="str">
        <f>IFERROR(__xludf.DUMMYFUNCTION("""COMPUTED_VALUE"""),"-")</f>
        <v>-</v>
      </c>
      <c r="CO71" s="11">
        <f>IFERROR(__xludf.DUMMYFUNCTION("""COMPUTED_VALUE"""),1.0)</f>
        <v>1</v>
      </c>
      <c r="CP71" s="10">
        <f>IFERROR(__xludf.DUMMYFUNCTION("""COMPUTED_VALUE"""),1.0)</f>
        <v>1</v>
      </c>
      <c r="CQ71" s="10">
        <f>IFERROR(__xludf.DUMMYFUNCTION("""COMPUTED_VALUE"""),1.0)</f>
        <v>1</v>
      </c>
      <c r="CR71" s="10">
        <f>IFERROR(__xludf.DUMMYFUNCTION("""COMPUTED_VALUE"""),1.0)</f>
        <v>1</v>
      </c>
      <c r="CS71" s="10">
        <f>IFERROR(__xludf.DUMMYFUNCTION("""COMPUTED_VALUE"""),1.0)</f>
        <v>1</v>
      </c>
      <c r="CT71" s="10">
        <f>IFERROR(__xludf.DUMMYFUNCTION("""COMPUTED_VALUE"""),1.0)</f>
        <v>1</v>
      </c>
      <c r="CU71" s="10">
        <f>IFERROR(__xludf.DUMMYFUNCTION("""COMPUTED_VALUE"""),1.0)</f>
        <v>1</v>
      </c>
      <c r="CV71" s="10">
        <f>IFERROR(__xludf.DUMMYFUNCTION("""COMPUTED_VALUE"""),1.0)</f>
        <v>1</v>
      </c>
      <c r="CW71" s="10">
        <f>IFERROR(__xludf.DUMMYFUNCTION("""COMPUTED_VALUE"""),1.0)</f>
        <v>1</v>
      </c>
      <c r="CX71" s="10">
        <f>IFERROR(__xludf.DUMMYFUNCTION("""COMPUTED_VALUE"""),1.0)</f>
        <v>1</v>
      </c>
      <c r="CY71" s="10">
        <f>IFERROR(__xludf.DUMMYFUNCTION("""COMPUTED_VALUE"""),1.0)</f>
        <v>1</v>
      </c>
      <c r="CZ71" s="10">
        <f>IFERROR(__xludf.DUMMYFUNCTION("""COMPUTED_VALUE"""),1.0)</f>
        <v>1</v>
      </c>
      <c r="DA71" s="10">
        <f>IFERROR(__xludf.DUMMYFUNCTION("""COMPUTED_VALUE"""),1.0)</f>
        <v>1</v>
      </c>
      <c r="DB71" s="10">
        <f>IFERROR(__xludf.DUMMYFUNCTION("""COMPUTED_VALUE"""),1.0)</f>
        <v>1</v>
      </c>
      <c r="DC71" s="10">
        <f>IFERROR(__xludf.DUMMYFUNCTION("""COMPUTED_VALUE"""),1.0)</f>
        <v>1</v>
      </c>
      <c r="DD71" s="10">
        <f>IFERROR(__xludf.DUMMYFUNCTION("""COMPUTED_VALUE"""),1.0)</f>
        <v>1</v>
      </c>
      <c r="DE71" s="10">
        <f>IFERROR(__xludf.DUMMYFUNCTION("""COMPUTED_VALUE"""),1.0)</f>
        <v>1</v>
      </c>
      <c r="DF71" s="10">
        <f>IFERROR(__xludf.DUMMYFUNCTION("""COMPUTED_VALUE"""),1.0)</f>
        <v>1</v>
      </c>
      <c r="DG71" s="10">
        <f>IFERROR(__xludf.DUMMYFUNCTION("""COMPUTED_VALUE"""),1.0)</f>
        <v>1</v>
      </c>
      <c r="DH71" s="10">
        <f>IFERROR(__xludf.DUMMYFUNCTION("""COMPUTED_VALUE"""),1.0)</f>
        <v>1</v>
      </c>
      <c r="DI71" s="10">
        <f>IFERROR(__xludf.DUMMYFUNCTION("""COMPUTED_VALUE"""),1.0)</f>
        <v>1</v>
      </c>
      <c r="DJ71" s="10">
        <f>IFERROR(__xludf.DUMMYFUNCTION("""COMPUTED_VALUE"""),1.0)</f>
        <v>1</v>
      </c>
      <c r="DK71" s="10">
        <f>IFERROR(__xludf.DUMMYFUNCTION("""COMPUTED_VALUE"""),1.0)</f>
        <v>1</v>
      </c>
      <c r="DL71" s="10">
        <f>IFERROR(__xludf.DUMMYFUNCTION("""COMPUTED_VALUE"""),1.0)</f>
        <v>1</v>
      </c>
      <c r="DM71" s="10">
        <f>IFERROR(__xludf.DUMMYFUNCTION("""COMPUTED_VALUE"""),1.0)</f>
        <v>1</v>
      </c>
      <c r="DN71" s="10">
        <f>IFERROR(__xludf.DUMMYFUNCTION("""COMPUTED_VALUE"""),1.0)</f>
        <v>1</v>
      </c>
      <c r="DO71" s="10">
        <f>IFERROR(__xludf.DUMMYFUNCTION("""COMPUTED_VALUE"""),1.0)</f>
        <v>1</v>
      </c>
      <c r="DP71" s="10">
        <f>IFERROR(__xludf.DUMMYFUNCTION("""COMPUTED_VALUE"""),1.0)</f>
        <v>1</v>
      </c>
      <c r="DQ71" s="10">
        <f>IFERROR(__xludf.DUMMYFUNCTION("""COMPUTED_VALUE"""),1.0)</f>
        <v>1</v>
      </c>
      <c r="DR71" s="10">
        <f>IFERROR(__xludf.DUMMYFUNCTION("""COMPUTED_VALUE"""),1.0)</f>
        <v>1</v>
      </c>
      <c r="DS71" s="10">
        <f>IFERROR(__xludf.DUMMYFUNCTION("""COMPUTED_VALUE"""),1.0)</f>
        <v>1</v>
      </c>
      <c r="DT71" s="10">
        <f>IFERROR(__xludf.DUMMYFUNCTION("""COMPUTED_VALUE"""),1.0)</f>
        <v>1</v>
      </c>
      <c r="DU71" s="10">
        <f>IFERROR(__xludf.DUMMYFUNCTION("""COMPUTED_VALUE"""),1.0)</f>
        <v>1</v>
      </c>
      <c r="DV71" s="10">
        <f>IFERROR(__xludf.DUMMYFUNCTION("""COMPUTED_VALUE"""),1.0)</f>
        <v>1</v>
      </c>
      <c r="DW71" s="10">
        <f>IFERROR(__xludf.DUMMYFUNCTION("""COMPUTED_VALUE"""),1.0)</f>
        <v>1</v>
      </c>
      <c r="DX71" s="10">
        <f>IFERROR(__xludf.DUMMYFUNCTION("""COMPUTED_VALUE"""),1.0)</f>
        <v>1</v>
      </c>
      <c r="DY71" s="10">
        <f>IFERROR(__xludf.DUMMYFUNCTION("""COMPUTED_VALUE"""),1.0)</f>
        <v>1</v>
      </c>
      <c r="DZ71" s="10">
        <f>IFERROR(__xludf.DUMMYFUNCTION("""COMPUTED_VALUE"""),1.0)</f>
        <v>1</v>
      </c>
      <c r="EA71" s="10">
        <f>IFERROR(__xludf.DUMMYFUNCTION("""COMPUTED_VALUE"""),1.0)</f>
        <v>1</v>
      </c>
      <c r="EB71" s="10">
        <f>IFERROR(__xludf.DUMMYFUNCTION("""COMPUTED_VALUE"""),1.0)</f>
        <v>1</v>
      </c>
      <c r="EC71" s="10">
        <f>IFERROR(__xludf.DUMMYFUNCTION("""COMPUTED_VALUE"""),1.0)</f>
        <v>1</v>
      </c>
      <c r="ED71" s="10">
        <f>IFERROR(__xludf.DUMMYFUNCTION("""COMPUTED_VALUE"""),1.0)</f>
        <v>1</v>
      </c>
      <c r="EE71" s="10">
        <f>IFERROR(__xludf.DUMMYFUNCTION("""COMPUTED_VALUE"""),1.0)</f>
        <v>1</v>
      </c>
      <c r="EF71" s="10">
        <f>IFERROR(__xludf.DUMMYFUNCTION("""COMPUTED_VALUE"""),1.0)</f>
        <v>1</v>
      </c>
      <c r="EG71" s="10">
        <f>IFERROR(__xludf.DUMMYFUNCTION("""COMPUTED_VALUE"""),1.0)</f>
        <v>1</v>
      </c>
      <c r="EH71" s="10">
        <f>IFERROR(__xludf.DUMMYFUNCTION("""COMPUTED_VALUE"""),1.0)</f>
        <v>1</v>
      </c>
      <c r="EI71" s="10">
        <f>IFERROR(__xludf.DUMMYFUNCTION("""COMPUTED_VALUE"""),1.0)</f>
        <v>1</v>
      </c>
      <c r="EJ71" s="10">
        <f>IFERROR(__xludf.DUMMYFUNCTION("""COMPUTED_VALUE"""),1.0)</f>
        <v>1</v>
      </c>
      <c r="EK71" s="10" t="str">
        <f>IFERROR(__xludf.DUMMYFUNCTION("""COMPUTED_VALUE"""),"TLE")</f>
        <v>TLE</v>
      </c>
      <c r="EL71" s="10">
        <f>IFERROR(__xludf.DUMMYFUNCTION("""COMPUTED_VALUE"""),1.0)</f>
        <v>1</v>
      </c>
      <c r="EM71" s="10">
        <f>IFERROR(__xludf.DUMMYFUNCTION("""COMPUTED_VALUE"""),1.0)</f>
        <v>1</v>
      </c>
      <c r="EN71" s="10" t="str">
        <f>IFERROR(__xludf.DUMMYFUNCTION("""COMPUTED_VALUE"""),"WA")</f>
        <v>WA</v>
      </c>
      <c r="EO71" s="10" t="str">
        <f>IFERROR(__xludf.DUMMYFUNCTION("""COMPUTED_VALUE"""),"WA")</f>
        <v>WA</v>
      </c>
      <c r="EP71" s="10">
        <f>IFERROR(__xludf.DUMMYFUNCTION("""COMPUTED_VALUE"""),1.0)</f>
        <v>1</v>
      </c>
      <c r="EQ71" s="10">
        <f>IFERROR(__xludf.DUMMYFUNCTION("""COMPUTED_VALUE"""),1.0)</f>
        <v>1</v>
      </c>
      <c r="ER71" s="10">
        <f>IFERROR(__xludf.DUMMYFUNCTION("""COMPUTED_VALUE"""),1.0)</f>
        <v>1</v>
      </c>
      <c r="ES71" s="10" t="str">
        <f>IFERROR(__xludf.DUMMYFUNCTION("""COMPUTED_VALUE"""),"WA")</f>
        <v>WA</v>
      </c>
      <c r="ET71" s="10">
        <f>IFERROR(__xludf.DUMMYFUNCTION("""COMPUTED_VALUE"""),1.0)</f>
        <v>1</v>
      </c>
      <c r="EU71" s="10">
        <f>IFERROR(__xludf.DUMMYFUNCTION("""COMPUTED_VALUE"""),1.0)</f>
        <v>1</v>
      </c>
      <c r="EV71" s="10" t="str">
        <f>IFERROR(__xludf.DUMMYFUNCTION("""COMPUTED_VALUE"""),"TLE")</f>
        <v>TLE</v>
      </c>
      <c r="EW71" s="10" t="str">
        <f>IFERROR(__xludf.DUMMYFUNCTION("""COMPUTED_VALUE"""),"TLE")</f>
        <v>TLE</v>
      </c>
      <c r="EX71" s="10" t="str">
        <f>IFERROR(__xludf.DUMMYFUNCTION("""COMPUTED_VALUE"""),"TLE")</f>
        <v>TLE</v>
      </c>
      <c r="EY71" s="10" t="str">
        <f>IFERROR(__xludf.DUMMYFUNCTION("""COMPUTED_VALUE"""),"TLE")</f>
        <v>TLE</v>
      </c>
      <c r="EZ71" s="10" t="str">
        <f>IFERROR(__xludf.DUMMYFUNCTION("""COMPUTED_VALUE"""),"WA")</f>
        <v>WA</v>
      </c>
      <c r="FA71" s="10" t="str">
        <f>IFERROR(__xludf.DUMMYFUNCTION("""COMPUTED_VALUE"""),"TLE")</f>
        <v>TLE</v>
      </c>
      <c r="FB71" s="10" t="str">
        <f>IFERROR(__xludf.DUMMYFUNCTION("""COMPUTED_VALUE"""),"TLE")</f>
        <v>TLE</v>
      </c>
      <c r="FC71" s="10" t="str">
        <f>IFERROR(__xludf.DUMMYFUNCTION("""COMPUTED_VALUE"""),"TLE")</f>
        <v>TLE</v>
      </c>
      <c r="FD71" s="11" t="str">
        <f>IFERROR(__xludf.DUMMYFUNCTION("""COMPUTED_VALUE"""),"-")</f>
        <v>-</v>
      </c>
      <c r="FE71" s="10" t="str">
        <f>IFERROR(__xludf.DUMMYFUNCTION("""COMPUTED_VALUE"""),"-")</f>
        <v>-</v>
      </c>
      <c r="FF71" s="10" t="str">
        <f>IFERROR(__xludf.DUMMYFUNCTION("""COMPUTED_VALUE"""),"-")</f>
        <v>-</v>
      </c>
      <c r="FG71" s="10" t="str">
        <f>IFERROR(__xludf.DUMMYFUNCTION("""COMPUTED_VALUE"""),"-")</f>
        <v>-</v>
      </c>
      <c r="FH71" s="10" t="str">
        <f>IFERROR(__xludf.DUMMYFUNCTION("""COMPUTED_VALUE"""),"-")</f>
        <v>-</v>
      </c>
      <c r="FI71" s="10" t="str">
        <f>IFERROR(__xludf.DUMMYFUNCTION("""COMPUTED_VALUE"""),"-")</f>
        <v>-</v>
      </c>
      <c r="FJ71" s="10" t="str">
        <f>IFERROR(__xludf.DUMMYFUNCTION("""COMPUTED_VALUE"""),"-")</f>
        <v>-</v>
      </c>
      <c r="FK71" s="10" t="str">
        <f>IFERROR(__xludf.DUMMYFUNCTION("""COMPUTED_VALUE"""),"-")</f>
        <v>-</v>
      </c>
      <c r="FL71" s="10" t="str">
        <f>IFERROR(__xludf.DUMMYFUNCTION("""COMPUTED_VALUE"""),"-")</f>
        <v>-</v>
      </c>
      <c r="FM71" s="10" t="str">
        <f>IFERROR(__xludf.DUMMYFUNCTION("""COMPUTED_VALUE"""),"-")</f>
        <v>-</v>
      </c>
      <c r="FN71" s="10" t="str">
        <f>IFERROR(__xludf.DUMMYFUNCTION("""COMPUTED_VALUE"""),"-")</f>
        <v>-</v>
      </c>
      <c r="FO71" s="10" t="str">
        <f>IFERROR(__xludf.DUMMYFUNCTION("""COMPUTED_VALUE"""),"-")</f>
        <v>-</v>
      </c>
      <c r="FP71" s="10" t="str">
        <f>IFERROR(__xludf.DUMMYFUNCTION("""COMPUTED_VALUE"""),"-")</f>
        <v>-</v>
      </c>
      <c r="FQ71" s="10" t="str">
        <f>IFERROR(__xludf.DUMMYFUNCTION("""COMPUTED_VALUE"""),"-")</f>
        <v>-</v>
      </c>
      <c r="FR71" s="10" t="str">
        <f>IFERROR(__xludf.DUMMYFUNCTION("""COMPUTED_VALUE"""),"-")</f>
        <v>-</v>
      </c>
      <c r="FS71" s="10" t="str">
        <f>IFERROR(__xludf.DUMMYFUNCTION("""COMPUTED_VALUE"""),"-")</f>
        <v>-</v>
      </c>
      <c r="FT71" s="10" t="str">
        <f>IFERROR(__xludf.DUMMYFUNCTION("""COMPUTED_VALUE"""),"-")</f>
        <v>-</v>
      </c>
      <c r="FU71" s="10" t="str">
        <f>IFERROR(__xludf.DUMMYFUNCTION("""COMPUTED_VALUE"""),"-")</f>
        <v>-</v>
      </c>
      <c r="FV71" s="10" t="str">
        <f>IFERROR(__xludf.DUMMYFUNCTION("""COMPUTED_VALUE"""),"-")</f>
        <v>-</v>
      </c>
      <c r="FW71" s="10" t="str">
        <f>IFERROR(__xludf.DUMMYFUNCTION("""COMPUTED_VALUE"""),"-")</f>
        <v>-</v>
      </c>
      <c r="FX71" s="10" t="str">
        <f>IFERROR(__xludf.DUMMYFUNCTION("""COMPUTED_VALUE"""),"-")</f>
        <v>-</v>
      </c>
      <c r="FY71" s="10" t="str">
        <f>IFERROR(__xludf.DUMMYFUNCTION("""COMPUTED_VALUE"""),"-")</f>
        <v>-</v>
      </c>
      <c r="FZ71" s="10" t="str">
        <f>IFERROR(__xludf.DUMMYFUNCTION("""COMPUTED_VALUE"""),"-")</f>
        <v>-</v>
      </c>
      <c r="GA71" s="10" t="str">
        <f>IFERROR(__xludf.DUMMYFUNCTION("""COMPUTED_VALUE"""),"-")</f>
        <v>-</v>
      </c>
      <c r="GB71" s="10" t="str">
        <f>IFERROR(__xludf.DUMMYFUNCTION("""COMPUTED_VALUE"""),"-")</f>
        <v>-</v>
      </c>
      <c r="GC71" s="10" t="str">
        <f>IFERROR(__xludf.DUMMYFUNCTION("""COMPUTED_VALUE"""),"-")</f>
        <v>-</v>
      </c>
      <c r="GD71" s="10" t="str">
        <f>IFERROR(__xludf.DUMMYFUNCTION("""COMPUTED_VALUE"""),"-")</f>
        <v>-</v>
      </c>
      <c r="GE71" s="11" t="str">
        <f>IFERROR(__xludf.DUMMYFUNCTION("""COMPUTED_VALUE"""),"RTE")</f>
        <v>RTE</v>
      </c>
      <c r="GF71" s="10" t="str">
        <f>IFERROR(__xludf.DUMMYFUNCTION("""COMPUTED_VALUE"""),"RTE")</f>
        <v>RTE</v>
      </c>
      <c r="GG71" s="10" t="str">
        <f>IFERROR(__xludf.DUMMYFUNCTION("""COMPUTED_VALUE"""),"WA")</f>
        <v>WA</v>
      </c>
      <c r="GH71" s="10" t="str">
        <f>IFERROR(__xludf.DUMMYFUNCTION("""COMPUTED_VALUE"""),"WA")</f>
        <v>WA</v>
      </c>
      <c r="GI71" s="10" t="str">
        <f>IFERROR(__xludf.DUMMYFUNCTION("""COMPUTED_VALUE"""),"WA")</f>
        <v>WA</v>
      </c>
      <c r="GJ71" s="10" t="str">
        <f>IFERROR(__xludf.DUMMYFUNCTION("""COMPUTED_VALUE"""),"WA")</f>
        <v>WA</v>
      </c>
      <c r="GK71" s="10" t="str">
        <f>IFERROR(__xludf.DUMMYFUNCTION("""COMPUTED_VALUE"""),"WA")</f>
        <v>WA</v>
      </c>
      <c r="GL71" s="10" t="str">
        <f>IFERROR(__xludf.DUMMYFUNCTION("""COMPUTED_VALUE"""),"TLE")</f>
        <v>TLE</v>
      </c>
      <c r="GM71" s="10" t="str">
        <f>IFERROR(__xludf.DUMMYFUNCTION("""COMPUTED_VALUE"""),"TLE")</f>
        <v>TLE</v>
      </c>
      <c r="GN71" s="10" t="str">
        <f>IFERROR(__xludf.DUMMYFUNCTION("""COMPUTED_VALUE"""),"TLE")</f>
        <v>TLE</v>
      </c>
      <c r="GO71" s="10" t="str">
        <f>IFERROR(__xludf.DUMMYFUNCTION("""COMPUTED_VALUE"""),"TLE")</f>
        <v>TLE</v>
      </c>
      <c r="GP71" s="10" t="str">
        <f>IFERROR(__xludf.DUMMYFUNCTION("""COMPUTED_VALUE"""),"TLE")</f>
        <v>TLE</v>
      </c>
      <c r="GQ71" s="10" t="str">
        <f>IFERROR(__xludf.DUMMYFUNCTION("""COMPUTED_VALUE"""),"TLE")</f>
        <v>TLE</v>
      </c>
      <c r="GR71" s="10" t="str">
        <f>IFERROR(__xludf.DUMMYFUNCTION("""COMPUTED_VALUE"""),"TLE")</f>
        <v>TLE</v>
      </c>
      <c r="GS71" s="10" t="str">
        <f>IFERROR(__xludf.DUMMYFUNCTION("""COMPUTED_VALUE"""),"TLE")</f>
        <v>TLE</v>
      </c>
      <c r="GT71" s="10" t="str">
        <f>IFERROR(__xludf.DUMMYFUNCTION("""COMPUTED_VALUE"""),"TLE")</f>
        <v>TLE</v>
      </c>
      <c r="GU71" s="10" t="str">
        <f>IFERROR(__xludf.DUMMYFUNCTION("""COMPUTED_VALUE"""),"TLE")</f>
        <v>TLE</v>
      </c>
      <c r="GV71" s="10" t="str">
        <f>IFERROR(__xludf.DUMMYFUNCTION("""COMPUTED_VALUE"""),"TLE")</f>
        <v>TLE</v>
      </c>
      <c r="GW71" s="10" t="str">
        <f>IFERROR(__xludf.DUMMYFUNCTION("""COMPUTED_VALUE"""),"TLE")</f>
        <v>TLE</v>
      </c>
      <c r="GX71" s="10" t="str">
        <f>IFERROR(__xludf.DUMMYFUNCTION("""COMPUTED_VALUE"""),"TLE")</f>
        <v>TLE</v>
      </c>
      <c r="GY71" s="10" t="str">
        <f>IFERROR(__xludf.DUMMYFUNCTION("""COMPUTED_VALUE"""),"TLE")</f>
        <v>TLE</v>
      </c>
      <c r="GZ71" s="10" t="str">
        <f>IFERROR(__xludf.DUMMYFUNCTION("""COMPUTED_VALUE"""),"TLE")</f>
        <v>TLE</v>
      </c>
      <c r="HA71" s="10" t="str">
        <f>IFERROR(__xludf.DUMMYFUNCTION("""COMPUTED_VALUE"""),"TLE")</f>
        <v>TLE</v>
      </c>
      <c r="HB71" s="10" t="str">
        <f>IFERROR(__xludf.DUMMYFUNCTION("""COMPUTED_VALUE"""),"TLE")</f>
        <v>TLE</v>
      </c>
      <c r="HC71" s="10" t="str">
        <f>IFERROR(__xludf.DUMMYFUNCTION("""COMPUTED_VALUE"""),"TLE")</f>
        <v>TLE</v>
      </c>
      <c r="HD71" s="10" t="str">
        <f>IFERROR(__xludf.DUMMYFUNCTION("""COMPUTED_VALUE"""),"TLE")</f>
        <v>TLE</v>
      </c>
      <c r="HE71" s="10" t="str">
        <f>IFERROR(__xludf.DUMMYFUNCTION("""COMPUTED_VALUE"""),"TLE")</f>
        <v>TLE</v>
      </c>
      <c r="HF71" s="10" t="str">
        <f>IFERROR(__xludf.DUMMYFUNCTION("""COMPUTED_VALUE"""),"TLE")</f>
        <v>TLE</v>
      </c>
      <c r="HG71" s="10" t="str">
        <f>IFERROR(__xludf.DUMMYFUNCTION("""COMPUTED_VALUE"""),"TLE")</f>
        <v>TLE</v>
      </c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</row>
    <row r="72">
      <c r="A72" s="7"/>
      <c r="B72" s="8"/>
      <c r="C72" s="8" t="str">
        <f t="shared" si="1"/>
        <v>69 - 72</v>
      </c>
      <c r="D72" s="7" t="str">
        <f>IFERROR(__xludf.DUMMYFUNCTION("""COMPUTED_VALUE"""),"papa")</f>
        <v>papa</v>
      </c>
      <c r="E72" s="7" t="str">
        <f>IFERROR(__xludf.DUMMYFUNCTION("""COMPUTED_VALUE"""),"Pavle")</f>
        <v>Pavle</v>
      </c>
      <c r="F72" s="7" t="str">
        <f>IFERROR(__xludf.DUMMYFUNCTION("""COMPUTED_VALUE"""),"Janevski")</f>
        <v>Janevski</v>
      </c>
      <c r="G72" s="9">
        <f>IFERROR(__xludf.DUMMYFUNCTION("""COMPUTED_VALUE"""),19.0)</f>
        <v>19</v>
      </c>
      <c r="H72" s="7" t="str">
        <f>IFERROR(__xludf.DUMMYFUNCTION("""COMPUTED_VALUE"""),"ODOBREN")</f>
        <v>ODOBREN</v>
      </c>
      <c r="I72" s="7" t="str">
        <f>IFERROR(__xludf.DUMMYFUNCTION("""COMPUTED_VALUE"""),"Niš")</f>
        <v>Niš</v>
      </c>
      <c r="J72" s="7" t="str">
        <f>IFERROR(__xludf.DUMMYFUNCTION("""COMPUTED_VALUE"""),"Gimnazija Bora Stanković")</f>
        <v>Gimnazija Bora Stanković</v>
      </c>
      <c r="K72" s="7" t="str">
        <f>IFERROR(__xludf.DUMMYFUNCTION("""COMPUTED_VALUE"""),"III")</f>
        <v>III</v>
      </c>
      <c r="L72" s="7" t="str">
        <f>IFERROR(__xludf.DUMMYFUNCTION("""COMPUTED_VALUE"""),"A")</f>
        <v>A</v>
      </c>
      <c r="M72" s="7" t="str">
        <f>IFERROR(__xludf.DUMMYFUNCTION("""COMPUTED_VALUE"""),"Vladan Mihajlović")</f>
        <v>Vladan Mihajlović</v>
      </c>
      <c r="N72" s="10" t="str">
        <f>IFERROR(__xludf.DUMMYFUNCTION("""COMPUTED_VALUE"""),"-")</f>
        <v>-</v>
      </c>
      <c r="O72" s="10" t="str">
        <f>IFERROR(__xludf.DUMMYFUNCTION("""COMPUTED_VALUE"""),"-")</f>
        <v>-</v>
      </c>
      <c r="P72" s="10" t="str">
        <f>IFERROR(__xludf.DUMMYFUNCTION("""COMPUTED_VALUE"""),"-")</f>
        <v>-</v>
      </c>
      <c r="Q72" s="11">
        <f>IFERROR(__xludf.DUMMYFUNCTION("""COMPUTED_VALUE"""),19.0)</f>
        <v>19</v>
      </c>
      <c r="R72" s="10" t="str">
        <f>IFERROR(__xludf.DUMMYFUNCTION("""COMPUTED_VALUE"""),"-")</f>
        <v>-</v>
      </c>
      <c r="S72" s="10" t="str">
        <f>IFERROR(__xludf.DUMMYFUNCTION("""COMPUTED_VALUE"""),"-")</f>
        <v>-</v>
      </c>
      <c r="T72" s="11" t="str">
        <f>IFERROR(__xludf.DUMMYFUNCTION("""COMPUTED_VALUE"""),"-")</f>
        <v>-</v>
      </c>
      <c r="U72" s="10" t="str">
        <f>IFERROR(__xludf.DUMMYFUNCTION("""COMPUTED_VALUE"""),"-")</f>
        <v>-</v>
      </c>
      <c r="V72" s="10" t="str">
        <f>IFERROR(__xludf.DUMMYFUNCTION("""COMPUTED_VALUE"""),"-")</f>
        <v>-</v>
      </c>
      <c r="W72" s="10" t="str">
        <f>IFERROR(__xludf.DUMMYFUNCTION("""COMPUTED_VALUE"""),"-")</f>
        <v>-</v>
      </c>
      <c r="X72" s="10" t="str">
        <f>IFERROR(__xludf.DUMMYFUNCTION("""COMPUTED_VALUE"""),"-")</f>
        <v>-</v>
      </c>
      <c r="Y72" s="10" t="str">
        <f>IFERROR(__xludf.DUMMYFUNCTION("""COMPUTED_VALUE"""),"-")</f>
        <v>-</v>
      </c>
      <c r="Z72" s="10" t="str">
        <f>IFERROR(__xludf.DUMMYFUNCTION("""COMPUTED_VALUE"""),"-")</f>
        <v>-</v>
      </c>
      <c r="AA72" s="10" t="str">
        <f>IFERROR(__xludf.DUMMYFUNCTION("""COMPUTED_VALUE"""),"-")</f>
        <v>-</v>
      </c>
      <c r="AB72" s="10" t="str">
        <f>IFERROR(__xludf.DUMMYFUNCTION("""COMPUTED_VALUE"""),"-")</f>
        <v>-</v>
      </c>
      <c r="AC72" s="10" t="str">
        <f>IFERROR(__xludf.DUMMYFUNCTION("""COMPUTED_VALUE"""),"-")</f>
        <v>-</v>
      </c>
      <c r="AD72" s="10" t="str">
        <f>IFERROR(__xludf.DUMMYFUNCTION("""COMPUTED_VALUE"""),"-")</f>
        <v>-</v>
      </c>
      <c r="AE72" s="10" t="str">
        <f>IFERROR(__xludf.DUMMYFUNCTION("""COMPUTED_VALUE"""),"-")</f>
        <v>-</v>
      </c>
      <c r="AF72" s="10" t="str">
        <f>IFERROR(__xludf.DUMMYFUNCTION("""COMPUTED_VALUE"""),"-")</f>
        <v>-</v>
      </c>
      <c r="AG72" s="10" t="str">
        <f>IFERROR(__xludf.DUMMYFUNCTION("""COMPUTED_VALUE"""),"-")</f>
        <v>-</v>
      </c>
      <c r="AH72" s="10" t="str">
        <f>IFERROR(__xludf.DUMMYFUNCTION("""COMPUTED_VALUE"""),"-")</f>
        <v>-</v>
      </c>
      <c r="AI72" s="10" t="str">
        <f>IFERROR(__xludf.DUMMYFUNCTION("""COMPUTED_VALUE"""),"-")</f>
        <v>-</v>
      </c>
      <c r="AJ72" s="10" t="str">
        <f>IFERROR(__xludf.DUMMYFUNCTION("""COMPUTED_VALUE"""),"-")</f>
        <v>-</v>
      </c>
      <c r="AK72" s="10" t="str">
        <f>IFERROR(__xludf.DUMMYFUNCTION("""COMPUTED_VALUE"""),"-")</f>
        <v>-</v>
      </c>
      <c r="AL72" s="10" t="str">
        <f>IFERROR(__xludf.DUMMYFUNCTION("""COMPUTED_VALUE"""),"-")</f>
        <v>-</v>
      </c>
      <c r="AM72" s="10" t="str">
        <f>IFERROR(__xludf.DUMMYFUNCTION("""COMPUTED_VALUE"""),"-")</f>
        <v>-</v>
      </c>
      <c r="AN72" s="11" t="str">
        <f>IFERROR(__xludf.DUMMYFUNCTION("""COMPUTED_VALUE"""),"-")</f>
        <v>-</v>
      </c>
      <c r="AO72" s="10" t="str">
        <f>IFERROR(__xludf.DUMMYFUNCTION("""COMPUTED_VALUE"""),"-")</f>
        <v>-</v>
      </c>
      <c r="AP72" s="10" t="str">
        <f>IFERROR(__xludf.DUMMYFUNCTION("""COMPUTED_VALUE"""),"-")</f>
        <v>-</v>
      </c>
      <c r="AQ72" s="10" t="str">
        <f>IFERROR(__xludf.DUMMYFUNCTION("""COMPUTED_VALUE"""),"-")</f>
        <v>-</v>
      </c>
      <c r="AR72" s="10" t="str">
        <f>IFERROR(__xludf.DUMMYFUNCTION("""COMPUTED_VALUE"""),"-")</f>
        <v>-</v>
      </c>
      <c r="AS72" s="10" t="str">
        <f>IFERROR(__xludf.DUMMYFUNCTION("""COMPUTED_VALUE"""),"-")</f>
        <v>-</v>
      </c>
      <c r="AT72" s="10" t="str">
        <f>IFERROR(__xludf.DUMMYFUNCTION("""COMPUTED_VALUE"""),"-")</f>
        <v>-</v>
      </c>
      <c r="AU72" s="10" t="str">
        <f>IFERROR(__xludf.DUMMYFUNCTION("""COMPUTED_VALUE"""),"-")</f>
        <v>-</v>
      </c>
      <c r="AV72" s="10" t="str">
        <f>IFERROR(__xludf.DUMMYFUNCTION("""COMPUTED_VALUE"""),"-")</f>
        <v>-</v>
      </c>
      <c r="AW72" s="10" t="str">
        <f>IFERROR(__xludf.DUMMYFUNCTION("""COMPUTED_VALUE"""),"-")</f>
        <v>-</v>
      </c>
      <c r="AX72" s="10" t="str">
        <f>IFERROR(__xludf.DUMMYFUNCTION("""COMPUTED_VALUE"""),"-")</f>
        <v>-</v>
      </c>
      <c r="AY72" s="10" t="str">
        <f>IFERROR(__xludf.DUMMYFUNCTION("""COMPUTED_VALUE"""),"-")</f>
        <v>-</v>
      </c>
      <c r="AZ72" s="10" t="str">
        <f>IFERROR(__xludf.DUMMYFUNCTION("""COMPUTED_VALUE"""),"-")</f>
        <v>-</v>
      </c>
      <c r="BA72" s="10" t="str">
        <f>IFERROR(__xludf.DUMMYFUNCTION("""COMPUTED_VALUE"""),"-")</f>
        <v>-</v>
      </c>
      <c r="BB72" s="10" t="str">
        <f>IFERROR(__xludf.DUMMYFUNCTION("""COMPUTED_VALUE"""),"-")</f>
        <v>-</v>
      </c>
      <c r="BC72" s="10" t="str">
        <f>IFERROR(__xludf.DUMMYFUNCTION("""COMPUTED_VALUE"""),"-")</f>
        <v>-</v>
      </c>
      <c r="BD72" s="10" t="str">
        <f>IFERROR(__xludf.DUMMYFUNCTION("""COMPUTED_VALUE"""),"-")</f>
        <v>-</v>
      </c>
      <c r="BE72" s="10" t="str">
        <f>IFERROR(__xludf.DUMMYFUNCTION("""COMPUTED_VALUE"""),"-")</f>
        <v>-</v>
      </c>
      <c r="BF72" s="10" t="str">
        <f>IFERROR(__xludf.DUMMYFUNCTION("""COMPUTED_VALUE"""),"-")</f>
        <v>-</v>
      </c>
      <c r="BG72" s="10" t="str">
        <f>IFERROR(__xludf.DUMMYFUNCTION("""COMPUTED_VALUE"""),"-")</f>
        <v>-</v>
      </c>
      <c r="BH72" s="10" t="str">
        <f>IFERROR(__xludf.DUMMYFUNCTION("""COMPUTED_VALUE"""),"-")</f>
        <v>-</v>
      </c>
      <c r="BI72" s="10" t="str">
        <f>IFERROR(__xludf.DUMMYFUNCTION("""COMPUTED_VALUE"""),"-")</f>
        <v>-</v>
      </c>
      <c r="BJ72" s="10" t="str">
        <f>IFERROR(__xludf.DUMMYFUNCTION("""COMPUTED_VALUE"""),"-")</f>
        <v>-</v>
      </c>
      <c r="BK72" s="10" t="str">
        <f>IFERROR(__xludf.DUMMYFUNCTION("""COMPUTED_VALUE"""),"-")</f>
        <v>-</v>
      </c>
      <c r="BL72" s="11" t="str">
        <f>IFERROR(__xludf.DUMMYFUNCTION("""COMPUTED_VALUE"""),"-")</f>
        <v>-</v>
      </c>
      <c r="BM72" s="10" t="str">
        <f>IFERROR(__xludf.DUMMYFUNCTION("""COMPUTED_VALUE"""),"-")</f>
        <v>-</v>
      </c>
      <c r="BN72" s="10" t="str">
        <f>IFERROR(__xludf.DUMMYFUNCTION("""COMPUTED_VALUE"""),"-")</f>
        <v>-</v>
      </c>
      <c r="BO72" s="10" t="str">
        <f>IFERROR(__xludf.DUMMYFUNCTION("""COMPUTED_VALUE"""),"-")</f>
        <v>-</v>
      </c>
      <c r="BP72" s="10" t="str">
        <f>IFERROR(__xludf.DUMMYFUNCTION("""COMPUTED_VALUE"""),"-")</f>
        <v>-</v>
      </c>
      <c r="BQ72" s="10" t="str">
        <f>IFERROR(__xludf.DUMMYFUNCTION("""COMPUTED_VALUE"""),"-")</f>
        <v>-</v>
      </c>
      <c r="BR72" s="10" t="str">
        <f>IFERROR(__xludf.DUMMYFUNCTION("""COMPUTED_VALUE"""),"-")</f>
        <v>-</v>
      </c>
      <c r="BS72" s="10" t="str">
        <f>IFERROR(__xludf.DUMMYFUNCTION("""COMPUTED_VALUE"""),"-")</f>
        <v>-</v>
      </c>
      <c r="BT72" s="10" t="str">
        <f>IFERROR(__xludf.DUMMYFUNCTION("""COMPUTED_VALUE"""),"-")</f>
        <v>-</v>
      </c>
      <c r="BU72" s="10" t="str">
        <f>IFERROR(__xludf.DUMMYFUNCTION("""COMPUTED_VALUE"""),"-")</f>
        <v>-</v>
      </c>
      <c r="BV72" s="10" t="str">
        <f>IFERROR(__xludf.DUMMYFUNCTION("""COMPUTED_VALUE"""),"-")</f>
        <v>-</v>
      </c>
      <c r="BW72" s="10" t="str">
        <f>IFERROR(__xludf.DUMMYFUNCTION("""COMPUTED_VALUE"""),"-")</f>
        <v>-</v>
      </c>
      <c r="BX72" s="10" t="str">
        <f>IFERROR(__xludf.DUMMYFUNCTION("""COMPUTED_VALUE"""),"-")</f>
        <v>-</v>
      </c>
      <c r="BY72" s="10" t="str">
        <f>IFERROR(__xludf.DUMMYFUNCTION("""COMPUTED_VALUE"""),"-")</f>
        <v>-</v>
      </c>
      <c r="BZ72" s="10" t="str">
        <f>IFERROR(__xludf.DUMMYFUNCTION("""COMPUTED_VALUE"""),"-")</f>
        <v>-</v>
      </c>
      <c r="CA72" s="10" t="str">
        <f>IFERROR(__xludf.DUMMYFUNCTION("""COMPUTED_VALUE"""),"-")</f>
        <v>-</v>
      </c>
      <c r="CB72" s="10" t="str">
        <f>IFERROR(__xludf.DUMMYFUNCTION("""COMPUTED_VALUE"""),"-")</f>
        <v>-</v>
      </c>
      <c r="CC72" s="10" t="str">
        <f>IFERROR(__xludf.DUMMYFUNCTION("""COMPUTED_VALUE"""),"-")</f>
        <v>-</v>
      </c>
      <c r="CD72" s="10" t="str">
        <f>IFERROR(__xludf.DUMMYFUNCTION("""COMPUTED_VALUE"""),"-")</f>
        <v>-</v>
      </c>
      <c r="CE72" s="10" t="str">
        <f>IFERROR(__xludf.DUMMYFUNCTION("""COMPUTED_VALUE"""),"-")</f>
        <v>-</v>
      </c>
      <c r="CF72" s="10" t="str">
        <f>IFERROR(__xludf.DUMMYFUNCTION("""COMPUTED_VALUE"""),"-")</f>
        <v>-</v>
      </c>
      <c r="CG72" s="10" t="str">
        <f>IFERROR(__xludf.DUMMYFUNCTION("""COMPUTED_VALUE"""),"-")</f>
        <v>-</v>
      </c>
      <c r="CH72" s="10" t="str">
        <f>IFERROR(__xludf.DUMMYFUNCTION("""COMPUTED_VALUE"""),"-")</f>
        <v>-</v>
      </c>
      <c r="CI72" s="10" t="str">
        <f>IFERROR(__xludf.DUMMYFUNCTION("""COMPUTED_VALUE"""),"-")</f>
        <v>-</v>
      </c>
      <c r="CJ72" s="10" t="str">
        <f>IFERROR(__xludf.DUMMYFUNCTION("""COMPUTED_VALUE"""),"-")</f>
        <v>-</v>
      </c>
      <c r="CK72" s="10" t="str">
        <f>IFERROR(__xludf.DUMMYFUNCTION("""COMPUTED_VALUE"""),"-")</f>
        <v>-</v>
      </c>
      <c r="CL72" s="10" t="str">
        <f>IFERROR(__xludf.DUMMYFUNCTION("""COMPUTED_VALUE"""),"-")</f>
        <v>-</v>
      </c>
      <c r="CM72" s="10" t="str">
        <f>IFERROR(__xludf.DUMMYFUNCTION("""COMPUTED_VALUE"""),"-")</f>
        <v>-</v>
      </c>
      <c r="CN72" s="10" t="str">
        <f>IFERROR(__xludf.DUMMYFUNCTION("""COMPUTED_VALUE"""),"-")</f>
        <v>-</v>
      </c>
      <c r="CO72" s="11">
        <f>IFERROR(__xludf.DUMMYFUNCTION("""COMPUTED_VALUE"""),1.0)</f>
        <v>1</v>
      </c>
      <c r="CP72" s="10">
        <f>IFERROR(__xludf.DUMMYFUNCTION("""COMPUTED_VALUE"""),1.0)</f>
        <v>1</v>
      </c>
      <c r="CQ72" s="10">
        <f>IFERROR(__xludf.DUMMYFUNCTION("""COMPUTED_VALUE"""),1.0)</f>
        <v>1</v>
      </c>
      <c r="CR72" s="10">
        <f>IFERROR(__xludf.DUMMYFUNCTION("""COMPUTED_VALUE"""),1.0)</f>
        <v>1</v>
      </c>
      <c r="CS72" s="10">
        <f>IFERROR(__xludf.DUMMYFUNCTION("""COMPUTED_VALUE"""),1.0)</f>
        <v>1</v>
      </c>
      <c r="CT72" s="10">
        <f>IFERROR(__xludf.DUMMYFUNCTION("""COMPUTED_VALUE"""),1.0)</f>
        <v>1</v>
      </c>
      <c r="CU72" s="10">
        <f>IFERROR(__xludf.DUMMYFUNCTION("""COMPUTED_VALUE"""),1.0)</f>
        <v>1</v>
      </c>
      <c r="CV72" s="10">
        <f>IFERROR(__xludf.DUMMYFUNCTION("""COMPUTED_VALUE"""),1.0)</f>
        <v>1</v>
      </c>
      <c r="CW72" s="10">
        <f>IFERROR(__xludf.DUMMYFUNCTION("""COMPUTED_VALUE"""),1.0)</f>
        <v>1</v>
      </c>
      <c r="CX72" s="10">
        <f>IFERROR(__xludf.DUMMYFUNCTION("""COMPUTED_VALUE"""),1.0)</f>
        <v>1</v>
      </c>
      <c r="CY72" s="10">
        <f>IFERROR(__xludf.DUMMYFUNCTION("""COMPUTED_VALUE"""),1.0)</f>
        <v>1</v>
      </c>
      <c r="CZ72" s="10">
        <f>IFERROR(__xludf.DUMMYFUNCTION("""COMPUTED_VALUE"""),1.0)</f>
        <v>1</v>
      </c>
      <c r="DA72" s="10">
        <f>IFERROR(__xludf.DUMMYFUNCTION("""COMPUTED_VALUE"""),1.0)</f>
        <v>1</v>
      </c>
      <c r="DB72" s="10">
        <f>IFERROR(__xludf.DUMMYFUNCTION("""COMPUTED_VALUE"""),1.0)</f>
        <v>1</v>
      </c>
      <c r="DC72" s="10">
        <f>IFERROR(__xludf.DUMMYFUNCTION("""COMPUTED_VALUE"""),1.0)</f>
        <v>1</v>
      </c>
      <c r="DD72" s="10">
        <f>IFERROR(__xludf.DUMMYFUNCTION("""COMPUTED_VALUE"""),1.0)</f>
        <v>1</v>
      </c>
      <c r="DE72" s="10">
        <f>IFERROR(__xludf.DUMMYFUNCTION("""COMPUTED_VALUE"""),1.0)</f>
        <v>1</v>
      </c>
      <c r="DF72" s="10">
        <f>IFERROR(__xludf.DUMMYFUNCTION("""COMPUTED_VALUE"""),1.0)</f>
        <v>1</v>
      </c>
      <c r="DG72" s="10">
        <f>IFERROR(__xludf.DUMMYFUNCTION("""COMPUTED_VALUE"""),1.0)</f>
        <v>1</v>
      </c>
      <c r="DH72" s="10">
        <f>IFERROR(__xludf.DUMMYFUNCTION("""COMPUTED_VALUE"""),1.0)</f>
        <v>1</v>
      </c>
      <c r="DI72" s="10">
        <f>IFERROR(__xludf.DUMMYFUNCTION("""COMPUTED_VALUE"""),1.0)</f>
        <v>1</v>
      </c>
      <c r="DJ72" s="10">
        <f>IFERROR(__xludf.DUMMYFUNCTION("""COMPUTED_VALUE"""),1.0)</f>
        <v>1</v>
      </c>
      <c r="DK72" s="10">
        <f>IFERROR(__xludf.DUMMYFUNCTION("""COMPUTED_VALUE"""),1.0)</f>
        <v>1</v>
      </c>
      <c r="DL72" s="10">
        <f>IFERROR(__xludf.DUMMYFUNCTION("""COMPUTED_VALUE"""),1.0)</f>
        <v>1</v>
      </c>
      <c r="DM72" s="10">
        <f>IFERROR(__xludf.DUMMYFUNCTION("""COMPUTED_VALUE"""),1.0)</f>
        <v>1</v>
      </c>
      <c r="DN72" s="10">
        <f>IFERROR(__xludf.DUMMYFUNCTION("""COMPUTED_VALUE"""),1.0)</f>
        <v>1</v>
      </c>
      <c r="DO72" s="10">
        <f>IFERROR(__xludf.DUMMYFUNCTION("""COMPUTED_VALUE"""),1.0)</f>
        <v>1</v>
      </c>
      <c r="DP72" s="10">
        <f>IFERROR(__xludf.DUMMYFUNCTION("""COMPUTED_VALUE"""),1.0)</f>
        <v>1</v>
      </c>
      <c r="DQ72" s="10">
        <f>IFERROR(__xludf.DUMMYFUNCTION("""COMPUTED_VALUE"""),1.0)</f>
        <v>1</v>
      </c>
      <c r="DR72" s="10">
        <f>IFERROR(__xludf.DUMMYFUNCTION("""COMPUTED_VALUE"""),1.0)</f>
        <v>1</v>
      </c>
      <c r="DS72" s="10">
        <f>IFERROR(__xludf.DUMMYFUNCTION("""COMPUTED_VALUE"""),1.0)</f>
        <v>1</v>
      </c>
      <c r="DT72" s="10">
        <f>IFERROR(__xludf.DUMMYFUNCTION("""COMPUTED_VALUE"""),1.0)</f>
        <v>1</v>
      </c>
      <c r="DU72" s="10">
        <f>IFERROR(__xludf.DUMMYFUNCTION("""COMPUTED_VALUE"""),1.0)</f>
        <v>1</v>
      </c>
      <c r="DV72" s="10">
        <f>IFERROR(__xludf.DUMMYFUNCTION("""COMPUTED_VALUE"""),1.0)</f>
        <v>1</v>
      </c>
      <c r="DW72" s="10">
        <f>IFERROR(__xludf.DUMMYFUNCTION("""COMPUTED_VALUE"""),1.0)</f>
        <v>1</v>
      </c>
      <c r="DX72" s="10">
        <f>IFERROR(__xludf.DUMMYFUNCTION("""COMPUTED_VALUE"""),1.0)</f>
        <v>1</v>
      </c>
      <c r="DY72" s="10">
        <f>IFERROR(__xludf.DUMMYFUNCTION("""COMPUTED_VALUE"""),1.0)</f>
        <v>1</v>
      </c>
      <c r="DZ72" s="10">
        <f>IFERROR(__xludf.DUMMYFUNCTION("""COMPUTED_VALUE"""),1.0)</f>
        <v>1</v>
      </c>
      <c r="EA72" s="10">
        <f>IFERROR(__xludf.DUMMYFUNCTION("""COMPUTED_VALUE"""),1.0)</f>
        <v>1</v>
      </c>
      <c r="EB72" s="10">
        <f>IFERROR(__xludf.DUMMYFUNCTION("""COMPUTED_VALUE"""),1.0)</f>
        <v>1</v>
      </c>
      <c r="EC72" s="10">
        <f>IFERROR(__xludf.DUMMYFUNCTION("""COMPUTED_VALUE"""),1.0)</f>
        <v>1</v>
      </c>
      <c r="ED72" s="10">
        <f>IFERROR(__xludf.DUMMYFUNCTION("""COMPUTED_VALUE"""),1.0)</f>
        <v>1</v>
      </c>
      <c r="EE72" s="10">
        <f>IFERROR(__xludf.DUMMYFUNCTION("""COMPUTED_VALUE"""),1.0)</f>
        <v>1</v>
      </c>
      <c r="EF72" s="10">
        <f>IFERROR(__xludf.DUMMYFUNCTION("""COMPUTED_VALUE"""),1.0)</f>
        <v>1</v>
      </c>
      <c r="EG72" s="10">
        <f>IFERROR(__xludf.DUMMYFUNCTION("""COMPUTED_VALUE"""),1.0)</f>
        <v>1</v>
      </c>
      <c r="EH72" s="10" t="str">
        <f>IFERROR(__xludf.DUMMYFUNCTION("""COMPUTED_VALUE"""),"TLE")</f>
        <v>TLE</v>
      </c>
      <c r="EI72" s="10">
        <f>IFERROR(__xludf.DUMMYFUNCTION("""COMPUTED_VALUE"""),1.0)</f>
        <v>1</v>
      </c>
      <c r="EJ72" s="10">
        <f>IFERROR(__xludf.DUMMYFUNCTION("""COMPUTED_VALUE"""),1.0)</f>
        <v>1</v>
      </c>
      <c r="EK72" s="10">
        <f>IFERROR(__xludf.DUMMYFUNCTION("""COMPUTED_VALUE"""),1.0)</f>
        <v>1</v>
      </c>
      <c r="EL72" s="10">
        <f>IFERROR(__xludf.DUMMYFUNCTION("""COMPUTED_VALUE"""),1.0)</f>
        <v>1</v>
      </c>
      <c r="EM72" s="10" t="str">
        <f>IFERROR(__xludf.DUMMYFUNCTION("""COMPUTED_VALUE"""),"TLE")</f>
        <v>TLE</v>
      </c>
      <c r="EN72" s="10" t="str">
        <f>IFERROR(__xludf.DUMMYFUNCTION("""COMPUTED_VALUE"""),"WA")</f>
        <v>WA</v>
      </c>
      <c r="EO72" s="10">
        <f>IFERROR(__xludf.DUMMYFUNCTION("""COMPUTED_VALUE"""),1.0)</f>
        <v>1</v>
      </c>
      <c r="EP72" s="10">
        <f>IFERROR(__xludf.DUMMYFUNCTION("""COMPUTED_VALUE"""),1.0)</f>
        <v>1</v>
      </c>
      <c r="EQ72" s="10">
        <f>IFERROR(__xludf.DUMMYFUNCTION("""COMPUTED_VALUE"""),1.0)</f>
        <v>1</v>
      </c>
      <c r="ER72" s="10">
        <f>IFERROR(__xludf.DUMMYFUNCTION("""COMPUTED_VALUE"""),1.0)</f>
        <v>1</v>
      </c>
      <c r="ES72" s="10">
        <f>IFERROR(__xludf.DUMMYFUNCTION("""COMPUTED_VALUE"""),1.0)</f>
        <v>1</v>
      </c>
      <c r="ET72" s="10" t="str">
        <f>IFERROR(__xludf.DUMMYFUNCTION("""COMPUTED_VALUE"""),"WA")</f>
        <v>WA</v>
      </c>
      <c r="EU72" s="10">
        <f>IFERROR(__xludf.DUMMYFUNCTION("""COMPUTED_VALUE"""),1.0)</f>
        <v>1</v>
      </c>
      <c r="EV72" s="10">
        <f>IFERROR(__xludf.DUMMYFUNCTION("""COMPUTED_VALUE"""),1.0)</f>
        <v>1</v>
      </c>
      <c r="EW72" s="10" t="str">
        <f>IFERROR(__xludf.DUMMYFUNCTION("""COMPUTED_VALUE"""),"WA")</f>
        <v>WA</v>
      </c>
      <c r="EX72" s="10" t="str">
        <f>IFERROR(__xludf.DUMMYFUNCTION("""COMPUTED_VALUE"""),"TLE")</f>
        <v>TLE</v>
      </c>
      <c r="EY72" s="10" t="str">
        <f>IFERROR(__xludf.DUMMYFUNCTION("""COMPUTED_VALUE"""),"WA")</f>
        <v>WA</v>
      </c>
      <c r="EZ72" s="10" t="str">
        <f>IFERROR(__xludf.DUMMYFUNCTION("""COMPUTED_VALUE"""),"WA")</f>
        <v>WA</v>
      </c>
      <c r="FA72" s="10" t="str">
        <f>IFERROR(__xludf.DUMMYFUNCTION("""COMPUTED_VALUE"""),"WA")</f>
        <v>WA</v>
      </c>
      <c r="FB72" s="10" t="str">
        <f>IFERROR(__xludf.DUMMYFUNCTION("""COMPUTED_VALUE"""),"TLE")</f>
        <v>TLE</v>
      </c>
      <c r="FC72" s="10" t="str">
        <f>IFERROR(__xludf.DUMMYFUNCTION("""COMPUTED_VALUE"""),"WA")</f>
        <v>WA</v>
      </c>
      <c r="FD72" s="11" t="str">
        <f>IFERROR(__xludf.DUMMYFUNCTION("""COMPUTED_VALUE"""),"-")</f>
        <v>-</v>
      </c>
      <c r="FE72" s="10" t="str">
        <f>IFERROR(__xludf.DUMMYFUNCTION("""COMPUTED_VALUE"""),"-")</f>
        <v>-</v>
      </c>
      <c r="FF72" s="10" t="str">
        <f>IFERROR(__xludf.DUMMYFUNCTION("""COMPUTED_VALUE"""),"-")</f>
        <v>-</v>
      </c>
      <c r="FG72" s="10" t="str">
        <f>IFERROR(__xludf.DUMMYFUNCTION("""COMPUTED_VALUE"""),"-")</f>
        <v>-</v>
      </c>
      <c r="FH72" s="10" t="str">
        <f>IFERROR(__xludf.DUMMYFUNCTION("""COMPUTED_VALUE"""),"-")</f>
        <v>-</v>
      </c>
      <c r="FI72" s="10" t="str">
        <f>IFERROR(__xludf.DUMMYFUNCTION("""COMPUTED_VALUE"""),"-")</f>
        <v>-</v>
      </c>
      <c r="FJ72" s="10" t="str">
        <f>IFERROR(__xludf.DUMMYFUNCTION("""COMPUTED_VALUE"""),"-")</f>
        <v>-</v>
      </c>
      <c r="FK72" s="10" t="str">
        <f>IFERROR(__xludf.DUMMYFUNCTION("""COMPUTED_VALUE"""),"-")</f>
        <v>-</v>
      </c>
      <c r="FL72" s="10" t="str">
        <f>IFERROR(__xludf.DUMMYFUNCTION("""COMPUTED_VALUE"""),"-")</f>
        <v>-</v>
      </c>
      <c r="FM72" s="10" t="str">
        <f>IFERROR(__xludf.DUMMYFUNCTION("""COMPUTED_VALUE"""),"-")</f>
        <v>-</v>
      </c>
      <c r="FN72" s="10" t="str">
        <f>IFERROR(__xludf.DUMMYFUNCTION("""COMPUTED_VALUE"""),"-")</f>
        <v>-</v>
      </c>
      <c r="FO72" s="10" t="str">
        <f>IFERROR(__xludf.DUMMYFUNCTION("""COMPUTED_VALUE"""),"-")</f>
        <v>-</v>
      </c>
      <c r="FP72" s="10" t="str">
        <f>IFERROR(__xludf.DUMMYFUNCTION("""COMPUTED_VALUE"""),"-")</f>
        <v>-</v>
      </c>
      <c r="FQ72" s="10" t="str">
        <f>IFERROR(__xludf.DUMMYFUNCTION("""COMPUTED_VALUE"""),"-")</f>
        <v>-</v>
      </c>
      <c r="FR72" s="10" t="str">
        <f>IFERROR(__xludf.DUMMYFUNCTION("""COMPUTED_VALUE"""),"-")</f>
        <v>-</v>
      </c>
      <c r="FS72" s="10" t="str">
        <f>IFERROR(__xludf.DUMMYFUNCTION("""COMPUTED_VALUE"""),"-")</f>
        <v>-</v>
      </c>
      <c r="FT72" s="10" t="str">
        <f>IFERROR(__xludf.DUMMYFUNCTION("""COMPUTED_VALUE"""),"-")</f>
        <v>-</v>
      </c>
      <c r="FU72" s="10" t="str">
        <f>IFERROR(__xludf.DUMMYFUNCTION("""COMPUTED_VALUE"""),"-")</f>
        <v>-</v>
      </c>
      <c r="FV72" s="10" t="str">
        <f>IFERROR(__xludf.DUMMYFUNCTION("""COMPUTED_VALUE"""),"-")</f>
        <v>-</v>
      </c>
      <c r="FW72" s="10" t="str">
        <f>IFERROR(__xludf.DUMMYFUNCTION("""COMPUTED_VALUE"""),"-")</f>
        <v>-</v>
      </c>
      <c r="FX72" s="10" t="str">
        <f>IFERROR(__xludf.DUMMYFUNCTION("""COMPUTED_VALUE"""),"-")</f>
        <v>-</v>
      </c>
      <c r="FY72" s="10" t="str">
        <f>IFERROR(__xludf.DUMMYFUNCTION("""COMPUTED_VALUE"""),"-")</f>
        <v>-</v>
      </c>
      <c r="FZ72" s="10" t="str">
        <f>IFERROR(__xludf.DUMMYFUNCTION("""COMPUTED_VALUE"""),"-")</f>
        <v>-</v>
      </c>
      <c r="GA72" s="10" t="str">
        <f>IFERROR(__xludf.DUMMYFUNCTION("""COMPUTED_VALUE"""),"-")</f>
        <v>-</v>
      </c>
      <c r="GB72" s="10" t="str">
        <f>IFERROR(__xludf.DUMMYFUNCTION("""COMPUTED_VALUE"""),"-")</f>
        <v>-</v>
      </c>
      <c r="GC72" s="10" t="str">
        <f>IFERROR(__xludf.DUMMYFUNCTION("""COMPUTED_VALUE"""),"-")</f>
        <v>-</v>
      </c>
      <c r="GD72" s="10" t="str">
        <f>IFERROR(__xludf.DUMMYFUNCTION("""COMPUTED_VALUE"""),"-")</f>
        <v>-</v>
      </c>
      <c r="GE72" s="11" t="str">
        <f>IFERROR(__xludf.DUMMYFUNCTION("""COMPUTED_VALUE"""),"-")</f>
        <v>-</v>
      </c>
      <c r="GF72" s="10" t="str">
        <f>IFERROR(__xludf.DUMMYFUNCTION("""COMPUTED_VALUE"""),"-")</f>
        <v>-</v>
      </c>
      <c r="GG72" s="10" t="str">
        <f>IFERROR(__xludf.DUMMYFUNCTION("""COMPUTED_VALUE"""),"-")</f>
        <v>-</v>
      </c>
      <c r="GH72" s="10" t="str">
        <f>IFERROR(__xludf.DUMMYFUNCTION("""COMPUTED_VALUE"""),"-")</f>
        <v>-</v>
      </c>
      <c r="GI72" s="10" t="str">
        <f>IFERROR(__xludf.DUMMYFUNCTION("""COMPUTED_VALUE"""),"-")</f>
        <v>-</v>
      </c>
      <c r="GJ72" s="10" t="str">
        <f>IFERROR(__xludf.DUMMYFUNCTION("""COMPUTED_VALUE"""),"-")</f>
        <v>-</v>
      </c>
      <c r="GK72" s="10" t="str">
        <f>IFERROR(__xludf.DUMMYFUNCTION("""COMPUTED_VALUE"""),"-")</f>
        <v>-</v>
      </c>
      <c r="GL72" s="10" t="str">
        <f>IFERROR(__xludf.DUMMYFUNCTION("""COMPUTED_VALUE"""),"-")</f>
        <v>-</v>
      </c>
      <c r="GM72" s="10" t="str">
        <f>IFERROR(__xludf.DUMMYFUNCTION("""COMPUTED_VALUE"""),"-")</f>
        <v>-</v>
      </c>
      <c r="GN72" s="10" t="str">
        <f>IFERROR(__xludf.DUMMYFUNCTION("""COMPUTED_VALUE"""),"-")</f>
        <v>-</v>
      </c>
      <c r="GO72" s="10" t="str">
        <f>IFERROR(__xludf.DUMMYFUNCTION("""COMPUTED_VALUE"""),"-")</f>
        <v>-</v>
      </c>
      <c r="GP72" s="10" t="str">
        <f>IFERROR(__xludf.DUMMYFUNCTION("""COMPUTED_VALUE"""),"-")</f>
        <v>-</v>
      </c>
      <c r="GQ72" s="10" t="str">
        <f>IFERROR(__xludf.DUMMYFUNCTION("""COMPUTED_VALUE"""),"-")</f>
        <v>-</v>
      </c>
      <c r="GR72" s="10" t="str">
        <f>IFERROR(__xludf.DUMMYFUNCTION("""COMPUTED_VALUE"""),"-")</f>
        <v>-</v>
      </c>
      <c r="GS72" s="10" t="str">
        <f>IFERROR(__xludf.DUMMYFUNCTION("""COMPUTED_VALUE"""),"-")</f>
        <v>-</v>
      </c>
      <c r="GT72" s="10" t="str">
        <f>IFERROR(__xludf.DUMMYFUNCTION("""COMPUTED_VALUE"""),"-")</f>
        <v>-</v>
      </c>
      <c r="GU72" s="10" t="str">
        <f>IFERROR(__xludf.DUMMYFUNCTION("""COMPUTED_VALUE"""),"-")</f>
        <v>-</v>
      </c>
      <c r="GV72" s="10" t="str">
        <f>IFERROR(__xludf.DUMMYFUNCTION("""COMPUTED_VALUE"""),"-")</f>
        <v>-</v>
      </c>
      <c r="GW72" s="10" t="str">
        <f>IFERROR(__xludf.DUMMYFUNCTION("""COMPUTED_VALUE"""),"-")</f>
        <v>-</v>
      </c>
      <c r="GX72" s="10" t="str">
        <f>IFERROR(__xludf.DUMMYFUNCTION("""COMPUTED_VALUE"""),"-")</f>
        <v>-</v>
      </c>
      <c r="GY72" s="10" t="str">
        <f>IFERROR(__xludf.DUMMYFUNCTION("""COMPUTED_VALUE"""),"-")</f>
        <v>-</v>
      </c>
      <c r="GZ72" s="10" t="str">
        <f>IFERROR(__xludf.DUMMYFUNCTION("""COMPUTED_VALUE"""),"-")</f>
        <v>-</v>
      </c>
      <c r="HA72" s="10" t="str">
        <f>IFERROR(__xludf.DUMMYFUNCTION("""COMPUTED_VALUE"""),"-")</f>
        <v>-</v>
      </c>
      <c r="HB72" s="10" t="str">
        <f>IFERROR(__xludf.DUMMYFUNCTION("""COMPUTED_VALUE"""),"-")</f>
        <v>-</v>
      </c>
      <c r="HC72" s="10" t="str">
        <f>IFERROR(__xludf.DUMMYFUNCTION("""COMPUTED_VALUE"""),"-")</f>
        <v>-</v>
      </c>
      <c r="HD72" s="10" t="str">
        <f>IFERROR(__xludf.DUMMYFUNCTION("""COMPUTED_VALUE"""),"-")</f>
        <v>-</v>
      </c>
      <c r="HE72" s="10" t="str">
        <f>IFERROR(__xludf.DUMMYFUNCTION("""COMPUTED_VALUE"""),"-")</f>
        <v>-</v>
      </c>
      <c r="HF72" s="10" t="str">
        <f>IFERROR(__xludf.DUMMYFUNCTION("""COMPUTED_VALUE"""),"-")</f>
        <v>-</v>
      </c>
      <c r="HG72" s="10" t="str">
        <f>IFERROR(__xludf.DUMMYFUNCTION("""COMPUTED_VALUE"""),"-")</f>
        <v>-</v>
      </c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</row>
    <row r="73">
      <c r="A73" s="7"/>
      <c r="B73" s="8"/>
      <c r="C73" s="8" t="str">
        <f t="shared" si="1"/>
        <v>69 - 72</v>
      </c>
      <c r="D73" s="7" t="str">
        <f>IFERROR(__xludf.DUMMYFUNCTION("""COMPUTED_VALUE"""),"Zicko")</f>
        <v>Zicko</v>
      </c>
      <c r="E73" s="7" t="str">
        <f>IFERROR(__xludf.DUMMYFUNCTION("""COMPUTED_VALUE"""),"Vladan")</f>
        <v>Vladan</v>
      </c>
      <c r="F73" s="7" t="str">
        <f>IFERROR(__xludf.DUMMYFUNCTION("""COMPUTED_VALUE"""),"Kozic")</f>
        <v>Kozic</v>
      </c>
      <c r="G73" s="9">
        <f>IFERROR(__xludf.DUMMYFUNCTION("""COMPUTED_VALUE"""),19.0)</f>
        <v>19</v>
      </c>
      <c r="H73" s="7" t="str">
        <f>IFERROR(__xludf.DUMMYFUNCTION("""COMPUTED_VALUE"""),"ODOBREN")</f>
        <v>ODOBREN</v>
      </c>
      <c r="I73" s="7" t="str">
        <f>IFERROR(__xludf.DUMMYFUNCTION("""COMPUTED_VALUE"""),"Stari grad")</f>
        <v>Stari grad</v>
      </c>
      <c r="J73" s="7" t="str">
        <f>IFERROR(__xludf.DUMMYFUNCTION("""COMPUTED_VALUE"""),"Matematička gimnazija")</f>
        <v>Matematička gimnazija</v>
      </c>
      <c r="K73" s="7" t="str">
        <f>IFERROR(__xludf.DUMMYFUNCTION("""COMPUTED_VALUE"""),"III")</f>
        <v>III</v>
      </c>
      <c r="L73" s="7" t="str">
        <f>IFERROR(__xludf.DUMMYFUNCTION("""COMPUTED_VALUE"""),"A")</f>
        <v>A</v>
      </c>
      <c r="M73" s="7" t="str">
        <f>IFERROR(__xludf.DUMMYFUNCTION("""COMPUTED_VALUE"""),"Duša Vuković")</f>
        <v>Duša Vuković</v>
      </c>
      <c r="N73" s="10" t="str">
        <f>IFERROR(__xludf.DUMMYFUNCTION("""COMPUTED_VALUE"""),"-")</f>
        <v>-</v>
      </c>
      <c r="O73" s="10" t="str">
        <f>IFERROR(__xludf.DUMMYFUNCTION("""COMPUTED_VALUE"""),"-")</f>
        <v>-</v>
      </c>
      <c r="P73" s="10" t="str">
        <f>IFERROR(__xludf.DUMMYFUNCTION("""COMPUTED_VALUE"""),"-")</f>
        <v>-</v>
      </c>
      <c r="Q73" s="11">
        <f>IFERROR(__xludf.DUMMYFUNCTION("""COMPUTED_VALUE"""),19.0)</f>
        <v>19</v>
      </c>
      <c r="R73" s="10" t="str">
        <f>IFERROR(__xludf.DUMMYFUNCTION("""COMPUTED_VALUE"""),"-")</f>
        <v>-</v>
      </c>
      <c r="S73" s="10" t="str">
        <f>IFERROR(__xludf.DUMMYFUNCTION("""COMPUTED_VALUE"""),"-")</f>
        <v>-</v>
      </c>
      <c r="T73" s="11" t="str">
        <f>IFERROR(__xludf.DUMMYFUNCTION("""COMPUTED_VALUE"""),"-")</f>
        <v>-</v>
      </c>
      <c r="U73" s="10" t="str">
        <f>IFERROR(__xludf.DUMMYFUNCTION("""COMPUTED_VALUE"""),"-")</f>
        <v>-</v>
      </c>
      <c r="V73" s="10" t="str">
        <f>IFERROR(__xludf.DUMMYFUNCTION("""COMPUTED_VALUE"""),"-")</f>
        <v>-</v>
      </c>
      <c r="W73" s="10" t="str">
        <f>IFERROR(__xludf.DUMMYFUNCTION("""COMPUTED_VALUE"""),"-")</f>
        <v>-</v>
      </c>
      <c r="X73" s="10" t="str">
        <f>IFERROR(__xludf.DUMMYFUNCTION("""COMPUTED_VALUE"""),"-")</f>
        <v>-</v>
      </c>
      <c r="Y73" s="10" t="str">
        <f>IFERROR(__xludf.DUMMYFUNCTION("""COMPUTED_VALUE"""),"-")</f>
        <v>-</v>
      </c>
      <c r="Z73" s="10" t="str">
        <f>IFERROR(__xludf.DUMMYFUNCTION("""COMPUTED_VALUE"""),"-")</f>
        <v>-</v>
      </c>
      <c r="AA73" s="10" t="str">
        <f>IFERROR(__xludf.DUMMYFUNCTION("""COMPUTED_VALUE"""),"-")</f>
        <v>-</v>
      </c>
      <c r="AB73" s="10" t="str">
        <f>IFERROR(__xludf.DUMMYFUNCTION("""COMPUTED_VALUE"""),"-")</f>
        <v>-</v>
      </c>
      <c r="AC73" s="10" t="str">
        <f>IFERROR(__xludf.DUMMYFUNCTION("""COMPUTED_VALUE"""),"-")</f>
        <v>-</v>
      </c>
      <c r="AD73" s="10" t="str">
        <f>IFERROR(__xludf.DUMMYFUNCTION("""COMPUTED_VALUE"""),"-")</f>
        <v>-</v>
      </c>
      <c r="AE73" s="10" t="str">
        <f>IFERROR(__xludf.DUMMYFUNCTION("""COMPUTED_VALUE"""),"-")</f>
        <v>-</v>
      </c>
      <c r="AF73" s="10" t="str">
        <f>IFERROR(__xludf.DUMMYFUNCTION("""COMPUTED_VALUE"""),"-")</f>
        <v>-</v>
      </c>
      <c r="AG73" s="10" t="str">
        <f>IFERROR(__xludf.DUMMYFUNCTION("""COMPUTED_VALUE"""),"-")</f>
        <v>-</v>
      </c>
      <c r="AH73" s="10" t="str">
        <f>IFERROR(__xludf.DUMMYFUNCTION("""COMPUTED_VALUE"""),"-")</f>
        <v>-</v>
      </c>
      <c r="AI73" s="10" t="str">
        <f>IFERROR(__xludf.DUMMYFUNCTION("""COMPUTED_VALUE"""),"-")</f>
        <v>-</v>
      </c>
      <c r="AJ73" s="10" t="str">
        <f>IFERROR(__xludf.DUMMYFUNCTION("""COMPUTED_VALUE"""),"-")</f>
        <v>-</v>
      </c>
      <c r="AK73" s="10" t="str">
        <f>IFERROR(__xludf.DUMMYFUNCTION("""COMPUTED_VALUE"""),"-")</f>
        <v>-</v>
      </c>
      <c r="AL73" s="10" t="str">
        <f>IFERROR(__xludf.DUMMYFUNCTION("""COMPUTED_VALUE"""),"-")</f>
        <v>-</v>
      </c>
      <c r="AM73" s="10" t="str">
        <f>IFERROR(__xludf.DUMMYFUNCTION("""COMPUTED_VALUE"""),"-")</f>
        <v>-</v>
      </c>
      <c r="AN73" s="11" t="str">
        <f>IFERROR(__xludf.DUMMYFUNCTION("""COMPUTED_VALUE"""),"-")</f>
        <v>-</v>
      </c>
      <c r="AO73" s="10" t="str">
        <f>IFERROR(__xludf.DUMMYFUNCTION("""COMPUTED_VALUE"""),"-")</f>
        <v>-</v>
      </c>
      <c r="AP73" s="10" t="str">
        <f>IFERROR(__xludf.DUMMYFUNCTION("""COMPUTED_VALUE"""),"-")</f>
        <v>-</v>
      </c>
      <c r="AQ73" s="10" t="str">
        <f>IFERROR(__xludf.DUMMYFUNCTION("""COMPUTED_VALUE"""),"-")</f>
        <v>-</v>
      </c>
      <c r="AR73" s="10" t="str">
        <f>IFERROR(__xludf.DUMMYFUNCTION("""COMPUTED_VALUE"""),"-")</f>
        <v>-</v>
      </c>
      <c r="AS73" s="10" t="str">
        <f>IFERROR(__xludf.DUMMYFUNCTION("""COMPUTED_VALUE"""),"-")</f>
        <v>-</v>
      </c>
      <c r="AT73" s="10" t="str">
        <f>IFERROR(__xludf.DUMMYFUNCTION("""COMPUTED_VALUE"""),"-")</f>
        <v>-</v>
      </c>
      <c r="AU73" s="10" t="str">
        <f>IFERROR(__xludf.DUMMYFUNCTION("""COMPUTED_VALUE"""),"-")</f>
        <v>-</v>
      </c>
      <c r="AV73" s="10" t="str">
        <f>IFERROR(__xludf.DUMMYFUNCTION("""COMPUTED_VALUE"""),"-")</f>
        <v>-</v>
      </c>
      <c r="AW73" s="10" t="str">
        <f>IFERROR(__xludf.DUMMYFUNCTION("""COMPUTED_VALUE"""),"-")</f>
        <v>-</v>
      </c>
      <c r="AX73" s="10" t="str">
        <f>IFERROR(__xludf.DUMMYFUNCTION("""COMPUTED_VALUE"""),"-")</f>
        <v>-</v>
      </c>
      <c r="AY73" s="10" t="str">
        <f>IFERROR(__xludf.DUMMYFUNCTION("""COMPUTED_VALUE"""),"-")</f>
        <v>-</v>
      </c>
      <c r="AZ73" s="10" t="str">
        <f>IFERROR(__xludf.DUMMYFUNCTION("""COMPUTED_VALUE"""),"-")</f>
        <v>-</v>
      </c>
      <c r="BA73" s="10" t="str">
        <f>IFERROR(__xludf.DUMMYFUNCTION("""COMPUTED_VALUE"""),"-")</f>
        <v>-</v>
      </c>
      <c r="BB73" s="10" t="str">
        <f>IFERROR(__xludf.DUMMYFUNCTION("""COMPUTED_VALUE"""),"-")</f>
        <v>-</v>
      </c>
      <c r="BC73" s="10" t="str">
        <f>IFERROR(__xludf.DUMMYFUNCTION("""COMPUTED_VALUE"""),"-")</f>
        <v>-</v>
      </c>
      <c r="BD73" s="10" t="str">
        <f>IFERROR(__xludf.DUMMYFUNCTION("""COMPUTED_VALUE"""),"-")</f>
        <v>-</v>
      </c>
      <c r="BE73" s="10" t="str">
        <f>IFERROR(__xludf.DUMMYFUNCTION("""COMPUTED_VALUE"""),"-")</f>
        <v>-</v>
      </c>
      <c r="BF73" s="10" t="str">
        <f>IFERROR(__xludf.DUMMYFUNCTION("""COMPUTED_VALUE"""),"-")</f>
        <v>-</v>
      </c>
      <c r="BG73" s="10" t="str">
        <f>IFERROR(__xludf.DUMMYFUNCTION("""COMPUTED_VALUE"""),"-")</f>
        <v>-</v>
      </c>
      <c r="BH73" s="10" t="str">
        <f>IFERROR(__xludf.DUMMYFUNCTION("""COMPUTED_VALUE"""),"-")</f>
        <v>-</v>
      </c>
      <c r="BI73" s="10" t="str">
        <f>IFERROR(__xludf.DUMMYFUNCTION("""COMPUTED_VALUE"""),"-")</f>
        <v>-</v>
      </c>
      <c r="BJ73" s="10" t="str">
        <f>IFERROR(__xludf.DUMMYFUNCTION("""COMPUTED_VALUE"""),"-")</f>
        <v>-</v>
      </c>
      <c r="BK73" s="10" t="str">
        <f>IFERROR(__xludf.DUMMYFUNCTION("""COMPUTED_VALUE"""),"-")</f>
        <v>-</v>
      </c>
      <c r="BL73" s="11" t="str">
        <f>IFERROR(__xludf.DUMMYFUNCTION("""COMPUTED_VALUE"""),"-")</f>
        <v>-</v>
      </c>
      <c r="BM73" s="10" t="str">
        <f>IFERROR(__xludf.DUMMYFUNCTION("""COMPUTED_VALUE"""),"-")</f>
        <v>-</v>
      </c>
      <c r="BN73" s="10" t="str">
        <f>IFERROR(__xludf.DUMMYFUNCTION("""COMPUTED_VALUE"""),"-")</f>
        <v>-</v>
      </c>
      <c r="BO73" s="10" t="str">
        <f>IFERROR(__xludf.DUMMYFUNCTION("""COMPUTED_VALUE"""),"-")</f>
        <v>-</v>
      </c>
      <c r="BP73" s="10" t="str">
        <f>IFERROR(__xludf.DUMMYFUNCTION("""COMPUTED_VALUE"""),"-")</f>
        <v>-</v>
      </c>
      <c r="BQ73" s="10" t="str">
        <f>IFERROR(__xludf.DUMMYFUNCTION("""COMPUTED_VALUE"""),"-")</f>
        <v>-</v>
      </c>
      <c r="BR73" s="10" t="str">
        <f>IFERROR(__xludf.DUMMYFUNCTION("""COMPUTED_VALUE"""),"-")</f>
        <v>-</v>
      </c>
      <c r="BS73" s="10" t="str">
        <f>IFERROR(__xludf.DUMMYFUNCTION("""COMPUTED_VALUE"""),"-")</f>
        <v>-</v>
      </c>
      <c r="BT73" s="10" t="str">
        <f>IFERROR(__xludf.DUMMYFUNCTION("""COMPUTED_VALUE"""),"-")</f>
        <v>-</v>
      </c>
      <c r="BU73" s="10" t="str">
        <f>IFERROR(__xludf.DUMMYFUNCTION("""COMPUTED_VALUE"""),"-")</f>
        <v>-</v>
      </c>
      <c r="BV73" s="10" t="str">
        <f>IFERROR(__xludf.DUMMYFUNCTION("""COMPUTED_VALUE"""),"-")</f>
        <v>-</v>
      </c>
      <c r="BW73" s="10" t="str">
        <f>IFERROR(__xludf.DUMMYFUNCTION("""COMPUTED_VALUE"""),"-")</f>
        <v>-</v>
      </c>
      <c r="BX73" s="10" t="str">
        <f>IFERROR(__xludf.DUMMYFUNCTION("""COMPUTED_VALUE"""),"-")</f>
        <v>-</v>
      </c>
      <c r="BY73" s="10" t="str">
        <f>IFERROR(__xludf.DUMMYFUNCTION("""COMPUTED_VALUE"""),"-")</f>
        <v>-</v>
      </c>
      <c r="BZ73" s="10" t="str">
        <f>IFERROR(__xludf.DUMMYFUNCTION("""COMPUTED_VALUE"""),"-")</f>
        <v>-</v>
      </c>
      <c r="CA73" s="10" t="str">
        <f>IFERROR(__xludf.DUMMYFUNCTION("""COMPUTED_VALUE"""),"-")</f>
        <v>-</v>
      </c>
      <c r="CB73" s="10" t="str">
        <f>IFERROR(__xludf.DUMMYFUNCTION("""COMPUTED_VALUE"""),"-")</f>
        <v>-</v>
      </c>
      <c r="CC73" s="10" t="str">
        <f>IFERROR(__xludf.DUMMYFUNCTION("""COMPUTED_VALUE"""),"-")</f>
        <v>-</v>
      </c>
      <c r="CD73" s="10" t="str">
        <f>IFERROR(__xludf.DUMMYFUNCTION("""COMPUTED_VALUE"""),"-")</f>
        <v>-</v>
      </c>
      <c r="CE73" s="10" t="str">
        <f>IFERROR(__xludf.DUMMYFUNCTION("""COMPUTED_VALUE"""),"-")</f>
        <v>-</v>
      </c>
      <c r="CF73" s="10" t="str">
        <f>IFERROR(__xludf.DUMMYFUNCTION("""COMPUTED_VALUE"""),"-")</f>
        <v>-</v>
      </c>
      <c r="CG73" s="10" t="str">
        <f>IFERROR(__xludf.DUMMYFUNCTION("""COMPUTED_VALUE"""),"-")</f>
        <v>-</v>
      </c>
      <c r="CH73" s="10" t="str">
        <f>IFERROR(__xludf.DUMMYFUNCTION("""COMPUTED_VALUE"""),"-")</f>
        <v>-</v>
      </c>
      <c r="CI73" s="10" t="str">
        <f>IFERROR(__xludf.DUMMYFUNCTION("""COMPUTED_VALUE"""),"-")</f>
        <v>-</v>
      </c>
      <c r="CJ73" s="10" t="str">
        <f>IFERROR(__xludf.DUMMYFUNCTION("""COMPUTED_VALUE"""),"-")</f>
        <v>-</v>
      </c>
      <c r="CK73" s="10" t="str">
        <f>IFERROR(__xludf.DUMMYFUNCTION("""COMPUTED_VALUE"""),"-")</f>
        <v>-</v>
      </c>
      <c r="CL73" s="10" t="str">
        <f>IFERROR(__xludf.DUMMYFUNCTION("""COMPUTED_VALUE"""),"-")</f>
        <v>-</v>
      </c>
      <c r="CM73" s="10" t="str">
        <f>IFERROR(__xludf.DUMMYFUNCTION("""COMPUTED_VALUE"""),"-")</f>
        <v>-</v>
      </c>
      <c r="CN73" s="10" t="str">
        <f>IFERROR(__xludf.DUMMYFUNCTION("""COMPUTED_VALUE"""),"-")</f>
        <v>-</v>
      </c>
      <c r="CO73" s="11">
        <f>IFERROR(__xludf.DUMMYFUNCTION("""COMPUTED_VALUE"""),1.0)</f>
        <v>1</v>
      </c>
      <c r="CP73" s="10" t="str">
        <f>IFERROR(__xludf.DUMMYFUNCTION("""COMPUTED_VALUE"""),"WA")</f>
        <v>WA</v>
      </c>
      <c r="CQ73" s="10">
        <f>IFERROR(__xludf.DUMMYFUNCTION("""COMPUTED_VALUE"""),1.0)</f>
        <v>1</v>
      </c>
      <c r="CR73" s="10">
        <f>IFERROR(__xludf.DUMMYFUNCTION("""COMPUTED_VALUE"""),1.0)</f>
        <v>1</v>
      </c>
      <c r="CS73" s="10">
        <f>IFERROR(__xludf.DUMMYFUNCTION("""COMPUTED_VALUE"""),1.0)</f>
        <v>1</v>
      </c>
      <c r="CT73" s="10">
        <f>IFERROR(__xludf.DUMMYFUNCTION("""COMPUTED_VALUE"""),1.0)</f>
        <v>1</v>
      </c>
      <c r="CU73" s="10">
        <f>IFERROR(__xludf.DUMMYFUNCTION("""COMPUTED_VALUE"""),1.0)</f>
        <v>1</v>
      </c>
      <c r="CV73" s="10">
        <f>IFERROR(__xludf.DUMMYFUNCTION("""COMPUTED_VALUE"""),1.0)</f>
        <v>1</v>
      </c>
      <c r="CW73" s="10">
        <f>IFERROR(__xludf.DUMMYFUNCTION("""COMPUTED_VALUE"""),1.0)</f>
        <v>1</v>
      </c>
      <c r="CX73" s="10">
        <f>IFERROR(__xludf.DUMMYFUNCTION("""COMPUTED_VALUE"""),1.0)</f>
        <v>1</v>
      </c>
      <c r="CY73" s="10">
        <f>IFERROR(__xludf.DUMMYFUNCTION("""COMPUTED_VALUE"""),1.0)</f>
        <v>1</v>
      </c>
      <c r="CZ73" s="10">
        <f>IFERROR(__xludf.DUMMYFUNCTION("""COMPUTED_VALUE"""),1.0)</f>
        <v>1</v>
      </c>
      <c r="DA73" s="10">
        <f>IFERROR(__xludf.DUMMYFUNCTION("""COMPUTED_VALUE"""),1.0)</f>
        <v>1</v>
      </c>
      <c r="DB73" s="10" t="str">
        <f>IFERROR(__xludf.DUMMYFUNCTION("""COMPUTED_VALUE"""),"WA")</f>
        <v>WA</v>
      </c>
      <c r="DC73" s="10" t="str">
        <f>IFERROR(__xludf.DUMMYFUNCTION("""COMPUTED_VALUE"""),"WA")</f>
        <v>WA</v>
      </c>
      <c r="DD73" s="10">
        <f>IFERROR(__xludf.DUMMYFUNCTION("""COMPUTED_VALUE"""),1.0)</f>
        <v>1</v>
      </c>
      <c r="DE73" s="10">
        <f>IFERROR(__xludf.DUMMYFUNCTION("""COMPUTED_VALUE"""),1.0)</f>
        <v>1</v>
      </c>
      <c r="DF73" s="10">
        <f>IFERROR(__xludf.DUMMYFUNCTION("""COMPUTED_VALUE"""),1.0)</f>
        <v>1</v>
      </c>
      <c r="DG73" s="10">
        <f>IFERROR(__xludf.DUMMYFUNCTION("""COMPUTED_VALUE"""),1.0)</f>
        <v>1</v>
      </c>
      <c r="DH73" s="10" t="str">
        <f>IFERROR(__xludf.DUMMYFUNCTION("""COMPUTED_VALUE"""),"WA")</f>
        <v>WA</v>
      </c>
      <c r="DI73" s="10" t="str">
        <f>IFERROR(__xludf.DUMMYFUNCTION("""COMPUTED_VALUE"""),"WA")</f>
        <v>WA</v>
      </c>
      <c r="DJ73" s="10" t="str">
        <f>IFERROR(__xludf.DUMMYFUNCTION("""COMPUTED_VALUE"""),"WA")</f>
        <v>WA</v>
      </c>
      <c r="DK73" s="10" t="str">
        <f>IFERROR(__xludf.DUMMYFUNCTION("""COMPUTED_VALUE"""),"WA")</f>
        <v>WA</v>
      </c>
      <c r="DL73" s="10" t="str">
        <f>IFERROR(__xludf.DUMMYFUNCTION("""COMPUTED_VALUE"""),"WA")</f>
        <v>WA</v>
      </c>
      <c r="DM73" s="10" t="str">
        <f>IFERROR(__xludf.DUMMYFUNCTION("""COMPUTED_VALUE"""),"WA")</f>
        <v>WA</v>
      </c>
      <c r="DN73" s="10" t="str">
        <f>IFERROR(__xludf.DUMMYFUNCTION("""COMPUTED_VALUE"""),"WA")</f>
        <v>WA</v>
      </c>
      <c r="DO73" s="10" t="str">
        <f>IFERROR(__xludf.DUMMYFUNCTION("""COMPUTED_VALUE"""),"WA")</f>
        <v>WA</v>
      </c>
      <c r="DP73" s="10" t="str">
        <f>IFERROR(__xludf.DUMMYFUNCTION("""COMPUTED_VALUE"""),"WA")</f>
        <v>WA</v>
      </c>
      <c r="DQ73" s="10" t="str">
        <f>IFERROR(__xludf.DUMMYFUNCTION("""COMPUTED_VALUE"""),"WA")</f>
        <v>WA</v>
      </c>
      <c r="DR73" s="10" t="str">
        <f>IFERROR(__xludf.DUMMYFUNCTION("""COMPUTED_VALUE"""),"WA")</f>
        <v>WA</v>
      </c>
      <c r="DS73" s="10" t="str">
        <f>IFERROR(__xludf.DUMMYFUNCTION("""COMPUTED_VALUE"""),"WA")</f>
        <v>WA</v>
      </c>
      <c r="DT73" s="10">
        <f>IFERROR(__xludf.DUMMYFUNCTION("""COMPUTED_VALUE"""),1.0)</f>
        <v>1</v>
      </c>
      <c r="DU73" s="10">
        <f>IFERROR(__xludf.DUMMYFUNCTION("""COMPUTED_VALUE"""),1.0)</f>
        <v>1</v>
      </c>
      <c r="DV73" s="10">
        <f>IFERROR(__xludf.DUMMYFUNCTION("""COMPUTED_VALUE"""),1.0)</f>
        <v>1</v>
      </c>
      <c r="DW73" s="10">
        <f>IFERROR(__xludf.DUMMYFUNCTION("""COMPUTED_VALUE"""),1.0)</f>
        <v>1</v>
      </c>
      <c r="DX73" s="10">
        <f>IFERROR(__xludf.DUMMYFUNCTION("""COMPUTED_VALUE"""),1.0)</f>
        <v>1</v>
      </c>
      <c r="DY73" s="10">
        <f>IFERROR(__xludf.DUMMYFUNCTION("""COMPUTED_VALUE"""),1.0)</f>
        <v>1</v>
      </c>
      <c r="DZ73" s="10">
        <f>IFERROR(__xludf.DUMMYFUNCTION("""COMPUTED_VALUE"""),1.0)</f>
        <v>1</v>
      </c>
      <c r="EA73" s="10">
        <f>IFERROR(__xludf.DUMMYFUNCTION("""COMPUTED_VALUE"""),1.0)</f>
        <v>1</v>
      </c>
      <c r="EB73" s="10" t="str">
        <f>IFERROR(__xludf.DUMMYFUNCTION("""COMPUTED_VALUE"""),"WA")</f>
        <v>WA</v>
      </c>
      <c r="EC73" s="10" t="str">
        <f>IFERROR(__xludf.DUMMYFUNCTION("""COMPUTED_VALUE"""),"WA")</f>
        <v>WA</v>
      </c>
      <c r="ED73" s="10" t="str">
        <f>IFERROR(__xludf.DUMMYFUNCTION("""COMPUTED_VALUE"""),"WA")</f>
        <v>WA</v>
      </c>
      <c r="EE73" s="10" t="str">
        <f>IFERROR(__xludf.DUMMYFUNCTION("""COMPUTED_VALUE"""),"WA")</f>
        <v>WA</v>
      </c>
      <c r="EF73" s="10" t="str">
        <f>IFERROR(__xludf.DUMMYFUNCTION("""COMPUTED_VALUE"""),"WA")</f>
        <v>WA</v>
      </c>
      <c r="EG73" s="10" t="str">
        <f>IFERROR(__xludf.DUMMYFUNCTION("""COMPUTED_VALUE"""),"WA")</f>
        <v>WA</v>
      </c>
      <c r="EH73" s="10" t="str">
        <f>IFERROR(__xludf.DUMMYFUNCTION("""COMPUTED_VALUE"""),"WA")</f>
        <v>WA</v>
      </c>
      <c r="EI73" s="10" t="str">
        <f>IFERROR(__xludf.DUMMYFUNCTION("""COMPUTED_VALUE"""),"WA")</f>
        <v>WA</v>
      </c>
      <c r="EJ73" s="10" t="str">
        <f>IFERROR(__xludf.DUMMYFUNCTION("""COMPUTED_VALUE"""),"WA")</f>
        <v>WA</v>
      </c>
      <c r="EK73" s="10" t="str">
        <f>IFERROR(__xludf.DUMMYFUNCTION("""COMPUTED_VALUE"""),"TLE")</f>
        <v>TLE</v>
      </c>
      <c r="EL73" s="10" t="str">
        <f>IFERROR(__xludf.DUMMYFUNCTION("""COMPUTED_VALUE"""),"WA")</f>
        <v>WA</v>
      </c>
      <c r="EM73" s="10" t="str">
        <f>IFERROR(__xludf.DUMMYFUNCTION("""COMPUTED_VALUE"""),"WA")</f>
        <v>WA</v>
      </c>
      <c r="EN73" s="10" t="str">
        <f>IFERROR(__xludf.DUMMYFUNCTION("""COMPUTED_VALUE"""),"WA")</f>
        <v>WA</v>
      </c>
      <c r="EO73" s="10" t="str">
        <f>IFERROR(__xludf.DUMMYFUNCTION("""COMPUTED_VALUE"""),"WA")</f>
        <v>WA</v>
      </c>
      <c r="EP73" s="10" t="str">
        <f>IFERROR(__xludf.DUMMYFUNCTION("""COMPUTED_VALUE"""),"WA")</f>
        <v>WA</v>
      </c>
      <c r="EQ73" s="10" t="str">
        <f>IFERROR(__xludf.DUMMYFUNCTION("""COMPUTED_VALUE"""),"WA")</f>
        <v>WA</v>
      </c>
      <c r="ER73" s="10" t="str">
        <f>IFERROR(__xludf.DUMMYFUNCTION("""COMPUTED_VALUE"""),"WA")</f>
        <v>WA</v>
      </c>
      <c r="ES73" s="10" t="str">
        <f>IFERROR(__xludf.DUMMYFUNCTION("""COMPUTED_VALUE"""),"WA")</f>
        <v>WA</v>
      </c>
      <c r="ET73" s="10" t="str">
        <f>IFERROR(__xludf.DUMMYFUNCTION("""COMPUTED_VALUE"""),"WA")</f>
        <v>WA</v>
      </c>
      <c r="EU73" s="10" t="str">
        <f>IFERROR(__xludf.DUMMYFUNCTION("""COMPUTED_VALUE"""),"WA")</f>
        <v>WA</v>
      </c>
      <c r="EV73" s="10" t="str">
        <f>IFERROR(__xludf.DUMMYFUNCTION("""COMPUTED_VALUE"""),"TLE")</f>
        <v>TLE</v>
      </c>
      <c r="EW73" s="10" t="str">
        <f>IFERROR(__xludf.DUMMYFUNCTION("""COMPUTED_VALUE"""),"TLE")</f>
        <v>TLE</v>
      </c>
      <c r="EX73" s="10" t="str">
        <f>IFERROR(__xludf.DUMMYFUNCTION("""COMPUTED_VALUE"""),"TLE")</f>
        <v>TLE</v>
      </c>
      <c r="EY73" s="10" t="str">
        <f>IFERROR(__xludf.DUMMYFUNCTION("""COMPUTED_VALUE"""),"TLE")</f>
        <v>TLE</v>
      </c>
      <c r="EZ73" s="10" t="str">
        <f>IFERROR(__xludf.DUMMYFUNCTION("""COMPUTED_VALUE"""),"TLE")</f>
        <v>TLE</v>
      </c>
      <c r="FA73" s="10" t="str">
        <f>IFERROR(__xludf.DUMMYFUNCTION("""COMPUTED_VALUE"""),"TLE")</f>
        <v>TLE</v>
      </c>
      <c r="FB73" s="10" t="str">
        <f>IFERROR(__xludf.DUMMYFUNCTION("""COMPUTED_VALUE"""),"TLE")</f>
        <v>TLE</v>
      </c>
      <c r="FC73" s="10" t="str">
        <f>IFERROR(__xludf.DUMMYFUNCTION("""COMPUTED_VALUE"""),"TLE")</f>
        <v>TLE</v>
      </c>
      <c r="FD73" s="11" t="str">
        <f>IFERROR(__xludf.DUMMYFUNCTION("""COMPUTED_VALUE"""),"-")</f>
        <v>-</v>
      </c>
      <c r="FE73" s="10" t="str">
        <f>IFERROR(__xludf.DUMMYFUNCTION("""COMPUTED_VALUE"""),"-")</f>
        <v>-</v>
      </c>
      <c r="FF73" s="10" t="str">
        <f>IFERROR(__xludf.DUMMYFUNCTION("""COMPUTED_VALUE"""),"-")</f>
        <v>-</v>
      </c>
      <c r="FG73" s="10" t="str">
        <f>IFERROR(__xludf.DUMMYFUNCTION("""COMPUTED_VALUE"""),"-")</f>
        <v>-</v>
      </c>
      <c r="FH73" s="10" t="str">
        <f>IFERROR(__xludf.DUMMYFUNCTION("""COMPUTED_VALUE"""),"-")</f>
        <v>-</v>
      </c>
      <c r="FI73" s="10" t="str">
        <f>IFERROR(__xludf.DUMMYFUNCTION("""COMPUTED_VALUE"""),"-")</f>
        <v>-</v>
      </c>
      <c r="FJ73" s="10" t="str">
        <f>IFERROR(__xludf.DUMMYFUNCTION("""COMPUTED_VALUE"""),"-")</f>
        <v>-</v>
      </c>
      <c r="FK73" s="10" t="str">
        <f>IFERROR(__xludf.DUMMYFUNCTION("""COMPUTED_VALUE"""),"-")</f>
        <v>-</v>
      </c>
      <c r="FL73" s="10" t="str">
        <f>IFERROR(__xludf.DUMMYFUNCTION("""COMPUTED_VALUE"""),"-")</f>
        <v>-</v>
      </c>
      <c r="FM73" s="10" t="str">
        <f>IFERROR(__xludf.DUMMYFUNCTION("""COMPUTED_VALUE"""),"-")</f>
        <v>-</v>
      </c>
      <c r="FN73" s="10" t="str">
        <f>IFERROR(__xludf.DUMMYFUNCTION("""COMPUTED_VALUE"""),"-")</f>
        <v>-</v>
      </c>
      <c r="FO73" s="10" t="str">
        <f>IFERROR(__xludf.DUMMYFUNCTION("""COMPUTED_VALUE"""),"-")</f>
        <v>-</v>
      </c>
      <c r="FP73" s="10" t="str">
        <f>IFERROR(__xludf.DUMMYFUNCTION("""COMPUTED_VALUE"""),"-")</f>
        <v>-</v>
      </c>
      <c r="FQ73" s="10" t="str">
        <f>IFERROR(__xludf.DUMMYFUNCTION("""COMPUTED_VALUE"""),"-")</f>
        <v>-</v>
      </c>
      <c r="FR73" s="10" t="str">
        <f>IFERROR(__xludf.DUMMYFUNCTION("""COMPUTED_VALUE"""),"-")</f>
        <v>-</v>
      </c>
      <c r="FS73" s="10" t="str">
        <f>IFERROR(__xludf.DUMMYFUNCTION("""COMPUTED_VALUE"""),"-")</f>
        <v>-</v>
      </c>
      <c r="FT73" s="10" t="str">
        <f>IFERROR(__xludf.DUMMYFUNCTION("""COMPUTED_VALUE"""),"-")</f>
        <v>-</v>
      </c>
      <c r="FU73" s="10" t="str">
        <f>IFERROR(__xludf.DUMMYFUNCTION("""COMPUTED_VALUE"""),"-")</f>
        <v>-</v>
      </c>
      <c r="FV73" s="10" t="str">
        <f>IFERROR(__xludf.DUMMYFUNCTION("""COMPUTED_VALUE"""),"-")</f>
        <v>-</v>
      </c>
      <c r="FW73" s="10" t="str">
        <f>IFERROR(__xludf.DUMMYFUNCTION("""COMPUTED_VALUE"""),"-")</f>
        <v>-</v>
      </c>
      <c r="FX73" s="10" t="str">
        <f>IFERROR(__xludf.DUMMYFUNCTION("""COMPUTED_VALUE"""),"-")</f>
        <v>-</v>
      </c>
      <c r="FY73" s="10" t="str">
        <f>IFERROR(__xludf.DUMMYFUNCTION("""COMPUTED_VALUE"""),"-")</f>
        <v>-</v>
      </c>
      <c r="FZ73" s="10" t="str">
        <f>IFERROR(__xludf.DUMMYFUNCTION("""COMPUTED_VALUE"""),"-")</f>
        <v>-</v>
      </c>
      <c r="GA73" s="10" t="str">
        <f>IFERROR(__xludf.DUMMYFUNCTION("""COMPUTED_VALUE"""),"-")</f>
        <v>-</v>
      </c>
      <c r="GB73" s="10" t="str">
        <f>IFERROR(__xludf.DUMMYFUNCTION("""COMPUTED_VALUE"""),"-")</f>
        <v>-</v>
      </c>
      <c r="GC73" s="10" t="str">
        <f>IFERROR(__xludf.DUMMYFUNCTION("""COMPUTED_VALUE"""),"-")</f>
        <v>-</v>
      </c>
      <c r="GD73" s="10" t="str">
        <f>IFERROR(__xludf.DUMMYFUNCTION("""COMPUTED_VALUE"""),"-")</f>
        <v>-</v>
      </c>
      <c r="GE73" s="11" t="str">
        <f>IFERROR(__xludf.DUMMYFUNCTION("""COMPUTED_VALUE"""),"-")</f>
        <v>-</v>
      </c>
      <c r="GF73" s="10" t="str">
        <f>IFERROR(__xludf.DUMMYFUNCTION("""COMPUTED_VALUE"""),"-")</f>
        <v>-</v>
      </c>
      <c r="GG73" s="10" t="str">
        <f>IFERROR(__xludf.DUMMYFUNCTION("""COMPUTED_VALUE"""),"-")</f>
        <v>-</v>
      </c>
      <c r="GH73" s="10" t="str">
        <f>IFERROR(__xludf.DUMMYFUNCTION("""COMPUTED_VALUE"""),"-")</f>
        <v>-</v>
      </c>
      <c r="GI73" s="10" t="str">
        <f>IFERROR(__xludf.DUMMYFUNCTION("""COMPUTED_VALUE"""),"-")</f>
        <v>-</v>
      </c>
      <c r="GJ73" s="10" t="str">
        <f>IFERROR(__xludf.DUMMYFUNCTION("""COMPUTED_VALUE"""),"-")</f>
        <v>-</v>
      </c>
      <c r="GK73" s="10" t="str">
        <f>IFERROR(__xludf.DUMMYFUNCTION("""COMPUTED_VALUE"""),"-")</f>
        <v>-</v>
      </c>
      <c r="GL73" s="10" t="str">
        <f>IFERROR(__xludf.DUMMYFUNCTION("""COMPUTED_VALUE"""),"-")</f>
        <v>-</v>
      </c>
      <c r="GM73" s="10" t="str">
        <f>IFERROR(__xludf.DUMMYFUNCTION("""COMPUTED_VALUE"""),"-")</f>
        <v>-</v>
      </c>
      <c r="GN73" s="10" t="str">
        <f>IFERROR(__xludf.DUMMYFUNCTION("""COMPUTED_VALUE"""),"-")</f>
        <v>-</v>
      </c>
      <c r="GO73" s="10" t="str">
        <f>IFERROR(__xludf.DUMMYFUNCTION("""COMPUTED_VALUE"""),"-")</f>
        <v>-</v>
      </c>
      <c r="GP73" s="10" t="str">
        <f>IFERROR(__xludf.DUMMYFUNCTION("""COMPUTED_VALUE"""),"-")</f>
        <v>-</v>
      </c>
      <c r="GQ73" s="10" t="str">
        <f>IFERROR(__xludf.DUMMYFUNCTION("""COMPUTED_VALUE"""),"-")</f>
        <v>-</v>
      </c>
      <c r="GR73" s="10" t="str">
        <f>IFERROR(__xludf.DUMMYFUNCTION("""COMPUTED_VALUE"""),"-")</f>
        <v>-</v>
      </c>
      <c r="GS73" s="10" t="str">
        <f>IFERROR(__xludf.DUMMYFUNCTION("""COMPUTED_VALUE"""),"-")</f>
        <v>-</v>
      </c>
      <c r="GT73" s="10" t="str">
        <f>IFERROR(__xludf.DUMMYFUNCTION("""COMPUTED_VALUE"""),"-")</f>
        <v>-</v>
      </c>
      <c r="GU73" s="10" t="str">
        <f>IFERROR(__xludf.DUMMYFUNCTION("""COMPUTED_VALUE"""),"-")</f>
        <v>-</v>
      </c>
      <c r="GV73" s="10" t="str">
        <f>IFERROR(__xludf.DUMMYFUNCTION("""COMPUTED_VALUE"""),"-")</f>
        <v>-</v>
      </c>
      <c r="GW73" s="10" t="str">
        <f>IFERROR(__xludf.DUMMYFUNCTION("""COMPUTED_VALUE"""),"-")</f>
        <v>-</v>
      </c>
      <c r="GX73" s="10" t="str">
        <f>IFERROR(__xludf.DUMMYFUNCTION("""COMPUTED_VALUE"""),"-")</f>
        <v>-</v>
      </c>
      <c r="GY73" s="10" t="str">
        <f>IFERROR(__xludf.DUMMYFUNCTION("""COMPUTED_VALUE"""),"-")</f>
        <v>-</v>
      </c>
      <c r="GZ73" s="10" t="str">
        <f>IFERROR(__xludf.DUMMYFUNCTION("""COMPUTED_VALUE"""),"-")</f>
        <v>-</v>
      </c>
      <c r="HA73" s="10" t="str">
        <f>IFERROR(__xludf.DUMMYFUNCTION("""COMPUTED_VALUE"""),"-")</f>
        <v>-</v>
      </c>
      <c r="HB73" s="10" t="str">
        <f>IFERROR(__xludf.DUMMYFUNCTION("""COMPUTED_VALUE"""),"-")</f>
        <v>-</v>
      </c>
      <c r="HC73" s="10" t="str">
        <f>IFERROR(__xludf.DUMMYFUNCTION("""COMPUTED_VALUE"""),"-")</f>
        <v>-</v>
      </c>
      <c r="HD73" s="10" t="str">
        <f>IFERROR(__xludf.DUMMYFUNCTION("""COMPUTED_VALUE"""),"-")</f>
        <v>-</v>
      </c>
      <c r="HE73" s="10" t="str">
        <f>IFERROR(__xludf.DUMMYFUNCTION("""COMPUTED_VALUE"""),"-")</f>
        <v>-</v>
      </c>
      <c r="HF73" s="10" t="str">
        <f>IFERROR(__xludf.DUMMYFUNCTION("""COMPUTED_VALUE"""),"-")</f>
        <v>-</v>
      </c>
      <c r="HG73" s="10" t="str">
        <f>IFERROR(__xludf.DUMMYFUNCTION("""COMPUTED_VALUE"""),"-")</f>
        <v>-</v>
      </c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</row>
    <row r="74">
      <c r="A74" s="7"/>
      <c r="B74" s="8"/>
      <c r="C74" s="8" t="str">
        <f t="shared" si="1"/>
        <v>69 - 72</v>
      </c>
      <c r="D74" s="7" t="str">
        <f>IFERROR(__xludf.DUMMYFUNCTION("""COMPUTED_VALUE"""),"Pengu0")</f>
        <v>Pengu0</v>
      </c>
      <c r="E74" s="7" t="str">
        <f>IFERROR(__xludf.DUMMYFUNCTION("""COMPUTED_VALUE"""),"Aleksandar")</f>
        <v>Aleksandar</v>
      </c>
      <c r="F74" s="7" t="str">
        <f>IFERROR(__xludf.DUMMYFUNCTION("""COMPUTED_VALUE"""),"Urosevic")</f>
        <v>Urosevic</v>
      </c>
      <c r="G74" s="9">
        <f>IFERROR(__xludf.DUMMYFUNCTION("""COMPUTED_VALUE"""),19.0)</f>
        <v>19</v>
      </c>
      <c r="H74" s="7" t="str">
        <f>IFERROR(__xludf.DUMMYFUNCTION("""COMPUTED_VALUE"""),"ODOBREN")</f>
        <v>ODOBREN</v>
      </c>
      <c r="I74" s="7" t="str">
        <f>IFERROR(__xludf.DUMMYFUNCTION("""COMPUTED_VALUE"""),"Kraljevo")</f>
        <v>Kraljevo</v>
      </c>
      <c r="J74" s="7" t="str">
        <f>IFERROR(__xludf.DUMMYFUNCTION("""COMPUTED_VALUE"""),"Gimnazija")</f>
        <v>Gimnazija</v>
      </c>
      <c r="K74" s="7" t="str">
        <f>IFERROR(__xludf.DUMMYFUNCTION("""COMPUTED_VALUE"""),"IV")</f>
        <v>IV</v>
      </c>
      <c r="L74" s="7" t="str">
        <f>IFERROR(__xludf.DUMMYFUNCTION("""COMPUTED_VALUE"""),"A")</f>
        <v>A</v>
      </c>
      <c r="M74" s="7"/>
      <c r="N74" s="10" t="str">
        <f>IFERROR(__xludf.DUMMYFUNCTION("""COMPUTED_VALUE"""),"-")</f>
        <v>-</v>
      </c>
      <c r="O74" s="10" t="str">
        <f>IFERROR(__xludf.DUMMYFUNCTION("""COMPUTED_VALUE"""),"-")</f>
        <v>-</v>
      </c>
      <c r="P74" s="10" t="str">
        <f>IFERROR(__xludf.DUMMYFUNCTION("""COMPUTED_VALUE"""),"-")</f>
        <v>-</v>
      </c>
      <c r="Q74" s="11">
        <f>IFERROR(__xludf.DUMMYFUNCTION("""COMPUTED_VALUE"""),19.0)</f>
        <v>19</v>
      </c>
      <c r="R74" s="10" t="str">
        <f>IFERROR(__xludf.DUMMYFUNCTION("""COMPUTED_VALUE"""),"-")</f>
        <v>-</v>
      </c>
      <c r="S74" s="10" t="str">
        <f>IFERROR(__xludf.DUMMYFUNCTION("""COMPUTED_VALUE"""),"-")</f>
        <v>-</v>
      </c>
      <c r="T74" s="11" t="str">
        <f>IFERROR(__xludf.DUMMYFUNCTION("""COMPUTED_VALUE"""),"-")</f>
        <v>-</v>
      </c>
      <c r="U74" s="10" t="str">
        <f>IFERROR(__xludf.DUMMYFUNCTION("""COMPUTED_VALUE"""),"-")</f>
        <v>-</v>
      </c>
      <c r="V74" s="10" t="str">
        <f>IFERROR(__xludf.DUMMYFUNCTION("""COMPUTED_VALUE"""),"-")</f>
        <v>-</v>
      </c>
      <c r="W74" s="10" t="str">
        <f>IFERROR(__xludf.DUMMYFUNCTION("""COMPUTED_VALUE"""),"-")</f>
        <v>-</v>
      </c>
      <c r="X74" s="10" t="str">
        <f>IFERROR(__xludf.DUMMYFUNCTION("""COMPUTED_VALUE"""),"-")</f>
        <v>-</v>
      </c>
      <c r="Y74" s="10" t="str">
        <f>IFERROR(__xludf.DUMMYFUNCTION("""COMPUTED_VALUE"""),"-")</f>
        <v>-</v>
      </c>
      <c r="Z74" s="10" t="str">
        <f>IFERROR(__xludf.DUMMYFUNCTION("""COMPUTED_VALUE"""),"-")</f>
        <v>-</v>
      </c>
      <c r="AA74" s="10" t="str">
        <f>IFERROR(__xludf.DUMMYFUNCTION("""COMPUTED_VALUE"""),"-")</f>
        <v>-</v>
      </c>
      <c r="AB74" s="10" t="str">
        <f>IFERROR(__xludf.DUMMYFUNCTION("""COMPUTED_VALUE"""),"-")</f>
        <v>-</v>
      </c>
      <c r="AC74" s="10" t="str">
        <f>IFERROR(__xludf.DUMMYFUNCTION("""COMPUTED_VALUE"""),"-")</f>
        <v>-</v>
      </c>
      <c r="AD74" s="10" t="str">
        <f>IFERROR(__xludf.DUMMYFUNCTION("""COMPUTED_VALUE"""),"-")</f>
        <v>-</v>
      </c>
      <c r="AE74" s="10" t="str">
        <f>IFERROR(__xludf.DUMMYFUNCTION("""COMPUTED_VALUE"""),"-")</f>
        <v>-</v>
      </c>
      <c r="AF74" s="10" t="str">
        <f>IFERROR(__xludf.DUMMYFUNCTION("""COMPUTED_VALUE"""),"-")</f>
        <v>-</v>
      </c>
      <c r="AG74" s="10" t="str">
        <f>IFERROR(__xludf.DUMMYFUNCTION("""COMPUTED_VALUE"""),"-")</f>
        <v>-</v>
      </c>
      <c r="AH74" s="10" t="str">
        <f>IFERROR(__xludf.DUMMYFUNCTION("""COMPUTED_VALUE"""),"-")</f>
        <v>-</v>
      </c>
      <c r="AI74" s="10" t="str">
        <f>IFERROR(__xludf.DUMMYFUNCTION("""COMPUTED_VALUE"""),"-")</f>
        <v>-</v>
      </c>
      <c r="AJ74" s="10" t="str">
        <f>IFERROR(__xludf.DUMMYFUNCTION("""COMPUTED_VALUE"""),"-")</f>
        <v>-</v>
      </c>
      <c r="AK74" s="10" t="str">
        <f>IFERROR(__xludf.DUMMYFUNCTION("""COMPUTED_VALUE"""),"-")</f>
        <v>-</v>
      </c>
      <c r="AL74" s="10" t="str">
        <f>IFERROR(__xludf.DUMMYFUNCTION("""COMPUTED_VALUE"""),"-")</f>
        <v>-</v>
      </c>
      <c r="AM74" s="10" t="str">
        <f>IFERROR(__xludf.DUMMYFUNCTION("""COMPUTED_VALUE"""),"-")</f>
        <v>-</v>
      </c>
      <c r="AN74" s="11" t="str">
        <f>IFERROR(__xludf.DUMMYFUNCTION("""COMPUTED_VALUE"""),"-")</f>
        <v>-</v>
      </c>
      <c r="AO74" s="10" t="str">
        <f>IFERROR(__xludf.DUMMYFUNCTION("""COMPUTED_VALUE"""),"-")</f>
        <v>-</v>
      </c>
      <c r="AP74" s="10" t="str">
        <f>IFERROR(__xludf.DUMMYFUNCTION("""COMPUTED_VALUE"""),"-")</f>
        <v>-</v>
      </c>
      <c r="AQ74" s="10" t="str">
        <f>IFERROR(__xludf.DUMMYFUNCTION("""COMPUTED_VALUE"""),"-")</f>
        <v>-</v>
      </c>
      <c r="AR74" s="10" t="str">
        <f>IFERROR(__xludf.DUMMYFUNCTION("""COMPUTED_VALUE"""),"-")</f>
        <v>-</v>
      </c>
      <c r="AS74" s="10" t="str">
        <f>IFERROR(__xludf.DUMMYFUNCTION("""COMPUTED_VALUE"""),"-")</f>
        <v>-</v>
      </c>
      <c r="AT74" s="10" t="str">
        <f>IFERROR(__xludf.DUMMYFUNCTION("""COMPUTED_VALUE"""),"-")</f>
        <v>-</v>
      </c>
      <c r="AU74" s="10" t="str">
        <f>IFERROR(__xludf.DUMMYFUNCTION("""COMPUTED_VALUE"""),"-")</f>
        <v>-</v>
      </c>
      <c r="AV74" s="10" t="str">
        <f>IFERROR(__xludf.DUMMYFUNCTION("""COMPUTED_VALUE"""),"-")</f>
        <v>-</v>
      </c>
      <c r="AW74" s="10" t="str">
        <f>IFERROR(__xludf.DUMMYFUNCTION("""COMPUTED_VALUE"""),"-")</f>
        <v>-</v>
      </c>
      <c r="AX74" s="10" t="str">
        <f>IFERROR(__xludf.DUMMYFUNCTION("""COMPUTED_VALUE"""),"-")</f>
        <v>-</v>
      </c>
      <c r="AY74" s="10" t="str">
        <f>IFERROR(__xludf.DUMMYFUNCTION("""COMPUTED_VALUE"""),"-")</f>
        <v>-</v>
      </c>
      <c r="AZ74" s="10" t="str">
        <f>IFERROR(__xludf.DUMMYFUNCTION("""COMPUTED_VALUE"""),"-")</f>
        <v>-</v>
      </c>
      <c r="BA74" s="10" t="str">
        <f>IFERROR(__xludf.DUMMYFUNCTION("""COMPUTED_VALUE"""),"-")</f>
        <v>-</v>
      </c>
      <c r="BB74" s="10" t="str">
        <f>IFERROR(__xludf.DUMMYFUNCTION("""COMPUTED_VALUE"""),"-")</f>
        <v>-</v>
      </c>
      <c r="BC74" s="10" t="str">
        <f>IFERROR(__xludf.DUMMYFUNCTION("""COMPUTED_VALUE"""),"-")</f>
        <v>-</v>
      </c>
      <c r="BD74" s="10" t="str">
        <f>IFERROR(__xludf.DUMMYFUNCTION("""COMPUTED_VALUE"""),"-")</f>
        <v>-</v>
      </c>
      <c r="BE74" s="10" t="str">
        <f>IFERROR(__xludf.DUMMYFUNCTION("""COMPUTED_VALUE"""),"-")</f>
        <v>-</v>
      </c>
      <c r="BF74" s="10" t="str">
        <f>IFERROR(__xludf.DUMMYFUNCTION("""COMPUTED_VALUE"""),"-")</f>
        <v>-</v>
      </c>
      <c r="BG74" s="10" t="str">
        <f>IFERROR(__xludf.DUMMYFUNCTION("""COMPUTED_VALUE"""),"-")</f>
        <v>-</v>
      </c>
      <c r="BH74" s="10" t="str">
        <f>IFERROR(__xludf.DUMMYFUNCTION("""COMPUTED_VALUE"""),"-")</f>
        <v>-</v>
      </c>
      <c r="BI74" s="10" t="str">
        <f>IFERROR(__xludf.DUMMYFUNCTION("""COMPUTED_VALUE"""),"-")</f>
        <v>-</v>
      </c>
      <c r="BJ74" s="10" t="str">
        <f>IFERROR(__xludf.DUMMYFUNCTION("""COMPUTED_VALUE"""),"-")</f>
        <v>-</v>
      </c>
      <c r="BK74" s="10" t="str">
        <f>IFERROR(__xludf.DUMMYFUNCTION("""COMPUTED_VALUE"""),"-")</f>
        <v>-</v>
      </c>
      <c r="BL74" s="11" t="str">
        <f>IFERROR(__xludf.DUMMYFUNCTION("""COMPUTED_VALUE"""),"-")</f>
        <v>-</v>
      </c>
      <c r="BM74" s="10" t="str">
        <f>IFERROR(__xludf.DUMMYFUNCTION("""COMPUTED_VALUE"""),"-")</f>
        <v>-</v>
      </c>
      <c r="BN74" s="10" t="str">
        <f>IFERROR(__xludf.DUMMYFUNCTION("""COMPUTED_VALUE"""),"-")</f>
        <v>-</v>
      </c>
      <c r="BO74" s="10" t="str">
        <f>IFERROR(__xludf.DUMMYFUNCTION("""COMPUTED_VALUE"""),"-")</f>
        <v>-</v>
      </c>
      <c r="BP74" s="10" t="str">
        <f>IFERROR(__xludf.DUMMYFUNCTION("""COMPUTED_VALUE"""),"-")</f>
        <v>-</v>
      </c>
      <c r="BQ74" s="10" t="str">
        <f>IFERROR(__xludf.DUMMYFUNCTION("""COMPUTED_VALUE"""),"-")</f>
        <v>-</v>
      </c>
      <c r="BR74" s="10" t="str">
        <f>IFERROR(__xludf.DUMMYFUNCTION("""COMPUTED_VALUE"""),"-")</f>
        <v>-</v>
      </c>
      <c r="BS74" s="10" t="str">
        <f>IFERROR(__xludf.DUMMYFUNCTION("""COMPUTED_VALUE"""),"-")</f>
        <v>-</v>
      </c>
      <c r="BT74" s="10" t="str">
        <f>IFERROR(__xludf.DUMMYFUNCTION("""COMPUTED_VALUE"""),"-")</f>
        <v>-</v>
      </c>
      <c r="BU74" s="10" t="str">
        <f>IFERROR(__xludf.DUMMYFUNCTION("""COMPUTED_VALUE"""),"-")</f>
        <v>-</v>
      </c>
      <c r="BV74" s="10" t="str">
        <f>IFERROR(__xludf.DUMMYFUNCTION("""COMPUTED_VALUE"""),"-")</f>
        <v>-</v>
      </c>
      <c r="BW74" s="10" t="str">
        <f>IFERROR(__xludf.DUMMYFUNCTION("""COMPUTED_VALUE"""),"-")</f>
        <v>-</v>
      </c>
      <c r="BX74" s="10" t="str">
        <f>IFERROR(__xludf.DUMMYFUNCTION("""COMPUTED_VALUE"""),"-")</f>
        <v>-</v>
      </c>
      <c r="BY74" s="10" t="str">
        <f>IFERROR(__xludf.DUMMYFUNCTION("""COMPUTED_VALUE"""),"-")</f>
        <v>-</v>
      </c>
      <c r="BZ74" s="10" t="str">
        <f>IFERROR(__xludf.DUMMYFUNCTION("""COMPUTED_VALUE"""),"-")</f>
        <v>-</v>
      </c>
      <c r="CA74" s="10" t="str">
        <f>IFERROR(__xludf.DUMMYFUNCTION("""COMPUTED_VALUE"""),"-")</f>
        <v>-</v>
      </c>
      <c r="CB74" s="10" t="str">
        <f>IFERROR(__xludf.DUMMYFUNCTION("""COMPUTED_VALUE"""),"-")</f>
        <v>-</v>
      </c>
      <c r="CC74" s="10" t="str">
        <f>IFERROR(__xludf.DUMMYFUNCTION("""COMPUTED_VALUE"""),"-")</f>
        <v>-</v>
      </c>
      <c r="CD74" s="10" t="str">
        <f>IFERROR(__xludf.DUMMYFUNCTION("""COMPUTED_VALUE"""),"-")</f>
        <v>-</v>
      </c>
      <c r="CE74" s="10" t="str">
        <f>IFERROR(__xludf.DUMMYFUNCTION("""COMPUTED_VALUE"""),"-")</f>
        <v>-</v>
      </c>
      <c r="CF74" s="10" t="str">
        <f>IFERROR(__xludf.DUMMYFUNCTION("""COMPUTED_VALUE"""),"-")</f>
        <v>-</v>
      </c>
      <c r="CG74" s="10" t="str">
        <f>IFERROR(__xludf.DUMMYFUNCTION("""COMPUTED_VALUE"""),"-")</f>
        <v>-</v>
      </c>
      <c r="CH74" s="10" t="str">
        <f>IFERROR(__xludf.DUMMYFUNCTION("""COMPUTED_VALUE"""),"-")</f>
        <v>-</v>
      </c>
      <c r="CI74" s="10" t="str">
        <f>IFERROR(__xludf.DUMMYFUNCTION("""COMPUTED_VALUE"""),"-")</f>
        <v>-</v>
      </c>
      <c r="CJ74" s="10" t="str">
        <f>IFERROR(__xludf.DUMMYFUNCTION("""COMPUTED_VALUE"""),"-")</f>
        <v>-</v>
      </c>
      <c r="CK74" s="10" t="str">
        <f>IFERROR(__xludf.DUMMYFUNCTION("""COMPUTED_VALUE"""),"-")</f>
        <v>-</v>
      </c>
      <c r="CL74" s="10" t="str">
        <f>IFERROR(__xludf.DUMMYFUNCTION("""COMPUTED_VALUE"""),"-")</f>
        <v>-</v>
      </c>
      <c r="CM74" s="10" t="str">
        <f>IFERROR(__xludf.DUMMYFUNCTION("""COMPUTED_VALUE"""),"-")</f>
        <v>-</v>
      </c>
      <c r="CN74" s="10" t="str">
        <f>IFERROR(__xludf.DUMMYFUNCTION("""COMPUTED_VALUE"""),"-")</f>
        <v>-</v>
      </c>
      <c r="CO74" s="11">
        <f>IFERROR(__xludf.DUMMYFUNCTION("""COMPUTED_VALUE"""),1.0)</f>
        <v>1</v>
      </c>
      <c r="CP74" s="10">
        <f>IFERROR(__xludf.DUMMYFUNCTION("""COMPUTED_VALUE"""),1.0)</f>
        <v>1</v>
      </c>
      <c r="CQ74" s="10">
        <f>IFERROR(__xludf.DUMMYFUNCTION("""COMPUTED_VALUE"""),1.0)</f>
        <v>1</v>
      </c>
      <c r="CR74" s="10">
        <f>IFERROR(__xludf.DUMMYFUNCTION("""COMPUTED_VALUE"""),1.0)</f>
        <v>1</v>
      </c>
      <c r="CS74" s="10">
        <f>IFERROR(__xludf.DUMMYFUNCTION("""COMPUTED_VALUE"""),1.0)</f>
        <v>1</v>
      </c>
      <c r="CT74" s="10">
        <f>IFERROR(__xludf.DUMMYFUNCTION("""COMPUTED_VALUE"""),1.0)</f>
        <v>1</v>
      </c>
      <c r="CU74" s="10">
        <f>IFERROR(__xludf.DUMMYFUNCTION("""COMPUTED_VALUE"""),1.0)</f>
        <v>1</v>
      </c>
      <c r="CV74" s="10">
        <f>IFERROR(__xludf.DUMMYFUNCTION("""COMPUTED_VALUE"""),1.0)</f>
        <v>1</v>
      </c>
      <c r="CW74" s="10">
        <f>IFERROR(__xludf.DUMMYFUNCTION("""COMPUTED_VALUE"""),1.0)</f>
        <v>1</v>
      </c>
      <c r="CX74" s="10">
        <f>IFERROR(__xludf.DUMMYFUNCTION("""COMPUTED_VALUE"""),1.0)</f>
        <v>1</v>
      </c>
      <c r="CY74" s="10">
        <f>IFERROR(__xludf.DUMMYFUNCTION("""COMPUTED_VALUE"""),1.0)</f>
        <v>1</v>
      </c>
      <c r="CZ74" s="10">
        <f>IFERROR(__xludf.DUMMYFUNCTION("""COMPUTED_VALUE"""),1.0)</f>
        <v>1</v>
      </c>
      <c r="DA74" s="10">
        <f>IFERROR(__xludf.DUMMYFUNCTION("""COMPUTED_VALUE"""),1.0)</f>
        <v>1</v>
      </c>
      <c r="DB74" s="10">
        <f>IFERROR(__xludf.DUMMYFUNCTION("""COMPUTED_VALUE"""),1.0)</f>
        <v>1</v>
      </c>
      <c r="DC74" s="10" t="str">
        <f>IFERROR(__xludf.DUMMYFUNCTION("""COMPUTED_VALUE"""),"WA")</f>
        <v>WA</v>
      </c>
      <c r="DD74" s="10" t="str">
        <f>IFERROR(__xludf.DUMMYFUNCTION("""COMPUTED_VALUE"""),"WA")</f>
        <v>WA</v>
      </c>
      <c r="DE74" s="10">
        <f>IFERROR(__xludf.DUMMYFUNCTION("""COMPUTED_VALUE"""),1.0)</f>
        <v>1</v>
      </c>
      <c r="DF74" s="10">
        <f>IFERROR(__xludf.DUMMYFUNCTION("""COMPUTED_VALUE"""),1.0)</f>
        <v>1</v>
      </c>
      <c r="DG74" s="10">
        <f>IFERROR(__xludf.DUMMYFUNCTION("""COMPUTED_VALUE"""),1.0)</f>
        <v>1</v>
      </c>
      <c r="DH74" s="10">
        <f>IFERROR(__xludf.DUMMYFUNCTION("""COMPUTED_VALUE"""),1.0)</f>
        <v>1</v>
      </c>
      <c r="DI74" s="10" t="str">
        <f>IFERROR(__xludf.DUMMYFUNCTION("""COMPUTED_VALUE"""),"WA")</f>
        <v>WA</v>
      </c>
      <c r="DJ74" s="10" t="str">
        <f>IFERROR(__xludf.DUMMYFUNCTION("""COMPUTED_VALUE"""),"WA")</f>
        <v>WA</v>
      </c>
      <c r="DK74" s="10" t="str">
        <f>IFERROR(__xludf.DUMMYFUNCTION("""COMPUTED_VALUE"""),"WA")</f>
        <v>WA</v>
      </c>
      <c r="DL74" s="10" t="str">
        <f>IFERROR(__xludf.DUMMYFUNCTION("""COMPUTED_VALUE"""),"WA")</f>
        <v>WA</v>
      </c>
      <c r="DM74" s="10" t="str">
        <f>IFERROR(__xludf.DUMMYFUNCTION("""COMPUTED_VALUE"""),"WA")</f>
        <v>WA</v>
      </c>
      <c r="DN74" s="10" t="str">
        <f>IFERROR(__xludf.DUMMYFUNCTION("""COMPUTED_VALUE"""),"WA")</f>
        <v>WA</v>
      </c>
      <c r="DO74" s="10">
        <f>IFERROR(__xludf.DUMMYFUNCTION("""COMPUTED_VALUE"""),1.0)</f>
        <v>1</v>
      </c>
      <c r="DP74" s="10" t="str">
        <f>IFERROR(__xludf.DUMMYFUNCTION("""COMPUTED_VALUE"""),"WA")</f>
        <v>WA</v>
      </c>
      <c r="DQ74" s="10">
        <f>IFERROR(__xludf.DUMMYFUNCTION("""COMPUTED_VALUE"""),1.0)</f>
        <v>1</v>
      </c>
      <c r="DR74" s="10">
        <f>IFERROR(__xludf.DUMMYFUNCTION("""COMPUTED_VALUE"""),1.0)</f>
        <v>1</v>
      </c>
      <c r="DS74" s="10">
        <f>IFERROR(__xludf.DUMMYFUNCTION("""COMPUTED_VALUE"""),1.0)</f>
        <v>1</v>
      </c>
      <c r="DT74" s="10" t="str">
        <f>IFERROR(__xludf.DUMMYFUNCTION("""COMPUTED_VALUE"""),"WA")</f>
        <v>WA</v>
      </c>
      <c r="DU74" s="10">
        <f>IFERROR(__xludf.DUMMYFUNCTION("""COMPUTED_VALUE"""),1.0)</f>
        <v>1</v>
      </c>
      <c r="DV74" s="10">
        <f>IFERROR(__xludf.DUMMYFUNCTION("""COMPUTED_VALUE"""),1.0)</f>
        <v>1</v>
      </c>
      <c r="DW74" s="10">
        <f>IFERROR(__xludf.DUMMYFUNCTION("""COMPUTED_VALUE"""),1.0)</f>
        <v>1</v>
      </c>
      <c r="DX74" s="10">
        <f>IFERROR(__xludf.DUMMYFUNCTION("""COMPUTED_VALUE"""),1.0)</f>
        <v>1</v>
      </c>
      <c r="DY74" s="10">
        <f>IFERROR(__xludf.DUMMYFUNCTION("""COMPUTED_VALUE"""),1.0)</f>
        <v>1</v>
      </c>
      <c r="DZ74" s="10">
        <f>IFERROR(__xludf.DUMMYFUNCTION("""COMPUTED_VALUE"""),1.0)</f>
        <v>1</v>
      </c>
      <c r="EA74" s="10">
        <f>IFERROR(__xludf.DUMMYFUNCTION("""COMPUTED_VALUE"""),1.0)</f>
        <v>1</v>
      </c>
      <c r="EB74" s="10" t="str">
        <f>IFERROR(__xludf.DUMMYFUNCTION("""COMPUTED_VALUE"""),"WA")</f>
        <v>WA</v>
      </c>
      <c r="EC74" s="10">
        <f>IFERROR(__xludf.DUMMYFUNCTION("""COMPUTED_VALUE"""),1.0)</f>
        <v>1</v>
      </c>
      <c r="ED74" s="10">
        <f>IFERROR(__xludf.DUMMYFUNCTION("""COMPUTED_VALUE"""),1.0)</f>
        <v>1</v>
      </c>
      <c r="EE74" s="10">
        <f>IFERROR(__xludf.DUMMYFUNCTION("""COMPUTED_VALUE"""),1.0)</f>
        <v>1</v>
      </c>
      <c r="EF74" s="10">
        <f>IFERROR(__xludf.DUMMYFUNCTION("""COMPUTED_VALUE"""),1.0)</f>
        <v>1</v>
      </c>
      <c r="EG74" s="10">
        <f>IFERROR(__xludf.DUMMYFUNCTION("""COMPUTED_VALUE"""),1.0)</f>
        <v>1</v>
      </c>
      <c r="EH74" s="10" t="str">
        <f>IFERROR(__xludf.DUMMYFUNCTION("""COMPUTED_VALUE"""),"WA")</f>
        <v>WA</v>
      </c>
      <c r="EI74" s="10">
        <f>IFERROR(__xludf.DUMMYFUNCTION("""COMPUTED_VALUE"""),1.0)</f>
        <v>1</v>
      </c>
      <c r="EJ74" s="10">
        <f>IFERROR(__xludf.DUMMYFUNCTION("""COMPUTED_VALUE"""),1.0)</f>
        <v>1</v>
      </c>
      <c r="EK74" s="10">
        <f>IFERROR(__xludf.DUMMYFUNCTION("""COMPUTED_VALUE"""),1.0)</f>
        <v>1</v>
      </c>
      <c r="EL74" s="10">
        <f>IFERROR(__xludf.DUMMYFUNCTION("""COMPUTED_VALUE"""),1.0)</f>
        <v>1</v>
      </c>
      <c r="EM74" s="10" t="str">
        <f>IFERROR(__xludf.DUMMYFUNCTION("""COMPUTED_VALUE"""),"WA")</f>
        <v>WA</v>
      </c>
      <c r="EN74" s="10" t="str">
        <f>IFERROR(__xludf.DUMMYFUNCTION("""COMPUTED_VALUE"""),"WA")</f>
        <v>WA</v>
      </c>
      <c r="EO74" s="10">
        <f>IFERROR(__xludf.DUMMYFUNCTION("""COMPUTED_VALUE"""),1.0)</f>
        <v>1</v>
      </c>
      <c r="EP74" s="10" t="str">
        <f>IFERROR(__xludf.DUMMYFUNCTION("""COMPUTED_VALUE"""),"MLE")</f>
        <v>MLE</v>
      </c>
      <c r="EQ74" s="10" t="str">
        <f>IFERROR(__xludf.DUMMYFUNCTION("""COMPUTED_VALUE"""),"MLE")</f>
        <v>MLE</v>
      </c>
      <c r="ER74" s="10">
        <f>IFERROR(__xludf.DUMMYFUNCTION("""COMPUTED_VALUE"""),1.0)</f>
        <v>1</v>
      </c>
      <c r="ES74" s="10">
        <f>IFERROR(__xludf.DUMMYFUNCTION("""COMPUTED_VALUE"""),1.0)</f>
        <v>1</v>
      </c>
      <c r="ET74" s="10" t="str">
        <f>IFERROR(__xludf.DUMMYFUNCTION("""COMPUTED_VALUE"""),"WA")</f>
        <v>WA</v>
      </c>
      <c r="EU74" s="10">
        <f>IFERROR(__xludf.DUMMYFUNCTION("""COMPUTED_VALUE"""),1.0)</f>
        <v>1</v>
      </c>
      <c r="EV74" s="10">
        <f>IFERROR(__xludf.DUMMYFUNCTION("""COMPUTED_VALUE"""),1.0)</f>
        <v>1</v>
      </c>
      <c r="EW74" s="10" t="str">
        <f>IFERROR(__xludf.DUMMYFUNCTION("""COMPUTED_VALUE"""),"WA")</f>
        <v>WA</v>
      </c>
      <c r="EX74" s="10" t="str">
        <f>IFERROR(__xludf.DUMMYFUNCTION("""COMPUTED_VALUE"""),"WA")</f>
        <v>WA</v>
      </c>
      <c r="EY74" s="10" t="str">
        <f>IFERROR(__xludf.DUMMYFUNCTION("""COMPUTED_VALUE"""),"WA")</f>
        <v>WA</v>
      </c>
      <c r="EZ74" s="10" t="str">
        <f>IFERROR(__xludf.DUMMYFUNCTION("""COMPUTED_VALUE"""),"WA")</f>
        <v>WA</v>
      </c>
      <c r="FA74" s="10" t="str">
        <f>IFERROR(__xludf.DUMMYFUNCTION("""COMPUTED_VALUE"""),"WA")</f>
        <v>WA</v>
      </c>
      <c r="FB74" s="10" t="str">
        <f>IFERROR(__xludf.DUMMYFUNCTION("""COMPUTED_VALUE"""),"WA")</f>
        <v>WA</v>
      </c>
      <c r="FC74" s="10" t="str">
        <f>IFERROR(__xludf.DUMMYFUNCTION("""COMPUTED_VALUE"""),"WA")</f>
        <v>WA</v>
      </c>
      <c r="FD74" s="11" t="str">
        <f>IFERROR(__xludf.DUMMYFUNCTION("""COMPUTED_VALUE"""),"-")</f>
        <v>-</v>
      </c>
      <c r="FE74" s="10" t="str">
        <f>IFERROR(__xludf.DUMMYFUNCTION("""COMPUTED_VALUE"""),"-")</f>
        <v>-</v>
      </c>
      <c r="FF74" s="10" t="str">
        <f>IFERROR(__xludf.DUMMYFUNCTION("""COMPUTED_VALUE"""),"-")</f>
        <v>-</v>
      </c>
      <c r="FG74" s="10" t="str">
        <f>IFERROR(__xludf.DUMMYFUNCTION("""COMPUTED_VALUE"""),"-")</f>
        <v>-</v>
      </c>
      <c r="FH74" s="10" t="str">
        <f>IFERROR(__xludf.DUMMYFUNCTION("""COMPUTED_VALUE"""),"-")</f>
        <v>-</v>
      </c>
      <c r="FI74" s="10" t="str">
        <f>IFERROR(__xludf.DUMMYFUNCTION("""COMPUTED_VALUE"""),"-")</f>
        <v>-</v>
      </c>
      <c r="FJ74" s="10" t="str">
        <f>IFERROR(__xludf.DUMMYFUNCTION("""COMPUTED_VALUE"""),"-")</f>
        <v>-</v>
      </c>
      <c r="FK74" s="10" t="str">
        <f>IFERROR(__xludf.DUMMYFUNCTION("""COMPUTED_VALUE"""),"-")</f>
        <v>-</v>
      </c>
      <c r="FL74" s="10" t="str">
        <f>IFERROR(__xludf.DUMMYFUNCTION("""COMPUTED_VALUE"""),"-")</f>
        <v>-</v>
      </c>
      <c r="FM74" s="10" t="str">
        <f>IFERROR(__xludf.DUMMYFUNCTION("""COMPUTED_VALUE"""),"-")</f>
        <v>-</v>
      </c>
      <c r="FN74" s="10" t="str">
        <f>IFERROR(__xludf.DUMMYFUNCTION("""COMPUTED_VALUE"""),"-")</f>
        <v>-</v>
      </c>
      <c r="FO74" s="10" t="str">
        <f>IFERROR(__xludf.DUMMYFUNCTION("""COMPUTED_VALUE"""),"-")</f>
        <v>-</v>
      </c>
      <c r="FP74" s="10" t="str">
        <f>IFERROR(__xludf.DUMMYFUNCTION("""COMPUTED_VALUE"""),"-")</f>
        <v>-</v>
      </c>
      <c r="FQ74" s="10" t="str">
        <f>IFERROR(__xludf.DUMMYFUNCTION("""COMPUTED_VALUE"""),"-")</f>
        <v>-</v>
      </c>
      <c r="FR74" s="10" t="str">
        <f>IFERROR(__xludf.DUMMYFUNCTION("""COMPUTED_VALUE"""),"-")</f>
        <v>-</v>
      </c>
      <c r="FS74" s="10" t="str">
        <f>IFERROR(__xludf.DUMMYFUNCTION("""COMPUTED_VALUE"""),"-")</f>
        <v>-</v>
      </c>
      <c r="FT74" s="10" t="str">
        <f>IFERROR(__xludf.DUMMYFUNCTION("""COMPUTED_VALUE"""),"-")</f>
        <v>-</v>
      </c>
      <c r="FU74" s="10" t="str">
        <f>IFERROR(__xludf.DUMMYFUNCTION("""COMPUTED_VALUE"""),"-")</f>
        <v>-</v>
      </c>
      <c r="FV74" s="10" t="str">
        <f>IFERROR(__xludf.DUMMYFUNCTION("""COMPUTED_VALUE"""),"-")</f>
        <v>-</v>
      </c>
      <c r="FW74" s="10" t="str">
        <f>IFERROR(__xludf.DUMMYFUNCTION("""COMPUTED_VALUE"""),"-")</f>
        <v>-</v>
      </c>
      <c r="FX74" s="10" t="str">
        <f>IFERROR(__xludf.DUMMYFUNCTION("""COMPUTED_VALUE"""),"-")</f>
        <v>-</v>
      </c>
      <c r="FY74" s="10" t="str">
        <f>IFERROR(__xludf.DUMMYFUNCTION("""COMPUTED_VALUE"""),"-")</f>
        <v>-</v>
      </c>
      <c r="FZ74" s="10" t="str">
        <f>IFERROR(__xludf.DUMMYFUNCTION("""COMPUTED_VALUE"""),"-")</f>
        <v>-</v>
      </c>
      <c r="GA74" s="10" t="str">
        <f>IFERROR(__xludf.DUMMYFUNCTION("""COMPUTED_VALUE"""),"-")</f>
        <v>-</v>
      </c>
      <c r="GB74" s="10" t="str">
        <f>IFERROR(__xludf.DUMMYFUNCTION("""COMPUTED_VALUE"""),"-")</f>
        <v>-</v>
      </c>
      <c r="GC74" s="10" t="str">
        <f>IFERROR(__xludf.DUMMYFUNCTION("""COMPUTED_VALUE"""),"-")</f>
        <v>-</v>
      </c>
      <c r="GD74" s="10" t="str">
        <f>IFERROR(__xludf.DUMMYFUNCTION("""COMPUTED_VALUE"""),"-")</f>
        <v>-</v>
      </c>
      <c r="GE74" s="11" t="str">
        <f>IFERROR(__xludf.DUMMYFUNCTION("""COMPUTED_VALUE"""),"-")</f>
        <v>-</v>
      </c>
      <c r="GF74" s="10" t="str">
        <f>IFERROR(__xludf.DUMMYFUNCTION("""COMPUTED_VALUE"""),"-")</f>
        <v>-</v>
      </c>
      <c r="GG74" s="10" t="str">
        <f>IFERROR(__xludf.DUMMYFUNCTION("""COMPUTED_VALUE"""),"-")</f>
        <v>-</v>
      </c>
      <c r="GH74" s="10" t="str">
        <f>IFERROR(__xludf.DUMMYFUNCTION("""COMPUTED_VALUE"""),"-")</f>
        <v>-</v>
      </c>
      <c r="GI74" s="10" t="str">
        <f>IFERROR(__xludf.DUMMYFUNCTION("""COMPUTED_VALUE"""),"-")</f>
        <v>-</v>
      </c>
      <c r="GJ74" s="10" t="str">
        <f>IFERROR(__xludf.DUMMYFUNCTION("""COMPUTED_VALUE"""),"-")</f>
        <v>-</v>
      </c>
      <c r="GK74" s="10" t="str">
        <f>IFERROR(__xludf.DUMMYFUNCTION("""COMPUTED_VALUE"""),"-")</f>
        <v>-</v>
      </c>
      <c r="GL74" s="10" t="str">
        <f>IFERROR(__xludf.DUMMYFUNCTION("""COMPUTED_VALUE"""),"-")</f>
        <v>-</v>
      </c>
      <c r="GM74" s="10" t="str">
        <f>IFERROR(__xludf.DUMMYFUNCTION("""COMPUTED_VALUE"""),"-")</f>
        <v>-</v>
      </c>
      <c r="GN74" s="10" t="str">
        <f>IFERROR(__xludf.DUMMYFUNCTION("""COMPUTED_VALUE"""),"-")</f>
        <v>-</v>
      </c>
      <c r="GO74" s="10" t="str">
        <f>IFERROR(__xludf.DUMMYFUNCTION("""COMPUTED_VALUE"""),"-")</f>
        <v>-</v>
      </c>
      <c r="GP74" s="10" t="str">
        <f>IFERROR(__xludf.DUMMYFUNCTION("""COMPUTED_VALUE"""),"-")</f>
        <v>-</v>
      </c>
      <c r="GQ74" s="10" t="str">
        <f>IFERROR(__xludf.DUMMYFUNCTION("""COMPUTED_VALUE"""),"-")</f>
        <v>-</v>
      </c>
      <c r="GR74" s="10" t="str">
        <f>IFERROR(__xludf.DUMMYFUNCTION("""COMPUTED_VALUE"""),"-")</f>
        <v>-</v>
      </c>
      <c r="GS74" s="10" t="str">
        <f>IFERROR(__xludf.DUMMYFUNCTION("""COMPUTED_VALUE"""),"-")</f>
        <v>-</v>
      </c>
      <c r="GT74" s="10" t="str">
        <f>IFERROR(__xludf.DUMMYFUNCTION("""COMPUTED_VALUE"""),"-")</f>
        <v>-</v>
      </c>
      <c r="GU74" s="10" t="str">
        <f>IFERROR(__xludf.DUMMYFUNCTION("""COMPUTED_VALUE"""),"-")</f>
        <v>-</v>
      </c>
      <c r="GV74" s="10" t="str">
        <f>IFERROR(__xludf.DUMMYFUNCTION("""COMPUTED_VALUE"""),"-")</f>
        <v>-</v>
      </c>
      <c r="GW74" s="10" t="str">
        <f>IFERROR(__xludf.DUMMYFUNCTION("""COMPUTED_VALUE"""),"-")</f>
        <v>-</v>
      </c>
      <c r="GX74" s="10" t="str">
        <f>IFERROR(__xludf.DUMMYFUNCTION("""COMPUTED_VALUE"""),"-")</f>
        <v>-</v>
      </c>
      <c r="GY74" s="10" t="str">
        <f>IFERROR(__xludf.DUMMYFUNCTION("""COMPUTED_VALUE"""),"-")</f>
        <v>-</v>
      </c>
      <c r="GZ74" s="10" t="str">
        <f>IFERROR(__xludf.DUMMYFUNCTION("""COMPUTED_VALUE"""),"-")</f>
        <v>-</v>
      </c>
      <c r="HA74" s="10" t="str">
        <f>IFERROR(__xludf.DUMMYFUNCTION("""COMPUTED_VALUE"""),"-")</f>
        <v>-</v>
      </c>
      <c r="HB74" s="10" t="str">
        <f>IFERROR(__xludf.DUMMYFUNCTION("""COMPUTED_VALUE"""),"-")</f>
        <v>-</v>
      </c>
      <c r="HC74" s="10" t="str">
        <f>IFERROR(__xludf.DUMMYFUNCTION("""COMPUTED_VALUE"""),"-")</f>
        <v>-</v>
      </c>
      <c r="HD74" s="10" t="str">
        <f>IFERROR(__xludf.DUMMYFUNCTION("""COMPUTED_VALUE"""),"-")</f>
        <v>-</v>
      </c>
      <c r="HE74" s="10" t="str">
        <f>IFERROR(__xludf.DUMMYFUNCTION("""COMPUTED_VALUE"""),"-")</f>
        <v>-</v>
      </c>
      <c r="HF74" s="10" t="str">
        <f>IFERROR(__xludf.DUMMYFUNCTION("""COMPUTED_VALUE"""),"-")</f>
        <v>-</v>
      </c>
      <c r="HG74" s="10" t="str">
        <f>IFERROR(__xludf.DUMMYFUNCTION("""COMPUTED_VALUE"""),"-")</f>
        <v>-</v>
      </c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</row>
    <row r="75">
      <c r="A75" s="7"/>
      <c r="B75" s="8"/>
      <c r="C75" s="8">
        <f t="shared" si="1"/>
        <v>73</v>
      </c>
      <c r="D75" s="7" t="str">
        <f>IFERROR(__xludf.DUMMYFUNCTION("""COMPUTED_VALUE"""),"AproJanos")</f>
        <v>AproJanos</v>
      </c>
      <c r="E75" s="7" t="str">
        <f>IFERROR(__xludf.DUMMYFUNCTION("""COMPUTED_VALUE"""),"János")</f>
        <v>János</v>
      </c>
      <c r="F75" s="7" t="str">
        <f>IFERROR(__xludf.DUMMYFUNCTION("""COMPUTED_VALUE"""),"Apró")</f>
        <v>Apró</v>
      </c>
      <c r="G75" s="9">
        <f>IFERROR(__xludf.DUMMYFUNCTION("""COMPUTED_VALUE"""),14.0)</f>
        <v>14</v>
      </c>
      <c r="H75" s="7" t="str">
        <f>IFERROR(__xludf.DUMMYFUNCTION("""COMPUTED_VALUE"""),"ODOBREN")</f>
        <v>ODOBREN</v>
      </c>
      <c r="I75" s="7" t="str">
        <f>IFERROR(__xludf.DUMMYFUNCTION("""COMPUTED_VALUE"""),"Senta")</f>
        <v>Senta</v>
      </c>
      <c r="J75" s="7" t="str">
        <f>IFERROR(__xludf.DUMMYFUNCTION("""COMPUTED_VALUE"""),"Gimnazija sa domom učenika za talentovane učenike Boljai")</f>
        <v>Gimnazija sa domom učenika za talentovane učenike Boljai</v>
      </c>
      <c r="K75" s="7" t="str">
        <f>IFERROR(__xludf.DUMMYFUNCTION("""COMPUTED_VALUE"""),"III")</f>
        <v>III</v>
      </c>
      <c r="L75" s="7" t="str">
        <f>IFERROR(__xludf.DUMMYFUNCTION("""COMPUTED_VALUE"""),"A")</f>
        <v>A</v>
      </c>
      <c r="M75" s="7" t="str">
        <f>IFERROR(__xludf.DUMMYFUNCTION("""COMPUTED_VALUE"""),"Kőrösi Gábor, Simonyi Máté, Kovacsics Tamás")</f>
        <v>Kőrösi Gábor, Simonyi Máté, Kovacsics Tamás</v>
      </c>
      <c r="N75" s="10" t="str">
        <f>IFERROR(__xludf.DUMMYFUNCTION("""COMPUTED_VALUE"""),"-")</f>
        <v>-</v>
      </c>
      <c r="O75" s="10" t="str">
        <f>IFERROR(__xludf.DUMMYFUNCTION("""COMPUTED_VALUE"""),"-")</f>
        <v>-</v>
      </c>
      <c r="P75" s="10" t="str">
        <f>IFERROR(__xludf.DUMMYFUNCTION("""COMPUTED_VALUE"""),"-")</f>
        <v>-</v>
      </c>
      <c r="Q75" s="11">
        <f>IFERROR(__xludf.DUMMYFUNCTION("""COMPUTED_VALUE"""),0.0)</f>
        <v>0</v>
      </c>
      <c r="R75" s="10">
        <f>IFERROR(__xludf.DUMMYFUNCTION("""COMPUTED_VALUE"""),14.0)</f>
        <v>14</v>
      </c>
      <c r="S75" s="10" t="str">
        <f>IFERROR(__xludf.DUMMYFUNCTION("""COMPUTED_VALUE"""),"-")</f>
        <v>-</v>
      </c>
      <c r="T75" s="11" t="str">
        <f>IFERROR(__xludf.DUMMYFUNCTION("""COMPUTED_VALUE"""),"-")</f>
        <v>-</v>
      </c>
      <c r="U75" s="10" t="str">
        <f>IFERROR(__xludf.DUMMYFUNCTION("""COMPUTED_VALUE"""),"-")</f>
        <v>-</v>
      </c>
      <c r="V75" s="10" t="str">
        <f>IFERROR(__xludf.DUMMYFUNCTION("""COMPUTED_VALUE"""),"-")</f>
        <v>-</v>
      </c>
      <c r="W75" s="10" t="str">
        <f>IFERROR(__xludf.DUMMYFUNCTION("""COMPUTED_VALUE"""),"-")</f>
        <v>-</v>
      </c>
      <c r="X75" s="10" t="str">
        <f>IFERROR(__xludf.DUMMYFUNCTION("""COMPUTED_VALUE"""),"-")</f>
        <v>-</v>
      </c>
      <c r="Y75" s="10" t="str">
        <f>IFERROR(__xludf.DUMMYFUNCTION("""COMPUTED_VALUE"""),"-")</f>
        <v>-</v>
      </c>
      <c r="Z75" s="10" t="str">
        <f>IFERROR(__xludf.DUMMYFUNCTION("""COMPUTED_VALUE"""),"-")</f>
        <v>-</v>
      </c>
      <c r="AA75" s="10" t="str">
        <f>IFERROR(__xludf.DUMMYFUNCTION("""COMPUTED_VALUE"""),"-")</f>
        <v>-</v>
      </c>
      <c r="AB75" s="10" t="str">
        <f>IFERROR(__xludf.DUMMYFUNCTION("""COMPUTED_VALUE"""),"-")</f>
        <v>-</v>
      </c>
      <c r="AC75" s="10" t="str">
        <f>IFERROR(__xludf.DUMMYFUNCTION("""COMPUTED_VALUE"""),"-")</f>
        <v>-</v>
      </c>
      <c r="AD75" s="10" t="str">
        <f>IFERROR(__xludf.DUMMYFUNCTION("""COMPUTED_VALUE"""),"-")</f>
        <v>-</v>
      </c>
      <c r="AE75" s="10" t="str">
        <f>IFERROR(__xludf.DUMMYFUNCTION("""COMPUTED_VALUE"""),"-")</f>
        <v>-</v>
      </c>
      <c r="AF75" s="10" t="str">
        <f>IFERROR(__xludf.DUMMYFUNCTION("""COMPUTED_VALUE"""),"-")</f>
        <v>-</v>
      </c>
      <c r="AG75" s="10" t="str">
        <f>IFERROR(__xludf.DUMMYFUNCTION("""COMPUTED_VALUE"""),"-")</f>
        <v>-</v>
      </c>
      <c r="AH75" s="10" t="str">
        <f>IFERROR(__xludf.DUMMYFUNCTION("""COMPUTED_VALUE"""),"-")</f>
        <v>-</v>
      </c>
      <c r="AI75" s="10" t="str">
        <f>IFERROR(__xludf.DUMMYFUNCTION("""COMPUTED_VALUE"""),"-")</f>
        <v>-</v>
      </c>
      <c r="AJ75" s="10" t="str">
        <f>IFERROR(__xludf.DUMMYFUNCTION("""COMPUTED_VALUE"""),"-")</f>
        <v>-</v>
      </c>
      <c r="AK75" s="10" t="str">
        <f>IFERROR(__xludf.DUMMYFUNCTION("""COMPUTED_VALUE"""),"-")</f>
        <v>-</v>
      </c>
      <c r="AL75" s="10" t="str">
        <f>IFERROR(__xludf.DUMMYFUNCTION("""COMPUTED_VALUE"""),"-")</f>
        <v>-</v>
      </c>
      <c r="AM75" s="10" t="str">
        <f>IFERROR(__xludf.DUMMYFUNCTION("""COMPUTED_VALUE"""),"-")</f>
        <v>-</v>
      </c>
      <c r="AN75" s="11" t="str">
        <f>IFERROR(__xludf.DUMMYFUNCTION("""COMPUTED_VALUE"""),"-")</f>
        <v>-</v>
      </c>
      <c r="AO75" s="10" t="str">
        <f>IFERROR(__xludf.DUMMYFUNCTION("""COMPUTED_VALUE"""),"-")</f>
        <v>-</v>
      </c>
      <c r="AP75" s="10" t="str">
        <f>IFERROR(__xludf.DUMMYFUNCTION("""COMPUTED_VALUE"""),"-")</f>
        <v>-</v>
      </c>
      <c r="AQ75" s="10" t="str">
        <f>IFERROR(__xludf.DUMMYFUNCTION("""COMPUTED_VALUE"""),"-")</f>
        <v>-</v>
      </c>
      <c r="AR75" s="10" t="str">
        <f>IFERROR(__xludf.DUMMYFUNCTION("""COMPUTED_VALUE"""),"-")</f>
        <v>-</v>
      </c>
      <c r="AS75" s="10" t="str">
        <f>IFERROR(__xludf.DUMMYFUNCTION("""COMPUTED_VALUE"""),"-")</f>
        <v>-</v>
      </c>
      <c r="AT75" s="10" t="str">
        <f>IFERROR(__xludf.DUMMYFUNCTION("""COMPUTED_VALUE"""),"-")</f>
        <v>-</v>
      </c>
      <c r="AU75" s="10" t="str">
        <f>IFERROR(__xludf.DUMMYFUNCTION("""COMPUTED_VALUE"""),"-")</f>
        <v>-</v>
      </c>
      <c r="AV75" s="10" t="str">
        <f>IFERROR(__xludf.DUMMYFUNCTION("""COMPUTED_VALUE"""),"-")</f>
        <v>-</v>
      </c>
      <c r="AW75" s="10" t="str">
        <f>IFERROR(__xludf.DUMMYFUNCTION("""COMPUTED_VALUE"""),"-")</f>
        <v>-</v>
      </c>
      <c r="AX75" s="10" t="str">
        <f>IFERROR(__xludf.DUMMYFUNCTION("""COMPUTED_VALUE"""),"-")</f>
        <v>-</v>
      </c>
      <c r="AY75" s="10" t="str">
        <f>IFERROR(__xludf.DUMMYFUNCTION("""COMPUTED_VALUE"""),"-")</f>
        <v>-</v>
      </c>
      <c r="AZ75" s="10" t="str">
        <f>IFERROR(__xludf.DUMMYFUNCTION("""COMPUTED_VALUE"""),"-")</f>
        <v>-</v>
      </c>
      <c r="BA75" s="10" t="str">
        <f>IFERROR(__xludf.DUMMYFUNCTION("""COMPUTED_VALUE"""),"-")</f>
        <v>-</v>
      </c>
      <c r="BB75" s="10" t="str">
        <f>IFERROR(__xludf.DUMMYFUNCTION("""COMPUTED_VALUE"""),"-")</f>
        <v>-</v>
      </c>
      <c r="BC75" s="10" t="str">
        <f>IFERROR(__xludf.DUMMYFUNCTION("""COMPUTED_VALUE"""),"-")</f>
        <v>-</v>
      </c>
      <c r="BD75" s="10" t="str">
        <f>IFERROR(__xludf.DUMMYFUNCTION("""COMPUTED_VALUE"""),"-")</f>
        <v>-</v>
      </c>
      <c r="BE75" s="10" t="str">
        <f>IFERROR(__xludf.DUMMYFUNCTION("""COMPUTED_VALUE"""),"-")</f>
        <v>-</v>
      </c>
      <c r="BF75" s="10" t="str">
        <f>IFERROR(__xludf.DUMMYFUNCTION("""COMPUTED_VALUE"""),"-")</f>
        <v>-</v>
      </c>
      <c r="BG75" s="10" t="str">
        <f>IFERROR(__xludf.DUMMYFUNCTION("""COMPUTED_VALUE"""),"-")</f>
        <v>-</v>
      </c>
      <c r="BH75" s="10" t="str">
        <f>IFERROR(__xludf.DUMMYFUNCTION("""COMPUTED_VALUE"""),"-")</f>
        <v>-</v>
      </c>
      <c r="BI75" s="10" t="str">
        <f>IFERROR(__xludf.DUMMYFUNCTION("""COMPUTED_VALUE"""),"-")</f>
        <v>-</v>
      </c>
      <c r="BJ75" s="10" t="str">
        <f>IFERROR(__xludf.DUMMYFUNCTION("""COMPUTED_VALUE"""),"-")</f>
        <v>-</v>
      </c>
      <c r="BK75" s="10" t="str">
        <f>IFERROR(__xludf.DUMMYFUNCTION("""COMPUTED_VALUE"""),"-")</f>
        <v>-</v>
      </c>
      <c r="BL75" s="11" t="str">
        <f>IFERROR(__xludf.DUMMYFUNCTION("""COMPUTED_VALUE"""),"-")</f>
        <v>-</v>
      </c>
      <c r="BM75" s="10" t="str">
        <f>IFERROR(__xludf.DUMMYFUNCTION("""COMPUTED_VALUE"""),"-")</f>
        <v>-</v>
      </c>
      <c r="BN75" s="10" t="str">
        <f>IFERROR(__xludf.DUMMYFUNCTION("""COMPUTED_VALUE"""),"-")</f>
        <v>-</v>
      </c>
      <c r="BO75" s="10" t="str">
        <f>IFERROR(__xludf.DUMMYFUNCTION("""COMPUTED_VALUE"""),"-")</f>
        <v>-</v>
      </c>
      <c r="BP75" s="10" t="str">
        <f>IFERROR(__xludf.DUMMYFUNCTION("""COMPUTED_VALUE"""),"-")</f>
        <v>-</v>
      </c>
      <c r="BQ75" s="10" t="str">
        <f>IFERROR(__xludf.DUMMYFUNCTION("""COMPUTED_VALUE"""),"-")</f>
        <v>-</v>
      </c>
      <c r="BR75" s="10" t="str">
        <f>IFERROR(__xludf.DUMMYFUNCTION("""COMPUTED_VALUE"""),"-")</f>
        <v>-</v>
      </c>
      <c r="BS75" s="10" t="str">
        <f>IFERROR(__xludf.DUMMYFUNCTION("""COMPUTED_VALUE"""),"-")</f>
        <v>-</v>
      </c>
      <c r="BT75" s="10" t="str">
        <f>IFERROR(__xludf.DUMMYFUNCTION("""COMPUTED_VALUE"""),"-")</f>
        <v>-</v>
      </c>
      <c r="BU75" s="10" t="str">
        <f>IFERROR(__xludf.DUMMYFUNCTION("""COMPUTED_VALUE"""),"-")</f>
        <v>-</v>
      </c>
      <c r="BV75" s="10" t="str">
        <f>IFERROR(__xludf.DUMMYFUNCTION("""COMPUTED_VALUE"""),"-")</f>
        <v>-</v>
      </c>
      <c r="BW75" s="10" t="str">
        <f>IFERROR(__xludf.DUMMYFUNCTION("""COMPUTED_VALUE"""),"-")</f>
        <v>-</v>
      </c>
      <c r="BX75" s="10" t="str">
        <f>IFERROR(__xludf.DUMMYFUNCTION("""COMPUTED_VALUE"""),"-")</f>
        <v>-</v>
      </c>
      <c r="BY75" s="10" t="str">
        <f>IFERROR(__xludf.DUMMYFUNCTION("""COMPUTED_VALUE"""),"-")</f>
        <v>-</v>
      </c>
      <c r="BZ75" s="10" t="str">
        <f>IFERROR(__xludf.DUMMYFUNCTION("""COMPUTED_VALUE"""),"-")</f>
        <v>-</v>
      </c>
      <c r="CA75" s="10" t="str">
        <f>IFERROR(__xludf.DUMMYFUNCTION("""COMPUTED_VALUE"""),"-")</f>
        <v>-</v>
      </c>
      <c r="CB75" s="10" t="str">
        <f>IFERROR(__xludf.DUMMYFUNCTION("""COMPUTED_VALUE"""),"-")</f>
        <v>-</v>
      </c>
      <c r="CC75" s="10" t="str">
        <f>IFERROR(__xludf.DUMMYFUNCTION("""COMPUTED_VALUE"""),"-")</f>
        <v>-</v>
      </c>
      <c r="CD75" s="10" t="str">
        <f>IFERROR(__xludf.DUMMYFUNCTION("""COMPUTED_VALUE"""),"-")</f>
        <v>-</v>
      </c>
      <c r="CE75" s="10" t="str">
        <f>IFERROR(__xludf.DUMMYFUNCTION("""COMPUTED_VALUE"""),"-")</f>
        <v>-</v>
      </c>
      <c r="CF75" s="10" t="str">
        <f>IFERROR(__xludf.DUMMYFUNCTION("""COMPUTED_VALUE"""),"-")</f>
        <v>-</v>
      </c>
      <c r="CG75" s="10" t="str">
        <f>IFERROR(__xludf.DUMMYFUNCTION("""COMPUTED_VALUE"""),"-")</f>
        <v>-</v>
      </c>
      <c r="CH75" s="10" t="str">
        <f>IFERROR(__xludf.DUMMYFUNCTION("""COMPUTED_VALUE"""),"-")</f>
        <v>-</v>
      </c>
      <c r="CI75" s="10" t="str">
        <f>IFERROR(__xludf.DUMMYFUNCTION("""COMPUTED_VALUE"""),"-")</f>
        <v>-</v>
      </c>
      <c r="CJ75" s="10" t="str">
        <f>IFERROR(__xludf.DUMMYFUNCTION("""COMPUTED_VALUE"""),"-")</f>
        <v>-</v>
      </c>
      <c r="CK75" s="10" t="str">
        <f>IFERROR(__xludf.DUMMYFUNCTION("""COMPUTED_VALUE"""),"-")</f>
        <v>-</v>
      </c>
      <c r="CL75" s="10" t="str">
        <f>IFERROR(__xludf.DUMMYFUNCTION("""COMPUTED_VALUE"""),"-")</f>
        <v>-</v>
      </c>
      <c r="CM75" s="10" t="str">
        <f>IFERROR(__xludf.DUMMYFUNCTION("""COMPUTED_VALUE"""),"-")</f>
        <v>-</v>
      </c>
      <c r="CN75" s="10" t="str">
        <f>IFERROR(__xludf.DUMMYFUNCTION("""COMPUTED_VALUE"""),"-")</f>
        <v>-</v>
      </c>
      <c r="CO75" s="11" t="str">
        <f>IFERROR(__xludf.DUMMYFUNCTION("""COMPUTED_VALUE"""),"WA")</f>
        <v>WA</v>
      </c>
      <c r="CP75" s="10" t="str">
        <f>IFERROR(__xludf.DUMMYFUNCTION("""COMPUTED_VALUE"""),"WA")</f>
        <v>WA</v>
      </c>
      <c r="CQ75" s="10" t="str">
        <f>IFERROR(__xludf.DUMMYFUNCTION("""COMPUTED_VALUE"""),"WA")</f>
        <v>WA</v>
      </c>
      <c r="CR75" s="10">
        <f>IFERROR(__xludf.DUMMYFUNCTION("""COMPUTED_VALUE"""),1.0)</f>
        <v>1</v>
      </c>
      <c r="CS75" s="10" t="str">
        <f>IFERROR(__xludf.DUMMYFUNCTION("""COMPUTED_VALUE"""),"WA")</f>
        <v>WA</v>
      </c>
      <c r="CT75" s="10" t="str">
        <f>IFERROR(__xludf.DUMMYFUNCTION("""COMPUTED_VALUE"""),"WA")</f>
        <v>WA</v>
      </c>
      <c r="CU75" s="10">
        <f>IFERROR(__xludf.DUMMYFUNCTION("""COMPUTED_VALUE"""),1.0)</f>
        <v>1</v>
      </c>
      <c r="CV75" s="10" t="str">
        <f>IFERROR(__xludf.DUMMYFUNCTION("""COMPUTED_VALUE"""),"WA")</f>
        <v>WA</v>
      </c>
      <c r="CW75" s="10">
        <f>IFERROR(__xludf.DUMMYFUNCTION("""COMPUTED_VALUE"""),1.0)</f>
        <v>1</v>
      </c>
      <c r="CX75" s="10">
        <f>IFERROR(__xludf.DUMMYFUNCTION("""COMPUTED_VALUE"""),1.0)</f>
        <v>1</v>
      </c>
      <c r="CY75" s="10">
        <f>IFERROR(__xludf.DUMMYFUNCTION("""COMPUTED_VALUE"""),1.0)</f>
        <v>1</v>
      </c>
      <c r="CZ75" s="10" t="str">
        <f>IFERROR(__xludf.DUMMYFUNCTION("""COMPUTED_VALUE"""),"WA")</f>
        <v>WA</v>
      </c>
      <c r="DA75" s="10" t="str">
        <f>IFERROR(__xludf.DUMMYFUNCTION("""COMPUTED_VALUE"""),"WA")</f>
        <v>WA</v>
      </c>
      <c r="DB75" s="10">
        <f>IFERROR(__xludf.DUMMYFUNCTION("""COMPUTED_VALUE"""),1.0)</f>
        <v>1</v>
      </c>
      <c r="DC75" s="10">
        <f>IFERROR(__xludf.DUMMYFUNCTION("""COMPUTED_VALUE"""),1.0)</f>
        <v>1</v>
      </c>
      <c r="DD75" s="10">
        <f>IFERROR(__xludf.DUMMYFUNCTION("""COMPUTED_VALUE"""),1.0)</f>
        <v>1</v>
      </c>
      <c r="DE75" s="10">
        <f>IFERROR(__xludf.DUMMYFUNCTION("""COMPUTED_VALUE"""),1.0)</f>
        <v>1</v>
      </c>
      <c r="DF75" s="10">
        <f>IFERROR(__xludf.DUMMYFUNCTION("""COMPUTED_VALUE"""),1.0)</f>
        <v>1</v>
      </c>
      <c r="DG75" s="10">
        <f>IFERROR(__xludf.DUMMYFUNCTION("""COMPUTED_VALUE"""),1.0)</f>
        <v>1</v>
      </c>
      <c r="DH75" s="10">
        <f>IFERROR(__xludf.DUMMYFUNCTION("""COMPUTED_VALUE"""),1.0)</f>
        <v>1</v>
      </c>
      <c r="DI75" s="10">
        <f>IFERROR(__xludf.DUMMYFUNCTION("""COMPUTED_VALUE"""),1.0)</f>
        <v>1</v>
      </c>
      <c r="DJ75" s="10">
        <f>IFERROR(__xludf.DUMMYFUNCTION("""COMPUTED_VALUE"""),1.0)</f>
        <v>1</v>
      </c>
      <c r="DK75" s="10">
        <f>IFERROR(__xludf.DUMMYFUNCTION("""COMPUTED_VALUE"""),1.0)</f>
        <v>1</v>
      </c>
      <c r="DL75" s="10">
        <f>IFERROR(__xludf.DUMMYFUNCTION("""COMPUTED_VALUE"""),1.0)</f>
        <v>1</v>
      </c>
      <c r="DM75" s="10">
        <f>IFERROR(__xludf.DUMMYFUNCTION("""COMPUTED_VALUE"""),1.0)</f>
        <v>1</v>
      </c>
      <c r="DN75" s="10">
        <f>IFERROR(__xludf.DUMMYFUNCTION("""COMPUTED_VALUE"""),1.0)</f>
        <v>1</v>
      </c>
      <c r="DO75" s="10">
        <f>IFERROR(__xludf.DUMMYFUNCTION("""COMPUTED_VALUE"""),1.0)</f>
        <v>1</v>
      </c>
      <c r="DP75" s="10">
        <f>IFERROR(__xludf.DUMMYFUNCTION("""COMPUTED_VALUE"""),1.0)</f>
        <v>1</v>
      </c>
      <c r="DQ75" s="10">
        <f>IFERROR(__xludf.DUMMYFUNCTION("""COMPUTED_VALUE"""),1.0)</f>
        <v>1</v>
      </c>
      <c r="DR75" s="10">
        <f>IFERROR(__xludf.DUMMYFUNCTION("""COMPUTED_VALUE"""),1.0)</f>
        <v>1</v>
      </c>
      <c r="DS75" s="10">
        <f>IFERROR(__xludf.DUMMYFUNCTION("""COMPUTED_VALUE"""),1.0)</f>
        <v>1</v>
      </c>
      <c r="DT75" s="10">
        <f>IFERROR(__xludf.DUMMYFUNCTION("""COMPUTED_VALUE"""),1.0)</f>
        <v>1</v>
      </c>
      <c r="DU75" s="10">
        <f>IFERROR(__xludf.DUMMYFUNCTION("""COMPUTED_VALUE"""),1.0)</f>
        <v>1</v>
      </c>
      <c r="DV75" s="10">
        <f>IFERROR(__xludf.DUMMYFUNCTION("""COMPUTED_VALUE"""),1.0)</f>
        <v>1</v>
      </c>
      <c r="DW75" s="10">
        <f>IFERROR(__xludf.DUMMYFUNCTION("""COMPUTED_VALUE"""),1.0)</f>
        <v>1</v>
      </c>
      <c r="DX75" s="10">
        <f>IFERROR(__xludf.DUMMYFUNCTION("""COMPUTED_VALUE"""),1.0)</f>
        <v>1</v>
      </c>
      <c r="DY75" s="10">
        <f>IFERROR(__xludf.DUMMYFUNCTION("""COMPUTED_VALUE"""),1.0)</f>
        <v>1</v>
      </c>
      <c r="DZ75" s="10">
        <f>IFERROR(__xludf.DUMMYFUNCTION("""COMPUTED_VALUE"""),1.0)</f>
        <v>1</v>
      </c>
      <c r="EA75" s="10">
        <f>IFERROR(__xludf.DUMMYFUNCTION("""COMPUTED_VALUE"""),1.0)</f>
        <v>1</v>
      </c>
      <c r="EB75" s="10">
        <f>IFERROR(__xludf.DUMMYFUNCTION("""COMPUTED_VALUE"""),1.0)</f>
        <v>1</v>
      </c>
      <c r="EC75" s="10">
        <f>IFERROR(__xludf.DUMMYFUNCTION("""COMPUTED_VALUE"""),1.0)</f>
        <v>1</v>
      </c>
      <c r="ED75" s="10">
        <f>IFERROR(__xludf.DUMMYFUNCTION("""COMPUTED_VALUE"""),1.0)</f>
        <v>1</v>
      </c>
      <c r="EE75" s="10">
        <f>IFERROR(__xludf.DUMMYFUNCTION("""COMPUTED_VALUE"""),1.0)</f>
        <v>1</v>
      </c>
      <c r="EF75" s="10">
        <f>IFERROR(__xludf.DUMMYFUNCTION("""COMPUTED_VALUE"""),1.0)</f>
        <v>1</v>
      </c>
      <c r="EG75" s="10">
        <f>IFERROR(__xludf.DUMMYFUNCTION("""COMPUTED_VALUE"""),1.0)</f>
        <v>1</v>
      </c>
      <c r="EH75" s="10">
        <f>IFERROR(__xludf.DUMMYFUNCTION("""COMPUTED_VALUE"""),1.0)</f>
        <v>1</v>
      </c>
      <c r="EI75" s="10">
        <f>IFERROR(__xludf.DUMMYFUNCTION("""COMPUTED_VALUE"""),1.0)</f>
        <v>1</v>
      </c>
      <c r="EJ75" s="10">
        <f>IFERROR(__xludf.DUMMYFUNCTION("""COMPUTED_VALUE"""),1.0)</f>
        <v>1</v>
      </c>
      <c r="EK75" s="10" t="str">
        <f>IFERROR(__xludf.DUMMYFUNCTION("""COMPUTED_VALUE"""),"TLE")</f>
        <v>TLE</v>
      </c>
      <c r="EL75" s="10">
        <f>IFERROR(__xludf.DUMMYFUNCTION("""COMPUTED_VALUE"""),1.0)</f>
        <v>1</v>
      </c>
      <c r="EM75" s="10" t="str">
        <f>IFERROR(__xludf.DUMMYFUNCTION("""COMPUTED_VALUE"""),"WA")</f>
        <v>WA</v>
      </c>
      <c r="EN75" s="10" t="str">
        <f>IFERROR(__xludf.DUMMYFUNCTION("""COMPUTED_VALUE"""),"WA")</f>
        <v>WA</v>
      </c>
      <c r="EO75" s="10" t="str">
        <f>IFERROR(__xludf.DUMMYFUNCTION("""COMPUTED_VALUE"""),"WA")</f>
        <v>WA</v>
      </c>
      <c r="EP75" s="10">
        <f>IFERROR(__xludf.DUMMYFUNCTION("""COMPUTED_VALUE"""),1.0)</f>
        <v>1</v>
      </c>
      <c r="EQ75" s="10">
        <f>IFERROR(__xludf.DUMMYFUNCTION("""COMPUTED_VALUE"""),1.0)</f>
        <v>1</v>
      </c>
      <c r="ER75" s="10">
        <f>IFERROR(__xludf.DUMMYFUNCTION("""COMPUTED_VALUE"""),1.0)</f>
        <v>1</v>
      </c>
      <c r="ES75" s="10" t="str">
        <f>IFERROR(__xludf.DUMMYFUNCTION("""COMPUTED_VALUE"""),"WA")</f>
        <v>WA</v>
      </c>
      <c r="ET75" s="10">
        <f>IFERROR(__xludf.DUMMYFUNCTION("""COMPUTED_VALUE"""),1.0)</f>
        <v>1</v>
      </c>
      <c r="EU75" s="10">
        <f>IFERROR(__xludf.DUMMYFUNCTION("""COMPUTED_VALUE"""),1.0)</f>
        <v>1</v>
      </c>
      <c r="EV75" s="10" t="str">
        <f>IFERROR(__xludf.DUMMYFUNCTION("""COMPUTED_VALUE"""),"TLE")</f>
        <v>TLE</v>
      </c>
      <c r="EW75" s="10" t="str">
        <f>IFERROR(__xludf.DUMMYFUNCTION("""COMPUTED_VALUE"""),"TLE")</f>
        <v>TLE</v>
      </c>
      <c r="EX75" s="10">
        <f>IFERROR(__xludf.DUMMYFUNCTION("""COMPUTED_VALUE"""),1.0)</f>
        <v>1</v>
      </c>
      <c r="EY75" s="10" t="str">
        <f>IFERROR(__xludf.DUMMYFUNCTION("""COMPUTED_VALUE"""),"TLE")</f>
        <v>TLE</v>
      </c>
      <c r="EZ75" s="10" t="str">
        <f>IFERROR(__xludf.DUMMYFUNCTION("""COMPUTED_VALUE"""),"TLE")</f>
        <v>TLE</v>
      </c>
      <c r="FA75" s="10" t="str">
        <f>IFERROR(__xludf.DUMMYFUNCTION("""COMPUTED_VALUE"""),"TLE")</f>
        <v>TLE</v>
      </c>
      <c r="FB75" s="10" t="str">
        <f>IFERROR(__xludf.DUMMYFUNCTION("""COMPUTED_VALUE"""),"TLE")</f>
        <v>TLE</v>
      </c>
      <c r="FC75" s="10" t="str">
        <f>IFERROR(__xludf.DUMMYFUNCTION("""COMPUTED_VALUE"""),"TLE")</f>
        <v>TLE</v>
      </c>
      <c r="FD75" s="11">
        <f>IFERROR(__xludf.DUMMYFUNCTION("""COMPUTED_VALUE"""),1.0)</f>
        <v>1</v>
      </c>
      <c r="FE75" s="10">
        <f>IFERROR(__xludf.DUMMYFUNCTION("""COMPUTED_VALUE"""),1.0)</f>
        <v>1</v>
      </c>
      <c r="FF75" s="10">
        <f>IFERROR(__xludf.DUMMYFUNCTION("""COMPUTED_VALUE"""),1.0)</f>
        <v>1</v>
      </c>
      <c r="FG75" s="10">
        <f>IFERROR(__xludf.DUMMYFUNCTION("""COMPUTED_VALUE"""),1.0)</f>
        <v>1</v>
      </c>
      <c r="FH75" s="10">
        <f>IFERROR(__xludf.DUMMYFUNCTION("""COMPUTED_VALUE"""),1.0)</f>
        <v>1</v>
      </c>
      <c r="FI75" s="10">
        <f>IFERROR(__xludf.DUMMYFUNCTION("""COMPUTED_VALUE"""),1.0)</f>
        <v>1</v>
      </c>
      <c r="FJ75" s="10" t="str">
        <f>IFERROR(__xludf.DUMMYFUNCTION("""COMPUTED_VALUE"""),"TLE")</f>
        <v>TLE</v>
      </c>
      <c r="FK75" s="10" t="str">
        <f>IFERROR(__xludf.DUMMYFUNCTION("""COMPUTED_VALUE"""),"TLE")</f>
        <v>TLE</v>
      </c>
      <c r="FL75" s="10" t="str">
        <f>IFERROR(__xludf.DUMMYFUNCTION("""COMPUTED_VALUE"""),"TLE")</f>
        <v>TLE</v>
      </c>
      <c r="FM75" s="10">
        <f>IFERROR(__xludf.DUMMYFUNCTION("""COMPUTED_VALUE"""),1.0)</f>
        <v>1</v>
      </c>
      <c r="FN75" s="10">
        <f>IFERROR(__xludf.DUMMYFUNCTION("""COMPUTED_VALUE"""),1.0)</f>
        <v>1</v>
      </c>
      <c r="FO75" s="10" t="str">
        <f>IFERROR(__xludf.DUMMYFUNCTION("""COMPUTED_VALUE"""),"TLE")</f>
        <v>TLE</v>
      </c>
      <c r="FP75" s="10" t="str">
        <f>IFERROR(__xludf.DUMMYFUNCTION("""COMPUTED_VALUE"""),"WA")</f>
        <v>WA</v>
      </c>
      <c r="FQ75" s="10" t="str">
        <f>IFERROR(__xludf.DUMMYFUNCTION("""COMPUTED_VALUE"""),"TLE")</f>
        <v>TLE</v>
      </c>
      <c r="FR75" s="10" t="str">
        <f>IFERROR(__xludf.DUMMYFUNCTION("""COMPUTED_VALUE"""),"TLE")</f>
        <v>TLE</v>
      </c>
      <c r="FS75" s="10" t="str">
        <f>IFERROR(__xludf.DUMMYFUNCTION("""COMPUTED_VALUE"""),"TLE")</f>
        <v>TLE</v>
      </c>
      <c r="FT75" s="10" t="str">
        <f>IFERROR(__xludf.DUMMYFUNCTION("""COMPUTED_VALUE"""),"RTE")</f>
        <v>RTE</v>
      </c>
      <c r="FU75" s="10" t="str">
        <f>IFERROR(__xludf.DUMMYFUNCTION("""COMPUTED_VALUE"""),"RTE")</f>
        <v>RTE</v>
      </c>
      <c r="FV75" s="10" t="str">
        <f>IFERROR(__xludf.DUMMYFUNCTION("""COMPUTED_VALUE"""),"RTE")</f>
        <v>RTE</v>
      </c>
      <c r="FW75" s="10" t="str">
        <f>IFERROR(__xludf.DUMMYFUNCTION("""COMPUTED_VALUE"""),"TLE")</f>
        <v>TLE</v>
      </c>
      <c r="FX75" s="10" t="str">
        <f>IFERROR(__xludf.DUMMYFUNCTION("""COMPUTED_VALUE"""),"TLE")</f>
        <v>TLE</v>
      </c>
      <c r="FY75" s="10" t="str">
        <f>IFERROR(__xludf.DUMMYFUNCTION("""COMPUTED_VALUE"""),"TLE")</f>
        <v>TLE</v>
      </c>
      <c r="FZ75" s="10" t="str">
        <f>IFERROR(__xludf.DUMMYFUNCTION("""COMPUTED_VALUE"""),"TLE")</f>
        <v>TLE</v>
      </c>
      <c r="GA75" s="10" t="str">
        <f>IFERROR(__xludf.DUMMYFUNCTION("""COMPUTED_VALUE"""),"RTE")</f>
        <v>RTE</v>
      </c>
      <c r="GB75" s="10" t="str">
        <f>IFERROR(__xludf.DUMMYFUNCTION("""COMPUTED_VALUE"""),"RTE")</f>
        <v>RTE</v>
      </c>
      <c r="GC75" s="10">
        <f>IFERROR(__xludf.DUMMYFUNCTION("""COMPUTED_VALUE"""),1.0)</f>
        <v>1</v>
      </c>
      <c r="GD75" s="10">
        <f>IFERROR(__xludf.DUMMYFUNCTION("""COMPUTED_VALUE"""),1.0)</f>
        <v>1</v>
      </c>
      <c r="GE75" s="11" t="str">
        <f>IFERROR(__xludf.DUMMYFUNCTION("""COMPUTED_VALUE"""),"-")</f>
        <v>-</v>
      </c>
      <c r="GF75" s="10" t="str">
        <f>IFERROR(__xludf.DUMMYFUNCTION("""COMPUTED_VALUE"""),"-")</f>
        <v>-</v>
      </c>
      <c r="GG75" s="10" t="str">
        <f>IFERROR(__xludf.DUMMYFUNCTION("""COMPUTED_VALUE"""),"-")</f>
        <v>-</v>
      </c>
      <c r="GH75" s="10" t="str">
        <f>IFERROR(__xludf.DUMMYFUNCTION("""COMPUTED_VALUE"""),"-")</f>
        <v>-</v>
      </c>
      <c r="GI75" s="10" t="str">
        <f>IFERROR(__xludf.DUMMYFUNCTION("""COMPUTED_VALUE"""),"-")</f>
        <v>-</v>
      </c>
      <c r="GJ75" s="10" t="str">
        <f>IFERROR(__xludf.DUMMYFUNCTION("""COMPUTED_VALUE"""),"-")</f>
        <v>-</v>
      </c>
      <c r="GK75" s="10" t="str">
        <f>IFERROR(__xludf.DUMMYFUNCTION("""COMPUTED_VALUE"""),"-")</f>
        <v>-</v>
      </c>
      <c r="GL75" s="10" t="str">
        <f>IFERROR(__xludf.DUMMYFUNCTION("""COMPUTED_VALUE"""),"-")</f>
        <v>-</v>
      </c>
      <c r="GM75" s="10" t="str">
        <f>IFERROR(__xludf.DUMMYFUNCTION("""COMPUTED_VALUE"""),"-")</f>
        <v>-</v>
      </c>
      <c r="GN75" s="10" t="str">
        <f>IFERROR(__xludf.DUMMYFUNCTION("""COMPUTED_VALUE"""),"-")</f>
        <v>-</v>
      </c>
      <c r="GO75" s="10" t="str">
        <f>IFERROR(__xludf.DUMMYFUNCTION("""COMPUTED_VALUE"""),"-")</f>
        <v>-</v>
      </c>
      <c r="GP75" s="10" t="str">
        <f>IFERROR(__xludf.DUMMYFUNCTION("""COMPUTED_VALUE"""),"-")</f>
        <v>-</v>
      </c>
      <c r="GQ75" s="10" t="str">
        <f>IFERROR(__xludf.DUMMYFUNCTION("""COMPUTED_VALUE"""),"-")</f>
        <v>-</v>
      </c>
      <c r="GR75" s="10" t="str">
        <f>IFERROR(__xludf.DUMMYFUNCTION("""COMPUTED_VALUE"""),"-")</f>
        <v>-</v>
      </c>
      <c r="GS75" s="10" t="str">
        <f>IFERROR(__xludf.DUMMYFUNCTION("""COMPUTED_VALUE"""),"-")</f>
        <v>-</v>
      </c>
      <c r="GT75" s="10" t="str">
        <f>IFERROR(__xludf.DUMMYFUNCTION("""COMPUTED_VALUE"""),"-")</f>
        <v>-</v>
      </c>
      <c r="GU75" s="10" t="str">
        <f>IFERROR(__xludf.DUMMYFUNCTION("""COMPUTED_VALUE"""),"-")</f>
        <v>-</v>
      </c>
      <c r="GV75" s="10" t="str">
        <f>IFERROR(__xludf.DUMMYFUNCTION("""COMPUTED_VALUE"""),"-")</f>
        <v>-</v>
      </c>
      <c r="GW75" s="10" t="str">
        <f>IFERROR(__xludf.DUMMYFUNCTION("""COMPUTED_VALUE"""),"-")</f>
        <v>-</v>
      </c>
      <c r="GX75" s="10" t="str">
        <f>IFERROR(__xludf.DUMMYFUNCTION("""COMPUTED_VALUE"""),"-")</f>
        <v>-</v>
      </c>
      <c r="GY75" s="10" t="str">
        <f>IFERROR(__xludf.DUMMYFUNCTION("""COMPUTED_VALUE"""),"-")</f>
        <v>-</v>
      </c>
      <c r="GZ75" s="10" t="str">
        <f>IFERROR(__xludf.DUMMYFUNCTION("""COMPUTED_VALUE"""),"-")</f>
        <v>-</v>
      </c>
      <c r="HA75" s="10" t="str">
        <f>IFERROR(__xludf.DUMMYFUNCTION("""COMPUTED_VALUE"""),"-")</f>
        <v>-</v>
      </c>
      <c r="HB75" s="10" t="str">
        <f>IFERROR(__xludf.DUMMYFUNCTION("""COMPUTED_VALUE"""),"-")</f>
        <v>-</v>
      </c>
      <c r="HC75" s="10" t="str">
        <f>IFERROR(__xludf.DUMMYFUNCTION("""COMPUTED_VALUE"""),"-")</f>
        <v>-</v>
      </c>
      <c r="HD75" s="10" t="str">
        <f>IFERROR(__xludf.DUMMYFUNCTION("""COMPUTED_VALUE"""),"-")</f>
        <v>-</v>
      </c>
      <c r="HE75" s="10" t="str">
        <f>IFERROR(__xludf.DUMMYFUNCTION("""COMPUTED_VALUE"""),"-")</f>
        <v>-</v>
      </c>
      <c r="HF75" s="10" t="str">
        <f>IFERROR(__xludf.DUMMYFUNCTION("""COMPUTED_VALUE"""),"-")</f>
        <v>-</v>
      </c>
      <c r="HG75" s="10" t="str">
        <f>IFERROR(__xludf.DUMMYFUNCTION("""COMPUTED_VALUE"""),"-")</f>
        <v>-</v>
      </c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</row>
    <row r="76">
      <c r="A76" s="7"/>
      <c r="B76" s="8"/>
      <c r="C76" s="8" t="str">
        <f t="shared" si="1"/>
        <v>74 - 77</v>
      </c>
      <c r="D76" s="7" t="str">
        <f>IFERROR(__xludf.DUMMYFUNCTION("""COMPUTED_VALUE"""),"Jovan_M")</f>
        <v>Jovan_M</v>
      </c>
      <c r="E76" s="7" t="str">
        <f>IFERROR(__xludf.DUMMYFUNCTION("""COMPUTED_VALUE"""),"Jovan")</f>
        <v>Jovan</v>
      </c>
      <c r="F76" s="7" t="str">
        <f>IFERROR(__xludf.DUMMYFUNCTION("""COMPUTED_VALUE"""),"Mihajlović")</f>
        <v>Mihajlović</v>
      </c>
      <c r="G76" s="9">
        <f>IFERROR(__xludf.DUMMYFUNCTION("""COMPUTED_VALUE"""),0.0)</f>
        <v>0</v>
      </c>
      <c r="H76" s="7" t="str">
        <f>IFERROR(__xludf.DUMMYFUNCTION("""COMPUTED_VALUE"""),"ODOBREN")</f>
        <v>ODOBREN</v>
      </c>
      <c r="I76" s="7" t="str">
        <f>IFERROR(__xludf.DUMMYFUNCTION("""COMPUTED_VALUE"""),"Voždovac")</f>
        <v>Voždovac</v>
      </c>
      <c r="J76" s="7" t="str">
        <f>IFERROR(__xludf.DUMMYFUNCTION("""COMPUTED_VALUE"""),"Osma beogradska gimnazija")</f>
        <v>Osma beogradska gimnazija</v>
      </c>
      <c r="K76" s="7" t="str">
        <f>IFERROR(__xludf.DUMMYFUNCTION("""COMPUTED_VALUE"""),"III")</f>
        <v>III</v>
      </c>
      <c r="L76" s="7" t="str">
        <f>IFERROR(__xludf.DUMMYFUNCTION("""COMPUTED_VALUE"""),"A")</f>
        <v>A</v>
      </c>
      <c r="M76" s="7"/>
      <c r="N76" s="10" t="str">
        <f>IFERROR(__xludf.DUMMYFUNCTION("""COMPUTED_VALUE"""),"-")</f>
        <v>-</v>
      </c>
      <c r="O76" s="10" t="str">
        <f>IFERROR(__xludf.DUMMYFUNCTION("""COMPUTED_VALUE"""),"-")</f>
        <v>-</v>
      </c>
      <c r="P76" s="10" t="str">
        <f>IFERROR(__xludf.DUMMYFUNCTION("""COMPUTED_VALUE"""),"-")</f>
        <v>-</v>
      </c>
      <c r="Q76" s="11">
        <f>IFERROR(__xludf.DUMMYFUNCTION("""COMPUTED_VALUE"""),0.0)</f>
        <v>0</v>
      </c>
      <c r="R76" s="10">
        <f>IFERROR(__xludf.DUMMYFUNCTION("""COMPUTED_VALUE"""),0.0)</f>
        <v>0</v>
      </c>
      <c r="S76" s="10">
        <f>IFERROR(__xludf.DUMMYFUNCTION("""COMPUTED_VALUE"""),0.0)</f>
        <v>0</v>
      </c>
      <c r="T76" s="11" t="str">
        <f>IFERROR(__xludf.DUMMYFUNCTION("""COMPUTED_VALUE"""),"-")</f>
        <v>-</v>
      </c>
      <c r="U76" s="10" t="str">
        <f>IFERROR(__xludf.DUMMYFUNCTION("""COMPUTED_VALUE"""),"-")</f>
        <v>-</v>
      </c>
      <c r="V76" s="10" t="str">
        <f>IFERROR(__xludf.DUMMYFUNCTION("""COMPUTED_VALUE"""),"-")</f>
        <v>-</v>
      </c>
      <c r="W76" s="10" t="str">
        <f>IFERROR(__xludf.DUMMYFUNCTION("""COMPUTED_VALUE"""),"-")</f>
        <v>-</v>
      </c>
      <c r="X76" s="10" t="str">
        <f>IFERROR(__xludf.DUMMYFUNCTION("""COMPUTED_VALUE"""),"-")</f>
        <v>-</v>
      </c>
      <c r="Y76" s="10" t="str">
        <f>IFERROR(__xludf.DUMMYFUNCTION("""COMPUTED_VALUE"""),"-")</f>
        <v>-</v>
      </c>
      <c r="Z76" s="10" t="str">
        <f>IFERROR(__xludf.DUMMYFUNCTION("""COMPUTED_VALUE"""),"-")</f>
        <v>-</v>
      </c>
      <c r="AA76" s="10" t="str">
        <f>IFERROR(__xludf.DUMMYFUNCTION("""COMPUTED_VALUE"""),"-")</f>
        <v>-</v>
      </c>
      <c r="AB76" s="10" t="str">
        <f>IFERROR(__xludf.DUMMYFUNCTION("""COMPUTED_VALUE"""),"-")</f>
        <v>-</v>
      </c>
      <c r="AC76" s="10" t="str">
        <f>IFERROR(__xludf.DUMMYFUNCTION("""COMPUTED_VALUE"""),"-")</f>
        <v>-</v>
      </c>
      <c r="AD76" s="10" t="str">
        <f>IFERROR(__xludf.DUMMYFUNCTION("""COMPUTED_VALUE"""),"-")</f>
        <v>-</v>
      </c>
      <c r="AE76" s="10" t="str">
        <f>IFERROR(__xludf.DUMMYFUNCTION("""COMPUTED_VALUE"""),"-")</f>
        <v>-</v>
      </c>
      <c r="AF76" s="10" t="str">
        <f>IFERROR(__xludf.DUMMYFUNCTION("""COMPUTED_VALUE"""),"-")</f>
        <v>-</v>
      </c>
      <c r="AG76" s="10" t="str">
        <f>IFERROR(__xludf.DUMMYFUNCTION("""COMPUTED_VALUE"""),"-")</f>
        <v>-</v>
      </c>
      <c r="AH76" s="10" t="str">
        <f>IFERROR(__xludf.DUMMYFUNCTION("""COMPUTED_VALUE"""),"-")</f>
        <v>-</v>
      </c>
      <c r="AI76" s="10" t="str">
        <f>IFERROR(__xludf.DUMMYFUNCTION("""COMPUTED_VALUE"""),"-")</f>
        <v>-</v>
      </c>
      <c r="AJ76" s="10" t="str">
        <f>IFERROR(__xludf.DUMMYFUNCTION("""COMPUTED_VALUE"""),"-")</f>
        <v>-</v>
      </c>
      <c r="AK76" s="10" t="str">
        <f>IFERROR(__xludf.DUMMYFUNCTION("""COMPUTED_VALUE"""),"-")</f>
        <v>-</v>
      </c>
      <c r="AL76" s="10" t="str">
        <f>IFERROR(__xludf.DUMMYFUNCTION("""COMPUTED_VALUE"""),"-")</f>
        <v>-</v>
      </c>
      <c r="AM76" s="10" t="str">
        <f>IFERROR(__xludf.DUMMYFUNCTION("""COMPUTED_VALUE"""),"-")</f>
        <v>-</v>
      </c>
      <c r="AN76" s="11" t="str">
        <f>IFERROR(__xludf.DUMMYFUNCTION("""COMPUTED_VALUE"""),"-")</f>
        <v>-</v>
      </c>
      <c r="AO76" s="10" t="str">
        <f>IFERROR(__xludf.DUMMYFUNCTION("""COMPUTED_VALUE"""),"-")</f>
        <v>-</v>
      </c>
      <c r="AP76" s="10" t="str">
        <f>IFERROR(__xludf.DUMMYFUNCTION("""COMPUTED_VALUE"""),"-")</f>
        <v>-</v>
      </c>
      <c r="AQ76" s="10" t="str">
        <f>IFERROR(__xludf.DUMMYFUNCTION("""COMPUTED_VALUE"""),"-")</f>
        <v>-</v>
      </c>
      <c r="AR76" s="10" t="str">
        <f>IFERROR(__xludf.DUMMYFUNCTION("""COMPUTED_VALUE"""),"-")</f>
        <v>-</v>
      </c>
      <c r="AS76" s="10" t="str">
        <f>IFERROR(__xludf.DUMMYFUNCTION("""COMPUTED_VALUE"""),"-")</f>
        <v>-</v>
      </c>
      <c r="AT76" s="10" t="str">
        <f>IFERROR(__xludf.DUMMYFUNCTION("""COMPUTED_VALUE"""),"-")</f>
        <v>-</v>
      </c>
      <c r="AU76" s="10" t="str">
        <f>IFERROR(__xludf.DUMMYFUNCTION("""COMPUTED_VALUE"""),"-")</f>
        <v>-</v>
      </c>
      <c r="AV76" s="10" t="str">
        <f>IFERROR(__xludf.DUMMYFUNCTION("""COMPUTED_VALUE"""),"-")</f>
        <v>-</v>
      </c>
      <c r="AW76" s="10" t="str">
        <f>IFERROR(__xludf.DUMMYFUNCTION("""COMPUTED_VALUE"""),"-")</f>
        <v>-</v>
      </c>
      <c r="AX76" s="10" t="str">
        <f>IFERROR(__xludf.DUMMYFUNCTION("""COMPUTED_VALUE"""),"-")</f>
        <v>-</v>
      </c>
      <c r="AY76" s="10" t="str">
        <f>IFERROR(__xludf.DUMMYFUNCTION("""COMPUTED_VALUE"""),"-")</f>
        <v>-</v>
      </c>
      <c r="AZ76" s="10" t="str">
        <f>IFERROR(__xludf.DUMMYFUNCTION("""COMPUTED_VALUE"""),"-")</f>
        <v>-</v>
      </c>
      <c r="BA76" s="10" t="str">
        <f>IFERROR(__xludf.DUMMYFUNCTION("""COMPUTED_VALUE"""),"-")</f>
        <v>-</v>
      </c>
      <c r="BB76" s="10" t="str">
        <f>IFERROR(__xludf.DUMMYFUNCTION("""COMPUTED_VALUE"""),"-")</f>
        <v>-</v>
      </c>
      <c r="BC76" s="10" t="str">
        <f>IFERROR(__xludf.DUMMYFUNCTION("""COMPUTED_VALUE"""),"-")</f>
        <v>-</v>
      </c>
      <c r="BD76" s="10" t="str">
        <f>IFERROR(__xludf.DUMMYFUNCTION("""COMPUTED_VALUE"""),"-")</f>
        <v>-</v>
      </c>
      <c r="BE76" s="10" t="str">
        <f>IFERROR(__xludf.DUMMYFUNCTION("""COMPUTED_VALUE"""),"-")</f>
        <v>-</v>
      </c>
      <c r="BF76" s="10" t="str">
        <f>IFERROR(__xludf.DUMMYFUNCTION("""COMPUTED_VALUE"""),"-")</f>
        <v>-</v>
      </c>
      <c r="BG76" s="10" t="str">
        <f>IFERROR(__xludf.DUMMYFUNCTION("""COMPUTED_VALUE"""),"-")</f>
        <v>-</v>
      </c>
      <c r="BH76" s="10" t="str">
        <f>IFERROR(__xludf.DUMMYFUNCTION("""COMPUTED_VALUE"""),"-")</f>
        <v>-</v>
      </c>
      <c r="BI76" s="10" t="str">
        <f>IFERROR(__xludf.DUMMYFUNCTION("""COMPUTED_VALUE"""),"-")</f>
        <v>-</v>
      </c>
      <c r="BJ76" s="10" t="str">
        <f>IFERROR(__xludf.DUMMYFUNCTION("""COMPUTED_VALUE"""),"-")</f>
        <v>-</v>
      </c>
      <c r="BK76" s="10" t="str">
        <f>IFERROR(__xludf.DUMMYFUNCTION("""COMPUTED_VALUE"""),"-")</f>
        <v>-</v>
      </c>
      <c r="BL76" s="11" t="str">
        <f>IFERROR(__xludf.DUMMYFUNCTION("""COMPUTED_VALUE"""),"-")</f>
        <v>-</v>
      </c>
      <c r="BM76" s="10" t="str">
        <f>IFERROR(__xludf.DUMMYFUNCTION("""COMPUTED_VALUE"""),"-")</f>
        <v>-</v>
      </c>
      <c r="BN76" s="10" t="str">
        <f>IFERROR(__xludf.DUMMYFUNCTION("""COMPUTED_VALUE"""),"-")</f>
        <v>-</v>
      </c>
      <c r="BO76" s="10" t="str">
        <f>IFERROR(__xludf.DUMMYFUNCTION("""COMPUTED_VALUE"""),"-")</f>
        <v>-</v>
      </c>
      <c r="BP76" s="10" t="str">
        <f>IFERROR(__xludf.DUMMYFUNCTION("""COMPUTED_VALUE"""),"-")</f>
        <v>-</v>
      </c>
      <c r="BQ76" s="10" t="str">
        <f>IFERROR(__xludf.DUMMYFUNCTION("""COMPUTED_VALUE"""),"-")</f>
        <v>-</v>
      </c>
      <c r="BR76" s="10" t="str">
        <f>IFERROR(__xludf.DUMMYFUNCTION("""COMPUTED_VALUE"""),"-")</f>
        <v>-</v>
      </c>
      <c r="BS76" s="10" t="str">
        <f>IFERROR(__xludf.DUMMYFUNCTION("""COMPUTED_VALUE"""),"-")</f>
        <v>-</v>
      </c>
      <c r="BT76" s="10" t="str">
        <f>IFERROR(__xludf.DUMMYFUNCTION("""COMPUTED_VALUE"""),"-")</f>
        <v>-</v>
      </c>
      <c r="BU76" s="10" t="str">
        <f>IFERROR(__xludf.DUMMYFUNCTION("""COMPUTED_VALUE"""),"-")</f>
        <v>-</v>
      </c>
      <c r="BV76" s="10" t="str">
        <f>IFERROR(__xludf.DUMMYFUNCTION("""COMPUTED_VALUE"""),"-")</f>
        <v>-</v>
      </c>
      <c r="BW76" s="10" t="str">
        <f>IFERROR(__xludf.DUMMYFUNCTION("""COMPUTED_VALUE"""),"-")</f>
        <v>-</v>
      </c>
      <c r="BX76" s="10" t="str">
        <f>IFERROR(__xludf.DUMMYFUNCTION("""COMPUTED_VALUE"""),"-")</f>
        <v>-</v>
      </c>
      <c r="BY76" s="10" t="str">
        <f>IFERROR(__xludf.DUMMYFUNCTION("""COMPUTED_VALUE"""),"-")</f>
        <v>-</v>
      </c>
      <c r="BZ76" s="10" t="str">
        <f>IFERROR(__xludf.DUMMYFUNCTION("""COMPUTED_VALUE"""),"-")</f>
        <v>-</v>
      </c>
      <c r="CA76" s="10" t="str">
        <f>IFERROR(__xludf.DUMMYFUNCTION("""COMPUTED_VALUE"""),"-")</f>
        <v>-</v>
      </c>
      <c r="CB76" s="10" t="str">
        <f>IFERROR(__xludf.DUMMYFUNCTION("""COMPUTED_VALUE"""),"-")</f>
        <v>-</v>
      </c>
      <c r="CC76" s="10" t="str">
        <f>IFERROR(__xludf.DUMMYFUNCTION("""COMPUTED_VALUE"""),"-")</f>
        <v>-</v>
      </c>
      <c r="CD76" s="10" t="str">
        <f>IFERROR(__xludf.DUMMYFUNCTION("""COMPUTED_VALUE"""),"-")</f>
        <v>-</v>
      </c>
      <c r="CE76" s="10" t="str">
        <f>IFERROR(__xludf.DUMMYFUNCTION("""COMPUTED_VALUE"""),"-")</f>
        <v>-</v>
      </c>
      <c r="CF76" s="10" t="str">
        <f>IFERROR(__xludf.DUMMYFUNCTION("""COMPUTED_VALUE"""),"-")</f>
        <v>-</v>
      </c>
      <c r="CG76" s="10" t="str">
        <f>IFERROR(__xludf.DUMMYFUNCTION("""COMPUTED_VALUE"""),"-")</f>
        <v>-</v>
      </c>
      <c r="CH76" s="10" t="str">
        <f>IFERROR(__xludf.DUMMYFUNCTION("""COMPUTED_VALUE"""),"-")</f>
        <v>-</v>
      </c>
      <c r="CI76" s="10" t="str">
        <f>IFERROR(__xludf.DUMMYFUNCTION("""COMPUTED_VALUE"""),"-")</f>
        <v>-</v>
      </c>
      <c r="CJ76" s="10" t="str">
        <f>IFERROR(__xludf.DUMMYFUNCTION("""COMPUTED_VALUE"""),"-")</f>
        <v>-</v>
      </c>
      <c r="CK76" s="10" t="str">
        <f>IFERROR(__xludf.DUMMYFUNCTION("""COMPUTED_VALUE"""),"-")</f>
        <v>-</v>
      </c>
      <c r="CL76" s="10" t="str">
        <f>IFERROR(__xludf.DUMMYFUNCTION("""COMPUTED_VALUE"""),"-")</f>
        <v>-</v>
      </c>
      <c r="CM76" s="10" t="str">
        <f>IFERROR(__xludf.DUMMYFUNCTION("""COMPUTED_VALUE"""),"-")</f>
        <v>-</v>
      </c>
      <c r="CN76" s="10" t="str">
        <f>IFERROR(__xludf.DUMMYFUNCTION("""COMPUTED_VALUE"""),"-")</f>
        <v>-</v>
      </c>
      <c r="CO76" s="11">
        <f>IFERROR(__xludf.DUMMYFUNCTION("""COMPUTED_VALUE"""),1.0)</f>
        <v>1</v>
      </c>
      <c r="CP76" s="10">
        <f>IFERROR(__xludf.DUMMYFUNCTION("""COMPUTED_VALUE"""),1.0)</f>
        <v>1</v>
      </c>
      <c r="CQ76" s="10">
        <f>IFERROR(__xludf.DUMMYFUNCTION("""COMPUTED_VALUE"""),1.0)</f>
        <v>1</v>
      </c>
      <c r="CR76" s="10">
        <f>IFERROR(__xludf.DUMMYFUNCTION("""COMPUTED_VALUE"""),1.0)</f>
        <v>1</v>
      </c>
      <c r="CS76" s="10">
        <f>IFERROR(__xludf.DUMMYFUNCTION("""COMPUTED_VALUE"""),1.0)</f>
        <v>1</v>
      </c>
      <c r="CT76" s="10">
        <f>IFERROR(__xludf.DUMMYFUNCTION("""COMPUTED_VALUE"""),1.0)</f>
        <v>1</v>
      </c>
      <c r="CU76" s="10">
        <f>IFERROR(__xludf.DUMMYFUNCTION("""COMPUTED_VALUE"""),1.0)</f>
        <v>1</v>
      </c>
      <c r="CV76" s="10">
        <f>IFERROR(__xludf.DUMMYFUNCTION("""COMPUTED_VALUE"""),1.0)</f>
        <v>1</v>
      </c>
      <c r="CW76" s="10">
        <f>IFERROR(__xludf.DUMMYFUNCTION("""COMPUTED_VALUE"""),1.0)</f>
        <v>1</v>
      </c>
      <c r="CX76" s="10">
        <f>IFERROR(__xludf.DUMMYFUNCTION("""COMPUTED_VALUE"""),1.0)</f>
        <v>1</v>
      </c>
      <c r="CY76" s="10" t="str">
        <f>IFERROR(__xludf.DUMMYFUNCTION("""COMPUTED_VALUE"""),"TLE")</f>
        <v>TLE</v>
      </c>
      <c r="CZ76" s="10" t="str">
        <f>IFERROR(__xludf.DUMMYFUNCTION("""COMPUTED_VALUE"""),"TLE")</f>
        <v>TLE</v>
      </c>
      <c r="DA76" s="10" t="str">
        <f>IFERROR(__xludf.DUMMYFUNCTION("""COMPUTED_VALUE"""),"TLE")</f>
        <v>TLE</v>
      </c>
      <c r="DB76" s="10" t="str">
        <f>IFERROR(__xludf.DUMMYFUNCTION("""COMPUTED_VALUE"""),"RTE")</f>
        <v>RTE</v>
      </c>
      <c r="DC76" s="10" t="str">
        <f>IFERROR(__xludf.DUMMYFUNCTION("""COMPUTED_VALUE"""),"RTE")</f>
        <v>RTE</v>
      </c>
      <c r="DD76" s="10">
        <f>IFERROR(__xludf.DUMMYFUNCTION("""COMPUTED_VALUE"""),1.0)</f>
        <v>1</v>
      </c>
      <c r="DE76" s="10">
        <f>IFERROR(__xludf.DUMMYFUNCTION("""COMPUTED_VALUE"""),1.0)</f>
        <v>1</v>
      </c>
      <c r="DF76" s="10">
        <f>IFERROR(__xludf.DUMMYFUNCTION("""COMPUTED_VALUE"""),1.0)</f>
        <v>1</v>
      </c>
      <c r="DG76" s="10">
        <f>IFERROR(__xludf.DUMMYFUNCTION("""COMPUTED_VALUE"""),1.0)</f>
        <v>1</v>
      </c>
      <c r="DH76" s="10" t="str">
        <f>IFERROR(__xludf.DUMMYFUNCTION("""COMPUTED_VALUE"""),"RTE")</f>
        <v>RTE</v>
      </c>
      <c r="DI76" s="10" t="str">
        <f>IFERROR(__xludf.DUMMYFUNCTION("""COMPUTED_VALUE"""),"RTE")</f>
        <v>RTE</v>
      </c>
      <c r="DJ76" s="10" t="str">
        <f>IFERROR(__xludf.DUMMYFUNCTION("""COMPUTED_VALUE"""),"RTE")</f>
        <v>RTE</v>
      </c>
      <c r="DK76" s="10" t="str">
        <f>IFERROR(__xludf.DUMMYFUNCTION("""COMPUTED_VALUE"""),"RTE")</f>
        <v>RTE</v>
      </c>
      <c r="DL76" s="10">
        <f>IFERROR(__xludf.DUMMYFUNCTION("""COMPUTED_VALUE"""),1.0)</f>
        <v>1</v>
      </c>
      <c r="DM76" s="10">
        <f>IFERROR(__xludf.DUMMYFUNCTION("""COMPUTED_VALUE"""),1.0)</f>
        <v>1</v>
      </c>
      <c r="DN76" s="10">
        <f>IFERROR(__xludf.DUMMYFUNCTION("""COMPUTED_VALUE"""),1.0)</f>
        <v>1</v>
      </c>
      <c r="DO76" s="10">
        <f>IFERROR(__xludf.DUMMYFUNCTION("""COMPUTED_VALUE"""),1.0)</f>
        <v>1</v>
      </c>
      <c r="DP76" s="10">
        <f>IFERROR(__xludf.DUMMYFUNCTION("""COMPUTED_VALUE"""),1.0)</f>
        <v>1</v>
      </c>
      <c r="DQ76" s="10">
        <f>IFERROR(__xludf.DUMMYFUNCTION("""COMPUTED_VALUE"""),1.0)</f>
        <v>1</v>
      </c>
      <c r="DR76" s="10">
        <f>IFERROR(__xludf.DUMMYFUNCTION("""COMPUTED_VALUE"""),1.0)</f>
        <v>1</v>
      </c>
      <c r="DS76" s="10">
        <f>IFERROR(__xludf.DUMMYFUNCTION("""COMPUTED_VALUE"""),1.0)</f>
        <v>1</v>
      </c>
      <c r="DT76" s="10">
        <f>IFERROR(__xludf.DUMMYFUNCTION("""COMPUTED_VALUE"""),1.0)</f>
        <v>1</v>
      </c>
      <c r="DU76" s="10">
        <f>IFERROR(__xludf.DUMMYFUNCTION("""COMPUTED_VALUE"""),1.0)</f>
        <v>1</v>
      </c>
      <c r="DV76" s="10">
        <f>IFERROR(__xludf.DUMMYFUNCTION("""COMPUTED_VALUE"""),1.0)</f>
        <v>1</v>
      </c>
      <c r="DW76" s="10">
        <f>IFERROR(__xludf.DUMMYFUNCTION("""COMPUTED_VALUE"""),1.0)</f>
        <v>1</v>
      </c>
      <c r="DX76" s="10">
        <f>IFERROR(__xludf.DUMMYFUNCTION("""COMPUTED_VALUE"""),1.0)</f>
        <v>1</v>
      </c>
      <c r="DY76" s="10">
        <f>IFERROR(__xludf.DUMMYFUNCTION("""COMPUTED_VALUE"""),1.0)</f>
        <v>1</v>
      </c>
      <c r="DZ76" s="10">
        <f>IFERROR(__xludf.DUMMYFUNCTION("""COMPUTED_VALUE"""),1.0)</f>
        <v>1</v>
      </c>
      <c r="EA76" s="10">
        <f>IFERROR(__xludf.DUMMYFUNCTION("""COMPUTED_VALUE"""),1.0)</f>
        <v>1</v>
      </c>
      <c r="EB76" s="10">
        <f>IFERROR(__xludf.DUMMYFUNCTION("""COMPUTED_VALUE"""),1.0)</f>
        <v>1</v>
      </c>
      <c r="EC76" s="10">
        <f>IFERROR(__xludf.DUMMYFUNCTION("""COMPUTED_VALUE"""),1.0)</f>
        <v>1</v>
      </c>
      <c r="ED76" s="10">
        <f>IFERROR(__xludf.DUMMYFUNCTION("""COMPUTED_VALUE"""),1.0)</f>
        <v>1</v>
      </c>
      <c r="EE76" s="10">
        <f>IFERROR(__xludf.DUMMYFUNCTION("""COMPUTED_VALUE"""),1.0)</f>
        <v>1</v>
      </c>
      <c r="EF76" s="10" t="str">
        <f>IFERROR(__xludf.DUMMYFUNCTION("""COMPUTED_VALUE"""),"WA")</f>
        <v>WA</v>
      </c>
      <c r="EG76" s="10">
        <f>IFERROR(__xludf.DUMMYFUNCTION("""COMPUTED_VALUE"""),1.0)</f>
        <v>1</v>
      </c>
      <c r="EH76" s="10" t="str">
        <f>IFERROR(__xludf.DUMMYFUNCTION("""COMPUTED_VALUE"""),"WA")</f>
        <v>WA</v>
      </c>
      <c r="EI76" s="10" t="str">
        <f>IFERROR(__xludf.DUMMYFUNCTION("""COMPUTED_VALUE"""),"WA")</f>
        <v>WA</v>
      </c>
      <c r="EJ76" s="10" t="str">
        <f>IFERROR(__xludf.DUMMYFUNCTION("""COMPUTED_VALUE"""),"WA")</f>
        <v>WA</v>
      </c>
      <c r="EK76" s="10" t="str">
        <f>IFERROR(__xludf.DUMMYFUNCTION("""COMPUTED_VALUE"""),"TLE")</f>
        <v>TLE</v>
      </c>
      <c r="EL76" s="10" t="str">
        <f>IFERROR(__xludf.DUMMYFUNCTION("""COMPUTED_VALUE"""),"RTE")</f>
        <v>RTE</v>
      </c>
      <c r="EM76" s="10" t="str">
        <f>IFERROR(__xludf.DUMMYFUNCTION("""COMPUTED_VALUE"""),"TLE")</f>
        <v>TLE</v>
      </c>
      <c r="EN76" s="10" t="str">
        <f>IFERROR(__xludf.DUMMYFUNCTION("""COMPUTED_VALUE"""),"TLE")</f>
        <v>TLE</v>
      </c>
      <c r="EO76" s="10" t="str">
        <f>IFERROR(__xludf.DUMMYFUNCTION("""COMPUTED_VALUE"""),"TLE")</f>
        <v>TLE</v>
      </c>
      <c r="EP76" s="10" t="str">
        <f>IFERROR(__xludf.DUMMYFUNCTION("""COMPUTED_VALUE"""),"RTE")</f>
        <v>RTE</v>
      </c>
      <c r="EQ76" s="10" t="str">
        <f>IFERROR(__xludf.DUMMYFUNCTION("""COMPUTED_VALUE"""),"RTE")</f>
        <v>RTE</v>
      </c>
      <c r="ER76" s="10" t="str">
        <f>IFERROR(__xludf.DUMMYFUNCTION("""COMPUTED_VALUE"""),"RTE")</f>
        <v>RTE</v>
      </c>
      <c r="ES76" s="10" t="str">
        <f>IFERROR(__xludf.DUMMYFUNCTION("""COMPUTED_VALUE"""),"TLE")</f>
        <v>TLE</v>
      </c>
      <c r="ET76" s="10" t="str">
        <f>IFERROR(__xludf.DUMMYFUNCTION("""COMPUTED_VALUE"""),"TLE")</f>
        <v>TLE</v>
      </c>
      <c r="EU76" s="10" t="str">
        <f>IFERROR(__xludf.DUMMYFUNCTION("""COMPUTED_VALUE"""),"RTE")</f>
        <v>RTE</v>
      </c>
      <c r="EV76" s="10" t="str">
        <f>IFERROR(__xludf.DUMMYFUNCTION("""COMPUTED_VALUE"""),"TLE")</f>
        <v>TLE</v>
      </c>
      <c r="EW76" s="10" t="str">
        <f>IFERROR(__xludf.DUMMYFUNCTION("""COMPUTED_VALUE"""),"TLE")</f>
        <v>TLE</v>
      </c>
      <c r="EX76" s="10" t="str">
        <f>IFERROR(__xludf.DUMMYFUNCTION("""COMPUTED_VALUE"""),"TLE")</f>
        <v>TLE</v>
      </c>
      <c r="EY76" s="10" t="str">
        <f>IFERROR(__xludf.DUMMYFUNCTION("""COMPUTED_VALUE"""),"TLE")</f>
        <v>TLE</v>
      </c>
      <c r="EZ76" s="10" t="str">
        <f>IFERROR(__xludf.DUMMYFUNCTION("""COMPUTED_VALUE"""),"TLE")</f>
        <v>TLE</v>
      </c>
      <c r="FA76" s="10" t="str">
        <f>IFERROR(__xludf.DUMMYFUNCTION("""COMPUTED_VALUE"""),"TLE")</f>
        <v>TLE</v>
      </c>
      <c r="FB76" s="10" t="str">
        <f>IFERROR(__xludf.DUMMYFUNCTION("""COMPUTED_VALUE"""),"TLE")</f>
        <v>TLE</v>
      </c>
      <c r="FC76" s="10" t="str">
        <f>IFERROR(__xludf.DUMMYFUNCTION("""COMPUTED_VALUE"""),"TLE")</f>
        <v>TLE</v>
      </c>
      <c r="FD76" s="11">
        <f>IFERROR(__xludf.DUMMYFUNCTION("""COMPUTED_VALUE"""),1.0)</f>
        <v>1</v>
      </c>
      <c r="FE76" s="10" t="str">
        <f>IFERROR(__xludf.DUMMYFUNCTION("""COMPUTED_VALUE"""),"WA")</f>
        <v>WA</v>
      </c>
      <c r="FF76" s="10" t="str">
        <f>IFERROR(__xludf.DUMMYFUNCTION("""COMPUTED_VALUE"""),"WA")</f>
        <v>WA</v>
      </c>
      <c r="FG76" s="10" t="str">
        <f>IFERROR(__xludf.DUMMYFUNCTION("""COMPUTED_VALUE"""),"WA")</f>
        <v>WA</v>
      </c>
      <c r="FH76" s="10" t="str">
        <f>IFERROR(__xludf.DUMMYFUNCTION("""COMPUTED_VALUE"""),"WA")</f>
        <v>WA</v>
      </c>
      <c r="FI76" s="10" t="str">
        <f>IFERROR(__xludf.DUMMYFUNCTION("""COMPUTED_VALUE"""),"WA")</f>
        <v>WA</v>
      </c>
      <c r="FJ76" s="10" t="str">
        <f>IFERROR(__xludf.DUMMYFUNCTION("""COMPUTED_VALUE"""),"WA")</f>
        <v>WA</v>
      </c>
      <c r="FK76" s="10" t="str">
        <f>IFERROR(__xludf.DUMMYFUNCTION("""COMPUTED_VALUE"""),"WA")</f>
        <v>WA</v>
      </c>
      <c r="FL76" s="10" t="str">
        <f>IFERROR(__xludf.DUMMYFUNCTION("""COMPUTED_VALUE"""),"WA")</f>
        <v>WA</v>
      </c>
      <c r="FM76" s="10">
        <f>IFERROR(__xludf.DUMMYFUNCTION("""COMPUTED_VALUE"""),1.0)</f>
        <v>1</v>
      </c>
      <c r="FN76" s="10" t="str">
        <f>IFERROR(__xludf.DUMMYFUNCTION("""COMPUTED_VALUE"""),"WA")</f>
        <v>WA</v>
      </c>
      <c r="FO76" s="10" t="str">
        <f>IFERROR(__xludf.DUMMYFUNCTION("""COMPUTED_VALUE"""),"WA")</f>
        <v>WA</v>
      </c>
      <c r="FP76" s="10" t="str">
        <f>IFERROR(__xludf.DUMMYFUNCTION("""COMPUTED_VALUE"""),"WA")</f>
        <v>WA</v>
      </c>
      <c r="FQ76" s="10" t="str">
        <f>IFERROR(__xludf.DUMMYFUNCTION("""COMPUTED_VALUE"""),"WA")</f>
        <v>WA</v>
      </c>
      <c r="FR76" s="10" t="str">
        <f>IFERROR(__xludf.DUMMYFUNCTION("""COMPUTED_VALUE"""),"WA")</f>
        <v>WA</v>
      </c>
      <c r="FS76" s="10" t="str">
        <f>IFERROR(__xludf.DUMMYFUNCTION("""COMPUTED_VALUE"""),"WA")</f>
        <v>WA</v>
      </c>
      <c r="FT76" s="10" t="str">
        <f>IFERROR(__xludf.DUMMYFUNCTION("""COMPUTED_VALUE"""),"RTE")</f>
        <v>RTE</v>
      </c>
      <c r="FU76" s="10" t="str">
        <f>IFERROR(__xludf.DUMMYFUNCTION("""COMPUTED_VALUE"""),"RTE")</f>
        <v>RTE</v>
      </c>
      <c r="FV76" s="10" t="str">
        <f>IFERROR(__xludf.DUMMYFUNCTION("""COMPUTED_VALUE"""),"RTE")</f>
        <v>RTE</v>
      </c>
      <c r="FW76" s="10" t="str">
        <f>IFERROR(__xludf.DUMMYFUNCTION("""COMPUTED_VALUE"""),"TLE")</f>
        <v>TLE</v>
      </c>
      <c r="FX76" s="10" t="str">
        <f>IFERROR(__xludf.DUMMYFUNCTION("""COMPUTED_VALUE"""),"TLE")</f>
        <v>TLE</v>
      </c>
      <c r="FY76" s="10" t="str">
        <f>IFERROR(__xludf.DUMMYFUNCTION("""COMPUTED_VALUE"""),"TLE")</f>
        <v>TLE</v>
      </c>
      <c r="FZ76" s="10" t="str">
        <f>IFERROR(__xludf.DUMMYFUNCTION("""COMPUTED_VALUE"""),"TLE")</f>
        <v>TLE</v>
      </c>
      <c r="GA76" s="10" t="str">
        <f>IFERROR(__xludf.DUMMYFUNCTION("""COMPUTED_VALUE"""),"RTE")</f>
        <v>RTE</v>
      </c>
      <c r="GB76" s="10" t="str">
        <f>IFERROR(__xludf.DUMMYFUNCTION("""COMPUTED_VALUE"""),"RTE")</f>
        <v>RTE</v>
      </c>
      <c r="GC76" s="10">
        <f>IFERROR(__xludf.DUMMYFUNCTION("""COMPUTED_VALUE"""),1.0)</f>
        <v>1</v>
      </c>
      <c r="GD76" s="10" t="str">
        <f>IFERROR(__xludf.DUMMYFUNCTION("""COMPUTED_VALUE"""),"WA")</f>
        <v>WA</v>
      </c>
      <c r="GE76" s="11">
        <f>IFERROR(__xludf.DUMMYFUNCTION("""COMPUTED_VALUE"""),1.0)</f>
        <v>1</v>
      </c>
      <c r="GF76" s="10">
        <f>IFERROR(__xludf.DUMMYFUNCTION("""COMPUTED_VALUE"""),1.0)</f>
        <v>1</v>
      </c>
      <c r="GG76" s="10" t="str">
        <f>IFERROR(__xludf.DUMMYFUNCTION("""COMPUTED_VALUE"""),"WA")</f>
        <v>WA</v>
      </c>
      <c r="GH76" s="10">
        <f>IFERROR(__xludf.DUMMYFUNCTION("""COMPUTED_VALUE"""),1.0)</f>
        <v>1</v>
      </c>
      <c r="GI76" s="10" t="str">
        <f>IFERROR(__xludf.DUMMYFUNCTION("""COMPUTED_VALUE"""),"WA")</f>
        <v>WA</v>
      </c>
      <c r="GJ76" s="10" t="str">
        <f>IFERROR(__xludf.DUMMYFUNCTION("""COMPUTED_VALUE"""),"WA")</f>
        <v>WA</v>
      </c>
      <c r="GK76" s="10" t="str">
        <f>IFERROR(__xludf.DUMMYFUNCTION("""COMPUTED_VALUE"""),"WA")</f>
        <v>WA</v>
      </c>
      <c r="GL76" s="10" t="str">
        <f>IFERROR(__xludf.DUMMYFUNCTION("""COMPUTED_VALUE"""),"TLE")</f>
        <v>TLE</v>
      </c>
      <c r="GM76" s="10" t="str">
        <f>IFERROR(__xludf.DUMMYFUNCTION("""COMPUTED_VALUE"""),"WA")</f>
        <v>WA</v>
      </c>
      <c r="GN76" s="10" t="str">
        <f>IFERROR(__xludf.DUMMYFUNCTION("""COMPUTED_VALUE"""),"TLE")</f>
        <v>TLE</v>
      </c>
      <c r="GO76" s="10" t="str">
        <f>IFERROR(__xludf.DUMMYFUNCTION("""COMPUTED_VALUE"""),"TLE")</f>
        <v>TLE</v>
      </c>
      <c r="GP76" s="10" t="str">
        <f>IFERROR(__xludf.DUMMYFUNCTION("""COMPUTED_VALUE"""),"TLE")</f>
        <v>TLE</v>
      </c>
      <c r="GQ76" s="10" t="str">
        <f>IFERROR(__xludf.DUMMYFUNCTION("""COMPUTED_VALUE"""),"TLE")</f>
        <v>TLE</v>
      </c>
      <c r="GR76" s="10" t="str">
        <f>IFERROR(__xludf.DUMMYFUNCTION("""COMPUTED_VALUE"""),"TLE")</f>
        <v>TLE</v>
      </c>
      <c r="GS76" s="10" t="str">
        <f>IFERROR(__xludf.DUMMYFUNCTION("""COMPUTED_VALUE"""),"TLE")</f>
        <v>TLE</v>
      </c>
      <c r="GT76" s="10" t="str">
        <f>IFERROR(__xludf.DUMMYFUNCTION("""COMPUTED_VALUE"""),"TLE")</f>
        <v>TLE</v>
      </c>
      <c r="GU76" s="10" t="str">
        <f>IFERROR(__xludf.DUMMYFUNCTION("""COMPUTED_VALUE"""),"TLE")</f>
        <v>TLE</v>
      </c>
      <c r="GV76" s="10" t="str">
        <f>IFERROR(__xludf.DUMMYFUNCTION("""COMPUTED_VALUE"""),"TLE")</f>
        <v>TLE</v>
      </c>
      <c r="GW76" s="10" t="str">
        <f>IFERROR(__xludf.DUMMYFUNCTION("""COMPUTED_VALUE"""),"TLE")</f>
        <v>TLE</v>
      </c>
      <c r="GX76" s="10" t="str">
        <f>IFERROR(__xludf.DUMMYFUNCTION("""COMPUTED_VALUE"""),"TLE")</f>
        <v>TLE</v>
      </c>
      <c r="GY76" s="10" t="str">
        <f>IFERROR(__xludf.DUMMYFUNCTION("""COMPUTED_VALUE"""),"TLE")</f>
        <v>TLE</v>
      </c>
      <c r="GZ76" s="10" t="str">
        <f>IFERROR(__xludf.DUMMYFUNCTION("""COMPUTED_VALUE"""),"TLE")</f>
        <v>TLE</v>
      </c>
      <c r="HA76" s="10" t="str">
        <f>IFERROR(__xludf.DUMMYFUNCTION("""COMPUTED_VALUE"""),"TLE")</f>
        <v>TLE</v>
      </c>
      <c r="HB76" s="10" t="str">
        <f>IFERROR(__xludf.DUMMYFUNCTION("""COMPUTED_VALUE"""),"TLE")</f>
        <v>TLE</v>
      </c>
      <c r="HC76" s="10" t="str">
        <f>IFERROR(__xludf.DUMMYFUNCTION("""COMPUTED_VALUE"""),"TLE")</f>
        <v>TLE</v>
      </c>
      <c r="HD76" s="10" t="str">
        <f>IFERROR(__xludf.DUMMYFUNCTION("""COMPUTED_VALUE"""),"TLE")</f>
        <v>TLE</v>
      </c>
      <c r="HE76" s="10" t="str">
        <f>IFERROR(__xludf.DUMMYFUNCTION("""COMPUTED_VALUE"""),"TLE")</f>
        <v>TLE</v>
      </c>
      <c r="HF76" s="10" t="str">
        <f>IFERROR(__xludf.DUMMYFUNCTION("""COMPUTED_VALUE"""),"TLE")</f>
        <v>TLE</v>
      </c>
      <c r="HG76" s="10" t="str">
        <f>IFERROR(__xludf.DUMMYFUNCTION("""COMPUTED_VALUE"""),"TLE")</f>
        <v>TLE</v>
      </c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</row>
    <row r="77">
      <c r="A77" s="7"/>
      <c r="B77" s="8"/>
      <c r="C77" s="8" t="str">
        <f t="shared" si="1"/>
        <v>74 - 77</v>
      </c>
      <c r="D77" s="7" t="str">
        <f>IFERROR(__xludf.DUMMYFUNCTION("""COMPUTED_VALUE"""),"aleksandramaxx")</f>
        <v>aleksandramaxx</v>
      </c>
      <c r="E77" s="7" t="str">
        <f>IFERROR(__xludf.DUMMYFUNCTION("""COMPUTED_VALUE"""),"Aleksandra")</f>
        <v>Aleksandra</v>
      </c>
      <c r="F77" s="7" t="str">
        <f>IFERROR(__xludf.DUMMYFUNCTION("""COMPUTED_VALUE"""),"Maksimović")</f>
        <v>Maksimović</v>
      </c>
      <c r="G77" s="9">
        <f>IFERROR(__xludf.DUMMYFUNCTION("""COMPUTED_VALUE"""),0.0)</f>
        <v>0</v>
      </c>
      <c r="H77" s="7" t="str">
        <f>IFERROR(__xludf.DUMMYFUNCTION("""COMPUTED_VALUE"""),"ODOBREN")</f>
        <v>ODOBREN</v>
      </c>
      <c r="I77" s="7" t="str">
        <f>IFERROR(__xludf.DUMMYFUNCTION("""COMPUTED_VALUE"""),"Kragujevac")</f>
        <v>Kragujevac</v>
      </c>
      <c r="J77" s="7" t="str">
        <f>IFERROR(__xludf.DUMMYFUNCTION("""COMPUTED_VALUE"""),"Prva kragujevačka gimnazija")</f>
        <v>Prva kragujevačka gimnazija</v>
      </c>
      <c r="K77" s="7" t="str">
        <f>IFERROR(__xludf.DUMMYFUNCTION("""COMPUTED_VALUE"""),"II")</f>
        <v>II</v>
      </c>
      <c r="L77" s="7" t="str">
        <f>IFERROR(__xludf.DUMMYFUNCTION("""COMPUTED_VALUE"""),"A")</f>
        <v>A</v>
      </c>
      <c r="M77" s="7"/>
      <c r="N77" s="10" t="str">
        <f>IFERROR(__xludf.DUMMYFUNCTION("""COMPUTED_VALUE"""),"-")</f>
        <v>-</v>
      </c>
      <c r="O77" s="10" t="str">
        <f>IFERROR(__xludf.DUMMYFUNCTION("""COMPUTED_VALUE"""),"-")</f>
        <v>-</v>
      </c>
      <c r="P77" s="10" t="str">
        <f>IFERROR(__xludf.DUMMYFUNCTION("""COMPUTED_VALUE"""),"-")</f>
        <v>-</v>
      </c>
      <c r="Q77" s="11">
        <f>IFERROR(__xludf.DUMMYFUNCTION("""COMPUTED_VALUE"""),0.0)</f>
        <v>0</v>
      </c>
      <c r="R77" s="10">
        <f>IFERROR(__xludf.DUMMYFUNCTION("""COMPUTED_VALUE"""),0.0)</f>
        <v>0</v>
      </c>
      <c r="S77" s="10" t="str">
        <f>IFERROR(__xludf.DUMMYFUNCTION("""COMPUTED_VALUE"""),"-")</f>
        <v>-</v>
      </c>
      <c r="T77" s="11" t="str">
        <f>IFERROR(__xludf.DUMMYFUNCTION("""COMPUTED_VALUE"""),"-")</f>
        <v>-</v>
      </c>
      <c r="U77" s="10" t="str">
        <f>IFERROR(__xludf.DUMMYFUNCTION("""COMPUTED_VALUE"""),"-")</f>
        <v>-</v>
      </c>
      <c r="V77" s="10" t="str">
        <f>IFERROR(__xludf.DUMMYFUNCTION("""COMPUTED_VALUE"""),"-")</f>
        <v>-</v>
      </c>
      <c r="W77" s="10" t="str">
        <f>IFERROR(__xludf.DUMMYFUNCTION("""COMPUTED_VALUE"""),"-")</f>
        <v>-</v>
      </c>
      <c r="X77" s="10" t="str">
        <f>IFERROR(__xludf.DUMMYFUNCTION("""COMPUTED_VALUE"""),"-")</f>
        <v>-</v>
      </c>
      <c r="Y77" s="10" t="str">
        <f>IFERROR(__xludf.DUMMYFUNCTION("""COMPUTED_VALUE"""),"-")</f>
        <v>-</v>
      </c>
      <c r="Z77" s="10" t="str">
        <f>IFERROR(__xludf.DUMMYFUNCTION("""COMPUTED_VALUE"""),"-")</f>
        <v>-</v>
      </c>
      <c r="AA77" s="10" t="str">
        <f>IFERROR(__xludf.DUMMYFUNCTION("""COMPUTED_VALUE"""),"-")</f>
        <v>-</v>
      </c>
      <c r="AB77" s="10" t="str">
        <f>IFERROR(__xludf.DUMMYFUNCTION("""COMPUTED_VALUE"""),"-")</f>
        <v>-</v>
      </c>
      <c r="AC77" s="10" t="str">
        <f>IFERROR(__xludf.DUMMYFUNCTION("""COMPUTED_VALUE"""),"-")</f>
        <v>-</v>
      </c>
      <c r="AD77" s="10" t="str">
        <f>IFERROR(__xludf.DUMMYFUNCTION("""COMPUTED_VALUE"""),"-")</f>
        <v>-</v>
      </c>
      <c r="AE77" s="10" t="str">
        <f>IFERROR(__xludf.DUMMYFUNCTION("""COMPUTED_VALUE"""),"-")</f>
        <v>-</v>
      </c>
      <c r="AF77" s="10" t="str">
        <f>IFERROR(__xludf.DUMMYFUNCTION("""COMPUTED_VALUE"""),"-")</f>
        <v>-</v>
      </c>
      <c r="AG77" s="10" t="str">
        <f>IFERROR(__xludf.DUMMYFUNCTION("""COMPUTED_VALUE"""),"-")</f>
        <v>-</v>
      </c>
      <c r="AH77" s="10" t="str">
        <f>IFERROR(__xludf.DUMMYFUNCTION("""COMPUTED_VALUE"""),"-")</f>
        <v>-</v>
      </c>
      <c r="AI77" s="10" t="str">
        <f>IFERROR(__xludf.DUMMYFUNCTION("""COMPUTED_VALUE"""),"-")</f>
        <v>-</v>
      </c>
      <c r="AJ77" s="10" t="str">
        <f>IFERROR(__xludf.DUMMYFUNCTION("""COMPUTED_VALUE"""),"-")</f>
        <v>-</v>
      </c>
      <c r="AK77" s="10" t="str">
        <f>IFERROR(__xludf.DUMMYFUNCTION("""COMPUTED_VALUE"""),"-")</f>
        <v>-</v>
      </c>
      <c r="AL77" s="10" t="str">
        <f>IFERROR(__xludf.DUMMYFUNCTION("""COMPUTED_VALUE"""),"-")</f>
        <v>-</v>
      </c>
      <c r="AM77" s="10" t="str">
        <f>IFERROR(__xludf.DUMMYFUNCTION("""COMPUTED_VALUE"""),"-")</f>
        <v>-</v>
      </c>
      <c r="AN77" s="11" t="str">
        <f>IFERROR(__xludf.DUMMYFUNCTION("""COMPUTED_VALUE"""),"-")</f>
        <v>-</v>
      </c>
      <c r="AO77" s="10" t="str">
        <f>IFERROR(__xludf.DUMMYFUNCTION("""COMPUTED_VALUE"""),"-")</f>
        <v>-</v>
      </c>
      <c r="AP77" s="10" t="str">
        <f>IFERROR(__xludf.DUMMYFUNCTION("""COMPUTED_VALUE"""),"-")</f>
        <v>-</v>
      </c>
      <c r="AQ77" s="10" t="str">
        <f>IFERROR(__xludf.DUMMYFUNCTION("""COMPUTED_VALUE"""),"-")</f>
        <v>-</v>
      </c>
      <c r="AR77" s="10" t="str">
        <f>IFERROR(__xludf.DUMMYFUNCTION("""COMPUTED_VALUE"""),"-")</f>
        <v>-</v>
      </c>
      <c r="AS77" s="10" t="str">
        <f>IFERROR(__xludf.DUMMYFUNCTION("""COMPUTED_VALUE"""),"-")</f>
        <v>-</v>
      </c>
      <c r="AT77" s="10" t="str">
        <f>IFERROR(__xludf.DUMMYFUNCTION("""COMPUTED_VALUE"""),"-")</f>
        <v>-</v>
      </c>
      <c r="AU77" s="10" t="str">
        <f>IFERROR(__xludf.DUMMYFUNCTION("""COMPUTED_VALUE"""),"-")</f>
        <v>-</v>
      </c>
      <c r="AV77" s="10" t="str">
        <f>IFERROR(__xludf.DUMMYFUNCTION("""COMPUTED_VALUE"""),"-")</f>
        <v>-</v>
      </c>
      <c r="AW77" s="10" t="str">
        <f>IFERROR(__xludf.DUMMYFUNCTION("""COMPUTED_VALUE"""),"-")</f>
        <v>-</v>
      </c>
      <c r="AX77" s="10" t="str">
        <f>IFERROR(__xludf.DUMMYFUNCTION("""COMPUTED_VALUE"""),"-")</f>
        <v>-</v>
      </c>
      <c r="AY77" s="10" t="str">
        <f>IFERROR(__xludf.DUMMYFUNCTION("""COMPUTED_VALUE"""),"-")</f>
        <v>-</v>
      </c>
      <c r="AZ77" s="10" t="str">
        <f>IFERROR(__xludf.DUMMYFUNCTION("""COMPUTED_VALUE"""),"-")</f>
        <v>-</v>
      </c>
      <c r="BA77" s="10" t="str">
        <f>IFERROR(__xludf.DUMMYFUNCTION("""COMPUTED_VALUE"""),"-")</f>
        <v>-</v>
      </c>
      <c r="BB77" s="10" t="str">
        <f>IFERROR(__xludf.DUMMYFUNCTION("""COMPUTED_VALUE"""),"-")</f>
        <v>-</v>
      </c>
      <c r="BC77" s="10" t="str">
        <f>IFERROR(__xludf.DUMMYFUNCTION("""COMPUTED_VALUE"""),"-")</f>
        <v>-</v>
      </c>
      <c r="BD77" s="10" t="str">
        <f>IFERROR(__xludf.DUMMYFUNCTION("""COMPUTED_VALUE"""),"-")</f>
        <v>-</v>
      </c>
      <c r="BE77" s="10" t="str">
        <f>IFERROR(__xludf.DUMMYFUNCTION("""COMPUTED_VALUE"""),"-")</f>
        <v>-</v>
      </c>
      <c r="BF77" s="10" t="str">
        <f>IFERROR(__xludf.DUMMYFUNCTION("""COMPUTED_VALUE"""),"-")</f>
        <v>-</v>
      </c>
      <c r="BG77" s="10" t="str">
        <f>IFERROR(__xludf.DUMMYFUNCTION("""COMPUTED_VALUE"""),"-")</f>
        <v>-</v>
      </c>
      <c r="BH77" s="10" t="str">
        <f>IFERROR(__xludf.DUMMYFUNCTION("""COMPUTED_VALUE"""),"-")</f>
        <v>-</v>
      </c>
      <c r="BI77" s="10" t="str">
        <f>IFERROR(__xludf.DUMMYFUNCTION("""COMPUTED_VALUE"""),"-")</f>
        <v>-</v>
      </c>
      <c r="BJ77" s="10" t="str">
        <f>IFERROR(__xludf.DUMMYFUNCTION("""COMPUTED_VALUE"""),"-")</f>
        <v>-</v>
      </c>
      <c r="BK77" s="10" t="str">
        <f>IFERROR(__xludf.DUMMYFUNCTION("""COMPUTED_VALUE"""),"-")</f>
        <v>-</v>
      </c>
      <c r="BL77" s="11" t="str">
        <f>IFERROR(__xludf.DUMMYFUNCTION("""COMPUTED_VALUE"""),"-")</f>
        <v>-</v>
      </c>
      <c r="BM77" s="10" t="str">
        <f>IFERROR(__xludf.DUMMYFUNCTION("""COMPUTED_VALUE"""),"-")</f>
        <v>-</v>
      </c>
      <c r="BN77" s="10" t="str">
        <f>IFERROR(__xludf.DUMMYFUNCTION("""COMPUTED_VALUE"""),"-")</f>
        <v>-</v>
      </c>
      <c r="BO77" s="10" t="str">
        <f>IFERROR(__xludf.DUMMYFUNCTION("""COMPUTED_VALUE"""),"-")</f>
        <v>-</v>
      </c>
      <c r="BP77" s="10" t="str">
        <f>IFERROR(__xludf.DUMMYFUNCTION("""COMPUTED_VALUE"""),"-")</f>
        <v>-</v>
      </c>
      <c r="BQ77" s="10" t="str">
        <f>IFERROR(__xludf.DUMMYFUNCTION("""COMPUTED_VALUE"""),"-")</f>
        <v>-</v>
      </c>
      <c r="BR77" s="10" t="str">
        <f>IFERROR(__xludf.DUMMYFUNCTION("""COMPUTED_VALUE"""),"-")</f>
        <v>-</v>
      </c>
      <c r="BS77" s="10" t="str">
        <f>IFERROR(__xludf.DUMMYFUNCTION("""COMPUTED_VALUE"""),"-")</f>
        <v>-</v>
      </c>
      <c r="BT77" s="10" t="str">
        <f>IFERROR(__xludf.DUMMYFUNCTION("""COMPUTED_VALUE"""),"-")</f>
        <v>-</v>
      </c>
      <c r="BU77" s="10" t="str">
        <f>IFERROR(__xludf.DUMMYFUNCTION("""COMPUTED_VALUE"""),"-")</f>
        <v>-</v>
      </c>
      <c r="BV77" s="10" t="str">
        <f>IFERROR(__xludf.DUMMYFUNCTION("""COMPUTED_VALUE"""),"-")</f>
        <v>-</v>
      </c>
      <c r="BW77" s="10" t="str">
        <f>IFERROR(__xludf.DUMMYFUNCTION("""COMPUTED_VALUE"""),"-")</f>
        <v>-</v>
      </c>
      <c r="BX77" s="10" t="str">
        <f>IFERROR(__xludf.DUMMYFUNCTION("""COMPUTED_VALUE"""),"-")</f>
        <v>-</v>
      </c>
      <c r="BY77" s="10" t="str">
        <f>IFERROR(__xludf.DUMMYFUNCTION("""COMPUTED_VALUE"""),"-")</f>
        <v>-</v>
      </c>
      <c r="BZ77" s="10" t="str">
        <f>IFERROR(__xludf.DUMMYFUNCTION("""COMPUTED_VALUE"""),"-")</f>
        <v>-</v>
      </c>
      <c r="CA77" s="10" t="str">
        <f>IFERROR(__xludf.DUMMYFUNCTION("""COMPUTED_VALUE"""),"-")</f>
        <v>-</v>
      </c>
      <c r="CB77" s="10" t="str">
        <f>IFERROR(__xludf.DUMMYFUNCTION("""COMPUTED_VALUE"""),"-")</f>
        <v>-</v>
      </c>
      <c r="CC77" s="10" t="str">
        <f>IFERROR(__xludf.DUMMYFUNCTION("""COMPUTED_VALUE"""),"-")</f>
        <v>-</v>
      </c>
      <c r="CD77" s="10" t="str">
        <f>IFERROR(__xludf.DUMMYFUNCTION("""COMPUTED_VALUE"""),"-")</f>
        <v>-</v>
      </c>
      <c r="CE77" s="10" t="str">
        <f>IFERROR(__xludf.DUMMYFUNCTION("""COMPUTED_VALUE"""),"-")</f>
        <v>-</v>
      </c>
      <c r="CF77" s="10" t="str">
        <f>IFERROR(__xludf.DUMMYFUNCTION("""COMPUTED_VALUE"""),"-")</f>
        <v>-</v>
      </c>
      <c r="CG77" s="10" t="str">
        <f>IFERROR(__xludf.DUMMYFUNCTION("""COMPUTED_VALUE"""),"-")</f>
        <v>-</v>
      </c>
      <c r="CH77" s="10" t="str">
        <f>IFERROR(__xludf.DUMMYFUNCTION("""COMPUTED_VALUE"""),"-")</f>
        <v>-</v>
      </c>
      <c r="CI77" s="10" t="str">
        <f>IFERROR(__xludf.DUMMYFUNCTION("""COMPUTED_VALUE"""),"-")</f>
        <v>-</v>
      </c>
      <c r="CJ77" s="10" t="str">
        <f>IFERROR(__xludf.DUMMYFUNCTION("""COMPUTED_VALUE"""),"-")</f>
        <v>-</v>
      </c>
      <c r="CK77" s="10" t="str">
        <f>IFERROR(__xludf.DUMMYFUNCTION("""COMPUTED_VALUE"""),"-")</f>
        <v>-</v>
      </c>
      <c r="CL77" s="10" t="str">
        <f>IFERROR(__xludf.DUMMYFUNCTION("""COMPUTED_VALUE"""),"-")</f>
        <v>-</v>
      </c>
      <c r="CM77" s="10" t="str">
        <f>IFERROR(__xludf.DUMMYFUNCTION("""COMPUTED_VALUE"""),"-")</f>
        <v>-</v>
      </c>
      <c r="CN77" s="10" t="str">
        <f>IFERROR(__xludf.DUMMYFUNCTION("""COMPUTED_VALUE"""),"-")</f>
        <v>-</v>
      </c>
      <c r="CO77" s="11">
        <f>IFERROR(__xludf.DUMMYFUNCTION("""COMPUTED_VALUE"""),1.0)</f>
        <v>1</v>
      </c>
      <c r="CP77" s="10" t="str">
        <f>IFERROR(__xludf.DUMMYFUNCTION("""COMPUTED_VALUE"""),"WA")</f>
        <v>WA</v>
      </c>
      <c r="CQ77" s="10">
        <f>IFERROR(__xludf.DUMMYFUNCTION("""COMPUTED_VALUE"""),1.0)</f>
        <v>1</v>
      </c>
      <c r="CR77" s="10" t="str">
        <f>IFERROR(__xludf.DUMMYFUNCTION("""COMPUTED_VALUE"""),"WA")</f>
        <v>WA</v>
      </c>
      <c r="CS77" s="10" t="str">
        <f>IFERROR(__xludf.DUMMYFUNCTION("""COMPUTED_VALUE"""),"WA")</f>
        <v>WA</v>
      </c>
      <c r="CT77" s="10">
        <f>IFERROR(__xludf.DUMMYFUNCTION("""COMPUTED_VALUE"""),1.0)</f>
        <v>1</v>
      </c>
      <c r="CU77" s="10" t="str">
        <f>IFERROR(__xludf.DUMMYFUNCTION("""COMPUTED_VALUE"""),"WA")</f>
        <v>WA</v>
      </c>
      <c r="CV77" s="10">
        <f>IFERROR(__xludf.DUMMYFUNCTION("""COMPUTED_VALUE"""),1.0)</f>
        <v>1</v>
      </c>
      <c r="CW77" s="10" t="str">
        <f>IFERROR(__xludf.DUMMYFUNCTION("""COMPUTED_VALUE"""),"WA")</f>
        <v>WA</v>
      </c>
      <c r="CX77" s="10" t="str">
        <f>IFERROR(__xludf.DUMMYFUNCTION("""COMPUTED_VALUE"""),"WA")</f>
        <v>WA</v>
      </c>
      <c r="CY77" s="10" t="str">
        <f>IFERROR(__xludf.DUMMYFUNCTION("""COMPUTED_VALUE"""),"WA")</f>
        <v>WA</v>
      </c>
      <c r="CZ77" s="10" t="str">
        <f>IFERROR(__xludf.DUMMYFUNCTION("""COMPUTED_VALUE"""),"WA")</f>
        <v>WA</v>
      </c>
      <c r="DA77" s="10" t="str">
        <f>IFERROR(__xludf.DUMMYFUNCTION("""COMPUTED_VALUE"""),"WA")</f>
        <v>WA</v>
      </c>
      <c r="DB77" s="10" t="str">
        <f>IFERROR(__xludf.DUMMYFUNCTION("""COMPUTED_VALUE"""),"WA")</f>
        <v>WA</v>
      </c>
      <c r="DC77" s="10" t="str">
        <f>IFERROR(__xludf.DUMMYFUNCTION("""COMPUTED_VALUE"""),"WA")</f>
        <v>WA</v>
      </c>
      <c r="DD77" s="10">
        <f>IFERROR(__xludf.DUMMYFUNCTION("""COMPUTED_VALUE"""),1.0)</f>
        <v>1</v>
      </c>
      <c r="DE77" s="10" t="str">
        <f>IFERROR(__xludf.DUMMYFUNCTION("""COMPUTED_VALUE"""),"WA")</f>
        <v>WA</v>
      </c>
      <c r="DF77" s="10">
        <f>IFERROR(__xludf.DUMMYFUNCTION("""COMPUTED_VALUE"""),1.0)</f>
        <v>1</v>
      </c>
      <c r="DG77" s="10">
        <f>IFERROR(__xludf.DUMMYFUNCTION("""COMPUTED_VALUE"""),1.0)</f>
        <v>1</v>
      </c>
      <c r="DH77" s="10" t="str">
        <f>IFERROR(__xludf.DUMMYFUNCTION("""COMPUTED_VALUE"""),"WA")</f>
        <v>WA</v>
      </c>
      <c r="DI77" s="10" t="str">
        <f>IFERROR(__xludf.DUMMYFUNCTION("""COMPUTED_VALUE"""),"WA")</f>
        <v>WA</v>
      </c>
      <c r="DJ77" s="10" t="str">
        <f>IFERROR(__xludf.DUMMYFUNCTION("""COMPUTED_VALUE"""),"WA")</f>
        <v>WA</v>
      </c>
      <c r="DK77" s="10" t="str">
        <f>IFERROR(__xludf.DUMMYFUNCTION("""COMPUTED_VALUE"""),"WA")</f>
        <v>WA</v>
      </c>
      <c r="DL77" s="10" t="str">
        <f>IFERROR(__xludf.DUMMYFUNCTION("""COMPUTED_VALUE"""),"WA")</f>
        <v>WA</v>
      </c>
      <c r="DM77" s="10" t="str">
        <f>IFERROR(__xludf.DUMMYFUNCTION("""COMPUTED_VALUE"""),"WA")</f>
        <v>WA</v>
      </c>
      <c r="DN77" s="10" t="str">
        <f>IFERROR(__xludf.DUMMYFUNCTION("""COMPUTED_VALUE"""),"WA")</f>
        <v>WA</v>
      </c>
      <c r="DO77" s="10" t="str">
        <f>IFERROR(__xludf.DUMMYFUNCTION("""COMPUTED_VALUE"""),"WA")</f>
        <v>WA</v>
      </c>
      <c r="DP77" s="10" t="str">
        <f>IFERROR(__xludf.DUMMYFUNCTION("""COMPUTED_VALUE"""),"WA")</f>
        <v>WA</v>
      </c>
      <c r="DQ77" s="10" t="str">
        <f>IFERROR(__xludf.DUMMYFUNCTION("""COMPUTED_VALUE"""),"WA")</f>
        <v>WA</v>
      </c>
      <c r="DR77" s="10" t="str">
        <f>IFERROR(__xludf.DUMMYFUNCTION("""COMPUTED_VALUE"""),"WA")</f>
        <v>WA</v>
      </c>
      <c r="DS77" s="10" t="str">
        <f>IFERROR(__xludf.DUMMYFUNCTION("""COMPUTED_VALUE"""),"WA")</f>
        <v>WA</v>
      </c>
      <c r="DT77" s="10">
        <f>IFERROR(__xludf.DUMMYFUNCTION("""COMPUTED_VALUE"""),1.0)</f>
        <v>1</v>
      </c>
      <c r="DU77" s="10" t="str">
        <f>IFERROR(__xludf.DUMMYFUNCTION("""COMPUTED_VALUE"""),"WA")</f>
        <v>WA</v>
      </c>
      <c r="DV77" s="10" t="str">
        <f>IFERROR(__xludf.DUMMYFUNCTION("""COMPUTED_VALUE"""),"WA")</f>
        <v>WA</v>
      </c>
      <c r="DW77" s="10" t="str">
        <f>IFERROR(__xludf.DUMMYFUNCTION("""COMPUTED_VALUE"""),"WA")</f>
        <v>WA</v>
      </c>
      <c r="DX77" s="10">
        <f>IFERROR(__xludf.DUMMYFUNCTION("""COMPUTED_VALUE"""),1.0)</f>
        <v>1</v>
      </c>
      <c r="DY77" s="10">
        <f>IFERROR(__xludf.DUMMYFUNCTION("""COMPUTED_VALUE"""),1.0)</f>
        <v>1</v>
      </c>
      <c r="DZ77" s="10">
        <f>IFERROR(__xludf.DUMMYFUNCTION("""COMPUTED_VALUE"""),1.0)</f>
        <v>1</v>
      </c>
      <c r="EA77" s="10">
        <f>IFERROR(__xludf.DUMMYFUNCTION("""COMPUTED_VALUE"""),1.0)</f>
        <v>1</v>
      </c>
      <c r="EB77" s="10" t="str">
        <f>IFERROR(__xludf.DUMMYFUNCTION("""COMPUTED_VALUE"""),"WA")</f>
        <v>WA</v>
      </c>
      <c r="EC77" s="10" t="str">
        <f>IFERROR(__xludf.DUMMYFUNCTION("""COMPUTED_VALUE"""),"WA")</f>
        <v>WA</v>
      </c>
      <c r="ED77" s="10" t="str">
        <f>IFERROR(__xludf.DUMMYFUNCTION("""COMPUTED_VALUE"""),"WA")</f>
        <v>WA</v>
      </c>
      <c r="EE77" s="10" t="str">
        <f>IFERROR(__xludf.DUMMYFUNCTION("""COMPUTED_VALUE"""),"WA")</f>
        <v>WA</v>
      </c>
      <c r="EF77" s="10" t="str">
        <f>IFERROR(__xludf.DUMMYFUNCTION("""COMPUTED_VALUE"""),"WA")</f>
        <v>WA</v>
      </c>
      <c r="EG77" s="10" t="str">
        <f>IFERROR(__xludf.DUMMYFUNCTION("""COMPUTED_VALUE"""),"WA")</f>
        <v>WA</v>
      </c>
      <c r="EH77" s="10" t="str">
        <f>IFERROR(__xludf.DUMMYFUNCTION("""COMPUTED_VALUE"""),"WA")</f>
        <v>WA</v>
      </c>
      <c r="EI77" s="10" t="str">
        <f>IFERROR(__xludf.DUMMYFUNCTION("""COMPUTED_VALUE"""),"WA")</f>
        <v>WA</v>
      </c>
      <c r="EJ77" s="10" t="str">
        <f>IFERROR(__xludf.DUMMYFUNCTION("""COMPUTED_VALUE"""),"WA")</f>
        <v>WA</v>
      </c>
      <c r="EK77" s="10" t="str">
        <f>IFERROR(__xludf.DUMMYFUNCTION("""COMPUTED_VALUE"""),"WA")</f>
        <v>WA</v>
      </c>
      <c r="EL77" s="10" t="str">
        <f>IFERROR(__xludf.DUMMYFUNCTION("""COMPUTED_VALUE"""),"WA")</f>
        <v>WA</v>
      </c>
      <c r="EM77" s="10" t="str">
        <f>IFERROR(__xludf.DUMMYFUNCTION("""COMPUTED_VALUE"""),"WA")</f>
        <v>WA</v>
      </c>
      <c r="EN77" s="10" t="str">
        <f>IFERROR(__xludf.DUMMYFUNCTION("""COMPUTED_VALUE"""),"WA")</f>
        <v>WA</v>
      </c>
      <c r="EO77" s="10" t="str">
        <f>IFERROR(__xludf.DUMMYFUNCTION("""COMPUTED_VALUE"""),"WA")</f>
        <v>WA</v>
      </c>
      <c r="EP77" s="10" t="str">
        <f>IFERROR(__xludf.DUMMYFUNCTION("""COMPUTED_VALUE"""),"WA")</f>
        <v>WA</v>
      </c>
      <c r="EQ77" s="10" t="str">
        <f>IFERROR(__xludf.DUMMYFUNCTION("""COMPUTED_VALUE"""),"WA")</f>
        <v>WA</v>
      </c>
      <c r="ER77" s="10" t="str">
        <f>IFERROR(__xludf.DUMMYFUNCTION("""COMPUTED_VALUE"""),"WA")</f>
        <v>WA</v>
      </c>
      <c r="ES77" s="10" t="str">
        <f>IFERROR(__xludf.DUMMYFUNCTION("""COMPUTED_VALUE"""),"WA")</f>
        <v>WA</v>
      </c>
      <c r="ET77" s="10" t="str">
        <f>IFERROR(__xludf.DUMMYFUNCTION("""COMPUTED_VALUE"""),"WA")</f>
        <v>WA</v>
      </c>
      <c r="EU77" s="10" t="str">
        <f>IFERROR(__xludf.DUMMYFUNCTION("""COMPUTED_VALUE"""),"WA")</f>
        <v>WA</v>
      </c>
      <c r="EV77" s="10" t="str">
        <f>IFERROR(__xludf.DUMMYFUNCTION("""COMPUTED_VALUE"""),"WA")</f>
        <v>WA</v>
      </c>
      <c r="EW77" s="10" t="str">
        <f>IFERROR(__xludf.DUMMYFUNCTION("""COMPUTED_VALUE"""),"WA")</f>
        <v>WA</v>
      </c>
      <c r="EX77" s="10" t="str">
        <f>IFERROR(__xludf.DUMMYFUNCTION("""COMPUTED_VALUE"""),"WA")</f>
        <v>WA</v>
      </c>
      <c r="EY77" s="10" t="str">
        <f>IFERROR(__xludf.DUMMYFUNCTION("""COMPUTED_VALUE"""),"WA")</f>
        <v>WA</v>
      </c>
      <c r="EZ77" s="10" t="str">
        <f>IFERROR(__xludf.DUMMYFUNCTION("""COMPUTED_VALUE"""),"WA")</f>
        <v>WA</v>
      </c>
      <c r="FA77" s="10" t="str">
        <f>IFERROR(__xludf.DUMMYFUNCTION("""COMPUTED_VALUE"""),"WA")</f>
        <v>WA</v>
      </c>
      <c r="FB77" s="10" t="str">
        <f>IFERROR(__xludf.DUMMYFUNCTION("""COMPUTED_VALUE"""),"WA")</f>
        <v>WA</v>
      </c>
      <c r="FC77" s="10" t="str">
        <f>IFERROR(__xludf.DUMMYFUNCTION("""COMPUTED_VALUE"""),"WA")</f>
        <v>WA</v>
      </c>
      <c r="FD77" s="11" t="str">
        <f>IFERROR(__xludf.DUMMYFUNCTION("""COMPUTED_VALUE"""),"CE")</f>
        <v>CE</v>
      </c>
      <c r="FE77" s="10" t="str">
        <f>IFERROR(__xludf.DUMMYFUNCTION("""COMPUTED_VALUE"""),"CE")</f>
        <v>CE</v>
      </c>
      <c r="FF77" s="10" t="str">
        <f>IFERROR(__xludf.DUMMYFUNCTION("""COMPUTED_VALUE"""),"CE")</f>
        <v>CE</v>
      </c>
      <c r="FG77" s="10" t="str">
        <f>IFERROR(__xludf.DUMMYFUNCTION("""COMPUTED_VALUE"""),"CE")</f>
        <v>CE</v>
      </c>
      <c r="FH77" s="10" t="str">
        <f>IFERROR(__xludf.DUMMYFUNCTION("""COMPUTED_VALUE"""),"CE")</f>
        <v>CE</v>
      </c>
      <c r="FI77" s="10" t="str">
        <f>IFERROR(__xludf.DUMMYFUNCTION("""COMPUTED_VALUE"""),"CE")</f>
        <v>CE</v>
      </c>
      <c r="FJ77" s="10" t="str">
        <f>IFERROR(__xludf.DUMMYFUNCTION("""COMPUTED_VALUE"""),"CE")</f>
        <v>CE</v>
      </c>
      <c r="FK77" s="10" t="str">
        <f>IFERROR(__xludf.DUMMYFUNCTION("""COMPUTED_VALUE"""),"CE")</f>
        <v>CE</v>
      </c>
      <c r="FL77" s="10" t="str">
        <f>IFERROR(__xludf.DUMMYFUNCTION("""COMPUTED_VALUE"""),"CE")</f>
        <v>CE</v>
      </c>
      <c r="FM77" s="10" t="str">
        <f>IFERROR(__xludf.DUMMYFUNCTION("""COMPUTED_VALUE"""),"CE")</f>
        <v>CE</v>
      </c>
      <c r="FN77" s="10" t="str">
        <f>IFERROR(__xludf.DUMMYFUNCTION("""COMPUTED_VALUE"""),"CE")</f>
        <v>CE</v>
      </c>
      <c r="FO77" s="10" t="str">
        <f>IFERROR(__xludf.DUMMYFUNCTION("""COMPUTED_VALUE"""),"CE")</f>
        <v>CE</v>
      </c>
      <c r="FP77" s="10" t="str">
        <f>IFERROR(__xludf.DUMMYFUNCTION("""COMPUTED_VALUE"""),"CE")</f>
        <v>CE</v>
      </c>
      <c r="FQ77" s="10" t="str">
        <f>IFERROR(__xludf.DUMMYFUNCTION("""COMPUTED_VALUE"""),"CE")</f>
        <v>CE</v>
      </c>
      <c r="FR77" s="10" t="str">
        <f>IFERROR(__xludf.DUMMYFUNCTION("""COMPUTED_VALUE"""),"CE")</f>
        <v>CE</v>
      </c>
      <c r="FS77" s="10" t="str">
        <f>IFERROR(__xludf.DUMMYFUNCTION("""COMPUTED_VALUE"""),"CE")</f>
        <v>CE</v>
      </c>
      <c r="FT77" s="10" t="str">
        <f>IFERROR(__xludf.DUMMYFUNCTION("""COMPUTED_VALUE"""),"CE")</f>
        <v>CE</v>
      </c>
      <c r="FU77" s="10" t="str">
        <f>IFERROR(__xludf.DUMMYFUNCTION("""COMPUTED_VALUE"""),"CE")</f>
        <v>CE</v>
      </c>
      <c r="FV77" s="10" t="str">
        <f>IFERROR(__xludf.DUMMYFUNCTION("""COMPUTED_VALUE"""),"CE")</f>
        <v>CE</v>
      </c>
      <c r="FW77" s="10" t="str">
        <f>IFERROR(__xludf.DUMMYFUNCTION("""COMPUTED_VALUE"""),"CE")</f>
        <v>CE</v>
      </c>
      <c r="FX77" s="10" t="str">
        <f>IFERROR(__xludf.DUMMYFUNCTION("""COMPUTED_VALUE"""),"CE")</f>
        <v>CE</v>
      </c>
      <c r="FY77" s="10" t="str">
        <f>IFERROR(__xludf.DUMMYFUNCTION("""COMPUTED_VALUE"""),"CE")</f>
        <v>CE</v>
      </c>
      <c r="FZ77" s="10" t="str">
        <f>IFERROR(__xludf.DUMMYFUNCTION("""COMPUTED_VALUE"""),"CE")</f>
        <v>CE</v>
      </c>
      <c r="GA77" s="10" t="str">
        <f>IFERROR(__xludf.DUMMYFUNCTION("""COMPUTED_VALUE"""),"CE")</f>
        <v>CE</v>
      </c>
      <c r="GB77" s="10" t="str">
        <f>IFERROR(__xludf.DUMMYFUNCTION("""COMPUTED_VALUE"""),"CE")</f>
        <v>CE</v>
      </c>
      <c r="GC77" s="10" t="str">
        <f>IFERROR(__xludf.DUMMYFUNCTION("""COMPUTED_VALUE"""),"CE")</f>
        <v>CE</v>
      </c>
      <c r="GD77" s="10" t="str">
        <f>IFERROR(__xludf.DUMMYFUNCTION("""COMPUTED_VALUE"""),"CE")</f>
        <v>CE</v>
      </c>
      <c r="GE77" s="11" t="str">
        <f>IFERROR(__xludf.DUMMYFUNCTION("""COMPUTED_VALUE"""),"-")</f>
        <v>-</v>
      </c>
      <c r="GF77" s="10" t="str">
        <f>IFERROR(__xludf.DUMMYFUNCTION("""COMPUTED_VALUE"""),"-")</f>
        <v>-</v>
      </c>
      <c r="GG77" s="10" t="str">
        <f>IFERROR(__xludf.DUMMYFUNCTION("""COMPUTED_VALUE"""),"-")</f>
        <v>-</v>
      </c>
      <c r="GH77" s="10" t="str">
        <f>IFERROR(__xludf.DUMMYFUNCTION("""COMPUTED_VALUE"""),"-")</f>
        <v>-</v>
      </c>
      <c r="GI77" s="10" t="str">
        <f>IFERROR(__xludf.DUMMYFUNCTION("""COMPUTED_VALUE"""),"-")</f>
        <v>-</v>
      </c>
      <c r="GJ77" s="10" t="str">
        <f>IFERROR(__xludf.DUMMYFUNCTION("""COMPUTED_VALUE"""),"-")</f>
        <v>-</v>
      </c>
      <c r="GK77" s="10" t="str">
        <f>IFERROR(__xludf.DUMMYFUNCTION("""COMPUTED_VALUE"""),"-")</f>
        <v>-</v>
      </c>
      <c r="GL77" s="10" t="str">
        <f>IFERROR(__xludf.DUMMYFUNCTION("""COMPUTED_VALUE"""),"-")</f>
        <v>-</v>
      </c>
      <c r="GM77" s="10" t="str">
        <f>IFERROR(__xludf.DUMMYFUNCTION("""COMPUTED_VALUE"""),"-")</f>
        <v>-</v>
      </c>
      <c r="GN77" s="10" t="str">
        <f>IFERROR(__xludf.DUMMYFUNCTION("""COMPUTED_VALUE"""),"-")</f>
        <v>-</v>
      </c>
      <c r="GO77" s="10" t="str">
        <f>IFERROR(__xludf.DUMMYFUNCTION("""COMPUTED_VALUE"""),"-")</f>
        <v>-</v>
      </c>
      <c r="GP77" s="10" t="str">
        <f>IFERROR(__xludf.DUMMYFUNCTION("""COMPUTED_VALUE"""),"-")</f>
        <v>-</v>
      </c>
      <c r="GQ77" s="10" t="str">
        <f>IFERROR(__xludf.DUMMYFUNCTION("""COMPUTED_VALUE"""),"-")</f>
        <v>-</v>
      </c>
      <c r="GR77" s="10" t="str">
        <f>IFERROR(__xludf.DUMMYFUNCTION("""COMPUTED_VALUE"""),"-")</f>
        <v>-</v>
      </c>
      <c r="GS77" s="10" t="str">
        <f>IFERROR(__xludf.DUMMYFUNCTION("""COMPUTED_VALUE"""),"-")</f>
        <v>-</v>
      </c>
      <c r="GT77" s="10" t="str">
        <f>IFERROR(__xludf.DUMMYFUNCTION("""COMPUTED_VALUE"""),"-")</f>
        <v>-</v>
      </c>
      <c r="GU77" s="10" t="str">
        <f>IFERROR(__xludf.DUMMYFUNCTION("""COMPUTED_VALUE"""),"-")</f>
        <v>-</v>
      </c>
      <c r="GV77" s="10" t="str">
        <f>IFERROR(__xludf.DUMMYFUNCTION("""COMPUTED_VALUE"""),"-")</f>
        <v>-</v>
      </c>
      <c r="GW77" s="10" t="str">
        <f>IFERROR(__xludf.DUMMYFUNCTION("""COMPUTED_VALUE"""),"-")</f>
        <v>-</v>
      </c>
      <c r="GX77" s="10" t="str">
        <f>IFERROR(__xludf.DUMMYFUNCTION("""COMPUTED_VALUE"""),"-")</f>
        <v>-</v>
      </c>
      <c r="GY77" s="10" t="str">
        <f>IFERROR(__xludf.DUMMYFUNCTION("""COMPUTED_VALUE"""),"-")</f>
        <v>-</v>
      </c>
      <c r="GZ77" s="10" t="str">
        <f>IFERROR(__xludf.DUMMYFUNCTION("""COMPUTED_VALUE"""),"-")</f>
        <v>-</v>
      </c>
      <c r="HA77" s="10" t="str">
        <f>IFERROR(__xludf.DUMMYFUNCTION("""COMPUTED_VALUE"""),"-")</f>
        <v>-</v>
      </c>
      <c r="HB77" s="10" t="str">
        <f>IFERROR(__xludf.DUMMYFUNCTION("""COMPUTED_VALUE"""),"-")</f>
        <v>-</v>
      </c>
      <c r="HC77" s="10" t="str">
        <f>IFERROR(__xludf.DUMMYFUNCTION("""COMPUTED_VALUE"""),"-")</f>
        <v>-</v>
      </c>
      <c r="HD77" s="10" t="str">
        <f>IFERROR(__xludf.DUMMYFUNCTION("""COMPUTED_VALUE"""),"-")</f>
        <v>-</v>
      </c>
      <c r="HE77" s="10" t="str">
        <f>IFERROR(__xludf.DUMMYFUNCTION("""COMPUTED_VALUE"""),"-")</f>
        <v>-</v>
      </c>
      <c r="HF77" s="10" t="str">
        <f>IFERROR(__xludf.DUMMYFUNCTION("""COMPUTED_VALUE"""),"-")</f>
        <v>-</v>
      </c>
      <c r="HG77" s="10" t="str">
        <f>IFERROR(__xludf.DUMMYFUNCTION("""COMPUTED_VALUE"""),"-")</f>
        <v>-</v>
      </c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</row>
    <row r="78">
      <c r="A78" s="7"/>
      <c r="B78" s="8"/>
      <c r="C78" s="8" t="str">
        <f t="shared" si="1"/>
        <v>74 - 77</v>
      </c>
      <c r="D78" s="7" t="str">
        <f>IFERROR(__xludf.DUMMYFUNCTION("""COMPUTED_VALUE"""),"PerONE")</f>
        <v>PerONE</v>
      </c>
      <c r="E78" s="7" t="str">
        <f>IFERROR(__xludf.DUMMYFUNCTION("""COMPUTED_VALUE"""),"Petar")</f>
        <v>Petar</v>
      </c>
      <c r="F78" s="7" t="str">
        <f>IFERROR(__xludf.DUMMYFUNCTION("""COMPUTED_VALUE"""),"Ivanovic")</f>
        <v>Ivanovic</v>
      </c>
      <c r="G78" s="9">
        <f>IFERROR(__xludf.DUMMYFUNCTION("""COMPUTED_VALUE"""),0.0)</f>
        <v>0</v>
      </c>
      <c r="H78" s="7" t="str">
        <f>IFERROR(__xludf.DUMMYFUNCTION("""COMPUTED_VALUE"""),"ODOBREN")</f>
        <v>ODOBREN</v>
      </c>
      <c r="I78" s="7" t="str">
        <f>IFERROR(__xludf.DUMMYFUNCTION("""COMPUTED_VALUE"""),"Stari grad")</f>
        <v>Stari grad</v>
      </c>
      <c r="J78" s="7" t="str">
        <f>IFERROR(__xludf.DUMMYFUNCTION("""COMPUTED_VALUE"""),"Matematička gimnazija")</f>
        <v>Matematička gimnazija</v>
      </c>
      <c r="K78" s="7" t="str">
        <f>IFERROR(__xludf.DUMMYFUNCTION("""COMPUTED_VALUE"""),"III")</f>
        <v>III</v>
      </c>
      <c r="L78" s="7" t="str">
        <f>IFERROR(__xludf.DUMMYFUNCTION("""COMPUTED_VALUE"""),"A")</f>
        <v>A</v>
      </c>
      <c r="M78" s="7" t="str">
        <f>IFERROR(__xludf.DUMMYFUNCTION("""COMPUTED_VALUE"""),"Duša Vuković")</f>
        <v>Duša Vuković</v>
      </c>
      <c r="N78" s="10" t="str">
        <f>IFERROR(__xludf.DUMMYFUNCTION("""COMPUTED_VALUE"""),"-")</f>
        <v>-</v>
      </c>
      <c r="O78" s="10" t="str">
        <f>IFERROR(__xludf.DUMMYFUNCTION("""COMPUTED_VALUE"""),"-")</f>
        <v>-</v>
      </c>
      <c r="P78" s="10" t="str">
        <f>IFERROR(__xludf.DUMMYFUNCTION("""COMPUTED_VALUE"""),"-")</f>
        <v>-</v>
      </c>
      <c r="Q78" s="11" t="str">
        <f>IFERROR(__xludf.DUMMYFUNCTION("""COMPUTED_VALUE"""),"-")</f>
        <v>-</v>
      </c>
      <c r="R78" s="10" t="str">
        <f>IFERROR(__xludf.DUMMYFUNCTION("""COMPUTED_VALUE"""),"-")</f>
        <v>-</v>
      </c>
      <c r="S78" s="10" t="str">
        <f>IFERROR(__xludf.DUMMYFUNCTION("""COMPUTED_VALUE"""),"-")</f>
        <v>-</v>
      </c>
      <c r="T78" s="11" t="str">
        <f>IFERROR(__xludf.DUMMYFUNCTION("""COMPUTED_VALUE"""),"-")</f>
        <v>-</v>
      </c>
      <c r="U78" s="10" t="str">
        <f>IFERROR(__xludf.DUMMYFUNCTION("""COMPUTED_VALUE"""),"-")</f>
        <v>-</v>
      </c>
      <c r="V78" s="10" t="str">
        <f>IFERROR(__xludf.DUMMYFUNCTION("""COMPUTED_VALUE"""),"-")</f>
        <v>-</v>
      </c>
      <c r="W78" s="10" t="str">
        <f>IFERROR(__xludf.DUMMYFUNCTION("""COMPUTED_VALUE"""),"-")</f>
        <v>-</v>
      </c>
      <c r="X78" s="10" t="str">
        <f>IFERROR(__xludf.DUMMYFUNCTION("""COMPUTED_VALUE"""),"-")</f>
        <v>-</v>
      </c>
      <c r="Y78" s="10" t="str">
        <f>IFERROR(__xludf.DUMMYFUNCTION("""COMPUTED_VALUE"""),"-")</f>
        <v>-</v>
      </c>
      <c r="Z78" s="10" t="str">
        <f>IFERROR(__xludf.DUMMYFUNCTION("""COMPUTED_VALUE"""),"-")</f>
        <v>-</v>
      </c>
      <c r="AA78" s="10" t="str">
        <f>IFERROR(__xludf.DUMMYFUNCTION("""COMPUTED_VALUE"""),"-")</f>
        <v>-</v>
      </c>
      <c r="AB78" s="10" t="str">
        <f>IFERROR(__xludf.DUMMYFUNCTION("""COMPUTED_VALUE"""),"-")</f>
        <v>-</v>
      </c>
      <c r="AC78" s="10" t="str">
        <f>IFERROR(__xludf.DUMMYFUNCTION("""COMPUTED_VALUE"""),"-")</f>
        <v>-</v>
      </c>
      <c r="AD78" s="10" t="str">
        <f>IFERROR(__xludf.DUMMYFUNCTION("""COMPUTED_VALUE"""),"-")</f>
        <v>-</v>
      </c>
      <c r="AE78" s="10" t="str">
        <f>IFERROR(__xludf.DUMMYFUNCTION("""COMPUTED_VALUE"""),"-")</f>
        <v>-</v>
      </c>
      <c r="AF78" s="10" t="str">
        <f>IFERROR(__xludf.DUMMYFUNCTION("""COMPUTED_VALUE"""),"-")</f>
        <v>-</v>
      </c>
      <c r="AG78" s="10" t="str">
        <f>IFERROR(__xludf.DUMMYFUNCTION("""COMPUTED_VALUE"""),"-")</f>
        <v>-</v>
      </c>
      <c r="AH78" s="10" t="str">
        <f>IFERROR(__xludf.DUMMYFUNCTION("""COMPUTED_VALUE"""),"-")</f>
        <v>-</v>
      </c>
      <c r="AI78" s="10" t="str">
        <f>IFERROR(__xludf.DUMMYFUNCTION("""COMPUTED_VALUE"""),"-")</f>
        <v>-</v>
      </c>
      <c r="AJ78" s="10" t="str">
        <f>IFERROR(__xludf.DUMMYFUNCTION("""COMPUTED_VALUE"""),"-")</f>
        <v>-</v>
      </c>
      <c r="AK78" s="10" t="str">
        <f>IFERROR(__xludf.DUMMYFUNCTION("""COMPUTED_VALUE"""),"-")</f>
        <v>-</v>
      </c>
      <c r="AL78" s="10" t="str">
        <f>IFERROR(__xludf.DUMMYFUNCTION("""COMPUTED_VALUE"""),"-")</f>
        <v>-</v>
      </c>
      <c r="AM78" s="10" t="str">
        <f>IFERROR(__xludf.DUMMYFUNCTION("""COMPUTED_VALUE"""),"-")</f>
        <v>-</v>
      </c>
      <c r="AN78" s="11" t="str">
        <f>IFERROR(__xludf.DUMMYFUNCTION("""COMPUTED_VALUE"""),"-")</f>
        <v>-</v>
      </c>
      <c r="AO78" s="10" t="str">
        <f>IFERROR(__xludf.DUMMYFUNCTION("""COMPUTED_VALUE"""),"-")</f>
        <v>-</v>
      </c>
      <c r="AP78" s="10" t="str">
        <f>IFERROR(__xludf.DUMMYFUNCTION("""COMPUTED_VALUE"""),"-")</f>
        <v>-</v>
      </c>
      <c r="AQ78" s="10" t="str">
        <f>IFERROR(__xludf.DUMMYFUNCTION("""COMPUTED_VALUE"""),"-")</f>
        <v>-</v>
      </c>
      <c r="AR78" s="10" t="str">
        <f>IFERROR(__xludf.DUMMYFUNCTION("""COMPUTED_VALUE"""),"-")</f>
        <v>-</v>
      </c>
      <c r="AS78" s="10" t="str">
        <f>IFERROR(__xludf.DUMMYFUNCTION("""COMPUTED_VALUE"""),"-")</f>
        <v>-</v>
      </c>
      <c r="AT78" s="10" t="str">
        <f>IFERROR(__xludf.DUMMYFUNCTION("""COMPUTED_VALUE"""),"-")</f>
        <v>-</v>
      </c>
      <c r="AU78" s="10" t="str">
        <f>IFERROR(__xludf.DUMMYFUNCTION("""COMPUTED_VALUE"""),"-")</f>
        <v>-</v>
      </c>
      <c r="AV78" s="10" t="str">
        <f>IFERROR(__xludf.DUMMYFUNCTION("""COMPUTED_VALUE"""),"-")</f>
        <v>-</v>
      </c>
      <c r="AW78" s="10" t="str">
        <f>IFERROR(__xludf.DUMMYFUNCTION("""COMPUTED_VALUE"""),"-")</f>
        <v>-</v>
      </c>
      <c r="AX78" s="10" t="str">
        <f>IFERROR(__xludf.DUMMYFUNCTION("""COMPUTED_VALUE"""),"-")</f>
        <v>-</v>
      </c>
      <c r="AY78" s="10" t="str">
        <f>IFERROR(__xludf.DUMMYFUNCTION("""COMPUTED_VALUE"""),"-")</f>
        <v>-</v>
      </c>
      <c r="AZ78" s="10" t="str">
        <f>IFERROR(__xludf.DUMMYFUNCTION("""COMPUTED_VALUE"""),"-")</f>
        <v>-</v>
      </c>
      <c r="BA78" s="10" t="str">
        <f>IFERROR(__xludf.DUMMYFUNCTION("""COMPUTED_VALUE"""),"-")</f>
        <v>-</v>
      </c>
      <c r="BB78" s="10" t="str">
        <f>IFERROR(__xludf.DUMMYFUNCTION("""COMPUTED_VALUE"""),"-")</f>
        <v>-</v>
      </c>
      <c r="BC78" s="10" t="str">
        <f>IFERROR(__xludf.DUMMYFUNCTION("""COMPUTED_VALUE"""),"-")</f>
        <v>-</v>
      </c>
      <c r="BD78" s="10" t="str">
        <f>IFERROR(__xludf.DUMMYFUNCTION("""COMPUTED_VALUE"""),"-")</f>
        <v>-</v>
      </c>
      <c r="BE78" s="10" t="str">
        <f>IFERROR(__xludf.DUMMYFUNCTION("""COMPUTED_VALUE"""),"-")</f>
        <v>-</v>
      </c>
      <c r="BF78" s="10" t="str">
        <f>IFERROR(__xludf.DUMMYFUNCTION("""COMPUTED_VALUE"""),"-")</f>
        <v>-</v>
      </c>
      <c r="BG78" s="10" t="str">
        <f>IFERROR(__xludf.DUMMYFUNCTION("""COMPUTED_VALUE"""),"-")</f>
        <v>-</v>
      </c>
      <c r="BH78" s="10" t="str">
        <f>IFERROR(__xludf.DUMMYFUNCTION("""COMPUTED_VALUE"""),"-")</f>
        <v>-</v>
      </c>
      <c r="BI78" s="10" t="str">
        <f>IFERROR(__xludf.DUMMYFUNCTION("""COMPUTED_VALUE"""),"-")</f>
        <v>-</v>
      </c>
      <c r="BJ78" s="10" t="str">
        <f>IFERROR(__xludf.DUMMYFUNCTION("""COMPUTED_VALUE"""),"-")</f>
        <v>-</v>
      </c>
      <c r="BK78" s="10" t="str">
        <f>IFERROR(__xludf.DUMMYFUNCTION("""COMPUTED_VALUE"""),"-")</f>
        <v>-</v>
      </c>
      <c r="BL78" s="11" t="str">
        <f>IFERROR(__xludf.DUMMYFUNCTION("""COMPUTED_VALUE"""),"-")</f>
        <v>-</v>
      </c>
      <c r="BM78" s="10" t="str">
        <f>IFERROR(__xludf.DUMMYFUNCTION("""COMPUTED_VALUE"""),"-")</f>
        <v>-</v>
      </c>
      <c r="BN78" s="10" t="str">
        <f>IFERROR(__xludf.DUMMYFUNCTION("""COMPUTED_VALUE"""),"-")</f>
        <v>-</v>
      </c>
      <c r="BO78" s="10" t="str">
        <f>IFERROR(__xludf.DUMMYFUNCTION("""COMPUTED_VALUE"""),"-")</f>
        <v>-</v>
      </c>
      <c r="BP78" s="10" t="str">
        <f>IFERROR(__xludf.DUMMYFUNCTION("""COMPUTED_VALUE"""),"-")</f>
        <v>-</v>
      </c>
      <c r="BQ78" s="10" t="str">
        <f>IFERROR(__xludf.DUMMYFUNCTION("""COMPUTED_VALUE"""),"-")</f>
        <v>-</v>
      </c>
      <c r="BR78" s="10" t="str">
        <f>IFERROR(__xludf.DUMMYFUNCTION("""COMPUTED_VALUE"""),"-")</f>
        <v>-</v>
      </c>
      <c r="BS78" s="10" t="str">
        <f>IFERROR(__xludf.DUMMYFUNCTION("""COMPUTED_VALUE"""),"-")</f>
        <v>-</v>
      </c>
      <c r="BT78" s="10" t="str">
        <f>IFERROR(__xludf.DUMMYFUNCTION("""COMPUTED_VALUE"""),"-")</f>
        <v>-</v>
      </c>
      <c r="BU78" s="10" t="str">
        <f>IFERROR(__xludf.DUMMYFUNCTION("""COMPUTED_VALUE"""),"-")</f>
        <v>-</v>
      </c>
      <c r="BV78" s="10" t="str">
        <f>IFERROR(__xludf.DUMMYFUNCTION("""COMPUTED_VALUE"""),"-")</f>
        <v>-</v>
      </c>
      <c r="BW78" s="10" t="str">
        <f>IFERROR(__xludf.DUMMYFUNCTION("""COMPUTED_VALUE"""),"-")</f>
        <v>-</v>
      </c>
      <c r="BX78" s="10" t="str">
        <f>IFERROR(__xludf.DUMMYFUNCTION("""COMPUTED_VALUE"""),"-")</f>
        <v>-</v>
      </c>
      <c r="BY78" s="10" t="str">
        <f>IFERROR(__xludf.DUMMYFUNCTION("""COMPUTED_VALUE"""),"-")</f>
        <v>-</v>
      </c>
      <c r="BZ78" s="10" t="str">
        <f>IFERROR(__xludf.DUMMYFUNCTION("""COMPUTED_VALUE"""),"-")</f>
        <v>-</v>
      </c>
      <c r="CA78" s="10" t="str">
        <f>IFERROR(__xludf.DUMMYFUNCTION("""COMPUTED_VALUE"""),"-")</f>
        <v>-</v>
      </c>
      <c r="CB78" s="10" t="str">
        <f>IFERROR(__xludf.DUMMYFUNCTION("""COMPUTED_VALUE"""),"-")</f>
        <v>-</v>
      </c>
      <c r="CC78" s="10" t="str">
        <f>IFERROR(__xludf.DUMMYFUNCTION("""COMPUTED_VALUE"""),"-")</f>
        <v>-</v>
      </c>
      <c r="CD78" s="10" t="str">
        <f>IFERROR(__xludf.DUMMYFUNCTION("""COMPUTED_VALUE"""),"-")</f>
        <v>-</v>
      </c>
      <c r="CE78" s="10" t="str">
        <f>IFERROR(__xludf.DUMMYFUNCTION("""COMPUTED_VALUE"""),"-")</f>
        <v>-</v>
      </c>
      <c r="CF78" s="10" t="str">
        <f>IFERROR(__xludf.DUMMYFUNCTION("""COMPUTED_VALUE"""),"-")</f>
        <v>-</v>
      </c>
      <c r="CG78" s="10" t="str">
        <f>IFERROR(__xludf.DUMMYFUNCTION("""COMPUTED_VALUE"""),"-")</f>
        <v>-</v>
      </c>
      <c r="CH78" s="10" t="str">
        <f>IFERROR(__xludf.DUMMYFUNCTION("""COMPUTED_VALUE"""),"-")</f>
        <v>-</v>
      </c>
      <c r="CI78" s="10" t="str">
        <f>IFERROR(__xludf.DUMMYFUNCTION("""COMPUTED_VALUE"""),"-")</f>
        <v>-</v>
      </c>
      <c r="CJ78" s="10" t="str">
        <f>IFERROR(__xludf.DUMMYFUNCTION("""COMPUTED_VALUE"""),"-")</f>
        <v>-</v>
      </c>
      <c r="CK78" s="10" t="str">
        <f>IFERROR(__xludf.DUMMYFUNCTION("""COMPUTED_VALUE"""),"-")</f>
        <v>-</v>
      </c>
      <c r="CL78" s="10" t="str">
        <f>IFERROR(__xludf.DUMMYFUNCTION("""COMPUTED_VALUE"""),"-")</f>
        <v>-</v>
      </c>
      <c r="CM78" s="10" t="str">
        <f>IFERROR(__xludf.DUMMYFUNCTION("""COMPUTED_VALUE"""),"-")</f>
        <v>-</v>
      </c>
      <c r="CN78" s="10" t="str">
        <f>IFERROR(__xludf.DUMMYFUNCTION("""COMPUTED_VALUE"""),"-")</f>
        <v>-</v>
      </c>
      <c r="CO78" s="11" t="str">
        <f>IFERROR(__xludf.DUMMYFUNCTION("""COMPUTED_VALUE"""),"-")</f>
        <v>-</v>
      </c>
      <c r="CP78" s="10" t="str">
        <f>IFERROR(__xludf.DUMMYFUNCTION("""COMPUTED_VALUE"""),"-")</f>
        <v>-</v>
      </c>
      <c r="CQ78" s="10" t="str">
        <f>IFERROR(__xludf.DUMMYFUNCTION("""COMPUTED_VALUE"""),"-")</f>
        <v>-</v>
      </c>
      <c r="CR78" s="10" t="str">
        <f>IFERROR(__xludf.DUMMYFUNCTION("""COMPUTED_VALUE"""),"-")</f>
        <v>-</v>
      </c>
      <c r="CS78" s="10" t="str">
        <f>IFERROR(__xludf.DUMMYFUNCTION("""COMPUTED_VALUE"""),"-")</f>
        <v>-</v>
      </c>
      <c r="CT78" s="10" t="str">
        <f>IFERROR(__xludf.DUMMYFUNCTION("""COMPUTED_VALUE"""),"-")</f>
        <v>-</v>
      </c>
      <c r="CU78" s="10" t="str">
        <f>IFERROR(__xludf.DUMMYFUNCTION("""COMPUTED_VALUE"""),"-")</f>
        <v>-</v>
      </c>
      <c r="CV78" s="10" t="str">
        <f>IFERROR(__xludf.DUMMYFUNCTION("""COMPUTED_VALUE"""),"-")</f>
        <v>-</v>
      </c>
      <c r="CW78" s="10" t="str">
        <f>IFERROR(__xludf.DUMMYFUNCTION("""COMPUTED_VALUE"""),"-")</f>
        <v>-</v>
      </c>
      <c r="CX78" s="10" t="str">
        <f>IFERROR(__xludf.DUMMYFUNCTION("""COMPUTED_VALUE"""),"-")</f>
        <v>-</v>
      </c>
      <c r="CY78" s="10" t="str">
        <f>IFERROR(__xludf.DUMMYFUNCTION("""COMPUTED_VALUE"""),"-")</f>
        <v>-</v>
      </c>
      <c r="CZ78" s="10" t="str">
        <f>IFERROR(__xludf.DUMMYFUNCTION("""COMPUTED_VALUE"""),"-")</f>
        <v>-</v>
      </c>
      <c r="DA78" s="10" t="str">
        <f>IFERROR(__xludf.DUMMYFUNCTION("""COMPUTED_VALUE"""),"-")</f>
        <v>-</v>
      </c>
      <c r="DB78" s="10" t="str">
        <f>IFERROR(__xludf.DUMMYFUNCTION("""COMPUTED_VALUE"""),"-")</f>
        <v>-</v>
      </c>
      <c r="DC78" s="10" t="str">
        <f>IFERROR(__xludf.DUMMYFUNCTION("""COMPUTED_VALUE"""),"-")</f>
        <v>-</v>
      </c>
      <c r="DD78" s="10" t="str">
        <f>IFERROR(__xludf.DUMMYFUNCTION("""COMPUTED_VALUE"""),"-")</f>
        <v>-</v>
      </c>
      <c r="DE78" s="10" t="str">
        <f>IFERROR(__xludf.DUMMYFUNCTION("""COMPUTED_VALUE"""),"-")</f>
        <v>-</v>
      </c>
      <c r="DF78" s="10" t="str">
        <f>IFERROR(__xludf.DUMMYFUNCTION("""COMPUTED_VALUE"""),"-")</f>
        <v>-</v>
      </c>
      <c r="DG78" s="10" t="str">
        <f>IFERROR(__xludf.DUMMYFUNCTION("""COMPUTED_VALUE"""),"-")</f>
        <v>-</v>
      </c>
      <c r="DH78" s="10" t="str">
        <f>IFERROR(__xludf.DUMMYFUNCTION("""COMPUTED_VALUE"""),"-")</f>
        <v>-</v>
      </c>
      <c r="DI78" s="10" t="str">
        <f>IFERROR(__xludf.DUMMYFUNCTION("""COMPUTED_VALUE"""),"-")</f>
        <v>-</v>
      </c>
      <c r="DJ78" s="10" t="str">
        <f>IFERROR(__xludf.DUMMYFUNCTION("""COMPUTED_VALUE"""),"-")</f>
        <v>-</v>
      </c>
      <c r="DK78" s="10" t="str">
        <f>IFERROR(__xludf.DUMMYFUNCTION("""COMPUTED_VALUE"""),"-")</f>
        <v>-</v>
      </c>
      <c r="DL78" s="10" t="str">
        <f>IFERROR(__xludf.DUMMYFUNCTION("""COMPUTED_VALUE"""),"-")</f>
        <v>-</v>
      </c>
      <c r="DM78" s="10" t="str">
        <f>IFERROR(__xludf.DUMMYFUNCTION("""COMPUTED_VALUE"""),"-")</f>
        <v>-</v>
      </c>
      <c r="DN78" s="10" t="str">
        <f>IFERROR(__xludf.DUMMYFUNCTION("""COMPUTED_VALUE"""),"-")</f>
        <v>-</v>
      </c>
      <c r="DO78" s="10" t="str">
        <f>IFERROR(__xludf.DUMMYFUNCTION("""COMPUTED_VALUE"""),"-")</f>
        <v>-</v>
      </c>
      <c r="DP78" s="10" t="str">
        <f>IFERROR(__xludf.DUMMYFUNCTION("""COMPUTED_VALUE"""),"-")</f>
        <v>-</v>
      </c>
      <c r="DQ78" s="10" t="str">
        <f>IFERROR(__xludf.DUMMYFUNCTION("""COMPUTED_VALUE"""),"-")</f>
        <v>-</v>
      </c>
      <c r="DR78" s="10" t="str">
        <f>IFERROR(__xludf.DUMMYFUNCTION("""COMPUTED_VALUE"""),"-")</f>
        <v>-</v>
      </c>
      <c r="DS78" s="10" t="str">
        <f>IFERROR(__xludf.DUMMYFUNCTION("""COMPUTED_VALUE"""),"-")</f>
        <v>-</v>
      </c>
      <c r="DT78" s="10" t="str">
        <f>IFERROR(__xludf.DUMMYFUNCTION("""COMPUTED_VALUE"""),"-")</f>
        <v>-</v>
      </c>
      <c r="DU78" s="10" t="str">
        <f>IFERROR(__xludf.DUMMYFUNCTION("""COMPUTED_VALUE"""),"-")</f>
        <v>-</v>
      </c>
      <c r="DV78" s="10" t="str">
        <f>IFERROR(__xludf.DUMMYFUNCTION("""COMPUTED_VALUE"""),"-")</f>
        <v>-</v>
      </c>
      <c r="DW78" s="10" t="str">
        <f>IFERROR(__xludf.DUMMYFUNCTION("""COMPUTED_VALUE"""),"-")</f>
        <v>-</v>
      </c>
      <c r="DX78" s="10" t="str">
        <f>IFERROR(__xludf.DUMMYFUNCTION("""COMPUTED_VALUE"""),"-")</f>
        <v>-</v>
      </c>
      <c r="DY78" s="10" t="str">
        <f>IFERROR(__xludf.DUMMYFUNCTION("""COMPUTED_VALUE"""),"-")</f>
        <v>-</v>
      </c>
      <c r="DZ78" s="10" t="str">
        <f>IFERROR(__xludf.DUMMYFUNCTION("""COMPUTED_VALUE"""),"-")</f>
        <v>-</v>
      </c>
      <c r="EA78" s="10" t="str">
        <f>IFERROR(__xludf.DUMMYFUNCTION("""COMPUTED_VALUE"""),"-")</f>
        <v>-</v>
      </c>
      <c r="EB78" s="10" t="str">
        <f>IFERROR(__xludf.DUMMYFUNCTION("""COMPUTED_VALUE"""),"-")</f>
        <v>-</v>
      </c>
      <c r="EC78" s="10" t="str">
        <f>IFERROR(__xludf.DUMMYFUNCTION("""COMPUTED_VALUE"""),"-")</f>
        <v>-</v>
      </c>
      <c r="ED78" s="10" t="str">
        <f>IFERROR(__xludf.DUMMYFUNCTION("""COMPUTED_VALUE"""),"-")</f>
        <v>-</v>
      </c>
      <c r="EE78" s="10" t="str">
        <f>IFERROR(__xludf.DUMMYFUNCTION("""COMPUTED_VALUE"""),"-")</f>
        <v>-</v>
      </c>
      <c r="EF78" s="10" t="str">
        <f>IFERROR(__xludf.DUMMYFUNCTION("""COMPUTED_VALUE"""),"-")</f>
        <v>-</v>
      </c>
      <c r="EG78" s="10" t="str">
        <f>IFERROR(__xludf.DUMMYFUNCTION("""COMPUTED_VALUE"""),"-")</f>
        <v>-</v>
      </c>
      <c r="EH78" s="10" t="str">
        <f>IFERROR(__xludf.DUMMYFUNCTION("""COMPUTED_VALUE"""),"-")</f>
        <v>-</v>
      </c>
      <c r="EI78" s="10" t="str">
        <f>IFERROR(__xludf.DUMMYFUNCTION("""COMPUTED_VALUE"""),"-")</f>
        <v>-</v>
      </c>
      <c r="EJ78" s="10" t="str">
        <f>IFERROR(__xludf.DUMMYFUNCTION("""COMPUTED_VALUE"""),"-")</f>
        <v>-</v>
      </c>
      <c r="EK78" s="10" t="str">
        <f>IFERROR(__xludf.DUMMYFUNCTION("""COMPUTED_VALUE"""),"-")</f>
        <v>-</v>
      </c>
      <c r="EL78" s="10" t="str">
        <f>IFERROR(__xludf.DUMMYFUNCTION("""COMPUTED_VALUE"""),"-")</f>
        <v>-</v>
      </c>
      <c r="EM78" s="10" t="str">
        <f>IFERROR(__xludf.DUMMYFUNCTION("""COMPUTED_VALUE"""),"-")</f>
        <v>-</v>
      </c>
      <c r="EN78" s="10" t="str">
        <f>IFERROR(__xludf.DUMMYFUNCTION("""COMPUTED_VALUE"""),"-")</f>
        <v>-</v>
      </c>
      <c r="EO78" s="10" t="str">
        <f>IFERROR(__xludf.DUMMYFUNCTION("""COMPUTED_VALUE"""),"-")</f>
        <v>-</v>
      </c>
      <c r="EP78" s="10" t="str">
        <f>IFERROR(__xludf.DUMMYFUNCTION("""COMPUTED_VALUE"""),"-")</f>
        <v>-</v>
      </c>
      <c r="EQ78" s="10" t="str">
        <f>IFERROR(__xludf.DUMMYFUNCTION("""COMPUTED_VALUE"""),"-")</f>
        <v>-</v>
      </c>
      <c r="ER78" s="10" t="str">
        <f>IFERROR(__xludf.DUMMYFUNCTION("""COMPUTED_VALUE"""),"-")</f>
        <v>-</v>
      </c>
      <c r="ES78" s="10" t="str">
        <f>IFERROR(__xludf.DUMMYFUNCTION("""COMPUTED_VALUE"""),"-")</f>
        <v>-</v>
      </c>
      <c r="ET78" s="10" t="str">
        <f>IFERROR(__xludf.DUMMYFUNCTION("""COMPUTED_VALUE"""),"-")</f>
        <v>-</v>
      </c>
      <c r="EU78" s="10" t="str">
        <f>IFERROR(__xludf.DUMMYFUNCTION("""COMPUTED_VALUE"""),"-")</f>
        <v>-</v>
      </c>
      <c r="EV78" s="10" t="str">
        <f>IFERROR(__xludf.DUMMYFUNCTION("""COMPUTED_VALUE"""),"-")</f>
        <v>-</v>
      </c>
      <c r="EW78" s="10" t="str">
        <f>IFERROR(__xludf.DUMMYFUNCTION("""COMPUTED_VALUE"""),"-")</f>
        <v>-</v>
      </c>
      <c r="EX78" s="10" t="str">
        <f>IFERROR(__xludf.DUMMYFUNCTION("""COMPUTED_VALUE"""),"-")</f>
        <v>-</v>
      </c>
      <c r="EY78" s="10" t="str">
        <f>IFERROR(__xludf.DUMMYFUNCTION("""COMPUTED_VALUE"""),"-")</f>
        <v>-</v>
      </c>
      <c r="EZ78" s="10" t="str">
        <f>IFERROR(__xludf.DUMMYFUNCTION("""COMPUTED_VALUE"""),"-")</f>
        <v>-</v>
      </c>
      <c r="FA78" s="10" t="str">
        <f>IFERROR(__xludf.DUMMYFUNCTION("""COMPUTED_VALUE"""),"-")</f>
        <v>-</v>
      </c>
      <c r="FB78" s="10" t="str">
        <f>IFERROR(__xludf.DUMMYFUNCTION("""COMPUTED_VALUE"""),"-")</f>
        <v>-</v>
      </c>
      <c r="FC78" s="10" t="str">
        <f>IFERROR(__xludf.DUMMYFUNCTION("""COMPUTED_VALUE"""),"-")</f>
        <v>-</v>
      </c>
      <c r="FD78" s="11" t="str">
        <f>IFERROR(__xludf.DUMMYFUNCTION("""COMPUTED_VALUE"""),"-")</f>
        <v>-</v>
      </c>
      <c r="FE78" s="10" t="str">
        <f>IFERROR(__xludf.DUMMYFUNCTION("""COMPUTED_VALUE"""),"-")</f>
        <v>-</v>
      </c>
      <c r="FF78" s="10" t="str">
        <f>IFERROR(__xludf.DUMMYFUNCTION("""COMPUTED_VALUE"""),"-")</f>
        <v>-</v>
      </c>
      <c r="FG78" s="10" t="str">
        <f>IFERROR(__xludf.DUMMYFUNCTION("""COMPUTED_VALUE"""),"-")</f>
        <v>-</v>
      </c>
      <c r="FH78" s="10" t="str">
        <f>IFERROR(__xludf.DUMMYFUNCTION("""COMPUTED_VALUE"""),"-")</f>
        <v>-</v>
      </c>
      <c r="FI78" s="10" t="str">
        <f>IFERROR(__xludf.DUMMYFUNCTION("""COMPUTED_VALUE"""),"-")</f>
        <v>-</v>
      </c>
      <c r="FJ78" s="10" t="str">
        <f>IFERROR(__xludf.DUMMYFUNCTION("""COMPUTED_VALUE"""),"-")</f>
        <v>-</v>
      </c>
      <c r="FK78" s="10" t="str">
        <f>IFERROR(__xludf.DUMMYFUNCTION("""COMPUTED_VALUE"""),"-")</f>
        <v>-</v>
      </c>
      <c r="FL78" s="10" t="str">
        <f>IFERROR(__xludf.DUMMYFUNCTION("""COMPUTED_VALUE"""),"-")</f>
        <v>-</v>
      </c>
      <c r="FM78" s="10" t="str">
        <f>IFERROR(__xludf.DUMMYFUNCTION("""COMPUTED_VALUE"""),"-")</f>
        <v>-</v>
      </c>
      <c r="FN78" s="10" t="str">
        <f>IFERROR(__xludf.DUMMYFUNCTION("""COMPUTED_VALUE"""),"-")</f>
        <v>-</v>
      </c>
      <c r="FO78" s="10" t="str">
        <f>IFERROR(__xludf.DUMMYFUNCTION("""COMPUTED_VALUE"""),"-")</f>
        <v>-</v>
      </c>
      <c r="FP78" s="10" t="str">
        <f>IFERROR(__xludf.DUMMYFUNCTION("""COMPUTED_VALUE"""),"-")</f>
        <v>-</v>
      </c>
      <c r="FQ78" s="10" t="str">
        <f>IFERROR(__xludf.DUMMYFUNCTION("""COMPUTED_VALUE"""),"-")</f>
        <v>-</v>
      </c>
      <c r="FR78" s="10" t="str">
        <f>IFERROR(__xludf.DUMMYFUNCTION("""COMPUTED_VALUE"""),"-")</f>
        <v>-</v>
      </c>
      <c r="FS78" s="10" t="str">
        <f>IFERROR(__xludf.DUMMYFUNCTION("""COMPUTED_VALUE"""),"-")</f>
        <v>-</v>
      </c>
      <c r="FT78" s="10" t="str">
        <f>IFERROR(__xludf.DUMMYFUNCTION("""COMPUTED_VALUE"""),"-")</f>
        <v>-</v>
      </c>
      <c r="FU78" s="10" t="str">
        <f>IFERROR(__xludf.DUMMYFUNCTION("""COMPUTED_VALUE"""),"-")</f>
        <v>-</v>
      </c>
      <c r="FV78" s="10" t="str">
        <f>IFERROR(__xludf.DUMMYFUNCTION("""COMPUTED_VALUE"""),"-")</f>
        <v>-</v>
      </c>
      <c r="FW78" s="10" t="str">
        <f>IFERROR(__xludf.DUMMYFUNCTION("""COMPUTED_VALUE"""),"-")</f>
        <v>-</v>
      </c>
      <c r="FX78" s="10" t="str">
        <f>IFERROR(__xludf.DUMMYFUNCTION("""COMPUTED_VALUE"""),"-")</f>
        <v>-</v>
      </c>
      <c r="FY78" s="10" t="str">
        <f>IFERROR(__xludf.DUMMYFUNCTION("""COMPUTED_VALUE"""),"-")</f>
        <v>-</v>
      </c>
      <c r="FZ78" s="10" t="str">
        <f>IFERROR(__xludf.DUMMYFUNCTION("""COMPUTED_VALUE"""),"-")</f>
        <v>-</v>
      </c>
      <c r="GA78" s="10" t="str">
        <f>IFERROR(__xludf.DUMMYFUNCTION("""COMPUTED_VALUE"""),"-")</f>
        <v>-</v>
      </c>
      <c r="GB78" s="10" t="str">
        <f>IFERROR(__xludf.DUMMYFUNCTION("""COMPUTED_VALUE"""),"-")</f>
        <v>-</v>
      </c>
      <c r="GC78" s="10" t="str">
        <f>IFERROR(__xludf.DUMMYFUNCTION("""COMPUTED_VALUE"""),"-")</f>
        <v>-</v>
      </c>
      <c r="GD78" s="10" t="str">
        <f>IFERROR(__xludf.DUMMYFUNCTION("""COMPUTED_VALUE"""),"-")</f>
        <v>-</v>
      </c>
      <c r="GE78" s="11" t="str">
        <f>IFERROR(__xludf.DUMMYFUNCTION("""COMPUTED_VALUE"""),"-")</f>
        <v>-</v>
      </c>
      <c r="GF78" s="10" t="str">
        <f>IFERROR(__xludf.DUMMYFUNCTION("""COMPUTED_VALUE"""),"-")</f>
        <v>-</v>
      </c>
      <c r="GG78" s="10" t="str">
        <f>IFERROR(__xludf.DUMMYFUNCTION("""COMPUTED_VALUE"""),"-")</f>
        <v>-</v>
      </c>
      <c r="GH78" s="10" t="str">
        <f>IFERROR(__xludf.DUMMYFUNCTION("""COMPUTED_VALUE"""),"-")</f>
        <v>-</v>
      </c>
      <c r="GI78" s="10" t="str">
        <f>IFERROR(__xludf.DUMMYFUNCTION("""COMPUTED_VALUE"""),"-")</f>
        <v>-</v>
      </c>
      <c r="GJ78" s="10" t="str">
        <f>IFERROR(__xludf.DUMMYFUNCTION("""COMPUTED_VALUE"""),"-")</f>
        <v>-</v>
      </c>
      <c r="GK78" s="10" t="str">
        <f>IFERROR(__xludf.DUMMYFUNCTION("""COMPUTED_VALUE"""),"-")</f>
        <v>-</v>
      </c>
      <c r="GL78" s="10" t="str">
        <f>IFERROR(__xludf.DUMMYFUNCTION("""COMPUTED_VALUE"""),"-")</f>
        <v>-</v>
      </c>
      <c r="GM78" s="10" t="str">
        <f>IFERROR(__xludf.DUMMYFUNCTION("""COMPUTED_VALUE"""),"-")</f>
        <v>-</v>
      </c>
      <c r="GN78" s="10" t="str">
        <f>IFERROR(__xludf.DUMMYFUNCTION("""COMPUTED_VALUE"""),"-")</f>
        <v>-</v>
      </c>
      <c r="GO78" s="10" t="str">
        <f>IFERROR(__xludf.DUMMYFUNCTION("""COMPUTED_VALUE"""),"-")</f>
        <v>-</v>
      </c>
      <c r="GP78" s="10" t="str">
        <f>IFERROR(__xludf.DUMMYFUNCTION("""COMPUTED_VALUE"""),"-")</f>
        <v>-</v>
      </c>
      <c r="GQ78" s="10" t="str">
        <f>IFERROR(__xludf.DUMMYFUNCTION("""COMPUTED_VALUE"""),"-")</f>
        <v>-</v>
      </c>
      <c r="GR78" s="10" t="str">
        <f>IFERROR(__xludf.DUMMYFUNCTION("""COMPUTED_VALUE"""),"-")</f>
        <v>-</v>
      </c>
      <c r="GS78" s="10" t="str">
        <f>IFERROR(__xludf.DUMMYFUNCTION("""COMPUTED_VALUE"""),"-")</f>
        <v>-</v>
      </c>
      <c r="GT78" s="10" t="str">
        <f>IFERROR(__xludf.DUMMYFUNCTION("""COMPUTED_VALUE"""),"-")</f>
        <v>-</v>
      </c>
      <c r="GU78" s="10" t="str">
        <f>IFERROR(__xludf.DUMMYFUNCTION("""COMPUTED_VALUE"""),"-")</f>
        <v>-</v>
      </c>
      <c r="GV78" s="10" t="str">
        <f>IFERROR(__xludf.DUMMYFUNCTION("""COMPUTED_VALUE"""),"-")</f>
        <v>-</v>
      </c>
      <c r="GW78" s="10" t="str">
        <f>IFERROR(__xludf.DUMMYFUNCTION("""COMPUTED_VALUE"""),"-")</f>
        <v>-</v>
      </c>
      <c r="GX78" s="10" t="str">
        <f>IFERROR(__xludf.DUMMYFUNCTION("""COMPUTED_VALUE"""),"-")</f>
        <v>-</v>
      </c>
      <c r="GY78" s="10" t="str">
        <f>IFERROR(__xludf.DUMMYFUNCTION("""COMPUTED_VALUE"""),"-")</f>
        <v>-</v>
      </c>
      <c r="GZ78" s="10" t="str">
        <f>IFERROR(__xludf.DUMMYFUNCTION("""COMPUTED_VALUE"""),"-")</f>
        <v>-</v>
      </c>
      <c r="HA78" s="10" t="str">
        <f>IFERROR(__xludf.DUMMYFUNCTION("""COMPUTED_VALUE"""),"-")</f>
        <v>-</v>
      </c>
      <c r="HB78" s="10" t="str">
        <f>IFERROR(__xludf.DUMMYFUNCTION("""COMPUTED_VALUE"""),"-")</f>
        <v>-</v>
      </c>
      <c r="HC78" s="10" t="str">
        <f>IFERROR(__xludf.DUMMYFUNCTION("""COMPUTED_VALUE"""),"-")</f>
        <v>-</v>
      </c>
      <c r="HD78" s="10" t="str">
        <f>IFERROR(__xludf.DUMMYFUNCTION("""COMPUTED_VALUE"""),"-")</f>
        <v>-</v>
      </c>
      <c r="HE78" s="10" t="str">
        <f>IFERROR(__xludf.DUMMYFUNCTION("""COMPUTED_VALUE"""),"-")</f>
        <v>-</v>
      </c>
      <c r="HF78" s="10" t="str">
        <f>IFERROR(__xludf.DUMMYFUNCTION("""COMPUTED_VALUE"""),"-")</f>
        <v>-</v>
      </c>
      <c r="HG78" s="10" t="str">
        <f>IFERROR(__xludf.DUMMYFUNCTION("""COMPUTED_VALUE"""),"-")</f>
        <v>-</v>
      </c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</row>
    <row r="79">
      <c r="A79" s="7"/>
      <c r="B79" s="8"/>
      <c r="C79" s="8" t="str">
        <f t="shared" si="1"/>
        <v>74 - 77</v>
      </c>
      <c r="D79" s="7" t="str">
        <f>IFERROR(__xludf.DUMMYFUNCTION("""COMPUTED_VALUE"""),"junioragdddd")</f>
        <v>junioragdddd</v>
      </c>
      <c r="E79" s="7" t="str">
        <f>IFERROR(__xludf.DUMMYFUNCTION("""COMPUTED_VALUE"""),"Ivan")</f>
        <v>Ivan</v>
      </c>
      <c r="F79" s="7" t="str">
        <f>IFERROR(__xludf.DUMMYFUNCTION("""COMPUTED_VALUE"""),"Pesic")</f>
        <v>Pesic</v>
      </c>
      <c r="G79" s="9">
        <f>IFERROR(__xludf.DUMMYFUNCTION("""COMPUTED_VALUE"""),0.0)</f>
        <v>0</v>
      </c>
      <c r="H79" s="7" t="str">
        <f>IFERROR(__xludf.DUMMYFUNCTION("""COMPUTED_VALUE"""),"ODOBREN")</f>
        <v>ODOBREN</v>
      </c>
      <c r="I79" s="7" t="str">
        <f>IFERROR(__xludf.DUMMYFUNCTION("""COMPUTED_VALUE"""),"Stari grad")</f>
        <v>Stari grad</v>
      </c>
      <c r="J79" s="7" t="str">
        <f>IFERROR(__xludf.DUMMYFUNCTION("""COMPUTED_VALUE"""),"Matematička gimnazija")</f>
        <v>Matematička gimnazija</v>
      </c>
      <c r="K79" s="7" t="str">
        <f>IFERROR(__xludf.DUMMYFUNCTION("""COMPUTED_VALUE"""),"IV")</f>
        <v>IV</v>
      </c>
      <c r="L79" s="7" t="str">
        <f>IFERROR(__xludf.DUMMYFUNCTION("""COMPUTED_VALUE"""),"A")</f>
        <v>A</v>
      </c>
      <c r="M79" s="7" t="str">
        <f>IFERROR(__xludf.DUMMYFUNCTION("""COMPUTED_VALUE"""),"Stanka Matkovic")</f>
        <v>Stanka Matkovic</v>
      </c>
      <c r="N79" s="10" t="str">
        <f>IFERROR(__xludf.DUMMYFUNCTION("""COMPUTED_VALUE"""),"-")</f>
        <v>-</v>
      </c>
      <c r="O79" s="10" t="str">
        <f>IFERROR(__xludf.DUMMYFUNCTION("""COMPUTED_VALUE"""),"-")</f>
        <v>-</v>
      </c>
      <c r="P79" s="10" t="str">
        <f>IFERROR(__xludf.DUMMYFUNCTION("""COMPUTED_VALUE"""),"-")</f>
        <v>-</v>
      </c>
      <c r="Q79" s="11" t="str">
        <f>IFERROR(__xludf.DUMMYFUNCTION("""COMPUTED_VALUE"""),"-")</f>
        <v>-</v>
      </c>
      <c r="R79" s="10" t="str">
        <f>IFERROR(__xludf.DUMMYFUNCTION("""COMPUTED_VALUE"""),"-")</f>
        <v>-</v>
      </c>
      <c r="S79" s="10" t="str">
        <f>IFERROR(__xludf.DUMMYFUNCTION("""COMPUTED_VALUE"""),"-")</f>
        <v>-</v>
      </c>
      <c r="T79" s="11" t="str">
        <f>IFERROR(__xludf.DUMMYFUNCTION("""COMPUTED_VALUE"""),"-")</f>
        <v>-</v>
      </c>
      <c r="U79" s="10" t="str">
        <f>IFERROR(__xludf.DUMMYFUNCTION("""COMPUTED_VALUE"""),"-")</f>
        <v>-</v>
      </c>
      <c r="V79" s="10" t="str">
        <f>IFERROR(__xludf.DUMMYFUNCTION("""COMPUTED_VALUE"""),"-")</f>
        <v>-</v>
      </c>
      <c r="W79" s="10" t="str">
        <f>IFERROR(__xludf.DUMMYFUNCTION("""COMPUTED_VALUE"""),"-")</f>
        <v>-</v>
      </c>
      <c r="X79" s="10" t="str">
        <f>IFERROR(__xludf.DUMMYFUNCTION("""COMPUTED_VALUE"""),"-")</f>
        <v>-</v>
      </c>
      <c r="Y79" s="10" t="str">
        <f>IFERROR(__xludf.DUMMYFUNCTION("""COMPUTED_VALUE"""),"-")</f>
        <v>-</v>
      </c>
      <c r="Z79" s="10" t="str">
        <f>IFERROR(__xludf.DUMMYFUNCTION("""COMPUTED_VALUE"""),"-")</f>
        <v>-</v>
      </c>
      <c r="AA79" s="10" t="str">
        <f>IFERROR(__xludf.DUMMYFUNCTION("""COMPUTED_VALUE"""),"-")</f>
        <v>-</v>
      </c>
      <c r="AB79" s="10" t="str">
        <f>IFERROR(__xludf.DUMMYFUNCTION("""COMPUTED_VALUE"""),"-")</f>
        <v>-</v>
      </c>
      <c r="AC79" s="10" t="str">
        <f>IFERROR(__xludf.DUMMYFUNCTION("""COMPUTED_VALUE"""),"-")</f>
        <v>-</v>
      </c>
      <c r="AD79" s="10" t="str">
        <f>IFERROR(__xludf.DUMMYFUNCTION("""COMPUTED_VALUE"""),"-")</f>
        <v>-</v>
      </c>
      <c r="AE79" s="10" t="str">
        <f>IFERROR(__xludf.DUMMYFUNCTION("""COMPUTED_VALUE"""),"-")</f>
        <v>-</v>
      </c>
      <c r="AF79" s="10" t="str">
        <f>IFERROR(__xludf.DUMMYFUNCTION("""COMPUTED_VALUE"""),"-")</f>
        <v>-</v>
      </c>
      <c r="AG79" s="10" t="str">
        <f>IFERROR(__xludf.DUMMYFUNCTION("""COMPUTED_VALUE"""),"-")</f>
        <v>-</v>
      </c>
      <c r="AH79" s="10" t="str">
        <f>IFERROR(__xludf.DUMMYFUNCTION("""COMPUTED_VALUE"""),"-")</f>
        <v>-</v>
      </c>
      <c r="AI79" s="10" t="str">
        <f>IFERROR(__xludf.DUMMYFUNCTION("""COMPUTED_VALUE"""),"-")</f>
        <v>-</v>
      </c>
      <c r="AJ79" s="10" t="str">
        <f>IFERROR(__xludf.DUMMYFUNCTION("""COMPUTED_VALUE"""),"-")</f>
        <v>-</v>
      </c>
      <c r="AK79" s="10" t="str">
        <f>IFERROR(__xludf.DUMMYFUNCTION("""COMPUTED_VALUE"""),"-")</f>
        <v>-</v>
      </c>
      <c r="AL79" s="10" t="str">
        <f>IFERROR(__xludf.DUMMYFUNCTION("""COMPUTED_VALUE"""),"-")</f>
        <v>-</v>
      </c>
      <c r="AM79" s="10" t="str">
        <f>IFERROR(__xludf.DUMMYFUNCTION("""COMPUTED_VALUE"""),"-")</f>
        <v>-</v>
      </c>
      <c r="AN79" s="11" t="str">
        <f>IFERROR(__xludf.DUMMYFUNCTION("""COMPUTED_VALUE"""),"-")</f>
        <v>-</v>
      </c>
      <c r="AO79" s="10" t="str">
        <f>IFERROR(__xludf.DUMMYFUNCTION("""COMPUTED_VALUE"""),"-")</f>
        <v>-</v>
      </c>
      <c r="AP79" s="10" t="str">
        <f>IFERROR(__xludf.DUMMYFUNCTION("""COMPUTED_VALUE"""),"-")</f>
        <v>-</v>
      </c>
      <c r="AQ79" s="10" t="str">
        <f>IFERROR(__xludf.DUMMYFUNCTION("""COMPUTED_VALUE"""),"-")</f>
        <v>-</v>
      </c>
      <c r="AR79" s="10" t="str">
        <f>IFERROR(__xludf.DUMMYFUNCTION("""COMPUTED_VALUE"""),"-")</f>
        <v>-</v>
      </c>
      <c r="AS79" s="10" t="str">
        <f>IFERROR(__xludf.DUMMYFUNCTION("""COMPUTED_VALUE"""),"-")</f>
        <v>-</v>
      </c>
      <c r="AT79" s="10" t="str">
        <f>IFERROR(__xludf.DUMMYFUNCTION("""COMPUTED_VALUE"""),"-")</f>
        <v>-</v>
      </c>
      <c r="AU79" s="10" t="str">
        <f>IFERROR(__xludf.DUMMYFUNCTION("""COMPUTED_VALUE"""),"-")</f>
        <v>-</v>
      </c>
      <c r="AV79" s="10" t="str">
        <f>IFERROR(__xludf.DUMMYFUNCTION("""COMPUTED_VALUE"""),"-")</f>
        <v>-</v>
      </c>
      <c r="AW79" s="10" t="str">
        <f>IFERROR(__xludf.DUMMYFUNCTION("""COMPUTED_VALUE"""),"-")</f>
        <v>-</v>
      </c>
      <c r="AX79" s="10" t="str">
        <f>IFERROR(__xludf.DUMMYFUNCTION("""COMPUTED_VALUE"""),"-")</f>
        <v>-</v>
      </c>
      <c r="AY79" s="10" t="str">
        <f>IFERROR(__xludf.DUMMYFUNCTION("""COMPUTED_VALUE"""),"-")</f>
        <v>-</v>
      </c>
      <c r="AZ79" s="10" t="str">
        <f>IFERROR(__xludf.DUMMYFUNCTION("""COMPUTED_VALUE"""),"-")</f>
        <v>-</v>
      </c>
      <c r="BA79" s="10" t="str">
        <f>IFERROR(__xludf.DUMMYFUNCTION("""COMPUTED_VALUE"""),"-")</f>
        <v>-</v>
      </c>
      <c r="BB79" s="10" t="str">
        <f>IFERROR(__xludf.DUMMYFUNCTION("""COMPUTED_VALUE"""),"-")</f>
        <v>-</v>
      </c>
      <c r="BC79" s="10" t="str">
        <f>IFERROR(__xludf.DUMMYFUNCTION("""COMPUTED_VALUE"""),"-")</f>
        <v>-</v>
      </c>
      <c r="BD79" s="10" t="str">
        <f>IFERROR(__xludf.DUMMYFUNCTION("""COMPUTED_VALUE"""),"-")</f>
        <v>-</v>
      </c>
      <c r="BE79" s="10" t="str">
        <f>IFERROR(__xludf.DUMMYFUNCTION("""COMPUTED_VALUE"""),"-")</f>
        <v>-</v>
      </c>
      <c r="BF79" s="10" t="str">
        <f>IFERROR(__xludf.DUMMYFUNCTION("""COMPUTED_VALUE"""),"-")</f>
        <v>-</v>
      </c>
      <c r="BG79" s="10" t="str">
        <f>IFERROR(__xludf.DUMMYFUNCTION("""COMPUTED_VALUE"""),"-")</f>
        <v>-</v>
      </c>
      <c r="BH79" s="10" t="str">
        <f>IFERROR(__xludf.DUMMYFUNCTION("""COMPUTED_VALUE"""),"-")</f>
        <v>-</v>
      </c>
      <c r="BI79" s="10" t="str">
        <f>IFERROR(__xludf.DUMMYFUNCTION("""COMPUTED_VALUE"""),"-")</f>
        <v>-</v>
      </c>
      <c r="BJ79" s="10" t="str">
        <f>IFERROR(__xludf.DUMMYFUNCTION("""COMPUTED_VALUE"""),"-")</f>
        <v>-</v>
      </c>
      <c r="BK79" s="10" t="str">
        <f>IFERROR(__xludf.DUMMYFUNCTION("""COMPUTED_VALUE"""),"-")</f>
        <v>-</v>
      </c>
      <c r="BL79" s="11" t="str">
        <f>IFERROR(__xludf.DUMMYFUNCTION("""COMPUTED_VALUE"""),"-")</f>
        <v>-</v>
      </c>
      <c r="BM79" s="10" t="str">
        <f>IFERROR(__xludf.DUMMYFUNCTION("""COMPUTED_VALUE"""),"-")</f>
        <v>-</v>
      </c>
      <c r="BN79" s="10" t="str">
        <f>IFERROR(__xludf.DUMMYFUNCTION("""COMPUTED_VALUE"""),"-")</f>
        <v>-</v>
      </c>
      <c r="BO79" s="10" t="str">
        <f>IFERROR(__xludf.DUMMYFUNCTION("""COMPUTED_VALUE"""),"-")</f>
        <v>-</v>
      </c>
      <c r="BP79" s="10" t="str">
        <f>IFERROR(__xludf.DUMMYFUNCTION("""COMPUTED_VALUE"""),"-")</f>
        <v>-</v>
      </c>
      <c r="BQ79" s="10" t="str">
        <f>IFERROR(__xludf.DUMMYFUNCTION("""COMPUTED_VALUE"""),"-")</f>
        <v>-</v>
      </c>
      <c r="BR79" s="10" t="str">
        <f>IFERROR(__xludf.DUMMYFUNCTION("""COMPUTED_VALUE"""),"-")</f>
        <v>-</v>
      </c>
      <c r="BS79" s="10" t="str">
        <f>IFERROR(__xludf.DUMMYFUNCTION("""COMPUTED_VALUE"""),"-")</f>
        <v>-</v>
      </c>
      <c r="BT79" s="10" t="str">
        <f>IFERROR(__xludf.DUMMYFUNCTION("""COMPUTED_VALUE"""),"-")</f>
        <v>-</v>
      </c>
      <c r="BU79" s="10" t="str">
        <f>IFERROR(__xludf.DUMMYFUNCTION("""COMPUTED_VALUE"""),"-")</f>
        <v>-</v>
      </c>
      <c r="BV79" s="10" t="str">
        <f>IFERROR(__xludf.DUMMYFUNCTION("""COMPUTED_VALUE"""),"-")</f>
        <v>-</v>
      </c>
      <c r="BW79" s="10" t="str">
        <f>IFERROR(__xludf.DUMMYFUNCTION("""COMPUTED_VALUE"""),"-")</f>
        <v>-</v>
      </c>
      <c r="BX79" s="10" t="str">
        <f>IFERROR(__xludf.DUMMYFUNCTION("""COMPUTED_VALUE"""),"-")</f>
        <v>-</v>
      </c>
      <c r="BY79" s="10" t="str">
        <f>IFERROR(__xludf.DUMMYFUNCTION("""COMPUTED_VALUE"""),"-")</f>
        <v>-</v>
      </c>
      <c r="BZ79" s="10" t="str">
        <f>IFERROR(__xludf.DUMMYFUNCTION("""COMPUTED_VALUE"""),"-")</f>
        <v>-</v>
      </c>
      <c r="CA79" s="10" t="str">
        <f>IFERROR(__xludf.DUMMYFUNCTION("""COMPUTED_VALUE"""),"-")</f>
        <v>-</v>
      </c>
      <c r="CB79" s="10" t="str">
        <f>IFERROR(__xludf.DUMMYFUNCTION("""COMPUTED_VALUE"""),"-")</f>
        <v>-</v>
      </c>
      <c r="CC79" s="10" t="str">
        <f>IFERROR(__xludf.DUMMYFUNCTION("""COMPUTED_VALUE"""),"-")</f>
        <v>-</v>
      </c>
      <c r="CD79" s="10" t="str">
        <f>IFERROR(__xludf.DUMMYFUNCTION("""COMPUTED_VALUE"""),"-")</f>
        <v>-</v>
      </c>
      <c r="CE79" s="10" t="str">
        <f>IFERROR(__xludf.DUMMYFUNCTION("""COMPUTED_VALUE"""),"-")</f>
        <v>-</v>
      </c>
      <c r="CF79" s="10" t="str">
        <f>IFERROR(__xludf.DUMMYFUNCTION("""COMPUTED_VALUE"""),"-")</f>
        <v>-</v>
      </c>
      <c r="CG79" s="10" t="str">
        <f>IFERROR(__xludf.DUMMYFUNCTION("""COMPUTED_VALUE"""),"-")</f>
        <v>-</v>
      </c>
      <c r="CH79" s="10" t="str">
        <f>IFERROR(__xludf.DUMMYFUNCTION("""COMPUTED_VALUE"""),"-")</f>
        <v>-</v>
      </c>
      <c r="CI79" s="10" t="str">
        <f>IFERROR(__xludf.DUMMYFUNCTION("""COMPUTED_VALUE"""),"-")</f>
        <v>-</v>
      </c>
      <c r="CJ79" s="10" t="str">
        <f>IFERROR(__xludf.DUMMYFUNCTION("""COMPUTED_VALUE"""),"-")</f>
        <v>-</v>
      </c>
      <c r="CK79" s="10" t="str">
        <f>IFERROR(__xludf.DUMMYFUNCTION("""COMPUTED_VALUE"""),"-")</f>
        <v>-</v>
      </c>
      <c r="CL79" s="10" t="str">
        <f>IFERROR(__xludf.DUMMYFUNCTION("""COMPUTED_VALUE"""),"-")</f>
        <v>-</v>
      </c>
      <c r="CM79" s="10" t="str">
        <f>IFERROR(__xludf.DUMMYFUNCTION("""COMPUTED_VALUE"""),"-")</f>
        <v>-</v>
      </c>
      <c r="CN79" s="10" t="str">
        <f>IFERROR(__xludf.DUMMYFUNCTION("""COMPUTED_VALUE"""),"-")</f>
        <v>-</v>
      </c>
      <c r="CO79" s="11" t="str">
        <f>IFERROR(__xludf.DUMMYFUNCTION("""COMPUTED_VALUE"""),"-")</f>
        <v>-</v>
      </c>
      <c r="CP79" s="10" t="str">
        <f>IFERROR(__xludf.DUMMYFUNCTION("""COMPUTED_VALUE"""),"-")</f>
        <v>-</v>
      </c>
      <c r="CQ79" s="10" t="str">
        <f>IFERROR(__xludf.DUMMYFUNCTION("""COMPUTED_VALUE"""),"-")</f>
        <v>-</v>
      </c>
      <c r="CR79" s="10" t="str">
        <f>IFERROR(__xludf.DUMMYFUNCTION("""COMPUTED_VALUE"""),"-")</f>
        <v>-</v>
      </c>
      <c r="CS79" s="10" t="str">
        <f>IFERROR(__xludf.DUMMYFUNCTION("""COMPUTED_VALUE"""),"-")</f>
        <v>-</v>
      </c>
      <c r="CT79" s="10" t="str">
        <f>IFERROR(__xludf.DUMMYFUNCTION("""COMPUTED_VALUE"""),"-")</f>
        <v>-</v>
      </c>
      <c r="CU79" s="10" t="str">
        <f>IFERROR(__xludf.DUMMYFUNCTION("""COMPUTED_VALUE"""),"-")</f>
        <v>-</v>
      </c>
      <c r="CV79" s="10" t="str">
        <f>IFERROR(__xludf.DUMMYFUNCTION("""COMPUTED_VALUE"""),"-")</f>
        <v>-</v>
      </c>
      <c r="CW79" s="10" t="str">
        <f>IFERROR(__xludf.DUMMYFUNCTION("""COMPUTED_VALUE"""),"-")</f>
        <v>-</v>
      </c>
      <c r="CX79" s="10" t="str">
        <f>IFERROR(__xludf.DUMMYFUNCTION("""COMPUTED_VALUE"""),"-")</f>
        <v>-</v>
      </c>
      <c r="CY79" s="10" t="str">
        <f>IFERROR(__xludf.DUMMYFUNCTION("""COMPUTED_VALUE"""),"-")</f>
        <v>-</v>
      </c>
      <c r="CZ79" s="10" t="str">
        <f>IFERROR(__xludf.DUMMYFUNCTION("""COMPUTED_VALUE"""),"-")</f>
        <v>-</v>
      </c>
      <c r="DA79" s="10" t="str">
        <f>IFERROR(__xludf.DUMMYFUNCTION("""COMPUTED_VALUE"""),"-")</f>
        <v>-</v>
      </c>
      <c r="DB79" s="10" t="str">
        <f>IFERROR(__xludf.DUMMYFUNCTION("""COMPUTED_VALUE"""),"-")</f>
        <v>-</v>
      </c>
      <c r="DC79" s="10" t="str">
        <f>IFERROR(__xludf.DUMMYFUNCTION("""COMPUTED_VALUE"""),"-")</f>
        <v>-</v>
      </c>
      <c r="DD79" s="10" t="str">
        <f>IFERROR(__xludf.DUMMYFUNCTION("""COMPUTED_VALUE"""),"-")</f>
        <v>-</v>
      </c>
      <c r="DE79" s="10" t="str">
        <f>IFERROR(__xludf.DUMMYFUNCTION("""COMPUTED_VALUE"""),"-")</f>
        <v>-</v>
      </c>
      <c r="DF79" s="10" t="str">
        <f>IFERROR(__xludf.DUMMYFUNCTION("""COMPUTED_VALUE"""),"-")</f>
        <v>-</v>
      </c>
      <c r="DG79" s="10" t="str">
        <f>IFERROR(__xludf.DUMMYFUNCTION("""COMPUTED_VALUE"""),"-")</f>
        <v>-</v>
      </c>
      <c r="DH79" s="10" t="str">
        <f>IFERROR(__xludf.DUMMYFUNCTION("""COMPUTED_VALUE"""),"-")</f>
        <v>-</v>
      </c>
      <c r="DI79" s="10" t="str">
        <f>IFERROR(__xludf.DUMMYFUNCTION("""COMPUTED_VALUE"""),"-")</f>
        <v>-</v>
      </c>
      <c r="DJ79" s="10" t="str">
        <f>IFERROR(__xludf.DUMMYFUNCTION("""COMPUTED_VALUE"""),"-")</f>
        <v>-</v>
      </c>
      <c r="DK79" s="10" t="str">
        <f>IFERROR(__xludf.DUMMYFUNCTION("""COMPUTED_VALUE"""),"-")</f>
        <v>-</v>
      </c>
      <c r="DL79" s="10" t="str">
        <f>IFERROR(__xludf.DUMMYFUNCTION("""COMPUTED_VALUE"""),"-")</f>
        <v>-</v>
      </c>
      <c r="DM79" s="10" t="str">
        <f>IFERROR(__xludf.DUMMYFUNCTION("""COMPUTED_VALUE"""),"-")</f>
        <v>-</v>
      </c>
      <c r="DN79" s="10" t="str">
        <f>IFERROR(__xludf.DUMMYFUNCTION("""COMPUTED_VALUE"""),"-")</f>
        <v>-</v>
      </c>
      <c r="DO79" s="10" t="str">
        <f>IFERROR(__xludf.DUMMYFUNCTION("""COMPUTED_VALUE"""),"-")</f>
        <v>-</v>
      </c>
      <c r="DP79" s="10" t="str">
        <f>IFERROR(__xludf.DUMMYFUNCTION("""COMPUTED_VALUE"""),"-")</f>
        <v>-</v>
      </c>
      <c r="DQ79" s="10" t="str">
        <f>IFERROR(__xludf.DUMMYFUNCTION("""COMPUTED_VALUE"""),"-")</f>
        <v>-</v>
      </c>
      <c r="DR79" s="10" t="str">
        <f>IFERROR(__xludf.DUMMYFUNCTION("""COMPUTED_VALUE"""),"-")</f>
        <v>-</v>
      </c>
      <c r="DS79" s="10" t="str">
        <f>IFERROR(__xludf.DUMMYFUNCTION("""COMPUTED_VALUE"""),"-")</f>
        <v>-</v>
      </c>
      <c r="DT79" s="10" t="str">
        <f>IFERROR(__xludf.DUMMYFUNCTION("""COMPUTED_VALUE"""),"-")</f>
        <v>-</v>
      </c>
      <c r="DU79" s="10" t="str">
        <f>IFERROR(__xludf.DUMMYFUNCTION("""COMPUTED_VALUE"""),"-")</f>
        <v>-</v>
      </c>
      <c r="DV79" s="10" t="str">
        <f>IFERROR(__xludf.DUMMYFUNCTION("""COMPUTED_VALUE"""),"-")</f>
        <v>-</v>
      </c>
      <c r="DW79" s="10" t="str">
        <f>IFERROR(__xludf.DUMMYFUNCTION("""COMPUTED_VALUE"""),"-")</f>
        <v>-</v>
      </c>
      <c r="DX79" s="10" t="str">
        <f>IFERROR(__xludf.DUMMYFUNCTION("""COMPUTED_VALUE"""),"-")</f>
        <v>-</v>
      </c>
      <c r="DY79" s="10" t="str">
        <f>IFERROR(__xludf.DUMMYFUNCTION("""COMPUTED_VALUE"""),"-")</f>
        <v>-</v>
      </c>
      <c r="DZ79" s="10" t="str">
        <f>IFERROR(__xludf.DUMMYFUNCTION("""COMPUTED_VALUE"""),"-")</f>
        <v>-</v>
      </c>
      <c r="EA79" s="10" t="str">
        <f>IFERROR(__xludf.DUMMYFUNCTION("""COMPUTED_VALUE"""),"-")</f>
        <v>-</v>
      </c>
      <c r="EB79" s="10" t="str">
        <f>IFERROR(__xludf.DUMMYFUNCTION("""COMPUTED_VALUE"""),"-")</f>
        <v>-</v>
      </c>
      <c r="EC79" s="10" t="str">
        <f>IFERROR(__xludf.DUMMYFUNCTION("""COMPUTED_VALUE"""),"-")</f>
        <v>-</v>
      </c>
      <c r="ED79" s="10" t="str">
        <f>IFERROR(__xludf.DUMMYFUNCTION("""COMPUTED_VALUE"""),"-")</f>
        <v>-</v>
      </c>
      <c r="EE79" s="10" t="str">
        <f>IFERROR(__xludf.DUMMYFUNCTION("""COMPUTED_VALUE"""),"-")</f>
        <v>-</v>
      </c>
      <c r="EF79" s="10" t="str">
        <f>IFERROR(__xludf.DUMMYFUNCTION("""COMPUTED_VALUE"""),"-")</f>
        <v>-</v>
      </c>
      <c r="EG79" s="10" t="str">
        <f>IFERROR(__xludf.DUMMYFUNCTION("""COMPUTED_VALUE"""),"-")</f>
        <v>-</v>
      </c>
      <c r="EH79" s="10" t="str">
        <f>IFERROR(__xludf.DUMMYFUNCTION("""COMPUTED_VALUE"""),"-")</f>
        <v>-</v>
      </c>
      <c r="EI79" s="10" t="str">
        <f>IFERROR(__xludf.DUMMYFUNCTION("""COMPUTED_VALUE"""),"-")</f>
        <v>-</v>
      </c>
      <c r="EJ79" s="10" t="str">
        <f>IFERROR(__xludf.DUMMYFUNCTION("""COMPUTED_VALUE"""),"-")</f>
        <v>-</v>
      </c>
      <c r="EK79" s="10" t="str">
        <f>IFERROR(__xludf.DUMMYFUNCTION("""COMPUTED_VALUE"""),"-")</f>
        <v>-</v>
      </c>
      <c r="EL79" s="10" t="str">
        <f>IFERROR(__xludf.DUMMYFUNCTION("""COMPUTED_VALUE"""),"-")</f>
        <v>-</v>
      </c>
      <c r="EM79" s="10" t="str">
        <f>IFERROR(__xludf.DUMMYFUNCTION("""COMPUTED_VALUE"""),"-")</f>
        <v>-</v>
      </c>
      <c r="EN79" s="10" t="str">
        <f>IFERROR(__xludf.DUMMYFUNCTION("""COMPUTED_VALUE"""),"-")</f>
        <v>-</v>
      </c>
      <c r="EO79" s="10" t="str">
        <f>IFERROR(__xludf.DUMMYFUNCTION("""COMPUTED_VALUE"""),"-")</f>
        <v>-</v>
      </c>
      <c r="EP79" s="10" t="str">
        <f>IFERROR(__xludf.DUMMYFUNCTION("""COMPUTED_VALUE"""),"-")</f>
        <v>-</v>
      </c>
      <c r="EQ79" s="10" t="str">
        <f>IFERROR(__xludf.DUMMYFUNCTION("""COMPUTED_VALUE"""),"-")</f>
        <v>-</v>
      </c>
      <c r="ER79" s="10" t="str">
        <f>IFERROR(__xludf.DUMMYFUNCTION("""COMPUTED_VALUE"""),"-")</f>
        <v>-</v>
      </c>
      <c r="ES79" s="10" t="str">
        <f>IFERROR(__xludf.DUMMYFUNCTION("""COMPUTED_VALUE"""),"-")</f>
        <v>-</v>
      </c>
      <c r="ET79" s="10" t="str">
        <f>IFERROR(__xludf.DUMMYFUNCTION("""COMPUTED_VALUE"""),"-")</f>
        <v>-</v>
      </c>
      <c r="EU79" s="10" t="str">
        <f>IFERROR(__xludf.DUMMYFUNCTION("""COMPUTED_VALUE"""),"-")</f>
        <v>-</v>
      </c>
      <c r="EV79" s="10" t="str">
        <f>IFERROR(__xludf.DUMMYFUNCTION("""COMPUTED_VALUE"""),"-")</f>
        <v>-</v>
      </c>
      <c r="EW79" s="10" t="str">
        <f>IFERROR(__xludf.DUMMYFUNCTION("""COMPUTED_VALUE"""),"-")</f>
        <v>-</v>
      </c>
      <c r="EX79" s="10" t="str">
        <f>IFERROR(__xludf.DUMMYFUNCTION("""COMPUTED_VALUE"""),"-")</f>
        <v>-</v>
      </c>
      <c r="EY79" s="10" t="str">
        <f>IFERROR(__xludf.DUMMYFUNCTION("""COMPUTED_VALUE"""),"-")</f>
        <v>-</v>
      </c>
      <c r="EZ79" s="10" t="str">
        <f>IFERROR(__xludf.DUMMYFUNCTION("""COMPUTED_VALUE"""),"-")</f>
        <v>-</v>
      </c>
      <c r="FA79" s="10" t="str">
        <f>IFERROR(__xludf.DUMMYFUNCTION("""COMPUTED_VALUE"""),"-")</f>
        <v>-</v>
      </c>
      <c r="FB79" s="10" t="str">
        <f>IFERROR(__xludf.DUMMYFUNCTION("""COMPUTED_VALUE"""),"-")</f>
        <v>-</v>
      </c>
      <c r="FC79" s="10" t="str">
        <f>IFERROR(__xludf.DUMMYFUNCTION("""COMPUTED_VALUE"""),"-")</f>
        <v>-</v>
      </c>
      <c r="FD79" s="11" t="str">
        <f>IFERROR(__xludf.DUMMYFUNCTION("""COMPUTED_VALUE"""),"-")</f>
        <v>-</v>
      </c>
      <c r="FE79" s="10" t="str">
        <f>IFERROR(__xludf.DUMMYFUNCTION("""COMPUTED_VALUE"""),"-")</f>
        <v>-</v>
      </c>
      <c r="FF79" s="10" t="str">
        <f>IFERROR(__xludf.DUMMYFUNCTION("""COMPUTED_VALUE"""),"-")</f>
        <v>-</v>
      </c>
      <c r="FG79" s="10" t="str">
        <f>IFERROR(__xludf.DUMMYFUNCTION("""COMPUTED_VALUE"""),"-")</f>
        <v>-</v>
      </c>
      <c r="FH79" s="10" t="str">
        <f>IFERROR(__xludf.DUMMYFUNCTION("""COMPUTED_VALUE"""),"-")</f>
        <v>-</v>
      </c>
      <c r="FI79" s="10" t="str">
        <f>IFERROR(__xludf.DUMMYFUNCTION("""COMPUTED_VALUE"""),"-")</f>
        <v>-</v>
      </c>
      <c r="FJ79" s="10" t="str">
        <f>IFERROR(__xludf.DUMMYFUNCTION("""COMPUTED_VALUE"""),"-")</f>
        <v>-</v>
      </c>
      <c r="FK79" s="10" t="str">
        <f>IFERROR(__xludf.DUMMYFUNCTION("""COMPUTED_VALUE"""),"-")</f>
        <v>-</v>
      </c>
      <c r="FL79" s="10" t="str">
        <f>IFERROR(__xludf.DUMMYFUNCTION("""COMPUTED_VALUE"""),"-")</f>
        <v>-</v>
      </c>
      <c r="FM79" s="10" t="str">
        <f>IFERROR(__xludf.DUMMYFUNCTION("""COMPUTED_VALUE"""),"-")</f>
        <v>-</v>
      </c>
      <c r="FN79" s="10" t="str">
        <f>IFERROR(__xludf.DUMMYFUNCTION("""COMPUTED_VALUE"""),"-")</f>
        <v>-</v>
      </c>
      <c r="FO79" s="10" t="str">
        <f>IFERROR(__xludf.DUMMYFUNCTION("""COMPUTED_VALUE"""),"-")</f>
        <v>-</v>
      </c>
      <c r="FP79" s="10" t="str">
        <f>IFERROR(__xludf.DUMMYFUNCTION("""COMPUTED_VALUE"""),"-")</f>
        <v>-</v>
      </c>
      <c r="FQ79" s="10" t="str">
        <f>IFERROR(__xludf.DUMMYFUNCTION("""COMPUTED_VALUE"""),"-")</f>
        <v>-</v>
      </c>
      <c r="FR79" s="10" t="str">
        <f>IFERROR(__xludf.DUMMYFUNCTION("""COMPUTED_VALUE"""),"-")</f>
        <v>-</v>
      </c>
      <c r="FS79" s="10" t="str">
        <f>IFERROR(__xludf.DUMMYFUNCTION("""COMPUTED_VALUE"""),"-")</f>
        <v>-</v>
      </c>
      <c r="FT79" s="10" t="str">
        <f>IFERROR(__xludf.DUMMYFUNCTION("""COMPUTED_VALUE"""),"-")</f>
        <v>-</v>
      </c>
      <c r="FU79" s="10" t="str">
        <f>IFERROR(__xludf.DUMMYFUNCTION("""COMPUTED_VALUE"""),"-")</f>
        <v>-</v>
      </c>
      <c r="FV79" s="10" t="str">
        <f>IFERROR(__xludf.DUMMYFUNCTION("""COMPUTED_VALUE"""),"-")</f>
        <v>-</v>
      </c>
      <c r="FW79" s="10" t="str">
        <f>IFERROR(__xludf.DUMMYFUNCTION("""COMPUTED_VALUE"""),"-")</f>
        <v>-</v>
      </c>
      <c r="FX79" s="10" t="str">
        <f>IFERROR(__xludf.DUMMYFUNCTION("""COMPUTED_VALUE"""),"-")</f>
        <v>-</v>
      </c>
      <c r="FY79" s="10" t="str">
        <f>IFERROR(__xludf.DUMMYFUNCTION("""COMPUTED_VALUE"""),"-")</f>
        <v>-</v>
      </c>
      <c r="FZ79" s="10" t="str">
        <f>IFERROR(__xludf.DUMMYFUNCTION("""COMPUTED_VALUE"""),"-")</f>
        <v>-</v>
      </c>
      <c r="GA79" s="10" t="str">
        <f>IFERROR(__xludf.DUMMYFUNCTION("""COMPUTED_VALUE"""),"-")</f>
        <v>-</v>
      </c>
      <c r="GB79" s="10" t="str">
        <f>IFERROR(__xludf.DUMMYFUNCTION("""COMPUTED_VALUE"""),"-")</f>
        <v>-</v>
      </c>
      <c r="GC79" s="10" t="str">
        <f>IFERROR(__xludf.DUMMYFUNCTION("""COMPUTED_VALUE"""),"-")</f>
        <v>-</v>
      </c>
      <c r="GD79" s="10" t="str">
        <f>IFERROR(__xludf.DUMMYFUNCTION("""COMPUTED_VALUE"""),"-")</f>
        <v>-</v>
      </c>
      <c r="GE79" s="11" t="str">
        <f>IFERROR(__xludf.DUMMYFUNCTION("""COMPUTED_VALUE"""),"-")</f>
        <v>-</v>
      </c>
      <c r="GF79" s="10" t="str">
        <f>IFERROR(__xludf.DUMMYFUNCTION("""COMPUTED_VALUE"""),"-")</f>
        <v>-</v>
      </c>
      <c r="GG79" s="10" t="str">
        <f>IFERROR(__xludf.DUMMYFUNCTION("""COMPUTED_VALUE"""),"-")</f>
        <v>-</v>
      </c>
      <c r="GH79" s="10" t="str">
        <f>IFERROR(__xludf.DUMMYFUNCTION("""COMPUTED_VALUE"""),"-")</f>
        <v>-</v>
      </c>
      <c r="GI79" s="10" t="str">
        <f>IFERROR(__xludf.DUMMYFUNCTION("""COMPUTED_VALUE"""),"-")</f>
        <v>-</v>
      </c>
      <c r="GJ79" s="10" t="str">
        <f>IFERROR(__xludf.DUMMYFUNCTION("""COMPUTED_VALUE"""),"-")</f>
        <v>-</v>
      </c>
      <c r="GK79" s="10" t="str">
        <f>IFERROR(__xludf.DUMMYFUNCTION("""COMPUTED_VALUE"""),"-")</f>
        <v>-</v>
      </c>
      <c r="GL79" s="10" t="str">
        <f>IFERROR(__xludf.DUMMYFUNCTION("""COMPUTED_VALUE"""),"-")</f>
        <v>-</v>
      </c>
      <c r="GM79" s="10" t="str">
        <f>IFERROR(__xludf.DUMMYFUNCTION("""COMPUTED_VALUE"""),"-")</f>
        <v>-</v>
      </c>
      <c r="GN79" s="10" t="str">
        <f>IFERROR(__xludf.DUMMYFUNCTION("""COMPUTED_VALUE"""),"-")</f>
        <v>-</v>
      </c>
      <c r="GO79" s="10" t="str">
        <f>IFERROR(__xludf.DUMMYFUNCTION("""COMPUTED_VALUE"""),"-")</f>
        <v>-</v>
      </c>
      <c r="GP79" s="10" t="str">
        <f>IFERROR(__xludf.DUMMYFUNCTION("""COMPUTED_VALUE"""),"-")</f>
        <v>-</v>
      </c>
      <c r="GQ79" s="10" t="str">
        <f>IFERROR(__xludf.DUMMYFUNCTION("""COMPUTED_VALUE"""),"-")</f>
        <v>-</v>
      </c>
      <c r="GR79" s="10" t="str">
        <f>IFERROR(__xludf.DUMMYFUNCTION("""COMPUTED_VALUE"""),"-")</f>
        <v>-</v>
      </c>
      <c r="GS79" s="10" t="str">
        <f>IFERROR(__xludf.DUMMYFUNCTION("""COMPUTED_VALUE"""),"-")</f>
        <v>-</v>
      </c>
      <c r="GT79" s="10" t="str">
        <f>IFERROR(__xludf.DUMMYFUNCTION("""COMPUTED_VALUE"""),"-")</f>
        <v>-</v>
      </c>
      <c r="GU79" s="10" t="str">
        <f>IFERROR(__xludf.DUMMYFUNCTION("""COMPUTED_VALUE"""),"-")</f>
        <v>-</v>
      </c>
      <c r="GV79" s="10" t="str">
        <f>IFERROR(__xludf.DUMMYFUNCTION("""COMPUTED_VALUE"""),"-")</f>
        <v>-</v>
      </c>
      <c r="GW79" s="10" t="str">
        <f>IFERROR(__xludf.DUMMYFUNCTION("""COMPUTED_VALUE"""),"-")</f>
        <v>-</v>
      </c>
      <c r="GX79" s="10" t="str">
        <f>IFERROR(__xludf.DUMMYFUNCTION("""COMPUTED_VALUE"""),"-")</f>
        <v>-</v>
      </c>
      <c r="GY79" s="10" t="str">
        <f>IFERROR(__xludf.DUMMYFUNCTION("""COMPUTED_VALUE"""),"-")</f>
        <v>-</v>
      </c>
      <c r="GZ79" s="10" t="str">
        <f>IFERROR(__xludf.DUMMYFUNCTION("""COMPUTED_VALUE"""),"-")</f>
        <v>-</v>
      </c>
      <c r="HA79" s="10" t="str">
        <f>IFERROR(__xludf.DUMMYFUNCTION("""COMPUTED_VALUE"""),"-")</f>
        <v>-</v>
      </c>
      <c r="HB79" s="10" t="str">
        <f>IFERROR(__xludf.DUMMYFUNCTION("""COMPUTED_VALUE"""),"-")</f>
        <v>-</v>
      </c>
      <c r="HC79" s="10" t="str">
        <f>IFERROR(__xludf.DUMMYFUNCTION("""COMPUTED_VALUE"""),"-")</f>
        <v>-</v>
      </c>
      <c r="HD79" s="10" t="str">
        <f>IFERROR(__xludf.DUMMYFUNCTION("""COMPUTED_VALUE"""),"-")</f>
        <v>-</v>
      </c>
      <c r="HE79" s="10" t="str">
        <f>IFERROR(__xludf.DUMMYFUNCTION("""COMPUTED_VALUE"""),"-")</f>
        <v>-</v>
      </c>
      <c r="HF79" s="10" t="str">
        <f>IFERROR(__xludf.DUMMYFUNCTION("""COMPUTED_VALUE"""),"-")</f>
        <v>-</v>
      </c>
      <c r="HG79" s="10" t="str">
        <f>IFERROR(__xludf.DUMMYFUNCTION("""COMPUTED_VALUE"""),"-")</f>
        <v>-</v>
      </c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</row>
    <row r="80" hidden="1">
      <c r="A80" s="7"/>
      <c r="B80" s="8"/>
      <c r="C80" s="8"/>
      <c r="D80" s="7" t="str">
        <f>IFERROR(__xludf.DUMMYFUNCTION("""COMPUTED_VALUE"""),"aleksam")</f>
        <v>aleksam</v>
      </c>
      <c r="E80" s="7" t="str">
        <f>IFERROR(__xludf.DUMMYFUNCTION("""COMPUTED_VALUE"""),"Aleksa")</f>
        <v>Aleksa</v>
      </c>
      <c r="F80" s="7" t="str">
        <f>IFERROR(__xludf.DUMMYFUNCTION("""COMPUTED_VALUE"""),"Milojević")</f>
        <v>Milojević</v>
      </c>
      <c r="G80" s="9"/>
      <c r="H80" s="7" t="str">
        <f>IFERROR(__xludf.DUMMYFUNCTION("""COMPUTED_VALUE"""),"ODOBREN")</f>
        <v>ODOBREN</v>
      </c>
      <c r="I80" s="7" t="str">
        <f>IFERROR(__xludf.DUMMYFUNCTION("""COMPUTED_VALUE"""),"Stari grad")</f>
        <v>Stari grad</v>
      </c>
      <c r="J80" s="7" t="str">
        <f>IFERROR(__xludf.DUMMYFUNCTION("""COMPUTED_VALUE"""),"Matematička gimnazija")</f>
        <v>Matematička gimnazija</v>
      </c>
      <c r="K80" s="7" t="str">
        <f>IFERROR(__xludf.DUMMYFUNCTION("""COMPUTED_VALUE"""),"IV")</f>
        <v>IV</v>
      </c>
      <c r="L80" s="7" t="str">
        <f>IFERROR(__xludf.DUMMYFUNCTION("""COMPUTED_VALUE"""),"A")</f>
        <v>A</v>
      </c>
      <c r="M80" s="7"/>
      <c r="N80" s="10"/>
      <c r="O80" s="10"/>
      <c r="P80" s="10"/>
      <c r="Q80" s="11"/>
      <c r="R80" s="10"/>
      <c r="S80" s="10"/>
      <c r="T80" s="11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1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1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1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1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1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</row>
    <row r="81">
      <c r="A81" s="7"/>
      <c r="B81" s="8"/>
      <c r="C81" s="8"/>
      <c r="D81" s="7"/>
      <c r="E81" s="7"/>
      <c r="F81" s="7"/>
      <c r="G81" s="9"/>
      <c r="H81" s="7"/>
      <c r="I81" s="7"/>
      <c r="J81" s="7"/>
      <c r="K81" s="7"/>
      <c r="L81" s="7"/>
      <c r="M81" s="7"/>
      <c r="N81" s="10"/>
      <c r="O81" s="10"/>
      <c r="P81" s="10"/>
      <c r="Q81" s="11"/>
      <c r="R81" s="10"/>
      <c r="S81" s="10"/>
      <c r="T81" s="11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1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1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1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1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1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</row>
    <row r="82">
      <c r="A82" s="7"/>
      <c r="B82" s="8"/>
      <c r="C82" s="8"/>
      <c r="D82" s="7"/>
      <c r="E82" s="7"/>
      <c r="F82" s="7"/>
      <c r="G82" s="9"/>
      <c r="H82" s="7"/>
      <c r="I82" s="7"/>
      <c r="J82" s="7"/>
      <c r="K82" s="7"/>
      <c r="L82" s="7"/>
      <c r="M82" s="7"/>
      <c r="N82" s="10"/>
      <c r="O82" s="10"/>
      <c r="P82" s="10"/>
      <c r="Q82" s="11"/>
      <c r="R82" s="10"/>
      <c r="S82" s="10"/>
      <c r="T82" s="11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1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1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1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1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1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</row>
    <row r="83">
      <c r="A83" s="7"/>
      <c r="B83" s="8"/>
      <c r="C83" s="8"/>
      <c r="D83" s="7"/>
      <c r="E83" s="7"/>
      <c r="F83" s="7"/>
      <c r="G83" s="9"/>
      <c r="H83" s="7"/>
      <c r="I83" s="7"/>
      <c r="J83" s="7"/>
      <c r="K83" s="7"/>
      <c r="L83" s="7"/>
      <c r="M83" s="7"/>
      <c r="N83" s="10"/>
      <c r="O83" s="10"/>
      <c r="P83" s="10"/>
      <c r="Q83" s="11"/>
      <c r="R83" s="10"/>
      <c r="S83" s="10"/>
      <c r="T83" s="11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1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1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1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1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1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</row>
    <row r="84">
      <c r="A84" s="7"/>
      <c r="B84" s="8"/>
      <c r="C84" s="8"/>
      <c r="D84" s="7"/>
      <c r="E84" s="7"/>
      <c r="F84" s="7"/>
      <c r="G84" s="9"/>
      <c r="H84" s="7"/>
      <c r="I84" s="7"/>
      <c r="J84" s="7"/>
      <c r="K84" s="7"/>
      <c r="L84" s="7"/>
      <c r="M84" s="7"/>
      <c r="N84" s="10"/>
      <c r="O84" s="10"/>
      <c r="P84" s="10"/>
      <c r="Q84" s="11"/>
      <c r="R84" s="10"/>
      <c r="S84" s="10"/>
      <c r="T84" s="11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1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1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1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1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1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</row>
    <row r="85">
      <c r="A85" s="7"/>
      <c r="B85" s="8"/>
      <c r="C85" s="8"/>
      <c r="D85" s="7"/>
      <c r="E85" s="7"/>
      <c r="F85" s="7"/>
      <c r="G85" s="9"/>
      <c r="H85" s="7"/>
      <c r="I85" s="7"/>
      <c r="J85" s="7"/>
      <c r="K85" s="7"/>
      <c r="L85" s="7"/>
      <c r="M85" s="7"/>
      <c r="N85" s="10"/>
      <c r="O85" s="10"/>
      <c r="P85" s="10"/>
      <c r="Q85" s="11"/>
      <c r="R85" s="10"/>
      <c r="S85" s="10"/>
      <c r="T85" s="11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1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1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1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1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1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</row>
    <row r="86">
      <c r="A86" s="7"/>
      <c r="B86" s="8"/>
      <c r="C86" s="8"/>
      <c r="D86" s="7"/>
      <c r="E86" s="7"/>
      <c r="F86" s="7"/>
      <c r="G86" s="9"/>
      <c r="H86" s="7"/>
      <c r="I86" s="7"/>
      <c r="J86" s="7"/>
      <c r="K86" s="7"/>
      <c r="L86" s="7"/>
      <c r="M86" s="7"/>
      <c r="N86" s="10"/>
      <c r="O86" s="10"/>
      <c r="P86" s="10"/>
      <c r="Q86" s="11"/>
      <c r="R86" s="10"/>
      <c r="S86" s="10"/>
      <c r="T86" s="11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1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1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1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1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1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</row>
    <row r="87">
      <c r="A87" s="7"/>
      <c r="B87" s="8"/>
      <c r="C87" s="8"/>
      <c r="D87" s="7"/>
      <c r="E87" s="7"/>
      <c r="F87" s="7"/>
      <c r="G87" s="9"/>
      <c r="H87" s="7"/>
      <c r="I87" s="7"/>
      <c r="J87" s="7"/>
      <c r="K87" s="7"/>
      <c r="L87" s="7"/>
      <c r="M87" s="7"/>
      <c r="N87" s="10"/>
      <c r="O87" s="10"/>
      <c r="P87" s="10"/>
      <c r="Q87" s="11"/>
      <c r="R87" s="10"/>
      <c r="S87" s="10"/>
      <c r="T87" s="11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1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1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1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1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1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</row>
    <row r="88">
      <c r="A88" s="7"/>
      <c r="B88" s="8"/>
      <c r="C88" s="8"/>
      <c r="D88" s="7"/>
      <c r="E88" s="7"/>
      <c r="F88" s="7"/>
      <c r="G88" s="9"/>
      <c r="H88" s="7"/>
      <c r="I88" s="7"/>
      <c r="J88" s="7"/>
      <c r="K88" s="7"/>
      <c r="L88" s="7"/>
      <c r="M88" s="7"/>
      <c r="N88" s="10"/>
      <c r="O88" s="10"/>
      <c r="P88" s="10"/>
      <c r="Q88" s="11"/>
      <c r="R88" s="10"/>
      <c r="S88" s="10"/>
      <c r="T88" s="11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1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1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1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1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1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</row>
    <row r="89">
      <c r="A89" s="7"/>
      <c r="B89" s="8"/>
      <c r="C89" s="8"/>
      <c r="D89" s="7"/>
      <c r="E89" s="7"/>
      <c r="F89" s="7"/>
      <c r="G89" s="9"/>
      <c r="H89" s="7"/>
      <c r="I89" s="7"/>
      <c r="J89" s="7"/>
      <c r="K89" s="7"/>
      <c r="L89" s="7"/>
      <c r="M89" s="7"/>
      <c r="N89" s="10"/>
      <c r="O89" s="10"/>
      <c r="P89" s="10"/>
      <c r="Q89" s="11"/>
      <c r="R89" s="10"/>
      <c r="S89" s="10"/>
      <c r="T89" s="11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1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1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1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1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1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</row>
    <row r="90">
      <c r="A90" s="7"/>
      <c r="B90" s="8"/>
      <c r="C90" s="8"/>
      <c r="D90" s="7"/>
      <c r="E90" s="7"/>
      <c r="F90" s="7"/>
      <c r="G90" s="9"/>
      <c r="H90" s="7"/>
      <c r="I90" s="7"/>
      <c r="J90" s="7"/>
      <c r="K90" s="7"/>
      <c r="L90" s="7"/>
      <c r="M90" s="7"/>
      <c r="N90" s="10"/>
      <c r="O90" s="10"/>
      <c r="P90" s="10"/>
      <c r="Q90" s="11"/>
      <c r="R90" s="10"/>
      <c r="S90" s="10"/>
      <c r="T90" s="11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1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1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1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1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1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</row>
    <row r="91">
      <c r="A91" s="7"/>
      <c r="B91" s="8"/>
      <c r="C91" s="8"/>
      <c r="D91" s="7"/>
      <c r="E91" s="7"/>
      <c r="F91" s="7"/>
      <c r="G91" s="9"/>
      <c r="H91" s="7"/>
      <c r="I91" s="7"/>
      <c r="J91" s="7"/>
      <c r="K91" s="7"/>
      <c r="L91" s="7"/>
      <c r="M91" s="7"/>
      <c r="N91" s="10"/>
      <c r="O91" s="10"/>
      <c r="P91" s="10"/>
      <c r="Q91" s="11"/>
      <c r="R91" s="10"/>
      <c r="S91" s="10"/>
      <c r="T91" s="11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1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1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1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1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1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</row>
    <row r="92">
      <c r="A92" s="7"/>
      <c r="B92" s="8"/>
      <c r="C92" s="8"/>
      <c r="D92" s="7"/>
      <c r="E92" s="7"/>
      <c r="F92" s="7"/>
      <c r="G92" s="9"/>
      <c r="H92" s="7"/>
      <c r="I92" s="7"/>
      <c r="J92" s="7"/>
      <c r="K92" s="7"/>
      <c r="L92" s="7"/>
      <c r="M92" s="7"/>
      <c r="N92" s="10"/>
      <c r="O92" s="10"/>
      <c r="P92" s="10"/>
      <c r="Q92" s="11"/>
      <c r="R92" s="10"/>
      <c r="S92" s="10"/>
      <c r="T92" s="11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1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1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1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1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1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</row>
    <row r="93">
      <c r="A93" s="7"/>
      <c r="B93" s="8"/>
      <c r="C93" s="8"/>
      <c r="D93" s="7"/>
      <c r="E93" s="7"/>
      <c r="F93" s="7"/>
      <c r="G93" s="9"/>
      <c r="H93" s="7"/>
      <c r="I93" s="7"/>
      <c r="J93" s="7"/>
      <c r="K93" s="7"/>
      <c r="L93" s="7"/>
      <c r="M93" s="7"/>
      <c r="N93" s="10"/>
      <c r="O93" s="10"/>
      <c r="P93" s="10"/>
      <c r="Q93" s="11"/>
      <c r="R93" s="10"/>
      <c r="S93" s="10"/>
      <c r="T93" s="11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1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1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1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1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1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</row>
    <row r="94">
      <c r="A94" s="7"/>
      <c r="B94" s="8"/>
      <c r="C94" s="8"/>
      <c r="D94" s="7"/>
      <c r="E94" s="7"/>
      <c r="F94" s="7"/>
      <c r="G94" s="9"/>
      <c r="H94" s="7"/>
      <c r="I94" s="7"/>
      <c r="J94" s="7"/>
      <c r="K94" s="7"/>
      <c r="L94" s="7"/>
      <c r="M94" s="7"/>
      <c r="N94" s="10"/>
      <c r="O94" s="10"/>
      <c r="P94" s="10"/>
      <c r="Q94" s="11"/>
      <c r="R94" s="10"/>
      <c r="S94" s="10"/>
      <c r="T94" s="11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1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1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1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1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1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</row>
    <row r="95">
      <c r="A95" s="7"/>
      <c r="B95" s="8"/>
      <c r="C95" s="8"/>
      <c r="D95" s="7"/>
      <c r="E95" s="7"/>
      <c r="F95" s="7"/>
      <c r="G95" s="9"/>
      <c r="H95" s="7"/>
      <c r="I95" s="7"/>
      <c r="J95" s="7"/>
      <c r="K95" s="7"/>
      <c r="L95" s="7"/>
      <c r="M95" s="7"/>
      <c r="N95" s="10"/>
      <c r="O95" s="10"/>
      <c r="P95" s="10"/>
      <c r="Q95" s="11"/>
      <c r="R95" s="10"/>
      <c r="S95" s="10"/>
      <c r="T95" s="11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1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1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1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1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1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</row>
    <row r="96">
      <c r="A96" s="7"/>
      <c r="B96" s="8"/>
      <c r="C96" s="8"/>
      <c r="D96" s="7"/>
      <c r="E96" s="7"/>
      <c r="F96" s="7"/>
      <c r="G96" s="9"/>
      <c r="H96" s="7"/>
      <c r="I96" s="7"/>
      <c r="J96" s="7"/>
      <c r="K96" s="7"/>
      <c r="L96" s="7"/>
      <c r="M96" s="7"/>
      <c r="N96" s="10"/>
      <c r="O96" s="10"/>
      <c r="P96" s="10"/>
      <c r="Q96" s="11"/>
      <c r="R96" s="10"/>
      <c r="S96" s="10"/>
      <c r="T96" s="11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1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1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1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1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1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</row>
    <row r="97">
      <c r="A97" s="7"/>
      <c r="B97" s="8"/>
      <c r="C97" s="8"/>
      <c r="D97" s="7"/>
      <c r="E97" s="7"/>
      <c r="F97" s="7"/>
      <c r="G97" s="9"/>
      <c r="H97" s="7"/>
      <c r="I97" s="7"/>
      <c r="J97" s="7"/>
      <c r="K97" s="7"/>
      <c r="L97" s="7"/>
      <c r="M97" s="7"/>
      <c r="N97" s="10"/>
      <c r="O97" s="10"/>
      <c r="P97" s="10"/>
      <c r="Q97" s="11"/>
      <c r="R97" s="10"/>
      <c r="S97" s="10"/>
      <c r="T97" s="11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1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1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1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1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1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</row>
    <row r="98">
      <c r="A98" s="7"/>
      <c r="B98" s="8"/>
      <c r="C98" s="8"/>
      <c r="D98" s="7"/>
      <c r="E98" s="7"/>
      <c r="F98" s="7"/>
      <c r="G98" s="9"/>
      <c r="H98" s="7"/>
      <c r="I98" s="7"/>
      <c r="J98" s="7"/>
      <c r="K98" s="7"/>
      <c r="L98" s="7"/>
      <c r="M98" s="7"/>
      <c r="N98" s="10"/>
      <c r="O98" s="10"/>
      <c r="P98" s="10"/>
      <c r="Q98" s="11"/>
      <c r="R98" s="10"/>
      <c r="S98" s="10"/>
      <c r="T98" s="11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1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1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1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1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1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</row>
    <row r="99">
      <c r="A99" s="7"/>
      <c r="B99" s="8"/>
      <c r="C99" s="8"/>
      <c r="D99" s="7"/>
      <c r="E99" s="7"/>
      <c r="F99" s="7"/>
      <c r="G99" s="9"/>
      <c r="H99" s="7"/>
      <c r="I99" s="7"/>
      <c r="J99" s="7"/>
      <c r="K99" s="7"/>
      <c r="L99" s="7"/>
      <c r="M99" s="7"/>
      <c r="N99" s="10"/>
      <c r="O99" s="10"/>
      <c r="P99" s="10"/>
      <c r="Q99" s="11"/>
      <c r="R99" s="10"/>
      <c r="S99" s="10"/>
      <c r="T99" s="11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1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1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1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1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1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</row>
    <row r="100">
      <c r="A100" s="7"/>
      <c r="B100" s="8"/>
      <c r="C100" s="8"/>
      <c r="D100" s="7"/>
      <c r="E100" s="7"/>
      <c r="F100" s="7"/>
      <c r="G100" s="9"/>
      <c r="H100" s="7"/>
      <c r="I100" s="7"/>
      <c r="J100" s="7"/>
      <c r="K100" s="7"/>
      <c r="L100" s="7"/>
      <c r="M100" s="7"/>
      <c r="N100" s="10"/>
      <c r="O100" s="10"/>
      <c r="P100" s="10"/>
      <c r="Q100" s="11"/>
      <c r="R100" s="10"/>
      <c r="S100" s="10"/>
      <c r="T100" s="11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1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1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1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1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</row>
    <row r="101">
      <c r="A101" s="7"/>
      <c r="B101" s="8"/>
      <c r="C101" s="8"/>
      <c r="D101" s="7"/>
      <c r="E101" s="7"/>
      <c r="F101" s="7"/>
      <c r="G101" s="9"/>
      <c r="H101" s="7"/>
      <c r="I101" s="7"/>
      <c r="J101" s="7"/>
      <c r="K101" s="7"/>
      <c r="L101" s="7"/>
      <c r="M101" s="7"/>
      <c r="N101" s="10"/>
      <c r="O101" s="10"/>
      <c r="P101" s="10"/>
      <c r="Q101" s="11"/>
      <c r="R101" s="10"/>
      <c r="S101" s="10"/>
      <c r="T101" s="11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1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1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1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1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1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</row>
    <row r="102">
      <c r="A102" s="7"/>
      <c r="B102" s="8"/>
      <c r="C102" s="8"/>
      <c r="D102" s="7"/>
      <c r="E102" s="7"/>
      <c r="F102" s="7"/>
      <c r="G102" s="9"/>
      <c r="H102" s="7"/>
      <c r="I102" s="7"/>
      <c r="J102" s="7"/>
      <c r="K102" s="7"/>
      <c r="L102" s="7"/>
      <c r="M102" s="7"/>
      <c r="N102" s="10"/>
      <c r="O102" s="10"/>
      <c r="P102" s="10"/>
      <c r="Q102" s="11"/>
      <c r="R102" s="10"/>
      <c r="S102" s="10"/>
      <c r="T102" s="11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1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1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1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1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1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</row>
    <row r="103">
      <c r="A103" s="7"/>
      <c r="B103" s="8"/>
      <c r="C103" s="8"/>
      <c r="D103" s="7"/>
      <c r="E103" s="7"/>
      <c r="F103" s="7"/>
      <c r="G103" s="9"/>
      <c r="H103" s="7"/>
      <c r="I103" s="7"/>
      <c r="J103" s="7"/>
      <c r="K103" s="7"/>
      <c r="L103" s="7"/>
      <c r="M103" s="7"/>
      <c r="N103" s="10"/>
      <c r="O103" s="10"/>
      <c r="P103" s="10"/>
      <c r="Q103" s="11"/>
      <c r="R103" s="10"/>
      <c r="S103" s="10"/>
      <c r="T103" s="11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1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1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1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1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1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</row>
    <row r="104">
      <c r="A104" s="7"/>
      <c r="B104" s="8"/>
      <c r="C104" s="8"/>
      <c r="D104" s="7"/>
      <c r="E104" s="7"/>
      <c r="F104" s="7"/>
      <c r="G104" s="9"/>
      <c r="H104" s="7"/>
      <c r="I104" s="7"/>
      <c r="J104" s="7"/>
      <c r="K104" s="7"/>
      <c r="L104" s="7"/>
      <c r="M104" s="7"/>
      <c r="N104" s="10"/>
      <c r="O104" s="10"/>
      <c r="P104" s="10"/>
      <c r="Q104" s="11"/>
      <c r="R104" s="10"/>
      <c r="S104" s="10"/>
      <c r="T104" s="11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1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1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1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1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1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</row>
    <row r="105">
      <c r="A105" s="7"/>
      <c r="B105" s="8"/>
      <c r="C105" s="8"/>
      <c r="D105" s="7"/>
      <c r="E105" s="7"/>
      <c r="F105" s="7"/>
      <c r="G105" s="9"/>
      <c r="H105" s="7"/>
      <c r="I105" s="7"/>
      <c r="J105" s="7"/>
      <c r="K105" s="7"/>
      <c r="L105" s="7"/>
      <c r="M105" s="7"/>
      <c r="N105" s="10"/>
      <c r="O105" s="10"/>
      <c r="P105" s="10"/>
      <c r="Q105" s="11"/>
      <c r="R105" s="10"/>
      <c r="S105" s="10"/>
      <c r="T105" s="11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1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1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1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1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1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</row>
    <row r="106">
      <c r="A106" s="7"/>
      <c r="B106" s="8"/>
      <c r="C106" s="8"/>
      <c r="D106" s="7"/>
      <c r="E106" s="7"/>
      <c r="F106" s="7"/>
      <c r="G106" s="9"/>
      <c r="H106" s="7"/>
      <c r="I106" s="7"/>
      <c r="J106" s="7"/>
      <c r="K106" s="7"/>
      <c r="L106" s="7"/>
      <c r="M106" s="7"/>
      <c r="N106" s="10"/>
      <c r="O106" s="10"/>
      <c r="P106" s="10"/>
      <c r="Q106" s="11"/>
      <c r="R106" s="10"/>
      <c r="S106" s="10"/>
      <c r="T106" s="11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1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1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1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1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1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</row>
    <row r="107">
      <c r="A107" s="7"/>
      <c r="B107" s="8"/>
      <c r="C107" s="8"/>
      <c r="D107" s="7"/>
      <c r="E107" s="7"/>
      <c r="F107" s="7"/>
      <c r="G107" s="9"/>
      <c r="H107" s="7"/>
      <c r="I107" s="7"/>
      <c r="J107" s="7"/>
      <c r="K107" s="7"/>
      <c r="L107" s="7"/>
      <c r="M107" s="7"/>
      <c r="N107" s="10"/>
      <c r="O107" s="10"/>
      <c r="P107" s="10"/>
      <c r="Q107" s="11"/>
      <c r="R107" s="10"/>
      <c r="S107" s="10"/>
      <c r="T107" s="11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1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1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1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1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1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</row>
    <row r="108">
      <c r="A108" s="7"/>
      <c r="B108" s="8"/>
      <c r="C108" s="8"/>
      <c r="D108" s="7"/>
      <c r="E108" s="7"/>
      <c r="F108" s="7"/>
      <c r="G108" s="9"/>
      <c r="H108" s="7"/>
      <c r="I108" s="7"/>
      <c r="J108" s="7"/>
      <c r="K108" s="7"/>
      <c r="L108" s="7"/>
      <c r="M108" s="7"/>
      <c r="N108" s="10"/>
      <c r="O108" s="10"/>
      <c r="P108" s="10"/>
      <c r="Q108" s="11"/>
      <c r="R108" s="10"/>
      <c r="S108" s="10"/>
      <c r="T108" s="11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1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1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1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1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1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</row>
    <row r="109">
      <c r="A109" s="7"/>
      <c r="B109" s="8"/>
      <c r="C109" s="8"/>
      <c r="D109" s="7"/>
      <c r="E109" s="7"/>
      <c r="F109" s="7"/>
      <c r="G109" s="9"/>
      <c r="H109" s="7"/>
      <c r="I109" s="7"/>
      <c r="J109" s="7"/>
      <c r="K109" s="7"/>
      <c r="L109" s="7"/>
      <c r="M109" s="7"/>
      <c r="N109" s="10"/>
      <c r="O109" s="10"/>
      <c r="P109" s="10"/>
      <c r="Q109" s="11"/>
      <c r="R109" s="10"/>
      <c r="S109" s="10"/>
      <c r="T109" s="11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1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1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1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1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1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</row>
    <row r="110">
      <c r="A110" s="7"/>
      <c r="B110" s="8"/>
      <c r="C110" s="8"/>
      <c r="D110" s="7"/>
      <c r="E110" s="7"/>
      <c r="F110" s="7"/>
      <c r="G110" s="9"/>
      <c r="H110" s="7"/>
      <c r="I110" s="7"/>
      <c r="J110" s="7"/>
      <c r="K110" s="7"/>
      <c r="L110" s="7"/>
      <c r="M110" s="7"/>
      <c r="N110" s="10"/>
      <c r="O110" s="10"/>
      <c r="P110" s="10"/>
      <c r="Q110" s="11"/>
      <c r="R110" s="10"/>
      <c r="S110" s="10"/>
      <c r="T110" s="11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1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1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1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1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1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</row>
    <row r="111">
      <c r="A111" s="7"/>
      <c r="B111" s="8"/>
      <c r="C111" s="8"/>
      <c r="D111" s="7"/>
      <c r="E111" s="7"/>
      <c r="F111" s="7"/>
      <c r="G111" s="9"/>
      <c r="H111" s="7"/>
      <c r="I111" s="7"/>
      <c r="J111" s="7"/>
      <c r="K111" s="7"/>
      <c r="L111" s="7"/>
      <c r="M111" s="7"/>
      <c r="N111" s="10"/>
      <c r="O111" s="10"/>
      <c r="P111" s="10"/>
      <c r="Q111" s="11"/>
      <c r="R111" s="10"/>
      <c r="S111" s="10"/>
      <c r="T111" s="11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1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1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1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1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1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</row>
    <row r="112">
      <c r="A112" s="7"/>
      <c r="B112" s="8"/>
      <c r="C112" s="8"/>
      <c r="D112" s="7"/>
      <c r="E112" s="7"/>
      <c r="F112" s="7"/>
      <c r="G112" s="9"/>
      <c r="H112" s="7"/>
      <c r="I112" s="7"/>
      <c r="J112" s="7"/>
      <c r="K112" s="7"/>
      <c r="L112" s="7"/>
      <c r="M112" s="7"/>
      <c r="N112" s="10"/>
      <c r="O112" s="10"/>
      <c r="P112" s="10"/>
      <c r="Q112" s="11"/>
      <c r="R112" s="10"/>
      <c r="S112" s="10"/>
      <c r="T112" s="11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1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1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1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1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1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</row>
    <row r="113">
      <c r="A113" s="7"/>
      <c r="B113" s="8"/>
      <c r="C113" s="8"/>
      <c r="D113" s="7"/>
      <c r="E113" s="7"/>
      <c r="F113" s="7"/>
      <c r="G113" s="9"/>
      <c r="H113" s="7"/>
      <c r="I113" s="7"/>
      <c r="J113" s="7"/>
      <c r="K113" s="7"/>
      <c r="L113" s="7"/>
      <c r="M113" s="7"/>
      <c r="N113" s="10"/>
      <c r="O113" s="10"/>
      <c r="P113" s="10"/>
      <c r="Q113" s="11"/>
      <c r="R113" s="10"/>
      <c r="S113" s="10"/>
      <c r="T113" s="11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1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1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1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1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1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</row>
    <row r="114">
      <c r="A114" s="7"/>
      <c r="B114" s="8"/>
      <c r="C114" s="8"/>
      <c r="D114" s="7"/>
      <c r="E114" s="7"/>
      <c r="F114" s="7"/>
      <c r="G114" s="9"/>
      <c r="H114" s="7"/>
      <c r="I114" s="7"/>
      <c r="J114" s="7"/>
      <c r="K114" s="7"/>
      <c r="L114" s="7"/>
      <c r="M114" s="7"/>
      <c r="N114" s="10"/>
      <c r="O114" s="10"/>
      <c r="P114" s="10"/>
      <c r="Q114" s="11"/>
      <c r="R114" s="10"/>
      <c r="S114" s="10"/>
      <c r="T114" s="11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1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1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1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1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1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</row>
    <row r="115">
      <c r="A115" s="7"/>
      <c r="B115" s="8"/>
      <c r="C115" s="8"/>
      <c r="D115" s="7"/>
      <c r="E115" s="7"/>
      <c r="F115" s="7"/>
      <c r="G115" s="9"/>
      <c r="H115" s="7"/>
      <c r="I115" s="7"/>
      <c r="J115" s="7"/>
      <c r="K115" s="7"/>
      <c r="L115" s="7"/>
      <c r="M115" s="7"/>
      <c r="N115" s="10"/>
      <c r="O115" s="10"/>
      <c r="P115" s="10"/>
      <c r="Q115" s="11"/>
      <c r="R115" s="10"/>
      <c r="S115" s="10"/>
      <c r="T115" s="11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1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1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1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1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1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</row>
    <row r="116">
      <c r="A116" s="7"/>
      <c r="B116" s="8"/>
      <c r="C116" s="8"/>
      <c r="D116" s="7"/>
      <c r="E116" s="7"/>
      <c r="F116" s="7"/>
      <c r="G116" s="9"/>
      <c r="H116" s="7"/>
      <c r="I116" s="7"/>
      <c r="J116" s="7"/>
      <c r="K116" s="7"/>
      <c r="L116" s="7"/>
      <c r="M116" s="7"/>
      <c r="N116" s="10"/>
      <c r="O116" s="10"/>
      <c r="P116" s="10"/>
      <c r="Q116" s="11"/>
      <c r="R116" s="10"/>
      <c r="S116" s="10"/>
      <c r="T116" s="11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1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1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1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1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1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</row>
    <row r="117">
      <c r="A117" s="7"/>
      <c r="B117" s="8"/>
      <c r="C117" s="8"/>
      <c r="D117" s="7"/>
      <c r="E117" s="7"/>
      <c r="F117" s="7"/>
      <c r="G117" s="9"/>
      <c r="H117" s="7"/>
      <c r="I117" s="7"/>
      <c r="J117" s="7"/>
      <c r="K117" s="7"/>
      <c r="L117" s="7"/>
      <c r="M117" s="7"/>
      <c r="N117" s="10"/>
      <c r="O117" s="10"/>
      <c r="P117" s="10"/>
      <c r="Q117" s="11"/>
      <c r="R117" s="10"/>
      <c r="S117" s="10"/>
      <c r="T117" s="11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1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1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1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1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1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</row>
    <row r="118">
      <c r="A118" s="7"/>
      <c r="B118" s="8"/>
      <c r="C118" s="8"/>
      <c r="D118" s="7"/>
      <c r="E118" s="7"/>
      <c r="F118" s="7"/>
      <c r="G118" s="9"/>
      <c r="H118" s="7"/>
      <c r="I118" s="7"/>
      <c r="J118" s="7"/>
      <c r="K118" s="7"/>
      <c r="L118" s="7"/>
      <c r="M118" s="7"/>
      <c r="N118" s="10"/>
      <c r="O118" s="10"/>
      <c r="P118" s="10"/>
      <c r="Q118" s="11"/>
      <c r="R118" s="10"/>
      <c r="S118" s="10"/>
      <c r="T118" s="11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1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1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1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1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1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</row>
    <row r="119">
      <c r="A119" s="7"/>
      <c r="B119" s="8"/>
      <c r="C119" s="8"/>
      <c r="D119" s="7"/>
      <c r="E119" s="7"/>
      <c r="F119" s="7"/>
      <c r="G119" s="9"/>
      <c r="H119" s="7"/>
      <c r="I119" s="7"/>
      <c r="J119" s="7"/>
      <c r="K119" s="7"/>
      <c r="L119" s="7"/>
      <c r="M119" s="7"/>
      <c r="N119" s="10"/>
      <c r="O119" s="10"/>
      <c r="P119" s="10"/>
      <c r="Q119" s="11"/>
      <c r="R119" s="10"/>
      <c r="S119" s="10"/>
      <c r="T119" s="11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1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1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1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1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1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</row>
    <row r="120">
      <c r="A120" s="7"/>
      <c r="B120" s="8"/>
      <c r="C120" s="8"/>
      <c r="D120" s="7"/>
      <c r="E120" s="7"/>
      <c r="F120" s="7"/>
      <c r="G120" s="9"/>
      <c r="H120" s="7"/>
      <c r="I120" s="7"/>
      <c r="J120" s="7"/>
      <c r="K120" s="7"/>
      <c r="L120" s="7"/>
      <c r="M120" s="7"/>
      <c r="N120" s="10"/>
      <c r="O120" s="10"/>
      <c r="P120" s="10"/>
      <c r="Q120" s="11"/>
      <c r="R120" s="10"/>
      <c r="S120" s="10"/>
      <c r="T120" s="11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1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1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1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1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1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</row>
    <row r="121">
      <c r="A121" s="7"/>
      <c r="B121" s="8"/>
      <c r="C121" s="8"/>
      <c r="D121" s="7"/>
      <c r="E121" s="7"/>
      <c r="F121" s="7"/>
      <c r="G121" s="9"/>
      <c r="H121" s="7"/>
      <c r="I121" s="7"/>
      <c r="J121" s="7"/>
      <c r="K121" s="7"/>
      <c r="L121" s="7"/>
      <c r="M121" s="7"/>
      <c r="N121" s="10"/>
      <c r="O121" s="10"/>
      <c r="P121" s="10"/>
      <c r="Q121" s="11"/>
      <c r="R121" s="10"/>
      <c r="S121" s="10"/>
      <c r="T121" s="11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1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1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1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1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1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</row>
    <row r="122">
      <c r="A122" s="7"/>
      <c r="B122" s="8"/>
      <c r="C122" s="8"/>
      <c r="D122" s="7"/>
      <c r="E122" s="7"/>
      <c r="F122" s="7"/>
      <c r="G122" s="9"/>
      <c r="H122" s="7"/>
      <c r="I122" s="7"/>
      <c r="J122" s="7"/>
      <c r="K122" s="7"/>
      <c r="L122" s="7"/>
      <c r="M122" s="7"/>
      <c r="N122" s="10"/>
      <c r="O122" s="10"/>
      <c r="P122" s="10"/>
      <c r="Q122" s="11"/>
      <c r="R122" s="10"/>
      <c r="S122" s="10"/>
      <c r="T122" s="11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1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1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1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1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1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</row>
    <row r="123">
      <c r="A123" s="7"/>
      <c r="B123" s="8"/>
      <c r="C123" s="8"/>
      <c r="D123" s="7"/>
      <c r="E123" s="7"/>
      <c r="F123" s="7"/>
      <c r="G123" s="9"/>
      <c r="H123" s="7"/>
      <c r="I123" s="7"/>
      <c r="J123" s="7"/>
      <c r="K123" s="7"/>
      <c r="L123" s="7"/>
      <c r="M123" s="7"/>
      <c r="N123" s="10"/>
      <c r="O123" s="10"/>
      <c r="P123" s="10"/>
      <c r="Q123" s="11"/>
      <c r="R123" s="10"/>
      <c r="S123" s="10"/>
      <c r="T123" s="11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1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1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1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1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1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</row>
    <row r="124">
      <c r="A124" s="7"/>
      <c r="B124" s="8"/>
      <c r="C124" s="8"/>
      <c r="D124" s="7"/>
      <c r="E124" s="7"/>
      <c r="F124" s="7"/>
      <c r="G124" s="9"/>
      <c r="H124" s="7"/>
      <c r="I124" s="7"/>
      <c r="J124" s="7"/>
      <c r="K124" s="7"/>
      <c r="L124" s="7"/>
      <c r="M124" s="7"/>
      <c r="N124" s="10"/>
      <c r="O124" s="10"/>
      <c r="P124" s="10"/>
      <c r="Q124" s="11"/>
      <c r="R124" s="10"/>
      <c r="S124" s="10"/>
      <c r="T124" s="11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1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1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1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1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1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</row>
    <row r="125">
      <c r="A125" s="7"/>
      <c r="B125" s="8"/>
      <c r="C125" s="8"/>
      <c r="D125" s="7"/>
      <c r="E125" s="7"/>
      <c r="F125" s="7"/>
      <c r="G125" s="9"/>
      <c r="H125" s="7"/>
      <c r="I125" s="7"/>
      <c r="J125" s="7"/>
      <c r="K125" s="7"/>
      <c r="L125" s="7"/>
      <c r="M125" s="7"/>
      <c r="N125" s="10"/>
      <c r="O125" s="10"/>
      <c r="P125" s="10"/>
      <c r="Q125" s="11"/>
      <c r="R125" s="10"/>
      <c r="S125" s="10"/>
      <c r="T125" s="11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1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1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1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1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1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</row>
    <row r="126">
      <c r="A126" s="7"/>
      <c r="B126" s="8"/>
      <c r="C126" s="8"/>
      <c r="D126" s="7"/>
      <c r="E126" s="7"/>
      <c r="F126" s="7"/>
      <c r="G126" s="9"/>
      <c r="H126" s="7"/>
      <c r="I126" s="7"/>
      <c r="J126" s="7"/>
      <c r="K126" s="7"/>
      <c r="L126" s="7"/>
      <c r="M126" s="7"/>
      <c r="N126" s="10"/>
      <c r="O126" s="10"/>
      <c r="P126" s="10"/>
      <c r="Q126" s="11"/>
      <c r="R126" s="10"/>
      <c r="S126" s="10"/>
      <c r="T126" s="11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1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1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1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1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1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</row>
    <row r="127">
      <c r="A127" s="7"/>
      <c r="B127" s="8"/>
      <c r="C127" s="8"/>
      <c r="D127" s="7"/>
      <c r="E127" s="7"/>
      <c r="F127" s="7"/>
      <c r="G127" s="9"/>
      <c r="H127" s="7"/>
      <c r="I127" s="7"/>
      <c r="J127" s="7"/>
      <c r="K127" s="7"/>
      <c r="L127" s="7"/>
      <c r="M127" s="7"/>
      <c r="N127" s="10"/>
      <c r="O127" s="10"/>
      <c r="P127" s="10"/>
      <c r="Q127" s="11"/>
      <c r="R127" s="10"/>
      <c r="S127" s="10"/>
      <c r="T127" s="11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1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1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1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1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1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</row>
    <row r="128">
      <c r="A128" s="7"/>
      <c r="B128" s="8"/>
      <c r="C128" s="8"/>
      <c r="D128" s="7"/>
      <c r="E128" s="7"/>
      <c r="F128" s="7"/>
      <c r="G128" s="9"/>
      <c r="H128" s="7"/>
      <c r="I128" s="7"/>
      <c r="J128" s="7"/>
      <c r="K128" s="7"/>
      <c r="L128" s="7"/>
      <c r="M128" s="7"/>
      <c r="N128" s="10"/>
      <c r="O128" s="10"/>
      <c r="P128" s="10"/>
      <c r="Q128" s="11"/>
      <c r="R128" s="10"/>
      <c r="S128" s="10"/>
      <c r="T128" s="11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1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1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1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1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1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</row>
    <row r="129">
      <c r="A129" s="7"/>
      <c r="B129" s="8"/>
      <c r="C129" s="8"/>
      <c r="D129" s="7"/>
      <c r="E129" s="7"/>
      <c r="F129" s="7"/>
      <c r="G129" s="9"/>
      <c r="H129" s="7"/>
      <c r="I129" s="7"/>
      <c r="J129" s="7"/>
      <c r="K129" s="7"/>
      <c r="L129" s="7"/>
      <c r="M129" s="7"/>
      <c r="N129" s="10"/>
      <c r="O129" s="10"/>
      <c r="P129" s="10"/>
      <c r="Q129" s="11"/>
      <c r="R129" s="10"/>
      <c r="S129" s="10"/>
      <c r="T129" s="11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1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1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1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1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1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</row>
    <row r="130">
      <c r="A130" s="7"/>
      <c r="B130" s="8"/>
      <c r="C130" s="8"/>
      <c r="D130" s="7"/>
      <c r="E130" s="7"/>
      <c r="F130" s="7"/>
      <c r="G130" s="9"/>
      <c r="H130" s="7"/>
      <c r="I130" s="7"/>
      <c r="J130" s="7"/>
      <c r="K130" s="7"/>
      <c r="L130" s="7"/>
      <c r="M130" s="7"/>
      <c r="N130" s="10"/>
      <c r="O130" s="10"/>
      <c r="P130" s="10"/>
      <c r="Q130" s="11"/>
      <c r="R130" s="10"/>
      <c r="S130" s="10"/>
      <c r="T130" s="11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1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1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1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1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1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</row>
    <row r="131">
      <c r="A131" s="7"/>
      <c r="B131" s="8"/>
      <c r="C131" s="8"/>
      <c r="D131" s="7"/>
      <c r="E131" s="7"/>
      <c r="F131" s="7"/>
      <c r="G131" s="9"/>
      <c r="H131" s="7"/>
      <c r="I131" s="7"/>
      <c r="J131" s="7"/>
      <c r="K131" s="7"/>
      <c r="L131" s="7"/>
      <c r="M131" s="7"/>
      <c r="N131" s="10"/>
      <c r="O131" s="10"/>
      <c r="P131" s="10"/>
      <c r="Q131" s="11"/>
      <c r="R131" s="10"/>
      <c r="S131" s="10"/>
      <c r="T131" s="11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1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1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1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1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1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</row>
    <row r="132">
      <c r="A132" s="7"/>
      <c r="B132" s="8"/>
      <c r="C132" s="8"/>
      <c r="D132" s="7"/>
      <c r="E132" s="7"/>
      <c r="F132" s="7"/>
      <c r="G132" s="9"/>
      <c r="H132" s="7"/>
      <c r="I132" s="7"/>
      <c r="J132" s="7"/>
      <c r="K132" s="7"/>
      <c r="L132" s="7"/>
      <c r="M132" s="7"/>
      <c r="N132" s="10"/>
      <c r="O132" s="10"/>
      <c r="P132" s="10"/>
      <c r="Q132" s="11"/>
      <c r="R132" s="10"/>
      <c r="S132" s="10"/>
      <c r="T132" s="11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1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1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1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1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1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</row>
    <row r="133">
      <c r="A133" s="7"/>
      <c r="B133" s="8"/>
      <c r="C133" s="8"/>
      <c r="D133" s="7"/>
      <c r="E133" s="7"/>
      <c r="F133" s="7"/>
      <c r="G133" s="9"/>
      <c r="H133" s="7"/>
      <c r="I133" s="7"/>
      <c r="J133" s="7"/>
      <c r="K133" s="7"/>
      <c r="L133" s="7"/>
      <c r="M133" s="7"/>
      <c r="N133" s="10"/>
      <c r="O133" s="10"/>
      <c r="P133" s="10"/>
      <c r="Q133" s="11"/>
      <c r="R133" s="10"/>
      <c r="S133" s="10"/>
      <c r="T133" s="11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1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1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1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1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1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</row>
    <row r="134">
      <c r="A134" s="7"/>
      <c r="B134" s="8"/>
      <c r="C134" s="8"/>
      <c r="D134" s="7"/>
      <c r="E134" s="7"/>
      <c r="F134" s="7"/>
      <c r="G134" s="9"/>
      <c r="H134" s="7"/>
      <c r="I134" s="7"/>
      <c r="J134" s="7"/>
      <c r="K134" s="7"/>
      <c r="L134" s="7"/>
      <c r="M134" s="7"/>
      <c r="N134" s="10"/>
      <c r="O134" s="10"/>
      <c r="P134" s="10"/>
      <c r="Q134" s="11"/>
      <c r="R134" s="10"/>
      <c r="S134" s="10"/>
      <c r="T134" s="1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1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1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1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1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1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</row>
    <row r="135">
      <c r="A135" s="7"/>
      <c r="B135" s="8"/>
      <c r="C135" s="8"/>
      <c r="D135" s="7"/>
      <c r="E135" s="7"/>
      <c r="F135" s="7"/>
      <c r="G135" s="9"/>
      <c r="H135" s="7"/>
      <c r="I135" s="7"/>
      <c r="J135" s="7"/>
      <c r="K135" s="7"/>
      <c r="L135" s="7"/>
      <c r="M135" s="7"/>
      <c r="N135" s="10"/>
      <c r="O135" s="10"/>
      <c r="P135" s="10"/>
      <c r="Q135" s="11"/>
      <c r="R135" s="10"/>
      <c r="S135" s="10"/>
      <c r="T135" s="11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1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1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1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1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1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</row>
    <row r="136">
      <c r="A136" s="7"/>
      <c r="B136" s="8"/>
      <c r="C136" s="8"/>
      <c r="D136" s="7"/>
      <c r="E136" s="7"/>
      <c r="F136" s="7"/>
      <c r="G136" s="9"/>
      <c r="H136" s="7"/>
      <c r="I136" s="7"/>
      <c r="J136" s="7"/>
      <c r="K136" s="7"/>
      <c r="L136" s="7"/>
      <c r="M136" s="7"/>
      <c r="N136" s="10"/>
      <c r="O136" s="10"/>
      <c r="P136" s="10"/>
      <c r="Q136" s="11"/>
      <c r="R136" s="10"/>
      <c r="S136" s="10"/>
      <c r="T136" s="1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1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1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1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1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1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</row>
    <row r="137">
      <c r="A137" s="7"/>
      <c r="B137" s="8"/>
      <c r="C137" s="8"/>
      <c r="D137" s="7"/>
      <c r="E137" s="7"/>
      <c r="F137" s="7"/>
      <c r="G137" s="9"/>
      <c r="H137" s="7"/>
      <c r="I137" s="7"/>
      <c r="J137" s="7"/>
      <c r="K137" s="7"/>
      <c r="L137" s="7"/>
      <c r="M137" s="7"/>
      <c r="N137" s="10"/>
      <c r="O137" s="10"/>
      <c r="P137" s="10"/>
      <c r="Q137" s="11"/>
      <c r="R137" s="10"/>
      <c r="S137" s="10"/>
      <c r="T137" s="1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1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1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1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1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1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</row>
    <row r="138">
      <c r="A138" s="7"/>
      <c r="B138" s="8"/>
      <c r="C138" s="8"/>
      <c r="D138" s="7"/>
      <c r="E138" s="7"/>
      <c r="F138" s="7"/>
      <c r="G138" s="9"/>
      <c r="H138" s="7"/>
      <c r="I138" s="7"/>
      <c r="J138" s="7"/>
      <c r="K138" s="7"/>
      <c r="L138" s="7"/>
      <c r="M138" s="7"/>
      <c r="N138" s="10"/>
      <c r="O138" s="10"/>
      <c r="P138" s="10"/>
      <c r="Q138" s="11"/>
      <c r="R138" s="10"/>
      <c r="S138" s="10"/>
      <c r="T138" s="1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1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1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1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1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1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</row>
    <row r="139">
      <c r="A139" s="7"/>
      <c r="B139" s="8"/>
      <c r="C139" s="8"/>
      <c r="D139" s="7"/>
      <c r="E139" s="7"/>
      <c r="F139" s="7"/>
      <c r="G139" s="9"/>
      <c r="H139" s="7"/>
      <c r="I139" s="7"/>
      <c r="J139" s="7"/>
      <c r="K139" s="7"/>
      <c r="L139" s="7"/>
      <c r="M139" s="7"/>
      <c r="N139" s="10"/>
      <c r="O139" s="10"/>
      <c r="P139" s="10"/>
      <c r="Q139" s="11"/>
      <c r="R139" s="10"/>
      <c r="S139" s="10"/>
      <c r="T139" s="11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1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1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1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1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1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</row>
    <row r="140">
      <c r="A140" s="7"/>
      <c r="B140" s="8"/>
      <c r="C140" s="8"/>
      <c r="D140" s="7"/>
      <c r="E140" s="7"/>
      <c r="F140" s="7"/>
      <c r="G140" s="9"/>
      <c r="H140" s="7"/>
      <c r="I140" s="7"/>
      <c r="J140" s="7"/>
      <c r="K140" s="7"/>
      <c r="L140" s="7"/>
      <c r="M140" s="7"/>
      <c r="N140" s="10"/>
      <c r="O140" s="10"/>
      <c r="P140" s="10"/>
      <c r="Q140" s="11"/>
      <c r="R140" s="10"/>
      <c r="S140" s="10"/>
      <c r="T140" s="1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1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1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1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1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1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</row>
    <row r="141">
      <c r="A141" s="7"/>
      <c r="B141" s="8"/>
      <c r="C141" s="8"/>
      <c r="D141" s="7"/>
      <c r="E141" s="7"/>
      <c r="F141" s="7"/>
      <c r="G141" s="9"/>
      <c r="H141" s="7"/>
      <c r="I141" s="7"/>
      <c r="J141" s="7"/>
      <c r="K141" s="7"/>
      <c r="L141" s="7"/>
      <c r="M141" s="7"/>
      <c r="N141" s="10"/>
      <c r="O141" s="10"/>
      <c r="P141" s="10"/>
      <c r="Q141" s="11"/>
      <c r="R141" s="10"/>
      <c r="S141" s="10"/>
      <c r="T141" s="1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1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1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1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1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1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</row>
    <row r="142">
      <c r="A142" s="7"/>
      <c r="B142" s="8"/>
      <c r="C142" s="8"/>
      <c r="D142" s="7"/>
      <c r="E142" s="7"/>
      <c r="F142" s="7"/>
      <c r="G142" s="9"/>
      <c r="H142" s="7"/>
      <c r="I142" s="7"/>
      <c r="J142" s="7"/>
      <c r="K142" s="7"/>
      <c r="L142" s="7"/>
      <c r="M142" s="7"/>
      <c r="N142" s="10"/>
      <c r="O142" s="10"/>
      <c r="P142" s="10"/>
      <c r="Q142" s="11"/>
      <c r="R142" s="10"/>
      <c r="S142" s="10"/>
      <c r="T142" s="1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1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1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1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1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1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</row>
    <row r="143">
      <c r="A143" s="7"/>
      <c r="B143" s="8"/>
      <c r="C143" s="8"/>
      <c r="D143" s="7"/>
      <c r="E143" s="7"/>
      <c r="F143" s="7"/>
      <c r="G143" s="9"/>
      <c r="H143" s="7"/>
      <c r="I143" s="7"/>
      <c r="J143" s="7"/>
      <c r="K143" s="7"/>
      <c r="L143" s="7"/>
      <c r="M143" s="7"/>
      <c r="N143" s="10"/>
      <c r="O143" s="10"/>
      <c r="P143" s="10"/>
      <c r="Q143" s="11"/>
      <c r="R143" s="10"/>
      <c r="S143" s="10"/>
      <c r="T143" s="11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1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1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1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1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1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</row>
    <row r="144">
      <c r="A144" s="7"/>
      <c r="B144" s="8"/>
      <c r="C144" s="8"/>
      <c r="D144" s="7"/>
      <c r="E144" s="7"/>
      <c r="F144" s="7"/>
      <c r="G144" s="9"/>
      <c r="H144" s="7"/>
      <c r="I144" s="7"/>
      <c r="J144" s="7"/>
      <c r="K144" s="7"/>
      <c r="L144" s="7"/>
      <c r="M144" s="7"/>
      <c r="N144" s="10"/>
      <c r="O144" s="10"/>
      <c r="P144" s="10"/>
      <c r="Q144" s="11"/>
      <c r="R144" s="10"/>
      <c r="S144" s="10"/>
      <c r="T144" s="11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1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1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1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1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1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</row>
    <row r="145">
      <c r="A145" s="7"/>
      <c r="B145" s="8"/>
      <c r="C145" s="8"/>
      <c r="D145" s="7"/>
      <c r="E145" s="7"/>
      <c r="F145" s="7"/>
      <c r="G145" s="9"/>
      <c r="H145" s="7"/>
      <c r="I145" s="7"/>
      <c r="J145" s="7"/>
      <c r="K145" s="7"/>
      <c r="L145" s="7"/>
      <c r="M145" s="7"/>
      <c r="N145" s="10"/>
      <c r="O145" s="10"/>
      <c r="P145" s="10"/>
      <c r="Q145" s="11"/>
      <c r="R145" s="10"/>
      <c r="S145" s="10"/>
      <c r="T145" s="11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1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1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1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1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1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</row>
    <row r="146">
      <c r="A146" s="7"/>
      <c r="B146" s="8"/>
      <c r="C146" s="8"/>
      <c r="D146" s="7"/>
      <c r="E146" s="7"/>
      <c r="F146" s="7"/>
      <c r="G146" s="9"/>
      <c r="H146" s="7"/>
      <c r="I146" s="7"/>
      <c r="J146" s="7"/>
      <c r="K146" s="7"/>
      <c r="L146" s="7"/>
      <c r="M146" s="7"/>
      <c r="N146" s="10"/>
      <c r="O146" s="10"/>
      <c r="P146" s="10"/>
      <c r="Q146" s="11"/>
      <c r="R146" s="10"/>
      <c r="S146" s="10"/>
      <c r="T146" s="11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1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1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1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1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1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</row>
    <row r="147">
      <c r="A147" s="7"/>
      <c r="B147" s="8"/>
      <c r="C147" s="8"/>
      <c r="D147" s="7"/>
      <c r="E147" s="7"/>
      <c r="F147" s="7"/>
      <c r="G147" s="9"/>
      <c r="H147" s="7"/>
      <c r="I147" s="7"/>
      <c r="J147" s="7"/>
      <c r="K147" s="7"/>
      <c r="L147" s="7"/>
      <c r="M147" s="7"/>
      <c r="N147" s="10"/>
      <c r="O147" s="10"/>
      <c r="P147" s="10"/>
      <c r="Q147" s="11"/>
      <c r="R147" s="10"/>
      <c r="S147" s="10"/>
      <c r="T147" s="11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1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1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1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1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1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</row>
    <row r="148">
      <c r="A148" s="7"/>
      <c r="B148" s="8"/>
      <c r="C148" s="8"/>
      <c r="D148" s="7"/>
      <c r="E148" s="7"/>
      <c r="F148" s="7"/>
      <c r="G148" s="9"/>
      <c r="H148" s="7"/>
      <c r="I148" s="7"/>
      <c r="J148" s="7"/>
      <c r="K148" s="7"/>
      <c r="L148" s="7"/>
      <c r="M148" s="7"/>
      <c r="N148" s="10"/>
      <c r="O148" s="10"/>
      <c r="P148" s="10"/>
      <c r="Q148" s="11"/>
      <c r="R148" s="10"/>
      <c r="S148" s="10"/>
      <c r="T148" s="11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1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1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1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1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1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</row>
    <row r="149">
      <c r="A149" s="7"/>
      <c r="B149" s="8"/>
      <c r="C149" s="8"/>
      <c r="D149" s="7"/>
      <c r="E149" s="7"/>
      <c r="F149" s="7"/>
      <c r="G149" s="9"/>
      <c r="H149" s="7"/>
      <c r="I149" s="7"/>
      <c r="J149" s="7"/>
      <c r="K149" s="7"/>
      <c r="L149" s="7"/>
      <c r="M149" s="7"/>
      <c r="N149" s="10"/>
      <c r="O149" s="10"/>
      <c r="P149" s="10"/>
      <c r="Q149" s="11"/>
      <c r="R149" s="10"/>
      <c r="S149" s="10"/>
      <c r="T149" s="11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1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1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1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1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1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</row>
    <row r="150">
      <c r="A150" s="7"/>
      <c r="B150" s="8"/>
      <c r="C150" s="8"/>
      <c r="D150" s="7"/>
      <c r="E150" s="7"/>
      <c r="F150" s="7"/>
      <c r="G150" s="9"/>
      <c r="H150" s="7"/>
      <c r="I150" s="7"/>
      <c r="J150" s="7"/>
      <c r="K150" s="7"/>
      <c r="L150" s="7"/>
      <c r="M150" s="7"/>
      <c r="N150" s="10"/>
      <c r="O150" s="10"/>
      <c r="P150" s="10"/>
      <c r="Q150" s="11"/>
      <c r="R150" s="10"/>
      <c r="S150" s="10"/>
      <c r="T150" s="11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1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1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1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1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1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</row>
    <row r="151">
      <c r="A151" s="7"/>
      <c r="B151" s="8"/>
      <c r="C151" s="8"/>
      <c r="D151" s="7"/>
      <c r="E151" s="7"/>
      <c r="F151" s="7"/>
      <c r="G151" s="9"/>
      <c r="H151" s="7"/>
      <c r="I151" s="7"/>
      <c r="J151" s="7"/>
      <c r="K151" s="7"/>
      <c r="L151" s="7"/>
      <c r="M151" s="7"/>
      <c r="N151" s="10"/>
      <c r="O151" s="10"/>
      <c r="P151" s="10"/>
      <c r="Q151" s="11"/>
      <c r="R151" s="10"/>
      <c r="S151" s="10"/>
      <c r="T151" s="11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1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1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1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1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1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</row>
    <row r="152">
      <c r="A152" s="7"/>
      <c r="B152" s="8"/>
      <c r="C152" s="8"/>
      <c r="D152" s="7"/>
      <c r="E152" s="7"/>
      <c r="F152" s="7"/>
      <c r="G152" s="9"/>
      <c r="H152" s="7"/>
      <c r="I152" s="7"/>
      <c r="J152" s="7"/>
      <c r="K152" s="7"/>
      <c r="L152" s="7"/>
      <c r="M152" s="7"/>
      <c r="N152" s="10"/>
      <c r="O152" s="10"/>
      <c r="P152" s="10"/>
      <c r="Q152" s="11"/>
      <c r="R152" s="10"/>
      <c r="S152" s="10"/>
      <c r="T152" s="11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1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1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1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1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1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</row>
    <row r="153">
      <c r="A153" s="7"/>
      <c r="B153" s="8"/>
      <c r="C153" s="8"/>
      <c r="D153" s="7"/>
      <c r="E153" s="7"/>
      <c r="F153" s="7"/>
      <c r="G153" s="9"/>
      <c r="H153" s="7"/>
      <c r="I153" s="7"/>
      <c r="J153" s="7"/>
      <c r="K153" s="7"/>
      <c r="L153" s="7"/>
      <c r="M153" s="7"/>
      <c r="N153" s="10"/>
      <c r="O153" s="10"/>
      <c r="P153" s="10"/>
      <c r="Q153" s="11"/>
      <c r="R153" s="10"/>
      <c r="S153" s="10"/>
      <c r="T153" s="11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1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1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1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1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1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</row>
    <row r="154">
      <c r="A154" s="7"/>
      <c r="B154" s="8"/>
      <c r="C154" s="8"/>
      <c r="D154" s="7"/>
      <c r="E154" s="7"/>
      <c r="F154" s="7"/>
      <c r="G154" s="9"/>
      <c r="H154" s="7"/>
      <c r="I154" s="7"/>
      <c r="J154" s="7"/>
      <c r="K154" s="7"/>
      <c r="L154" s="7"/>
      <c r="M154" s="7"/>
      <c r="N154" s="10"/>
      <c r="O154" s="10"/>
      <c r="P154" s="10"/>
      <c r="Q154" s="11"/>
      <c r="R154" s="10"/>
      <c r="S154" s="10"/>
      <c r="T154" s="11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1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1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1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1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1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</row>
    <row r="155">
      <c r="A155" s="7"/>
      <c r="B155" s="8"/>
      <c r="C155" s="8"/>
      <c r="D155" s="7"/>
      <c r="E155" s="7"/>
      <c r="F155" s="7"/>
      <c r="G155" s="9"/>
      <c r="H155" s="7"/>
      <c r="I155" s="7"/>
      <c r="J155" s="7"/>
      <c r="K155" s="7"/>
      <c r="L155" s="7"/>
      <c r="M155" s="7"/>
      <c r="N155" s="10"/>
      <c r="O155" s="10"/>
      <c r="P155" s="10"/>
      <c r="Q155" s="11"/>
      <c r="R155" s="10"/>
      <c r="S155" s="10"/>
      <c r="T155" s="11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1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1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1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1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1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</row>
    <row r="156">
      <c r="A156" s="7"/>
      <c r="B156" s="8"/>
      <c r="C156" s="8"/>
      <c r="D156" s="7"/>
      <c r="E156" s="7"/>
      <c r="F156" s="7"/>
      <c r="G156" s="9"/>
      <c r="H156" s="7"/>
      <c r="I156" s="7"/>
      <c r="J156" s="7"/>
      <c r="K156" s="7"/>
      <c r="L156" s="7"/>
      <c r="M156" s="7"/>
      <c r="N156" s="10"/>
      <c r="O156" s="10"/>
      <c r="P156" s="10"/>
      <c r="Q156" s="11"/>
      <c r="R156" s="10"/>
      <c r="S156" s="10"/>
      <c r="T156" s="11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1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1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1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1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1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</row>
    <row r="157">
      <c r="A157" s="7"/>
      <c r="B157" s="8"/>
      <c r="C157" s="8"/>
      <c r="D157" s="7"/>
      <c r="E157" s="7"/>
      <c r="F157" s="7"/>
      <c r="G157" s="9"/>
      <c r="H157" s="7"/>
      <c r="I157" s="7"/>
      <c r="J157" s="7"/>
      <c r="K157" s="7"/>
      <c r="L157" s="7"/>
      <c r="M157" s="7"/>
      <c r="N157" s="10"/>
      <c r="O157" s="10"/>
      <c r="P157" s="10"/>
      <c r="Q157" s="11"/>
      <c r="R157" s="10"/>
      <c r="S157" s="10"/>
      <c r="T157" s="11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1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1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1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1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1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</row>
    <row r="158">
      <c r="A158" s="7"/>
      <c r="B158" s="8"/>
      <c r="C158" s="8"/>
      <c r="D158" s="7"/>
      <c r="E158" s="7"/>
      <c r="F158" s="7"/>
      <c r="G158" s="9"/>
      <c r="H158" s="7"/>
      <c r="I158" s="7"/>
      <c r="J158" s="7"/>
      <c r="K158" s="7"/>
      <c r="L158" s="7"/>
      <c r="M158" s="7"/>
      <c r="N158" s="10"/>
      <c r="O158" s="10"/>
      <c r="P158" s="10"/>
      <c r="Q158" s="11"/>
      <c r="R158" s="10"/>
      <c r="S158" s="10"/>
      <c r="T158" s="11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1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1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1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1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1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</row>
    <row r="159">
      <c r="A159" s="7"/>
      <c r="B159" s="8"/>
      <c r="C159" s="8"/>
      <c r="D159" s="7"/>
      <c r="E159" s="7"/>
      <c r="F159" s="7"/>
      <c r="G159" s="9"/>
      <c r="H159" s="7"/>
      <c r="I159" s="7"/>
      <c r="J159" s="7"/>
      <c r="K159" s="7"/>
      <c r="L159" s="7"/>
      <c r="M159" s="7"/>
      <c r="N159" s="10"/>
      <c r="O159" s="10"/>
      <c r="P159" s="10"/>
      <c r="Q159" s="11"/>
      <c r="R159" s="10"/>
      <c r="S159" s="10"/>
      <c r="T159" s="11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1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1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1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1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</row>
    <row r="160">
      <c r="A160" s="7"/>
      <c r="B160" s="8"/>
      <c r="C160" s="8"/>
      <c r="D160" s="7"/>
      <c r="E160" s="7"/>
      <c r="F160" s="7"/>
      <c r="G160" s="9"/>
      <c r="H160" s="7"/>
      <c r="I160" s="7"/>
      <c r="J160" s="7"/>
      <c r="K160" s="7"/>
      <c r="L160" s="7"/>
      <c r="M160" s="7"/>
      <c r="N160" s="10"/>
      <c r="O160" s="10"/>
      <c r="P160" s="10"/>
      <c r="Q160" s="11"/>
      <c r="R160" s="10"/>
      <c r="S160" s="10"/>
      <c r="T160" s="11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1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1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1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1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1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</row>
    <row r="161">
      <c r="A161" s="7"/>
      <c r="B161" s="8"/>
      <c r="C161" s="8"/>
      <c r="D161" s="7"/>
      <c r="E161" s="7"/>
      <c r="F161" s="7"/>
      <c r="G161" s="9"/>
      <c r="H161" s="7"/>
      <c r="I161" s="7"/>
      <c r="J161" s="7"/>
      <c r="K161" s="7"/>
      <c r="L161" s="7"/>
      <c r="M161" s="7"/>
      <c r="N161" s="10"/>
      <c r="O161" s="10"/>
      <c r="P161" s="10"/>
      <c r="Q161" s="11"/>
      <c r="R161" s="10"/>
      <c r="S161" s="10"/>
      <c r="T161" s="11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1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1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1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1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1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</row>
    <row r="162">
      <c r="A162" s="7"/>
      <c r="B162" s="8"/>
      <c r="C162" s="8"/>
      <c r="D162" s="7"/>
      <c r="E162" s="7"/>
      <c r="F162" s="7"/>
      <c r="G162" s="9"/>
      <c r="H162" s="7"/>
      <c r="I162" s="7"/>
      <c r="J162" s="7"/>
      <c r="K162" s="7"/>
      <c r="L162" s="7"/>
      <c r="M162" s="7"/>
      <c r="N162" s="10"/>
      <c r="O162" s="10"/>
      <c r="P162" s="10"/>
      <c r="Q162" s="11"/>
      <c r="R162" s="10"/>
      <c r="S162" s="10"/>
      <c r="T162" s="11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1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1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1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1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1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</row>
    <row r="163">
      <c r="A163" s="7"/>
      <c r="B163" s="8"/>
      <c r="C163" s="8"/>
      <c r="D163" s="7"/>
      <c r="E163" s="7"/>
      <c r="F163" s="7"/>
      <c r="G163" s="9"/>
      <c r="H163" s="7"/>
      <c r="I163" s="7"/>
      <c r="J163" s="7"/>
      <c r="K163" s="7"/>
      <c r="L163" s="7"/>
      <c r="M163" s="7"/>
      <c r="N163" s="10"/>
      <c r="O163" s="10"/>
      <c r="P163" s="10"/>
      <c r="Q163" s="11"/>
      <c r="R163" s="10"/>
      <c r="S163" s="10"/>
      <c r="T163" s="11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1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1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1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1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1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</row>
    <row r="164">
      <c r="A164" s="7"/>
      <c r="B164" s="8"/>
      <c r="C164" s="8"/>
      <c r="D164" s="7"/>
      <c r="E164" s="7"/>
      <c r="F164" s="7"/>
      <c r="G164" s="9"/>
      <c r="H164" s="7"/>
      <c r="I164" s="7"/>
      <c r="J164" s="7"/>
      <c r="K164" s="7"/>
      <c r="L164" s="7"/>
      <c r="M164" s="7"/>
      <c r="N164" s="10"/>
      <c r="O164" s="10"/>
      <c r="P164" s="10"/>
      <c r="Q164" s="11"/>
      <c r="R164" s="10"/>
      <c r="S164" s="10"/>
      <c r="T164" s="11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1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1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1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1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1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</row>
    <row r="165">
      <c r="A165" s="7"/>
      <c r="B165" s="8"/>
      <c r="C165" s="8"/>
      <c r="D165" s="7"/>
      <c r="E165" s="7"/>
      <c r="F165" s="7"/>
      <c r="G165" s="9"/>
      <c r="H165" s="7"/>
      <c r="I165" s="7"/>
      <c r="J165" s="7"/>
      <c r="K165" s="7"/>
      <c r="L165" s="7"/>
      <c r="M165" s="7"/>
      <c r="N165" s="10"/>
      <c r="O165" s="10"/>
      <c r="P165" s="10"/>
      <c r="Q165" s="11"/>
      <c r="R165" s="10"/>
      <c r="S165" s="10"/>
      <c r="T165" s="11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1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1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1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1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1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</row>
    <row r="166">
      <c r="A166" s="7"/>
      <c r="B166" s="8"/>
      <c r="C166" s="8"/>
      <c r="D166" s="7"/>
      <c r="E166" s="7"/>
      <c r="F166" s="7"/>
      <c r="G166" s="9"/>
      <c r="H166" s="7"/>
      <c r="I166" s="7"/>
      <c r="J166" s="7"/>
      <c r="K166" s="7"/>
      <c r="L166" s="7"/>
      <c r="M166" s="7"/>
      <c r="N166" s="10"/>
      <c r="O166" s="10"/>
      <c r="P166" s="10"/>
      <c r="Q166" s="11"/>
      <c r="R166" s="10"/>
      <c r="S166" s="10"/>
      <c r="T166" s="11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1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1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1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1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1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</row>
    <row r="167">
      <c r="A167" s="7"/>
      <c r="B167" s="8"/>
      <c r="C167" s="8"/>
      <c r="D167" s="7"/>
      <c r="E167" s="7"/>
      <c r="F167" s="7"/>
      <c r="G167" s="9"/>
      <c r="H167" s="7"/>
      <c r="I167" s="7"/>
      <c r="J167" s="7"/>
      <c r="K167" s="7"/>
      <c r="L167" s="7"/>
      <c r="M167" s="7"/>
      <c r="N167" s="10"/>
      <c r="O167" s="10"/>
      <c r="P167" s="10"/>
      <c r="Q167" s="11"/>
      <c r="R167" s="10"/>
      <c r="S167" s="10"/>
      <c r="T167" s="11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1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1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1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1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1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</row>
    <row r="168">
      <c r="A168" s="7"/>
      <c r="B168" s="8"/>
      <c r="C168" s="8"/>
      <c r="D168" s="7"/>
      <c r="E168" s="7"/>
      <c r="F168" s="7"/>
      <c r="G168" s="9"/>
      <c r="H168" s="7"/>
      <c r="I168" s="7"/>
      <c r="J168" s="7"/>
      <c r="K168" s="7"/>
      <c r="L168" s="7"/>
      <c r="M168" s="7"/>
      <c r="N168" s="10"/>
      <c r="O168" s="10"/>
      <c r="P168" s="10"/>
      <c r="Q168" s="11"/>
      <c r="R168" s="10"/>
      <c r="S168" s="10"/>
      <c r="T168" s="11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1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1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1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1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1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</row>
    <row r="169">
      <c r="A169" s="7"/>
      <c r="B169" s="8"/>
      <c r="C169" s="8"/>
      <c r="D169" s="7"/>
      <c r="E169" s="7"/>
      <c r="F169" s="7"/>
      <c r="G169" s="9"/>
      <c r="H169" s="7"/>
      <c r="I169" s="7"/>
      <c r="J169" s="7"/>
      <c r="K169" s="7"/>
      <c r="L169" s="7"/>
      <c r="M169" s="7"/>
      <c r="N169" s="10"/>
      <c r="O169" s="10"/>
      <c r="P169" s="10"/>
      <c r="Q169" s="11"/>
      <c r="R169" s="10"/>
      <c r="S169" s="10"/>
      <c r="T169" s="11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1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1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1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1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1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</row>
    <row r="170">
      <c r="A170" s="7"/>
      <c r="B170" s="8"/>
      <c r="C170" s="8"/>
      <c r="D170" s="7"/>
      <c r="E170" s="7"/>
      <c r="F170" s="7"/>
      <c r="G170" s="9"/>
      <c r="H170" s="7"/>
      <c r="I170" s="7"/>
      <c r="J170" s="7"/>
      <c r="K170" s="7"/>
      <c r="L170" s="7"/>
      <c r="M170" s="7"/>
      <c r="N170" s="10"/>
      <c r="O170" s="10"/>
      <c r="P170" s="10"/>
      <c r="Q170" s="11"/>
      <c r="R170" s="10"/>
      <c r="S170" s="10"/>
      <c r="T170" s="11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1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1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1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1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1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</row>
    <row r="171">
      <c r="A171" s="7"/>
      <c r="B171" s="8"/>
      <c r="C171" s="8"/>
      <c r="D171" s="7"/>
      <c r="E171" s="7"/>
      <c r="F171" s="7"/>
      <c r="G171" s="9"/>
      <c r="H171" s="7"/>
      <c r="I171" s="7"/>
      <c r="J171" s="7"/>
      <c r="K171" s="7"/>
      <c r="L171" s="7"/>
      <c r="M171" s="7"/>
      <c r="N171" s="10"/>
      <c r="O171" s="10"/>
      <c r="P171" s="10"/>
      <c r="Q171" s="11"/>
      <c r="R171" s="10"/>
      <c r="S171" s="10"/>
      <c r="T171" s="11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1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1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1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1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1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</row>
    <row r="172">
      <c r="A172" s="7"/>
      <c r="B172" s="8"/>
      <c r="C172" s="8"/>
      <c r="D172" s="7"/>
      <c r="E172" s="7"/>
      <c r="F172" s="7"/>
      <c r="G172" s="9"/>
      <c r="H172" s="7"/>
      <c r="I172" s="7"/>
      <c r="J172" s="7"/>
      <c r="K172" s="7"/>
      <c r="L172" s="7"/>
      <c r="M172" s="7"/>
      <c r="N172" s="10"/>
      <c r="O172" s="10"/>
      <c r="P172" s="10"/>
      <c r="Q172" s="11"/>
      <c r="R172" s="10"/>
      <c r="S172" s="10"/>
      <c r="T172" s="11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1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1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1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1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1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</row>
    <row r="173">
      <c r="A173" s="7"/>
      <c r="B173" s="8"/>
      <c r="C173" s="8"/>
      <c r="D173" s="7"/>
      <c r="E173" s="7"/>
      <c r="F173" s="7"/>
      <c r="G173" s="9"/>
      <c r="H173" s="7"/>
      <c r="I173" s="7"/>
      <c r="J173" s="7"/>
      <c r="K173" s="7"/>
      <c r="L173" s="7"/>
      <c r="M173" s="7"/>
      <c r="N173" s="10"/>
      <c r="O173" s="10"/>
      <c r="P173" s="10"/>
      <c r="Q173" s="11"/>
      <c r="R173" s="10"/>
      <c r="S173" s="10"/>
      <c r="T173" s="11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1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1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1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1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1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</row>
    <row r="174">
      <c r="A174" s="7"/>
      <c r="B174" s="8"/>
      <c r="C174" s="8"/>
      <c r="D174" s="7"/>
      <c r="E174" s="7"/>
      <c r="F174" s="7"/>
      <c r="G174" s="9"/>
      <c r="H174" s="7"/>
      <c r="I174" s="7"/>
      <c r="J174" s="7"/>
      <c r="K174" s="7"/>
      <c r="L174" s="7"/>
      <c r="M174" s="7"/>
      <c r="N174" s="10"/>
      <c r="O174" s="10"/>
      <c r="P174" s="10"/>
      <c r="Q174" s="11"/>
      <c r="R174" s="10"/>
      <c r="S174" s="10"/>
      <c r="T174" s="11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1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1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1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1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1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</row>
    <row r="175">
      <c r="A175" s="7"/>
      <c r="B175" s="8"/>
      <c r="C175" s="8"/>
      <c r="D175" s="7"/>
      <c r="E175" s="7"/>
      <c r="F175" s="7"/>
      <c r="G175" s="9"/>
      <c r="H175" s="7"/>
      <c r="I175" s="7"/>
      <c r="J175" s="7"/>
      <c r="K175" s="7"/>
      <c r="L175" s="7"/>
      <c r="M175" s="7"/>
      <c r="N175" s="10"/>
      <c r="O175" s="10"/>
      <c r="P175" s="10"/>
      <c r="Q175" s="11"/>
      <c r="R175" s="10"/>
      <c r="S175" s="10"/>
      <c r="T175" s="11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1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1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1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1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1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</row>
    <row r="176">
      <c r="A176" s="7"/>
      <c r="B176" s="8"/>
      <c r="C176" s="8"/>
      <c r="D176" s="7"/>
      <c r="E176" s="7"/>
      <c r="F176" s="7"/>
      <c r="G176" s="9"/>
      <c r="H176" s="7"/>
      <c r="I176" s="7"/>
      <c r="J176" s="7"/>
      <c r="K176" s="7"/>
      <c r="L176" s="7"/>
      <c r="M176" s="7"/>
      <c r="N176" s="10"/>
      <c r="O176" s="10"/>
      <c r="P176" s="10"/>
      <c r="Q176" s="11"/>
      <c r="R176" s="10"/>
      <c r="S176" s="10"/>
      <c r="T176" s="11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1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1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1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1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1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</row>
    <row r="177">
      <c r="A177" s="7"/>
      <c r="B177" s="8"/>
      <c r="C177" s="8"/>
      <c r="D177" s="7"/>
      <c r="E177" s="7"/>
      <c r="F177" s="7"/>
      <c r="G177" s="9"/>
      <c r="H177" s="7"/>
      <c r="I177" s="7"/>
      <c r="J177" s="7"/>
      <c r="K177" s="7"/>
      <c r="L177" s="7"/>
      <c r="M177" s="7"/>
      <c r="N177" s="10"/>
      <c r="O177" s="10"/>
      <c r="P177" s="10"/>
      <c r="Q177" s="11"/>
      <c r="R177" s="10"/>
      <c r="S177" s="10"/>
      <c r="T177" s="11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1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1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1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1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1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</row>
    <row r="178">
      <c r="A178" s="7"/>
      <c r="B178" s="8"/>
      <c r="C178" s="8"/>
      <c r="D178" s="7"/>
      <c r="E178" s="7"/>
      <c r="F178" s="7"/>
      <c r="G178" s="9"/>
      <c r="H178" s="7"/>
      <c r="I178" s="7"/>
      <c r="J178" s="7"/>
      <c r="K178" s="7"/>
      <c r="L178" s="7"/>
      <c r="M178" s="7"/>
      <c r="N178" s="10"/>
      <c r="O178" s="10"/>
      <c r="P178" s="10"/>
      <c r="Q178" s="11"/>
      <c r="R178" s="10"/>
      <c r="S178" s="10"/>
      <c r="T178" s="11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1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1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1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1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1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</row>
    <row r="179">
      <c r="A179" s="7"/>
      <c r="B179" s="8"/>
      <c r="C179" s="8"/>
      <c r="D179" s="7"/>
      <c r="E179" s="7"/>
      <c r="F179" s="7"/>
      <c r="G179" s="9"/>
      <c r="H179" s="7"/>
      <c r="I179" s="7"/>
      <c r="J179" s="7"/>
      <c r="K179" s="7"/>
      <c r="L179" s="7"/>
      <c r="M179" s="7"/>
      <c r="N179" s="10"/>
      <c r="O179" s="10"/>
      <c r="P179" s="10"/>
      <c r="Q179" s="11"/>
      <c r="R179" s="10"/>
      <c r="S179" s="10"/>
      <c r="T179" s="11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1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1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1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1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1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</row>
    <row r="180">
      <c r="A180" s="7"/>
      <c r="B180" s="8"/>
      <c r="C180" s="8"/>
      <c r="D180" s="7"/>
      <c r="E180" s="7"/>
      <c r="F180" s="7"/>
      <c r="G180" s="9"/>
      <c r="H180" s="7"/>
      <c r="I180" s="7"/>
      <c r="J180" s="7"/>
      <c r="K180" s="7"/>
      <c r="L180" s="7"/>
      <c r="M180" s="7"/>
      <c r="N180" s="10"/>
      <c r="O180" s="10"/>
      <c r="P180" s="10"/>
      <c r="Q180" s="11"/>
      <c r="R180" s="10"/>
      <c r="S180" s="10"/>
      <c r="T180" s="11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1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1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1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1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1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</row>
    <row r="181">
      <c r="A181" s="7"/>
      <c r="B181" s="8"/>
      <c r="C181" s="8"/>
      <c r="D181" s="7"/>
      <c r="E181" s="7"/>
      <c r="F181" s="7"/>
      <c r="G181" s="9"/>
      <c r="H181" s="7"/>
      <c r="I181" s="7"/>
      <c r="J181" s="7"/>
      <c r="K181" s="7"/>
      <c r="L181" s="7"/>
      <c r="M181" s="7"/>
      <c r="N181" s="10"/>
      <c r="O181" s="10"/>
      <c r="P181" s="10"/>
      <c r="Q181" s="11"/>
      <c r="R181" s="10"/>
      <c r="S181" s="10"/>
      <c r="T181" s="11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1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1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1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1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1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</row>
    <row r="182">
      <c r="A182" s="7"/>
      <c r="B182" s="8"/>
      <c r="C182" s="8"/>
      <c r="D182" s="7"/>
      <c r="E182" s="7"/>
      <c r="F182" s="7"/>
      <c r="G182" s="9"/>
      <c r="H182" s="7"/>
      <c r="I182" s="7"/>
      <c r="J182" s="7"/>
      <c r="K182" s="7"/>
      <c r="L182" s="7"/>
      <c r="M182" s="7"/>
      <c r="N182" s="10"/>
      <c r="O182" s="10"/>
      <c r="P182" s="10"/>
      <c r="Q182" s="11"/>
      <c r="R182" s="10"/>
      <c r="S182" s="10"/>
      <c r="T182" s="11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1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1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1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1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1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</row>
    <row r="183">
      <c r="A183" s="7"/>
      <c r="B183" s="8"/>
      <c r="C183" s="8"/>
      <c r="D183" s="7"/>
      <c r="E183" s="7"/>
      <c r="F183" s="7"/>
      <c r="G183" s="9"/>
      <c r="H183" s="7"/>
      <c r="I183" s="7"/>
      <c r="J183" s="7"/>
      <c r="K183" s="7"/>
      <c r="L183" s="7"/>
      <c r="M183" s="7"/>
      <c r="N183" s="10"/>
      <c r="O183" s="10"/>
      <c r="P183" s="10"/>
      <c r="Q183" s="11"/>
      <c r="R183" s="10"/>
      <c r="S183" s="10"/>
      <c r="T183" s="11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1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1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1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1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1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</row>
    <row r="184">
      <c r="A184" s="7"/>
      <c r="B184" s="8"/>
      <c r="C184" s="8"/>
      <c r="D184" s="7"/>
      <c r="E184" s="7"/>
      <c r="F184" s="7"/>
      <c r="G184" s="9"/>
      <c r="H184" s="7"/>
      <c r="I184" s="7"/>
      <c r="J184" s="7"/>
      <c r="K184" s="7"/>
      <c r="L184" s="7"/>
      <c r="M184" s="7"/>
      <c r="N184" s="10"/>
      <c r="O184" s="10"/>
      <c r="P184" s="10"/>
      <c r="Q184" s="11"/>
      <c r="R184" s="10"/>
      <c r="S184" s="10"/>
      <c r="T184" s="11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1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1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1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1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1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</row>
    <row r="185">
      <c r="A185" s="7"/>
      <c r="B185" s="8"/>
      <c r="C185" s="8"/>
      <c r="D185" s="7"/>
      <c r="E185" s="7"/>
      <c r="F185" s="7"/>
      <c r="G185" s="9"/>
      <c r="H185" s="7"/>
      <c r="I185" s="7"/>
      <c r="J185" s="7"/>
      <c r="K185" s="7"/>
      <c r="L185" s="7"/>
      <c r="M185" s="7"/>
      <c r="N185" s="10"/>
      <c r="O185" s="10"/>
      <c r="P185" s="10"/>
      <c r="Q185" s="11"/>
      <c r="R185" s="10"/>
      <c r="S185" s="10"/>
      <c r="T185" s="11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1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1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1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1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1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</row>
    <row r="186">
      <c r="A186" s="7"/>
      <c r="B186" s="8"/>
      <c r="C186" s="8"/>
      <c r="D186" s="7"/>
      <c r="E186" s="7"/>
      <c r="F186" s="7"/>
      <c r="G186" s="9"/>
      <c r="H186" s="7"/>
      <c r="I186" s="7"/>
      <c r="J186" s="7"/>
      <c r="K186" s="7"/>
      <c r="L186" s="7"/>
      <c r="M186" s="7"/>
      <c r="N186" s="10"/>
      <c r="O186" s="10"/>
      <c r="P186" s="10"/>
      <c r="Q186" s="11"/>
      <c r="R186" s="10"/>
      <c r="S186" s="10"/>
      <c r="T186" s="11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1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1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1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1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1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</row>
    <row r="187">
      <c r="A187" s="7"/>
      <c r="B187" s="8"/>
      <c r="C187" s="8"/>
      <c r="D187" s="7"/>
      <c r="E187" s="7"/>
      <c r="F187" s="7"/>
      <c r="G187" s="9"/>
      <c r="H187" s="7"/>
      <c r="I187" s="7"/>
      <c r="J187" s="7"/>
      <c r="K187" s="7"/>
      <c r="L187" s="7"/>
      <c r="M187" s="7"/>
      <c r="N187" s="10"/>
      <c r="O187" s="10"/>
      <c r="P187" s="10"/>
      <c r="Q187" s="11"/>
      <c r="R187" s="10"/>
      <c r="S187" s="10"/>
      <c r="T187" s="11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1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1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1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1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1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</row>
    <row r="188">
      <c r="A188" s="7"/>
      <c r="B188" s="8"/>
      <c r="C188" s="8"/>
      <c r="D188" s="7"/>
      <c r="E188" s="7"/>
      <c r="F188" s="7"/>
      <c r="G188" s="9"/>
      <c r="H188" s="7"/>
      <c r="I188" s="7"/>
      <c r="J188" s="7"/>
      <c r="K188" s="7"/>
      <c r="L188" s="7"/>
      <c r="M188" s="7"/>
      <c r="N188" s="10"/>
      <c r="O188" s="10"/>
      <c r="P188" s="10"/>
      <c r="Q188" s="11"/>
      <c r="R188" s="10"/>
      <c r="S188" s="10"/>
      <c r="T188" s="11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1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1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1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1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1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</row>
    <row r="189">
      <c r="A189" s="7"/>
      <c r="B189" s="8"/>
      <c r="C189" s="8"/>
      <c r="D189" s="7"/>
      <c r="E189" s="7"/>
      <c r="F189" s="7"/>
      <c r="G189" s="9"/>
      <c r="H189" s="7"/>
      <c r="I189" s="7"/>
      <c r="J189" s="7"/>
      <c r="K189" s="7"/>
      <c r="L189" s="7"/>
      <c r="M189" s="7"/>
      <c r="N189" s="10"/>
      <c r="O189" s="10"/>
      <c r="P189" s="10"/>
      <c r="Q189" s="11"/>
      <c r="R189" s="10"/>
      <c r="S189" s="10"/>
      <c r="T189" s="11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1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1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1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1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1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</row>
    <row r="190">
      <c r="A190" s="7"/>
      <c r="B190" s="8"/>
      <c r="C190" s="8"/>
      <c r="D190" s="7"/>
      <c r="E190" s="7"/>
      <c r="F190" s="7"/>
      <c r="G190" s="9"/>
      <c r="H190" s="7"/>
      <c r="I190" s="7"/>
      <c r="J190" s="7"/>
      <c r="K190" s="7"/>
      <c r="L190" s="7"/>
      <c r="M190" s="7"/>
      <c r="N190" s="10"/>
      <c r="O190" s="10"/>
      <c r="P190" s="10"/>
      <c r="Q190" s="11"/>
      <c r="R190" s="10"/>
      <c r="S190" s="10"/>
      <c r="T190" s="11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1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1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1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1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1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</row>
    <row r="191">
      <c r="A191" s="7"/>
      <c r="B191" s="8"/>
      <c r="C191" s="8"/>
      <c r="D191" s="7"/>
      <c r="E191" s="7"/>
      <c r="F191" s="7"/>
      <c r="G191" s="9"/>
      <c r="H191" s="7"/>
      <c r="I191" s="7"/>
      <c r="J191" s="7"/>
      <c r="K191" s="7"/>
      <c r="L191" s="7"/>
      <c r="M191" s="7"/>
      <c r="N191" s="10"/>
      <c r="O191" s="10"/>
      <c r="P191" s="10"/>
      <c r="Q191" s="11"/>
      <c r="R191" s="10"/>
      <c r="S191" s="10"/>
      <c r="T191" s="11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1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1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1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1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1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</row>
    <row r="192">
      <c r="A192" s="7"/>
      <c r="B192" s="8"/>
      <c r="C192" s="8"/>
      <c r="D192" s="7"/>
      <c r="E192" s="7"/>
      <c r="F192" s="7"/>
      <c r="G192" s="9"/>
      <c r="H192" s="7"/>
      <c r="I192" s="7"/>
      <c r="J192" s="7"/>
      <c r="K192" s="7"/>
      <c r="L192" s="7"/>
      <c r="M192" s="7"/>
      <c r="N192" s="10"/>
      <c r="O192" s="10"/>
      <c r="P192" s="10"/>
      <c r="Q192" s="11"/>
      <c r="R192" s="10"/>
      <c r="S192" s="10"/>
      <c r="T192" s="11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1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1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1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1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1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</row>
    <row r="193">
      <c r="A193" s="7"/>
      <c r="B193" s="8"/>
      <c r="C193" s="8"/>
      <c r="D193" s="7"/>
      <c r="E193" s="7"/>
      <c r="F193" s="7"/>
      <c r="G193" s="9"/>
      <c r="H193" s="7"/>
      <c r="I193" s="7"/>
      <c r="J193" s="7"/>
      <c r="K193" s="7"/>
      <c r="L193" s="7"/>
      <c r="M193" s="7"/>
      <c r="N193" s="10"/>
      <c r="O193" s="10"/>
      <c r="P193" s="10"/>
      <c r="Q193" s="11"/>
      <c r="R193" s="10"/>
      <c r="S193" s="10"/>
      <c r="T193" s="11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1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1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1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1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1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</row>
    <row r="194">
      <c r="A194" s="7"/>
      <c r="B194" s="8"/>
      <c r="C194" s="8"/>
      <c r="D194" s="7"/>
      <c r="E194" s="7"/>
      <c r="F194" s="7"/>
      <c r="G194" s="9"/>
      <c r="H194" s="7"/>
      <c r="I194" s="7"/>
      <c r="J194" s="7"/>
      <c r="K194" s="7"/>
      <c r="L194" s="7"/>
      <c r="M194" s="7"/>
      <c r="N194" s="10"/>
      <c r="O194" s="10"/>
      <c r="P194" s="10"/>
      <c r="Q194" s="11"/>
      <c r="R194" s="10"/>
      <c r="S194" s="10"/>
      <c r="T194" s="11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1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1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1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1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1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</row>
    <row r="195">
      <c r="A195" s="7"/>
      <c r="B195" s="8"/>
      <c r="C195" s="8"/>
      <c r="D195" s="7"/>
      <c r="E195" s="7"/>
      <c r="F195" s="7"/>
      <c r="G195" s="9"/>
      <c r="H195" s="7"/>
      <c r="I195" s="7"/>
      <c r="J195" s="7"/>
      <c r="K195" s="7"/>
      <c r="L195" s="7"/>
      <c r="M195" s="7"/>
      <c r="N195" s="10"/>
      <c r="O195" s="10"/>
      <c r="P195" s="10"/>
      <c r="Q195" s="11"/>
      <c r="R195" s="10"/>
      <c r="S195" s="10"/>
      <c r="T195" s="11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1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1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1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1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</row>
    <row r="196">
      <c r="A196" s="7"/>
      <c r="B196" s="8"/>
      <c r="C196" s="8"/>
      <c r="D196" s="7"/>
      <c r="E196" s="7"/>
      <c r="F196" s="7"/>
      <c r="G196" s="9"/>
      <c r="H196" s="7"/>
      <c r="I196" s="7"/>
      <c r="J196" s="7"/>
      <c r="K196" s="7"/>
      <c r="L196" s="7"/>
      <c r="M196" s="7"/>
      <c r="N196" s="10"/>
      <c r="O196" s="10"/>
      <c r="P196" s="10"/>
      <c r="Q196" s="11"/>
      <c r="R196" s="10"/>
      <c r="S196" s="10"/>
      <c r="T196" s="11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1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1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1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1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1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</row>
    <row r="197">
      <c r="A197" s="7"/>
      <c r="B197" s="8"/>
      <c r="C197" s="8"/>
      <c r="D197" s="7"/>
      <c r="E197" s="7"/>
      <c r="F197" s="7"/>
      <c r="G197" s="9"/>
      <c r="H197" s="7"/>
      <c r="I197" s="7"/>
      <c r="J197" s="7"/>
      <c r="K197" s="7"/>
      <c r="L197" s="7"/>
      <c r="M197" s="7"/>
      <c r="N197" s="10"/>
      <c r="O197" s="10"/>
      <c r="P197" s="10"/>
      <c r="Q197" s="11"/>
      <c r="R197" s="10"/>
      <c r="S197" s="10"/>
      <c r="T197" s="11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1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1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1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1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1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</row>
    <row r="198">
      <c r="A198" s="7"/>
      <c r="B198" s="8"/>
      <c r="C198" s="8"/>
      <c r="D198" s="7"/>
      <c r="E198" s="7"/>
      <c r="F198" s="7"/>
      <c r="G198" s="9"/>
      <c r="H198" s="7"/>
      <c r="I198" s="7"/>
      <c r="J198" s="7"/>
      <c r="K198" s="7"/>
      <c r="L198" s="7"/>
      <c r="M198" s="7"/>
      <c r="N198" s="10"/>
      <c r="O198" s="10"/>
      <c r="P198" s="10"/>
      <c r="Q198" s="11"/>
      <c r="R198" s="10"/>
      <c r="S198" s="10"/>
      <c r="T198" s="11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1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1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1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1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1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</row>
    <row r="199">
      <c r="A199" s="7"/>
      <c r="B199" s="8"/>
      <c r="C199" s="8"/>
      <c r="D199" s="7"/>
      <c r="E199" s="7"/>
      <c r="F199" s="7"/>
      <c r="G199" s="9"/>
      <c r="H199" s="7"/>
      <c r="I199" s="7"/>
      <c r="J199" s="7"/>
      <c r="K199" s="7"/>
      <c r="L199" s="7"/>
      <c r="M199" s="7"/>
      <c r="N199" s="10"/>
      <c r="O199" s="10"/>
      <c r="P199" s="10"/>
      <c r="Q199" s="11"/>
      <c r="R199" s="10"/>
      <c r="S199" s="10"/>
      <c r="T199" s="11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1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1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1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1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1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</row>
    <row r="200">
      <c r="A200" s="7"/>
      <c r="B200" s="8"/>
      <c r="C200" s="8"/>
      <c r="D200" s="7"/>
      <c r="E200" s="7"/>
      <c r="F200" s="7"/>
      <c r="G200" s="9"/>
      <c r="H200" s="7"/>
      <c r="I200" s="7"/>
      <c r="J200" s="7"/>
      <c r="K200" s="7"/>
      <c r="L200" s="7"/>
      <c r="M200" s="7"/>
      <c r="N200" s="10"/>
      <c r="O200" s="10"/>
      <c r="P200" s="10"/>
      <c r="Q200" s="11"/>
      <c r="R200" s="10"/>
      <c r="S200" s="10"/>
      <c r="T200" s="11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1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1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1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1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1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</row>
    <row r="201">
      <c r="A201" s="7"/>
      <c r="B201" s="8"/>
      <c r="C201" s="8"/>
      <c r="D201" s="7"/>
      <c r="E201" s="7"/>
      <c r="F201" s="7"/>
      <c r="G201" s="9"/>
      <c r="H201" s="7"/>
      <c r="I201" s="7"/>
      <c r="J201" s="7"/>
      <c r="K201" s="7"/>
      <c r="L201" s="7"/>
      <c r="M201" s="7"/>
      <c r="N201" s="10"/>
      <c r="O201" s="10"/>
      <c r="P201" s="10"/>
      <c r="Q201" s="11"/>
      <c r="R201" s="10"/>
      <c r="S201" s="10"/>
      <c r="T201" s="11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1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1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1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1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1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</row>
    <row r="202">
      <c r="A202" s="7"/>
      <c r="B202" s="8"/>
      <c r="C202" s="8"/>
      <c r="D202" s="7"/>
      <c r="E202" s="7"/>
      <c r="F202" s="7"/>
      <c r="G202" s="9"/>
      <c r="H202" s="7"/>
      <c r="I202" s="7"/>
      <c r="J202" s="7"/>
      <c r="K202" s="7"/>
      <c r="L202" s="7"/>
      <c r="M202" s="7"/>
      <c r="N202" s="10"/>
      <c r="O202" s="10"/>
      <c r="P202" s="10"/>
      <c r="Q202" s="11"/>
      <c r="R202" s="10"/>
      <c r="S202" s="10"/>
      <c r="T202" s="11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1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1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1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1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1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</row>
    <row r="203">
      <c r="A203" s="7"/>
      <c r="B203" s="8"/>
      <c r="C203" s="8"/>
      <c r="D203" s="7"/>
      <c r="E203" s="7"/>
      <c r="F203" s="7"/>
      <c r="G203" s="9"/>
      <c r="H203" s="7"/>
      <c r="I203" s="7"/>
      <c r="J203" s="7"/>
      <c r="K203" s="7"/>
      <c r="L203" s="7"/>
      <c r="M203" s="7"/>
      <c r="N203" s="10"/>
      <c r="O203" s="10"/>
      <c r="P203" s="10"/>
      <c r="Q203" s="11"/>
      <c r="R203" s="10"/>
      <c r="S203" s="10"/>
      <c r="T203" s="11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1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1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1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1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1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</row>
    <row r="204">
      <c r="A204" s="7"/>
      <c r="B204" s="8"/>
      <c r="C204" s="8"/>
      <c r="D204" s="7"/>
      <c r="E204" s="7"/>
      <c r="F204" s="7"/>
      <c r="G204" s="9"/>
      <c r="H204" s="7"/>
      <c r="I204" s="7"/>
      <c r="J204" s="7"/>
      <c r="K204" s="7"/>
      <c r="L204" s="7"/>
      <c r="M204" s="7"/>
      <c r="N204" s="10"/>
      <c r="O204" s="10"/>
      <c r="P204" s="10"/>
      <c r="Q204" s="11"/>
      <c r="R204" s="10"/>
      <c r="S204" s="10"/>
      <c r="T204" s="11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1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1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1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1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1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</row>
    <row r="205">
      <c r="A205" s="7"/>
      <c r="B205" s="8"/>
      <c r="C205" s="8"/>
      <c r="D205" s="7"/>
      <c r="E205" s="7"/>
      <c r="F205" s="7"/>
      <c r="G205" s="9"/>
      <c r="H205" s="7"/>
      <c r="I205" s="7"/>
      <c r="J205" s="7"/>
      <c r="K205" s="7"/>
      <c r="L205" s="7"/>
      <c r="M205" s="7"/>
      <c r="N205" s="10"/>
      <c r="O205" s="10"/>
      <c r="P205" s="10"/>
      <c r="Q205" s="11"/>
      <c r="R205" s="10"/>
      <c r="S205" s="10"/>
      <c r="T205" s="11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1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1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1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1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1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</row>
    <row r="206">
      <c r="A206" s="7"/>
      <c r="B206" s="8"/>
      <c r="C206" s="8"/>
      <c r="D206" s="7"/>
      <c r="E206" s="7"/>
      <c r="F206" s="7"/>
      <c r="G206" s="9"/>
      <c r="H206" s="7"/>
      <c r="I206" s="7"/>
      <c r="J206" s="7"/>
      <c r="K206" s="7"/>
      <c r="L206" s="7"/>
      <c r="M206" s="7"/>
      <c r="N206" s="10"/>
      <c r="O206" s="10"/>
      <c r="P206" s="10"/>
      <c r="Q206" s="11"/>
      <c r="R206" s="10"/>
      <c r="S206" s="10"/>
      <c r="T206" s="11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1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1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1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1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1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</row>
    <row r="207">
      <c r="A207" s="7"/>
      <c r="B207" s="8"/>
      <c r="C207" s="8"/>
      <c r="D207" s="7"/>
      <c r="E207" s="7"/>
      <c r="F207" s="7"/>
      <c r="G207" s="9"/>
      <c r="H207" s="7"/>
      <c r="I207" s="7"/>
      <c r="J207" s="7"/>
      <c r="K207" s="7"/>
      <c r="L207" s="7"/>
      <c r="M207" s="7"/>
      <c r="N207" s="10"/>
      <c r="O207" s="10"/>
      <c r="P207" s="10"/>
      <c r="Q207" s="11"/>
      <c r="R207" s="10"/>
      <c r="S207" s="10"/>
      <c r="T207" s="11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1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1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1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1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1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</row>
    <row r="208">
      <c r="A208" s="7"/>
      <c r="B208" s="8"/>
      <c r="C208" s="8"/>
      <c r="D208" s="7"/>
      <c r="E208" s="7"/>
      <c r="F208" s="7"/>
      <c r="G208" s="9"/>
      <c r="H208" s="7"/>
      <c r="I208" s="7"/>
      <c r="J208" s="7"/>
      <c r="K208" s="7"/>
      <c r="L208" s="7"/>
      <c r="M208" s="7"/>
      <c r="N208" s="10"/>
      <c r="O208" s="10"/>
      <c r="P208" s="10"/>
      <c r="Q208" s="11"/>
      <c r="R208" s="10"/>
      <c r="S208" s="10"/>
      <c r="T208" s="11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1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1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1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1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1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</row>
    <row r="209">
      <c r="A209" s="7"/>
      <c r="B209" s="8"/>
      <c r="C209" s="8"/>
      <c r="D209" s="7"/>
      <c r="E209" s="7"/>
      <c r="F209" s="7"/>
      <c r="G209" s="9"/>
      <c r="H209" s="7"/>
      <c r="I209" s="7"/>
      <c r="J209" s="7"/>
      <c r="K209" s="7"/>
      <c r="L209" s="7"/>
      <c r="M209" s="7"/>
      <c r="N209" s="10"/>
      <c r="O209" s="10"/>
      <c r="P209" s="10"/>
      <c r="Q209" s="11"/>
      <c r="R209" s="10"/>
      <c r="S209" s="10"/>
      <c r="T209" s="11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1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1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1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1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1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</row>
    <row r="210">
      <c r="A210" s="7"/>
      <c r="B210" s="8"/>
      <c r="C210" s="8"/>
      <c r="D210" s="7"/>
      <c r="E210" s="7"/>
      <c r="F210" s="7"/>
      <c r="G210" s="9"/>
      <c r="H210" s="7"/>
      <c r="I210" s="7"/>
      <c r="J210" s="7"/>
      <c r="K210" s="7"/>
      <c r="L210" s="7"/>
      <c r="M210" s="7"/>
      <c r="N210" s="10"/>
      <c r="O210" s="10"/>
      <c r="P210" s="10"/>
      <c r="Q210" s="11"/>
      <c r="R210" s="10"/>
      <c r="S210" s="10"/>
      <c r="T210" s="11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1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1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1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1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1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</row>
    <row r="211">
      <c r="A211" s="7"/>
      <c r="B211" s="8"/>
      <c r="C211" s="8"/>
      <c r="D211" s="7"/>
      <c r="E211" s="7"/>
      <c r="F211" s="7"/>
      <c r="G211" s="9"/>
      <c r="H211" s="7"/>
      <c r="I211" s="7"/>
      <c r="J211" s="7"/>
      <c r="K211" s="7"/>
      <c r="L211" s="7"/>
      <c r="M211" s="7"/>
      <c r="N211" s="10"/>
      <c r="O211" s="10"/>
      <c r="P211" s="10"/>
      <c r="Q211" s="11"/>
      <c r="R211" s="10"/>
      <c r="S211" s="10"/>
      <c r="T211" s="11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1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1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1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1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1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</row>
    <row r="212">
      <c r="A212" s="7"/>
      <c r="B212" s="8"/>
      <c r="C212" s="8"/>
      <c r="D212" s="7"/>
      <c r="E212" s="7"/>
      <c r="F212" s="7"/>
      <c r="G212" s="9"/>
      <c r="H212" s="7"/>
      <c r="I212" s="7"/>
      <c r="J212" s="7"/>
      <c r="K212" s="7"/>
      <c r="L212" s="7"/>
      <c r="M212" s="7"/>
      <c r="N212" s="10"/>
      <c r="O212" s="10"/>
      <c r="P212" s="10"/>
      <c r="Q212" s="11"/>
      <c r="R212" s="10"/>
      <c r="S212" s="10"/>
      <c r="T212" s="11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1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1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1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1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1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</row>
    <row r="213">
      <c r="A213" s="7"/>
      <c r="B213" s="8"/>
      <c r="C213" s="8"/>
      <c r="D213" s="7"/>
      <c r="E213" s="7"/>
      <c r="F213" s="7"/>
      <c r="G213" s="9"/>
      <c r="H213" s="7"/>
      <c r="I213" s="7"/>
      <c r="J213" s="7"/>
      <c r="K213" s="7"/>
      <c r="L213" s="7"/>
      <c r="M213" s="7"/>
      <c r="N213" s="10"/>
      <c r="O213" s="10"/>
      <c r="P213" s="10"/>
      <c r="Q213" s="11"/>
      <c r="R213" s="10"/>
      <c r="S213" s="10"/>
      <c r="T213" s="11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1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1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1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1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1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</row>
    <row r="214">
      <c r="A214" s="7"/>
      <c r="B214" s="8"/>
      <c r="C214" s="8"/>
      <c r="D214" s="7"/>
      <c r="E214" s="7"/>
      <c r="F214" s="7"/>
      <c r="G214" s="9"/>
      <c r="H214" s="7"/>
      <c r="I214" s="7"/>
      <c r="J214" s="7"/>
      <c r="K214" s="7"/>
      <c r="L214" s="7"/>
      <c r="M214" s="7"/>
      <c r="N214" s="10"/>
      <c r="O214" s="10"/>
      <c r="P214" s="10"/>
      <c r="Q214" s="11"/>
      <c r="R214" s="10"/>
      <c r="S214" s="10"/>
      <c r="T214" s="11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1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1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1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1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1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</row>
    <row r="215">
      <c r="A215" s="7"/>
      <c r="B215" s="8"/>
      <c r="C215" s="8"/>
      <c r="D215" s="7"/>
      <c r="E215" s="7"/>
      <c r="F215" s="7"/>
      <c r="G215" s="9"/>
      <c r="H215" s="7"/>
      <c r="I215" s="7"/>
      <c r="J215" s="7"/>
      <c r="K215" s="7"/>
      <c r="L215" s="7"/>
      <c r="M215" s="7"/>
      <c r="N215" s="10"/>
      <c r="O215" s="10"/>
      <c r="P215" s="10"/>
      <c r="Q215" s="11"/>
      <c r="R215" s="10"/>
      <c r="S215" s="10"/>
      <c r="T215" s="11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1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1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1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1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1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</row>
    <row r="216">
      <c r="A216" s="7"/>
      <c r="B216" s="8"/>
      <c r="C216" s="8"/>
      <c r="D216" s="7"/>
      <c r="E216" s="7"/>
      <c r="F216" s="7"/>
      <c r="G216" s="9"/>
      <c r="H216" s="7"/>
      <c r="I216" s="7"/>
      <c r="J216" s="7"/>
      <c r="K216" s="7"/>
      <c r="L216" s="7"/>
      <c r="M216" s="7"/>
      <c r="N216" s="10"/>
      <c r="O216" s="10"/>
      <c r="P216" s="10"/>
      <c r="Q216" s="11"/>
      <c r="R216" s="10"/>
      <c r="S216" s="10"/>
      <c r="T216" s="11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1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1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1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1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1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</row>
    <row r="217">
      <c r="A217" s="7"/>
      <c r="B217" s="8"/>
      <c r="C217" s="8"/>
      <c r="D217" s="7"/>
      <c r="E217" s="7"/>
      <c r="F217" s="7"/>
      <c r="G217" s="9"/>
      <c r="H217" s="7"/>
      <c r="I217" s="7"/>
      <c r="J217" s="7"/>
      <c r="K217" s="7"/>
      <c r="L217" s="7"/>
      <c r="M217" s="7"/>
      <c r="N217" s="10"/>
      <c r="O217" s="10"/>
      <c r="P217" s="10"/>
      <c r="Q217" s="11"/>
      <c r="R217" s="10"/>
      <c r="S217" s="10"/>
      <c r="T217" s="11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1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1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1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1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1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</row>
    <row r="218">
      <c r="A218" s="7"/>
      <c r="B218" s="8"/>
      <c r="C218" s="8"/>
      <c r="D218" s="7"/>
      <c r="E218" s="7"/>
      <c r="F218" s="7"/>
      <c r="G218" s="9"/>
      <c r="H218" s="7"/>
      <c r="I218" s="7"/>
      <c r="J218" s="7"/>
      <c r="K218" s="7"/>
      <c r="L218" s="7"/>
      <c r="M218" s="7"/>
      <c r="N218" s="10"/>
      <c r="O218" s="10"/>
      <c r="P218" s="10"/>
      <c r="Q218" s="11"/>
      <c r="R218" s="10"/>
      <c r="S218" s="10"/>
      <c r="T218" s="11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1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1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1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1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1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</row>
    <row r="219">
      <c r="A219" s="7"/>
      <c r="B219" s="8"/>
      <c r="C219" s="8"/>
      <c r="D219" s="7"/>
      <c r="E219" s="7"/>
      <c r="F219" s="7"/>
      <c r="G219" s="9"/>
      <c r="H219" s="7"/>
      <c r="I219" s="7"/>
      <c r="J219" s="7"/>
      <c r="K219" s="7"/>
      <c r="L219" s="7"/>
      <c r="M219" s="7"/>
      <c r="N219" s="10"/>
      <c r="O219" s="10"/>
      <c r="P219" s="10"/>
      <c r="Q219" s="11"/>
      <c r="R219" s="10"/>
      <c r="S219" s="10"/>
      <c r="T219" s="11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1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1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1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1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1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</row>
    <row r="220">
      <c r="A220" s="7"/>
      <c r="B220" s="8"/>
      <c r="C220" s="8"/>
      <c r="D220" s="7"/>
      <c r="E220" s="7"/>
      <c r="F220" s="7"/>
      <c r="G220" s="9"/>
      <c r="H220" s="7"/>
      <c r="I220" s="7"/>
      <c r="J220" s="7"/>
      <c r="K220" s="7"/>
      <c r="L220" s="7"/>
      <c r="M220" s="7"/>
      <c r="N220" s="10"/>
      <c r="O220" s="10"/>
      <c r="P220" s="10"/>
      <c r="Q220" s="11"/>
      <c r="R220" s="10"/>
      <c r="S220" s="10"/>
      <c r="T220" s="11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1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1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1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1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1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</row>
    <row r="221">
      <c r="A221" s="7"/>
      <c r="B221" s="8"/>
      <c r="C221" s="8"/>
      <c r="D221" s="7"/>
      <c r="E221" s="7"/>
      <c r="F221" s="7"/>
      <c r="G221" s="9"/>
      <c r="H221" s="7"/>
      <c r="I221" s="7"/>
      <c r="J221" s="7"/>
      <c r="K221" s="7"/>
      <c r="L221" s="7"/>
      <c r="M221" s="7"/>
      <c r="N221" s="10"/>
      <c r="O221" s="10"/>
      <c r="P221" s="10"/>
      <c r="Q221" s="11"/>
      <c r="R221" s="10"/>
      <c r="S221" s="10"/>
      <c r="T221" s="1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1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1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1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1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1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</row>
    <row r="222">
      <c r="A222" s="7"/>
      <c r="B222" s="8"/>
      <c r="C222" s="8"/>
      <c r="D222" s="7"/>
      <c r="E222" s="7"/>
      <c r="F222" s="7"/>
      <c r="G222" s="9"/>
      <c r="H222" s="7"/>
      <c r="I222" s="7"/>
      <c r="J222" s="7"/>
      <c r="K222" s="7"/>
      <c r="L222" s="7"/>
      <c r="M222" s="7"/>
      <c r="N222" s="10"/>
      <c r="O222" s="10"/>
      <c r="P222" s="10"/>
      <c r="Q222" s="11"/>
      <c r="R222" s="10"/>
      <c r="S222" s="10"/>
      <c r="T222" s="11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1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1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1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1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1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</row>
    <row r="223">
      <c r="A223" s="7"/>
      <c r="B223" s="8"/>
      <c r="C223" s="8"/>
      <c r="D223" s="7"/>
      <c r="E223" s="7"/>
      <c r="F223" s="7"/>
      <c r="G223" s="9"/>
      <c r="H223" s="7"/>
      <c r="I223" s="7"/>
      <c r="J223" s="7"/>
      <c r="K223" s="7"/>
      <c r="L223" s="7"/>
      <c r="M223" s="7"/>
      <c r="N223" s="10"/>
      <c r="O223" s="10"/>
      <c r="P223" s="10"/>
      <c r="Q223" s="11"/>
      <c r="R223" s="10"/>
      <c r="S223" s="10"/>
      <c r="T223" s="11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1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1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1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1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1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</row>
    <row r="224">
      <c r="A224" s="7"/>
      <c r="B224" s="8"/>
      <c r="C224" s="8"/>
      <c r="D224" s="7"/>
      <c r="E224" s="7"/>
      <c r="F224" s="7"/>
      <c r="G224" s="9"/>
      <c r="H224" s="7"/>
      <c r="I224" s="7"/>
      <c r="J224" s="7"/>
      <c r="K224" s="7"/>
      <c r="L224" s="7"/>
      <c r="M224" s="7"/>
      <c r="N224" s="10"/>
      <c r="O224" s="10"/>
      <c r="P224" s="10"/>
      <c r="Q224" s="11"/>
      <c r="R224" s="10"/>
      <c r="S224" s="10"/>
      <c r="T224" s="11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1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1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1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1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1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</row>
    <row r="225">
      <c r="A225" s="7"/>
      <c r="B225" s="8"/>
      <c r="C225" s="8"/>
      <c r="D225" s="7"/>
      <c r="E225" s="7"/>
      <c r="F225" s="7"/>
      <c r="G225" s="9"/>
      <c r="H225" s="7"/>
      <c r="I225" s="7"/>
      <c r="J225" s="7"/>
      <c r="K225" s="7"/>
      <c r="L225" s="7"/>
      <c r="M225" s="7"/>
      <c r="N225" s="10"/>
      <c r="O225" s="10"/>
      <c r="P225" s="10"/>
      <c r="Q225" s="11"/>
      <c r="R225" s="10"/>
      <c r="S225" s="10"/>
      <c r="T225" s="11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1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1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1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1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1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</row>
    <row r="226">
      <c r="A226" s="7"/>
      <c r="B226" s="8"/>
      <c r="C226" s="8"/>
      <c r="D226" s="7"/>
      <c r="E226" s="7"/>
      <c r="F226" s="7"/>
      <c r="G226" s="9"/>
      <c r="H226" s="7"/>
      <c r="I226" s="7"/>
      <c r="J226" s="7"/>
      <c r="K226" s="7"/>
      <c r="L226" s="7"/>
      <c r="M226" s="7"/>
      <c r="N226" s="10"/>
      <c r="O226" s="10"/>
      <c r="P226" s="10"/>
      <c r="Q226" s="11"/>
      <c r="R226" s="10"/>
      <c r="S226" s="10"/>
      <c r="T226" s="11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1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1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1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1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1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</row>
    <row r="227">
      <c r="A227" s="7"/>
      <c r="B227" s="8"/>
      <c r="C227" s="8"/>
      <c r="D227" s="7"/>
      <c r="E227" s="7"/>
      <c r="F227" s="7"/>
      <c r="G227" s="9"/>
      <c r="H227" s="7"/>
      <c r="I227" s="7"/>
      <c r="J227" s="7"/>
      <c r="K227" s="7"/>
      <c r="L227" s="7"/>
      <c r="M227" s="7"/>
      <c r="N227" s="10"/>
      <c r="O227" s="10"/>
      <c r="P227" s="10"/>
      <c r="Q227" s="11"/>
      <c r="R227" s="10"/>
      <c r="S227" s="10"/>
      <c r="T227" s="11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1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1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1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1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1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</row>
    <row r="228">
      <c r="A228" s="7"/>
      <c r="B228" s="8"/>
      <c r="C228" s="8"/>
      <c r="D228" s="7"/>
      <c r="E228" s="7"/>
      <c r="F228" s="7"/>
      <c r="G228" s="9"/>
      <c r="H228" s="7"/>
      <c r="I228" s="7"/>
      <c r="J228" s="7"/>
      <c r="K228" s="7"/>
      <c r="L228" s="7"/>
      <c r="M228" s="7"/>
      <c r="N228" s="10"/>
      <c r="O228" s="10"/>
      <c r="P228" s="10"/>
      <c r="Q228" s="11"/>
      <c r="R228" s="10"/>
      <c r="S228" s="10"/>
      <c r="T228" s="11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1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1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1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1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1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</row>
    <row r="229">
      <c r="A229" s="7"/>
      <c r="B229" s="8"/>
      <c r="C229" s="8"/>
      <c r="D229" s="7"/>
      <c r="E229" s="7"/>
      <c r="F229" s="7"/>
      <c r="G229" s="9"/>
      <c r="H229" s="7"/>
      <c r="I229" s="7"/>
      <c r="J229" s="7"/>
      <c r="K229" s="7"/>
      <c r="L229" s="7"/>
      <c r="M229" s="7"/>
      <c r="N229" s="10"/>
      <c r="O229" s="10"/>
      <c r="P229" s="10"/>
      <c r="Q229" s="11"/>
      <c r="R229" s="10"/>
      <c r="S229" s="10"/>
      <c r="T229" s="11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1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1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1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1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1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</row>
    <row r="230">
      <c r="A230" s="7"/>
      <c r="B230" s="8"/>
      <c r="C230" s="8"/>
      <c r="D230" s="7"/>
      <c r="E230" s="7"/>
      <c r="F230" s="7"/>
      <c r="G230" s="9"/>
      <c r="H230" s="7"/>
      <c r="I230" s="7"/>
      <c r="J230" s="7"/>
      <c r="K230" s="7"/>
      <c r="L230" s="7"/>
      <c r="M230" s="7"/>
      <c r="N230" s="10"/>
      <c r="O230" s="10"/>
      <c r="P230" s="10"/>
      <c r="Q230" s="11"/>
      <c r="R230" s="10"/>
      <c r="S230" s="10"/>
      <c r="T230" s="11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1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1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1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1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1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</row>
    <row r="231">
      <c r="A231" s="7"/>
      <c r="B231" s="8"/>
      <c r="C231" s="8"/>
      <c r="D231" s="7"/>
      <c r="E231" s="7"/>
      <c r="F231" s="7"/>
      <c r="G231" s="9"/>
      <c r="H231" s="7"/>
      <c r="I231" s="7"/>
      <c r="J231" s="7"/>
      <c r="K231" s="7"/>
      <c r="L231" s="7"/>
      <c r="M231" s="7"/>
      <c r="N231" s="10"/>
      <c r="O231" s="10"/>
      <c r="P231" s="10"/>
      <c r="Q231" s="11"/>
      <c r="R231" s="10"/>
      <c r="S231" s="10"/>
      <c r="T231" s="11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1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1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1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1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1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</row>
    <row r="232">
      <c r="A232" s="7"/>
      <c r="B232" s="8"/>
      <c r="C232" s="8"/>
      <c r="D232" s="7"/>
      <c r="E232" s="7"/>
      <c r="F232" s="7"/>
      <c r="G232" s="9"/>
      <c r="H232" s="7"/>
      <c r="I232" s="7"/>
      <c r="J232" s="7"/>
      <c r="K232" s="7"/>
      <c r="L232" s="7"/>
      <c r="M232" s="7"/>
      <c r="N232" s="10"/>
      <c r="O232" s="10"/>
      <c r="P232" s="10"/>
      <c r="Q232" s="11"/>
      <c r="R232" s="10"/>
      <c r="S232" s="10"/>
      <c r="T232" s="11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1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1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1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1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1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</row>
    <row r="233">
      <c r="A233" s="7"/>
      <c r="B233" s="8"/>
      <c r="C233" s="8"/>
      <c r="D233" s="7"/>
      <c r="E233" s="7"/>
      <c r="F233" s="7"/>
      <c r="G233" s="9"/>
      <c r="H233" s="7"/>
      <c r="I233" s="7"/>
      <c r="J233" s="7"/>
      <c r="K233" s="7"/>
      <c r="L233" s="7"/>
      <c r="M233" s="7"/>
      <c r="N233" s="10"/>
      <c r="O233" s="10"/>
      <c r="P233" s="10"/>
      <c r="Q233" s="11"/>
      <c r="R233" s="10"/>
      <c r="S233" s="10"/>
      <c r="T233" s="11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1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1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1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1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1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</row>
    <row r="234">
      <c r="A234" s="7"/>
      <c r="B234" s="8"/>
      <c r="C234" s="8"/>
      <c r="D234" s="7"/>
      <c r="E234" s="7"/>
      <c r="F234" s="7"/>
      <c r="G234" s="9"/>
      <c r="H234" s="7"/>
      <c r="I234" s="7"/>
      <c r="J234" s="7"/>
      <c r="K234" s="7"/>
      <c r="L234" s="7"/>
      <c r="M234" s="7"/>
      <c r="N234" s="10"/>
      <c r="O234" s="10"/>
      <c r="P234" s="10"/>
      <c r="Q234" s="11"/>
      <c r="R234" s="10"/>
      <c r="S234" s="10"/>
      <c r="T234" s="11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1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1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1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1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1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</row>
    <row r="235">
      <c r="A235" s="7"/>
      <c r="B235" s="8"/>
      <c r="C235" s="8"/>
      <c r="D235" s="7"/>
      <c r="E235" s="7"/>
      <c r="F235" s="7"/>
      <c r="G235" s="9"/>
      <c r="H235" s="7"/>
      <c r="I235" s="7"/>
      <c r="J235" s="7"/>
      <c r="K235" s="7"/>
      <c r="L235" s="7"/>
      <c r="M235" s="7"/>
      <c r="N235" s="10"/>
      <c r="O235" s="10"/>
      <c r="P235" s="10"/>
      <c r="Q235" s="11"/>
      <c r="R235" s="10"/>
      <c r="S235" s="10"/>
      <c r="T235" s="11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1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1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1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1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1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</row>
    <row r="236">
      <c r="A236" s="7"/>
      <c r="B236" s="8"/>
      <c r="C236" s="8"/>
      <c r="D236" s="7"/>
      <c r="E236" s="7"/>
      <c r="F236" s="7"/>
      <c r="G236" s="9"/>
      <c r="H236" s="7"/>
      <c r="I236" s="7"/>
      <c r="J236" s="7"/>
      <c r="K236" s="7"/>
      <c r="L236" s="7"/>
      <c r="M236" s="7"/>
      <c r="N236" s="10"/>
      <c r="O236" s="10"/>
      <c r="P236" s="10"/>
      <c r="Q236" s="11"/>
      <c r="R236" s="10"/>
      <c r="S236" s="10"/>
      <c r="T236" s="11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1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1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1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1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1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</row>
    <row r="237">
      <c r="A237" s="7"/>
      <c r="B237" s="8"/>
      <c r="C237" s="8"/>
      <c r="D237" s="7"/>
      <c r="E237" s="7"/>
      <c r="F237" s="7"/>
      <c r="G237" s="9"/>
      <c r="H237" s="7"/>
      <c r="I237" s="7"/>
      <c r="J237" s="7"/>
      <c r="K237" s="7"/>
      <c r="L237" s="7"/>
      <c r="M237" s="7"/>
      <c r="N237" s="10"/>
      <c r="O237" s="10"/>
      <c r="P237" s="10"/>
      <c r="Q237" s="11"/>
      <c r="R237" s="10"/>
      <c r="S237" s="10"/>
      <c r="T237" s="11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1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1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1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1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1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</row>
    <row r="238">
      <c r="A238" s="7"/>
      <c r="B238" s="8"/>
      <c r="C238" s="8"/>
      <c r="D238" s="7"/>
      <c r="E238" s="7"/>
      <c r="F238" s="7"/>
      <c r="G238" s="9"/>
      <c r="H238" s="7"/>
      <c r="I238" s="7"/>
      <c r="J238" s="7"/>
      <c r="K238" s="7"/>
      <c r="L238" s="7"/>
      <c r="M238" s="7"/>
      <c r="N238" s="10"/>
      <c r="O238" s="10"/>
      <c r="P238" s="10"/>
      <c r="Q238" s="11"/>
      <c r="R238" s="10"/>
      <c r="S238" s="10"/>
      <c r="T238" s="11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1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1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1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1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1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</row>
    <row r="239">
      <c r="A239" s="7"/>
      <c r="B239" s="8"/>
      <c r="C239" s="8"/>
      <c r="D239" s="7"/>
      <c r="E239" s="7"/>
      <c r="F239" s="7"/>
      <c r="G239" s="9"/>
      <c r="H239" s="7"/>
      <c r="I239" s="7"/>
      <c r="J239" s="7"/>
      <c r="K239" s="7"/>
      <c r="L239" s="7"/>
      <c r="M239" s="7"/>
      <c r="N239" s="10"/>
      <c r="O239" s="10"/>
      <c r="P239" s="10"/>
      <c r="Q239" s="11"/>
      <c r="R239" s="10"/>
      <c r="S239" s="10"/>
      <c r="T239" s="11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1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1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1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1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1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</row>
    <row r="240">
      <c r="A240" s="7"/>
      <c r="B240" s="8"/>
      <c r="C240" s="8"/>
      <c r="D240" s="7"/>
      <c r="E240" s="7"/>
      <c r="F240" s="7"/>
      <c r="G240" s="9"/>
      <c r="H240" s="7"/>
      <c r="I240" s="7"/>
      <c r="J240" s="7"/>
      <c r="K240" s="7"/>
      <c r="L240" s="7"/>
      <c r="M240" s="7"/>
      <c r="N240" s="10"/>
      <c r="O240" s="10"/>
      <c r="P240" s="10"/>
      <c r="Q240" s="11"/>
      <c r="R240" s="10"/>
      <c r="S240" s="10"/>
      <c r="T240" s="11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1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1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1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1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1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</row>
    <row r="241">
      <c r="A241" s="7"/>
      <c r="B241" s="8"/>
      <c r="C241" s="8"/>
      <c r="D241" s="7"/>
      <c r="E241" s="7"/>
      <c r="F241" s="7"/>
      <c r="G241" s="9"/>
      <c r="H241" s="7"/>
      <c r="I241" s="7"/>
      <c r="J241" s="7"/>
      <c r="K241" s="7"/>
      <c r="L241" s="7"/>
      <c r="M241" s="7"/>
      <c r="N241" s="10"/>
      <c r="O241" s="10"/>
      <c r="P241" s="10"/>
      <c r="Q241" s="11"/>
      <c r="R241" s="10"/>
      <c r="S241" s="10"/>
      <c r="T241" s="11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1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1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1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1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1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</row>
    <row r="242">
      <c r="A242" s="7"/>
      <c r="B242" s="8"/>
      <c r="C242" s="8"/>
      <c r="D242" s="7"/>
      <c r="E242" s="7"/>
      <c r="F242" s="7"/>
      <c r="G242" s="9"/>
      <c r="H242" s="7"/>
      <c r="I242" s="7"/>
      <c r="J242" s="7"/>
      <c r="K242" s="7"/>
      <c r="L242" s="7"/>
      <c r="M242" s="7"/>
      <c r="N242" s="10"/>
      <c r="O242" s="10"/>
      <c r="P242" s="10"/>
      <c r="Q242" s="11"/>
      <c r="R242" s="10"/>
      <c r="S242" s="10"/>
      <c r="T242" s="11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1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1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1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1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1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</row>
    <row r="243">
      <c r="A243" s="7"/>
      <c r="B243" s="8"/>
      <c r="C243" s="8"/>
      <c r="D243" s="7"/>
      <c r="E243" s="7"/>
      <c r="F243" s="7"/>
      <c r="G243" s="9"/>
      <c r="H243" s="7"/>
      <c r="I243" s="7"/>
      <c r="J243" s="7"/>
      <c r="K243" s="7"/>
      <c r="L243" s="7"/>
      <c r="M243" s="7"/>
      <c r="N243" s="10"/>
      <c r="O243" s="10"/>
      <c r="P243" s="10"/>
      <c r="Q243" s="11"/>
      <c r="R243" s="10"/>
      <c r="S243" s="10"/>
      <c r="T243" s="11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1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1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1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1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1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</row>
    <row r="244">
      <c r="A244" s="7"/>
      <c r="B244" s="8"/>
      <c r="C244" s="8"/>
      <c r="D244" s="7"/>
      <c r="E244" s="7"/>
      <c r="F244" s="7"/>
      <c r="G244" s="9"/>
      <c r="H244" s="7"/>
      <c r="I244" s="7"/>
      <c r="J244" s="7"/>
      <c r="K244" s="7"/>
      <c r="L244" s="7"/>
      <c r="M244" s="7"/>
      <c r="N244" s="10"/>
      <c r="O244" s="10"/>
      <c r="P244" s="10"/>
      <c r="Q244" s="11"/>
      <c r="R244" s="10"/>
      <c r="S244" s="10"/>
      <c r="T244" s="11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1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1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1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1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1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</row>
    <row r="245">
      <c r="A245" s="7"/>
      <c r="B245" s="8"/>
      <c r="C245" s="8"/>
      <c r="D245" s="7"/>
      <c r="E245" s="7"/>
      <c r="F245" s="7"/>
      <c r="G245" s="9"/>
      <c r="H245" s="7"/>
      <c r="I245" s="7"/>
      <c r="J245" s="7"/>
      <c r="K245" s="7"/>
      <c r="L245" s="7"/>
      <c r="M245" s="7"/>
      <c r="N245" s="10"/>
      <c r="O245" s="10"/>
      <c r="P245" s="10"/>
      <c r="Q245" s="11"/>
      <c r="R245" s="10"/>
      <c r="S245" s="10"/>
      <c r="T245" s="11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1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1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1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1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1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</row>
    <row r="246">
      <c r="A246" s="7"/>
      <c r="B246" s="8"/>
      <c r="C246" s="8"/>
      <c r="D246" s="7"/>
      <c r="E246" s="7"/>
      <c r="F246" s="7"/>
      <c r="G246" s="9"/>
      <c r="H246" s="7"/>
      <c r="I246" s="7"/>
      <c r="J246" s="7"/>
      <c r="K246" s="7"/>
      <c r="L246" s="7"/>
      <c r="M246" s="7"/>
      <c r="N246" s="10"/>
      <c r="O246" s="10"/>
      <c r="P246" s="10"/>
      <c r="Q246" s="11"/>
      <c r="R246" s="10"/>
      <c r="S246" s="10"/>
      <c r="T246" s="11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1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1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1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1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1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</row>
    <row r="247">
      <c r="A247" s="7"/>
      <c r="B247" s="8"/>
      <c r="C247" s="8"/>
      <c r="D247" s="7"/>
      <c r="E247" s="7"/>
      <c r="F247" s="7"/>
      <c r="G247" s="9"/>
      <c r="H247" s="7"/>
      <c r="I247" s="7"/>
      <c r="J247" s="7"/>
      <c r="K247" s="7"/>
      <c r="L247" s="7"/>
      <c r="M247" s="7"/>
      <c r="N247" s="10"/>
      <c r="O247" s="10"/>
      <c r="P247" s="10"/>
      <c r="Q247" s="11"/>
      <c r="R247" s="10"/>
      <c r="S247" s="10"/>
      <c r="T247" s="11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1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1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1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1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1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</row>
    <row r="248">
      <c r="A248" s="7"/>
      <c r="B248" s="8"/>
      <c r="C248" s="8"/>
      <c r="D248" s="7"/>
      <c r="E248" s="7"/>
      <c r="F248" s="7"/>
      <c r="G248" s="9"/>
      <c r="H248" s="7"/>
      <c r="I248" s="7"/>
      <c r="J248" s="7"/>
      <c r="K248" s="7"/>
      <c r="L248" s="7"/>
      <c r="M248" s="7"/>
      <c r="N248" s="10"/>
      <c r="O248" s="10"/>
      <c r="P248" s="10"/>
      <c r="Q248" s="11"/>
      <c r="R248" s="10"/>
      <c r="S248" s="10"/>
      <c r="T248" s="11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1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1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1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1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1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</row>
    <row r="249">
      <c r="A249" s="7"/>
      <c r="B249" s="8"/>
      <c r="C249" s="8"/>
      <c r="D249" s="7"/>
      <c r="E249" s="7"/>
      <c r="F249" s="7"/>
      <c r="G249" s="9"/>
      <c r="H249" s="7"/>
      <c r="I249" s="7"/>
      <c r="J249" s="7"/>
      <c r="K249" s="7"/>
      <c r="L249" s="7"/>
      <c r="M249" s="7"/>
      <c r="N249" s="10"/>
      <c r="O249" s="10"/>
      <c r="P249" s="10"/>
      <c r="Q249" s="11"/>
      <c r="R249" s="10"/>
      <c r="S249" s="10"/>
      <c r="T249" s="11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1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1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1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1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1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</row>
    <row r="250">
      <c r="A250" s="7"/>
      <c r="B250" s="8"/>
      <c r="C250" s="8"/>
      <c r="D250" s="7"/>
      <c r="E250" s="7"/>
      <c r="F250" s="7"/>
      <c r="G250" s="9"/>
      <c r="H250" s="7"/>
      <c r="I250" s="7"/>
      <c r="J250" s="7"/>
      <c r="K250" s="7"/>
      <c r="L250" s="7"/>
      <c r="M250" s="7"/>
      <c r="N250" s="10"/>
      <c r="O250" s="10"/>
      <c r="P250" s="10"/>
      <c r="Q250" s="11"/>
      <c r="R250" s="10"/>
      <c r="S250" s="10"/>
      <c r="T250" s="11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1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1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1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1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1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</row>
    <row r="251">
      <c r="A251" s="7"/>
      <c r="B251" s="8"/>
      <c r="C251" s="8"/>
      <c r="D251" s="7"/>
      <c r="E251" s="7"/>
      <c r="F251" s="7"/>
      <c r="G251" s="9"/>
      <c r="H251" s="7"/>
      <c r="I251" s="7"/>
      <c r="J251" s="7"/>
      <c r="K251" s="7"/>
      <c r="L251" s="7"/>
      <c r="M251" s="7"/>
      <c r="N251" s="10"/>
      <c r="O251" s="10"/>
      <c r="P251" s="10"/>
      <c r="Q251" s="11"/>
      <c r="R251" s="10"/>
      <c r="S251" s="10"/>
      <c r="T251" s="11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1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1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1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1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1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</row>
    <row r="252">
      <c r="A252" s="7"/>
      <c r="B252" s="8"/>
      <c r="C252" s="8"/>
      <c r="D252" s="7"/>
      <c r="E252" s="7"/>
      <c r="F252" s="7"/>
      <c r="G252" s="9"/>
      <c r="H252" s="7"/>
      <c r="I252" s="7"/>
      <c r="J252" s="7"/>
      <c r="K252" s="7"/>
      <c r="L252" s="7"/>
      <c r="M252" s="7"/>
      <c r="N252" s="10"/>
      <c r="O252" s="10"/>
      <c r="P252" s="10"/>
      <c r="Q252" s="11"/>
      <c r="R252" s="10"/>
      <c r="S252" s="10"/>
      <c r="T252" s="11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1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1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1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1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1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</row>
    <row r="253">
      <c r="A253" s="7"/>
      <c r="B253" s="8"/>
      <c r="C253" s="8"/>
      <c r="D253" s="7"/>
      <c r="E253" s="7"/>
      <c r="F253" s="7"/>
      <c r="G253" s="9"/>
      <c r="H253" s="7"/>
      <c r="I253" s="7"/>
      <c r="J253" s="7"/>
      <c r="K253" s="7"/>
      <c r="L253" s="7"/>
      <c r="M253" s="7"/>
      <c r="N253" s="10"/>
      <c r="O253" s="10"/>
      <c r="P253" s="10"/>
      <c r="Q253" s="11"/>
      <c r="R253" s="10"/>
      <c r="S253" s="10"/>
      <c r="T253" s="11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1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1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1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1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1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</row>
    <row r="254">
      <c r="A254" s="7"/>
      <c r="B254" s="8"/>
      <c r="C254" s="8"/>
      <c r="D254" s="7"/>
      <c r="E254" s="7"/>
      <c r="F254" s="7"/>
      <c r="G254" s="9"/>
      <c r="H254" s="7"/>
      <c r="I254" s="7"/>
      <c r="J254" s="7"/>
      <c r="K254" s="7"/>
      <c r="L254" s="7"/>
      <c r="M254" s="7"/>
      <c r="N254" s="10"/>
      <c r="O254" s="10"/>
      <c r="P254" s="10"/>
      <c r="Q254" s="11"/>
      <c r="R254" s="10"/>
      <c r="S254" s="10"/>
      <c r="T254" s="11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1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1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1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1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1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</row>
    <row r="255">
      <c r="A255" s="7"/>
      <c r="B255" s="8"/>
      <c r="C255" s="8"/>
      <c r="D255" s="7"/>
      <c r="E255" s="7"/>
      <c r="F255" s="7"/>
      <c r="G255" s="9"/>
      <c r="H255" s="7"/>
      <c r="I255" s="7"/>
      <c r="J255" s="7"/>
      <c r="K255" s="7"/>
      <c r="L255" s="7"/>
      <c r="M255" s="7"/>
      <c r="N255" s="10"/>
      <c r="O255" s="10"/>
      <c r="P255" s="10"/>
      <c r="Q255" s="11"/>
      <c r="R255" s="10"/>
      <c r="S255" s="10"/>
      <c r="T255" s="11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1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1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1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1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1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</row>
    <row r="256">
      <c r="A256" s="7"/>
      <c r="B256" s="8"/>
      <c r="C256" s="8"/>
      <c r="D256" s="7"/>
      <c r="E256" s="7"/>
      <c r="F256" s="7"/>
      <c r="G256" s="9"/>
      <c r="H256" s="7"/>
      <c r="I256" s="7"/>
      <c r="J256" s="7"/>
      <c r="K256" s="7"/>
      <c r="L256" s="7"/>
      <c r="M256" s="7"/>
      <c r="N256" s="10"/>
      <c r="O256" s="10"/>
      <c r="P256" s="10"/>
      <c r="Q256" s="11"/>
      <c r="R256" s="10"/>
      <c r="S256" s="10"/>
      <c r="T256" s="11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1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1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1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1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1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</row>
    <row r="257">
      <c r="A257" s="7"/>
      <c r="B257" s="8"/>
      <c r="C257" s="8"/>
      <c r="D257" s="7"/>
      <c r="E257" s="7"/>
      <c r="F257" s="7"/>
      <c r="G257" s="9"/>
      <c r="H257" s="7"/>
      <c r="I257" s="7"/>
      <c r="J257" s="7"/>
      <c r="K257" s="7"/>
      <c r="L257" s="7"/>
      <c r="M257" s="7"/>
      <c r="N257" s="10"/>
      <c r="O257" s="10"/>
      <c r="P257" s="10"/>
      <c r="Q257" s="11"/>
      <c r="R257" s="10"/>
      <c r="S257" s="10"/>
      <c r="T257" s="11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1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1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1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1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1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</row>
    <row r="258">
      <c r="A258" s="7"/>
      <c r="B258" s="8"/>
      <c r="C258" s="8"/>
      <c r="D258" s="7"/>
      <c r="E258" s="7"/>
      <c r="F258" s="7"/>
      <c r="G258" s="9"/>
      <c r="H258" s="7"/>
      <c r="I258" s="7"/>
      <c r="J258" s="7"/>
      <c r="K258" s="7"/>
      <c r="L258" s="7"/>
      <c r="M258" s="7"/>
      <c r="N258" s="10"/>
      <c r="O258" s="10"/>
      <c r="P258" s="10"/>
      <c r="Q258" s="11"/>
      <c r="R258" s="10"/>
      <c r="S258" s="10"/>
      <c r="T258" s="11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1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1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1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1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1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</row>
    <row r="259">
      <c r="A259" s="7"/>
      <c r="B259" s="8"/>
      <c r="C259" s="8"/>
      <c r="D259" s="7"/>
      <c r="E259" s="7"/>
      <c r="F259" s="7"/>
      <c r="G259" s="9"/>
      <c r="H259" s="7"/>
      <c r="I259" s="7"/>
      <c r="J259" s="7"/>
      <c r="K259" s="7"/>
      <c r="L259" s="7"/>
      <c r="M259" s="7"/>
      <c r="N259" s="10"/>
      <c r="O259" s="10"/>
      <c r="P259" s="10"/>
      <c r="Q259" s="11"/>
      <c r="R259" s="10"/>
      <c r="S259" s="10"/>
      <c r="T259" s="11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1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1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1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1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</row>
    <row r="260">
      <c r="A260" s="7"/>
      <c r="B260" s="8"/>
      <c r="C260" s="8"/>
      <c r="D260" s="7"/>
      <c r="E260" s="7"/>
      <c r="F260" s="7"/>
      <c r="G260" s="9"/>
      <c r="H260" s="7"/>
      <c r="I260" s="7"/>
      <c r="J260" s="7"/>
      <c r="K260" s="7"/>
      <c r="L260" s="7"/>
      <c r="M260" s="7"/>
      <c r="N260" s="10"/>
      <c r="O260" s="10"/>
      <c r="P260" s="10"/>
      <c r="Q260" s="11"/>
      <c r="R260" s="10"/>
      <c r="S260" s="10"/>
      <c r="T260" s="11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1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1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1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1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1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</row>
    <row r="261">
      <c r="A261" s="7"/>
      <c r="B261" s="8"/>
      <c r="C261" s="8"/>
      <c r="D261" s="7"/>
      <c r="E261" s="7"/>
      <c r="F261" s="7"/>
      <c r="G261" s="9"/>
      <c r="H261" s="7"/>
      <c r="I261" s="7"/>
      <c r="J261" s="7"/>
      <c r="K261" s="7"/>
      <c r="L261" s="7"/>
      <c r="M261" s="7"/>
      <c r="N261" s="10"/>
      <c r="O261" s="10"/>
      <c r="P261" s="10"/>
      <c r="Q261" s="11"/>
      <c r="R261" s="10"/>
      <c r="S261" s="10"/>
      <c r="T261" s="11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1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1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1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1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1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</row>
    <row r="262">
      <c r="A262" s="7"/>
      <c r="B262" s="8"/>
      <c r="C262" s="8"/>
      <c r="D262" s="7"/>
      <c r="E262" s="7"/>
      <c r="F262" s="7"/>
      <c r="G262" s="9"/>
      <c r="H262" s="7"/>
      <c r="I262" s="7"/>
      <c r="J262" s="7"/>
      <c r="K262" s="7"/>
      <c r="L262" s="7"/>
      <c r="M262" s="7"/>
      <c r="N262" s="10"/>
      <c r="O262" s="10"/>
      <c r="P262" s="10"/>
      <c r="Q262" s="11"/>
      <c r="R262" s="10"/>
      <c r="S262" s="10"/>
      <c r="T262" s="11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1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1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1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1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1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</row>
    <row r="263">
      <c r="A263" s="7"/>
      <c r="B263" s="8"/>
      <c r="C263" s="8"/>
      <c r="D263" s="7"/>
      <c r="E263" s="7"/>
      <c r="F263" s="7"/>
      <c r="G263" s="9"/>
      <c r="H263" s="7"/>
      <c r="I263" s="7"/>
      <c r="J263" s="7"/>
      <c r="K263" s="7"/>
      <c r="L263" s="7"/>
      <c r="M263" s="7"/>
      <c r="N263" s="10"/>
      <c r="O263" s="10"/>
      <c r="P263" s="10"/>
      <c r="Q263" s="11"/>
      <c r="R263" s="10"/>
      <c r="S263" s="10"/>
      <c r="T263" s="11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1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1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1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1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1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</row>
    <row r="264">
      <c r="A264" s="7"/>
      <c r="B264" s="8"/>
      <c r="C264" s="8"/>
      <c r="D264" s="7"/>
      <c r="E264" s="7"/>
      <c r="F264" s="7"/>
      <c r="G264" s="9"/>
      <c r="H264" s="7"/>
      <c r="I264" s="7"/>
      <c r="J264" s="7"/>
      <c r="K264" s="7"/>
      <c r="L264" s="7"/>
      <c r="M264" s="7"/>
      <c r="N264" s="10"/>
      <c r="O264" s="10"/>
      <c r="P264" s="10"/>
      <c r="Q264" s="11"/>
      <c r="R264" s="10"/>
      <c r="S264" s="10"/>
      <c r="T264" s="11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1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1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1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1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1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</row>
    <row r="265">
      <c r="A265" s="7"/>
      <c r="B265" s="8"/>
      <c r="C265" s="8"/>
      <c r="D265" s="7"/>
      <c r="E265" s="7"/>
      <c r="F265" s="7"/>
      <c r="G265" s="9"/>
      <c r="H265" s="7"/>
      <c r="I265" s="7"/>
      <c r="J265" s="7"/>
      <c r="K265" s="7"/>
      <c r="L265" s="7"/>
      <c r="M265" s="7"/>
      <c r="N265" s="10"/>
      <c r="O265" s="10"/>
      <c r="P265" s="10"/>
      <c r="Q265" s="11"/>
      <c r="R265" s="10"/>
      <c r="S265" s="10"/>
      <c r="T265" s="11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1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1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1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1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1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</row>
    <row r="266">
      <c r="A266" s="7"/>
      <c r="B266" s="8"/>
      <c r="C266" s="8"/>
      <c r="D266" s="7"/>
      <c r="E266" s="7"/>
      <c r="F266" s="7"/>
      <c r="G266" s="9"/>
      <c r="H266" s="7"/>
      <c r="I266" s="7"/>
      <c r="J266" s="7"/>
      <c r="K266" s="7"/>
      <c r="L266" s="7"/>
      <c r="M266" s="7"/>
      <c r="N266" s="10"/>
      <c r="O266" s="10"/>
      <c r="P266" s="10"/>
      <c r="Q266" s="11"/>
      <c r="R266" s="10"/>
      <c r="S266" s="10"/>
      <c r="T266" s="11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1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1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1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1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1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</row>
    <row r="267">
      <c r="A267" s="7"/>
      <c r="B267" s="8"/>
      <c r="C267" s="8"/>
      <c r="D267" s="7"/>
      <c r="E267" s="7"/>
      <c r="F267" s="7"/>
      <c r="G267" s="9"/>
      <c r="H267" s="7"/>
      <c r="I267" s="7"/>
      <c r="J267" s="7"/>
      <c r="K267" s="7"/>
      <c r="L267" s="7"/>
      <c r="M267" s="7"/>
      <c r="N267" s="10"/>
      <c r="O267" s="10"/>
      <c r="P267" s="10"/>
      <c r="Q267" s="11"/>
      <c r="R267" s="10"/>
      <c r="S267" s="10"/>
      <c r="T267" s="11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1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1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1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1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1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</row>
    <row r="268">
      <c r="A268" s="7"/>
      <c r="B268" s="8"/>
      <c r="C268" s="8"/>
      <c r="D268" s="7"/>
      <c r="E268" s="7"/>
      <c r="F268" s="7"/>
      <c r="G268" s="9"/>
      <c r="H268" s="7"/>
      <c r="I268" s="7"/>
      <c r="J268" s="7"/>
      <c r="K268" s="7"/>
      <c r="L268" s="7"/>
      <c r="M268" s="7"/>
      <c r="N268" s="10"/>
      <c r="O268" s="10"/>
      <c r="P268" s="10"/>
      <c r="Q268" s="11"/>
      <c r="R268" s="10"/>
      <c r="S268" s="10"/>
      <c r="T268" s="11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1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1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1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1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1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</row>
    <row r="269">
      <c r="A269" s="7"/>
      <c r="B269" s="8"/>
      <c r="C269" s="8"/>
      <c r="D269" s="7"/>
      <c r="E269" s="7"/>
      <c r="F269" s="7"/>
      <c r="G269" s="9"/>
      <c r="H269" s="7"/>
      <c r="I269" s="7"/>
      <c r="J269" s="7"/>
      <c r="K269" s="7"/>
      <c r="L269" s="7"/>
      <c r="M269" s="7"/>
      <c r="N269" s="10"/>
      <c r="O269" s="10"/>
      <c r="P269" s="10"/>
      <c r="Q269" s="11"/>
      <c r="R269" s="10"/>
      <c r="S269" s="10"/>
      <c r="T269" s="11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1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1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1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1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1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</row>
    <row r="270">
      <c r="A270" s="7"/>
      <c r="B270" s="8"/>
      <c r="C270" s="8"/>
      <c r="D270" s="7"/>
      <c r="E270" s="7"/>
      <c r="F270" s="7"/>
      <c r="G270" s="9"/>
      <c r="H270" s="7"/>
      <c r="I270" s="7"/>
      <c r="J270" s="7"/>
      <c r="K270" s="7"/>
      <c r="L270" s="7"/>
      <c r="M270" s="7"/>
      <c r="N270" s="10"/>
      <c r="O270" s="10"/>
      <c r="P270" s="10"/>
      <c r="Q270" s="11"/>
      <c r="R270" s="10"/>
      <c r="S270" s="10"/>
      <c r="T270" s="11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1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1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1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1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1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</row>
    <row r="271">
      <c r="A271" s="7"/>
      <c r="B271" s="8"/>
      <c r="C271" s="8"/>
      <c r="D271" s="7"/>
      <c r="E271" s="7"/>
      <c r="F271" s="7"/>
      <c r="G271" s="9"/>
      <c r="H271" s="7"/>
      <c r="I271" s="7"/>
      <c r="J271" s="7"/>
      <c r="K271" s="7"/>
      <c r="L271" s="7"/>
      <c r="M271" s="7"/>
      <c r="N271" s="10"/>
      <c r="O271" s="10"/>
      <c r="P271" s="10"/>
      <c r="Q271" s="11"/>
      <c r="R271" s="10"/>
      <c r="S271" s="10"/>
      <c r="T271" s="11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1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1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1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1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1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</row>
    <row r="272">
      <c r="A272" s="7"/>
      <c r="B272" s="8"/>
      <c r="C272" s="8"/>
      <c r="D272" s="7"/>
      <c r="E272" s="7"/>
      <c r="F272" s="7"/>
      <c r="G272" s="9"/>
      <c r="H272" s="7"/>
      <c r="I272" s="7"/>
      <c r="J272" s="7"/>
      <c r="K272" s="7"/>
      <c r="L272" s="7"/>
      <c r="M272" s="7"/>
      <c r="N272" s="10"/>
      <c r="O272" s="10"/>
      <c r="P272" s="10"/>
      <c r="Q272" s="11"/>
      <c r="R272" s="10"/>
      <c r="S272" s="10"/>
      <c r="T272" s="11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1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1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1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1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1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</row>
    <row r="273">
      <c r="A273" s="7"/>
      <c r="B273" s="8"/>
      <c r="C273" s="8"/>
      <c r="D273" s="7"/>
      <c r="E273" s="7"/>
      <c r="F273" s="7"/>
      <c r="G273" s="9"/>
      <c r="H273" s="7"/>
      <c r="I273" s="7"/>
      <c r="J273" s="7"/>
      <c r="K273" s="7"/>
      <c r="L273" s="7"/>
      <c r="M273" s="7"/>
      <c r="N273" s="10"/>
      <c r="O273" s="10"/>
      <c r="P273" s="10"/>
      <c r="Q273" s="11"/>
      <c r="R273" s="10"/>
      <c r="S273" s="10"/>
      <c r="T273" s="11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1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1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1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1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1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</row>
    <row r="274">
      <c r="A274" s="7"/>
      <c r="B274" s="8"/>
      <c r="C274" s="8"/>
      <c r="D274" s="7"/>
      <c r="E274" s="7"/>
      <c r="F274" s="7"/>
      <c r="G274" s="9"/>
      <c r="H274" s="7"/>
      <c r="I274" s="7"/>
      <c r="J274" s="7"/>
      <c r="K274" s="7"/>
      <c r="L274" s="7"/>
      <c r="M274" s="7"/>
      <c r="N274" s="10"/>
      <c r="O274" s="10"/>
      <c r="P274" s="10"/>
      <c r="Q274" s="11"/>
      <c r="R274" s="10"/>
      <c r="S274" s="10"/>
      <c r="T274" s="11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1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1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1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1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1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</row>
    <row r="275">
      <c r="A275" s="7"/>
      <c r="B275" s="8"/>
      <c r="C275" s="8"/>
      <c r="D275" s="7"/>
      <c r="E275" s="7"/>
      <c r="F275" s="7"/>
      <c r="G275" s="9"/>
      <c r="H275" s="7"/>
      <c r="I275" s="7"/>
      <c r="J275" s="7"/>
      <c r="K275" s="7"/>
      <c r="L275" s="7"/>
      <c r="M275" s="7"/>
      <c r="N275" s="10"/>
      <c r="O275" s="10"/>
      <c r="P275" s="10"/>
      <c r="Q275" s="11"/>
      <c r="R275" s="10"/>
      <c r="S275" s="10"/>
      <c r="T275" s="11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1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1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1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1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1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</row>
    <row r="276">
      <c r="A276" s="7"/>
      <c r="B276" s="8"/>
      <c r="C276" s="8"/>
      <c r="D276" s="7"/>
      <c r="E276" s="7"/>
      <c r="F276" s="7"/>
      <c r="G276" s="9"/>
      <c r="H276" s="7"/>
      <c r="I276" s="7"/>
      <c r="J276" s="7"/>
      <c r="K276" s="7"/>
      <c r="L276" s="7"/>
      <c r="M276" s="7"/>
      <c r="N276" s="10"/>
      <c r="O276" s="10"/>
      <c r="P276" s="10"/>
      <c r="Q276" s="11"/>
      <c r="R276" s="10"/>
      <c r="S276" s="10"/>
      <c r="T276" s="11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1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1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1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1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1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</row>
    <row r="277">
      <c r="A277" s="7"/>
      <c r="B277" s="8"/>
      <c r="C277" s="8"/>
      <c r="D277" s="7"/>
      <c r="E277" s="7"/>
      <c r="F277" s="7"/>
      <c r="G277" s="9"/>
      <c r="H277" s="7"/>
      <c r="I277" s="7"/>
      <c r="J277" s="7"/>
      <c r="K277" s="7"/>
      <c r="L277" s="7"/>
      <c r="M277" s="7"/>
      <c r="N277" s="10"/>
      <c r="O277" s="10"/>
      <c r="P277" s="10"/>
      <c r="Q277" s="11"/>
      <c r="R277" s="10"/>
      <c r="S277" s="10"/>
      <c r="T277" s="11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1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1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1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1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1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</row>
    <row r="278">
      <c r="A278" s="7"/>
      <c r="B278" s="8"/>
      <c r="C278" s="8"/>
      <c r="D278" s="7"/>
      <c r="E278" s="7"/>
      <c r="F278" s="7"/>
      <c r="G278" s="9"/>
      <c r="H278" s="7"/>
      <c r="I278" s="7"/>
      <c r="J278" s="7"/>
      <c r="K278" s="7"/>
      <c r="L278" s="7"/>
      <c r="M278" s="7"/>
      <c r="N278" s="10"/>
      <c r="O278" s="10"/>
      <c r="P278" s="10"/>
      <c r="Q278" s="11"/>
      <c r="R278" s="10"/>
      <c r="S278" s="10"/>
      <c r="T278" s="11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1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1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1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1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1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</row>
    <row r="279">
      <c r="A279" s="7"/>
      <c r="B279" s="8"/>
      <c r="C279" s="8"/>
      <c r="D279" s="7"/>
      <c r="E279" s="7"/>
      <c r="F279" s="7"/>
      <c r="G279" s="9"/>
      <c r="H279" s="7"/>
      <c r="I279" s="7"/>
      <c r="J279" s="7"/>
      <c r="K279" s="7"/>
      <c r="L279" s="7"/>
      <c r="M279" s="7"/>
      <c r="N279" s="10"/>
      <c r="O279" s="10"/>
      <c r="P279" s="10"/>
      <c r="Q279" s="11"/>
      <c r="R279" s="10"/>
      <c r="S279" s="10"/>
      <c r="T279" s="11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1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1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1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1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1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</row>
    <row r="280">
      <c r="A280" s="7"/>
      <c r="B280" s="8"/>
      <c r="C280" s="8"/>
      <c r="D280" s="7"/>
      <c r="E280" s="7"/>
      <c r="F280" s="7"/>
      <c r="G280" s="9"/>
      <c r="H280" s="7"/>
      <c r="I280" s="7"/>
      <c r="J280" s="7"/>
      <c r="K280" s="7"/>
      <c r="L280" s="7"/>
      <c r="M280" s="7"/>
      <c r="N280" s="10"/>
      <c r="O280" s="10"/>
      <c r="P280" s="10"/>
      <c r="Q280" s="11"/>
      <c r="R280" s="10"/>
      <c r="S280" s="10"/>
      <c r="T280" s="11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1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1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1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1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1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</row>
    <row r="281">
      <c r="A281" s="7"/>
      <c r="B281" s="8"/>
      <c r="C281" s="8"/>
      <c r="D281" s="7"/>
      <c r="E281" s="7"/>
      <c r="F281" s="7"/>
      <c r="G281" s="9"/>
      <c r="H281" s="7"/>
      <c r="I281" s="7"/>
      <c r="J281" s="7"/>
      <c r="K281" s="7"/>
      <c r="L281" s="7"/>
      <c r="M281" s="7"/>
      <c r="N281" s="10"/>
      <c r="O281" s="10"/>
      <c r="P281" s="10"/>
      <c r="Q281" s="11"/>
      <c r="R281" s="10"/>
      <c r="S281" s="10"/>
      <c r="T281" s="11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1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1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1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1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1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</row>
    <row r="282">
      <c r="A282" s="7"/>
      <c r="B282" s="8"/>
      <c r="C282" s="8"/>
      <c r="D282" s="7"/>
      <c r="E282" s="7"/>
      <c r="F282" s="7"/>
      <c r="G282" s="9"/>
      <c r="H282" s="7"/>
      <c r="I282" s="7"/>
      <c r="J282" s="7"/>
      <c r="K282" s="7"/>
      <c r="L282" s="7"/>
      <c r="M282" s="7"/>
      <c r="N282" s="10"/>
      <c r="O282" s="10"/>
      <c r="P282" s="10"/>
      <c r="Q282" s="11"/>
      <c r="R282" s="10"/>
      <c r="S282" s="10"/>
      <c r="T282" s="11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1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1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1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1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1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</row>
    <row r="283">
      <c r="A283" s="7"/>
      <c r="B283" s="8"/>
      <c r="C283" s="8"/>
      <c r="D283" s="7"/>
      <c r="E283" s="7"/>
      <c r="F283" s="7"/>
      <c r="G283" s="9"/>
      <c r="H283" s="7"/>
      <c r="I283" s="7"/>
      <c r="J283" s="7"/>
      <c r="K283" s="7"/>
      <c r="L283" s="7"/>
      <c r="M283" s="7"/>
      <c r="N283" s="10"/>
      <c r="O283" s="10"/>
      <c r="P283" s="10"/>
      <c r="Q283" s="11"/>
      <c r="R283" s="10"/>
      <c r="S283" s="10"/>
      <c r="T283" s="11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1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1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1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1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1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</row>
    <row r="284">
      <c r="A284" s="7"/>
      <c r="B284" s="8"/>
      <c r="C284" s="8"/>
      <c r="D284" s="7"/>
      <c r="E284" s="7"/>
      <c r="F284" s="7"/>
      <c r="G284" s="9"/>
      <c r="H284" s="7"/>
      <c r="I284" s="7"/>
      <c r="J284" s="7"/>
      <c r="K284" s="7"/>
      <c r="L284" s="7"/>
      <c r="M284" s="7"/>
      <c r="N284" s="10"/>
      <c r="O284" s="10"/>
      <c r="P284" s="10"/>
      <c r="Q284" s="11"/>
      <c r="R284" s="10"/>
      <c r="S284" s="10"/>
      <c r="T284" s="11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1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1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1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1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1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</row>
    <row r="285">
      <c r="A285" s="7"/>
      <c r="B285" s="8"/>
      <c r="C285" s="8"/>
      <c r="D285" s="7"/>
      <c r="E285" s="7"/>
      <c r="F285" s="7"/>
      <c r="G285" s="9"/>
      <c r="H285" s="7"/>
      <c r="I285" s="7"/>
      <c r="J285" s="7"/>
      <c r="K285" s="7"/>
      <c r="L285" s="7"/>
      <c r="M285" s="7"/>
      <c r="N285" s="10"/>
      <c r="O285" s="10"/>
      <c r="P285" s="10"/>
      <c r="Q285" s="11"/>
      <c r="R285" s="10"/>
      <c r="S285" s="10"/>
      <c r="T285" s="11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1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1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1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1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1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</row>
    <row r="286">
      <c r="A286" s="7"/>
      <c r="B286" s="8"/>
      <c r="C286" s="8"/>
      <c r="D286" s="7"/>
      <c r="E286" s="7"/>
      <c r="F286" s="7"/>
      <c r="G286" s="9"/>
      <c r="H286" s="7"/>
      <c r="I286" s="7"/>
      <c r="J286" s="7"/>
      <c r="K286" s="7"/>
      <c r="L286" s="7"/>
      <c r="M286" s="7"/>
      <c r="N286" s="10"/>
      <c r="O286" s="10"/>
      <c r="P286" s="10"/>
      <c r="Q286" s="11"/>
      <c r="R286" s="10"/>
      <c r="S286" s="10"/>
      <c r="T286" s="11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1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1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1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1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1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</row>
    <row r="287">
      <c r="A287" s="7"/>
      <c r="B287" s="8"/>
      <c r="C287" s="8"/>
      <c r="D287" s="7"/>
      <c r="E287" s="7"/>
      <c r="F287" s="7"/>
      <c r="G287" s="9"/>
      <c r="H287" s="7"/>
      <c r="I287" s="7"/>
      <c r="J287" s="7"/>
      <c r="K287" s="7"/>
      <c r="L287" s="7"/>
      <c r="M287" s="7"/>
      <c r="N287" s="10"/>
      <c r="O287" s="10"/>
      <c r="P287" s="10"/>
      <c r="Q287" s="11"/>
      <c r="R287" s="10"/>
      <c r="S287" s="10"/>
      <c r="T287" s="11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1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1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1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1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1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</row>
    <row r="288">
      <c r="A288" s="7"/>
      <c r="B288" s="8"/>
      <c r="C288" s="8"/>
      <c r="D288" s="7"/>
      <c r="E288" s="7"/>
      <c r="F288" s="7"/>
      <c r="G288" s="9"/>
      <c r="H288" s="7"/>
      <c r="I288" s="7"/>
      <c r="J288" s="7"/>
      <c r="K288" s="7"/>
      <c r="L288" s="7"/>
      <c r="M288" s="7"/>
      <c r="N288" s="10"/>
      <c r="O288" s="10"/>
      <c r="P288" s="10"/>
      <c r="Q288" s="11"/>
      <c r="R288" s="10"/>
      <c r="S288" s="10"/>
      <c r="T288" s="11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1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1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1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1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1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</row>
    <row r="289">
      <c r="A289" s="7"/>
      <c r="B289" s="8"/>
      <c r="C289" s="8"/>
      <c r="D289" s="7"/>
      <c r="E289" s="7"/>
      <c r="F289" s="7"/>
      <c r="G289" s="9"/>
      <c r="H289" s="7"/>
      <c r="I289" s="7"/>
      <c r="J289" s="7"/>
      <c r="K289" s="7"/>
      <c r="L289" s="7"/>
      <c r="M289" s="7"/>
      <c r="N289" s="10"/>
      <c r="O289" s="10"/>
      <c r="P289" s="10"/>
      <c r="Q289" s="11"/>
      <c r="R289" s="10"/>
      <c r="S289" s="10"/>
      <c r="T289" s="11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1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1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1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1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1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</row>
    <row r="290">
      <c r="A290" s="7"/>
      <c r="B290" s="8"/>
      <c r="C290" s="8"/>
      <c r="D290" s="7"/>
      <c r="E290" s="7"/>
      <c r="F290" s="7"/>
      <c r="G290" s="9"/>
      <c r="H290" s="7"/>
      <c r="I290" s="7"/>
      <c r="J290" s="7"/>
      <c r="K290" s="7"/>
      <c r="L290" s="7"/>
      <c r="M290" s="7"/>
      <c r="N290" s="10"/>
      <c r="O290" s="10"/>
      <c r="P290" s="10"/>
      <c r="Q290" s="11"/>
      <c r="R290" s="10"/>
      <c r="S290" s="10"/>
      <c r="T290" s="11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1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1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1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1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1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</row>
    <row r="291">
      <c r="A291" s="7"/>
      <c r="B291" s="8"/>
      <c r="C291" s="8"/>
      <c r="D291" s="7"/>
      <c r="E291" s="7"/>
      <c r="F291" s="7"/>
      <c r="G291" s="9"/>
      <c r="H291" s="7"/>
      <c r="I291" s="7"/>
      <c r="J291" s="7"/>
      <c r="K291" s="7"/>
      <c r="L291" s="7"/>
      <c r="M291" s="7"/>
      <c r="N291" s="10"/>
      <c r="O291" s="10"/>
      <c r="P291" s="10"/>
      <c r="Q291" s="11"/>
      <c r="R291" s="10"/>
      <c r="S291" s="10"/>
      <c r="T291" s="11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1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1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1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1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1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</row>
    <row r="292">
      <c r="A292" s="7"/>
      <c r="B292" s="8"/>
      <c r="C292" s="8"/>
      <c r="D292" s="7"/>
      <c r="E292" s="7"/>
      <c r="F292" s="7"/>
      <c r="G292" s="9"/>
      <c r="H292" s="7"/>
      <c r="I292" s="7"/>
      <c r="J292" s="7"/>
      <c r="K292" s="7"/>
      <c r="L292" s="7"/>
      <c r="M292" s="7"/>
      <c r="N292" s="10"/>
      <c r="O292" s="10"/>
      <c r="P292" s="10"/>
      <c r="Q292" s="11"/>
      <c r="R292" s="10"/>
      <c r="S292" s="10"/>
      <c r="T292" s="11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1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1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1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1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1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</row>
    <row r="293">
      <c r="A293" s="7"/>
      <c r="B293" s="8"/>
      <c r="C293" s="8"/>
      <c r="D293" s="7"/>
      <c r="E293" s="7"/>
      <c r="F293" s="7"/>
      <c r="G293" s="9"/>
      <c r="H293" s="7"/>
      <c r="I293" s="7"/>
      <c r="J293" s="7"/>
      <c r="K293" s="7"/>
      <c r="L293" s="7"/>
      <c r="M293" s="7"/>
      <c r="N293" s="10"/>
      <c r="O293" s="10"/>
      <c r="P293" s="10"/>
      <c r="Q293" s="11"/>
      <c r="R293" s="10"/>
      <c r="S293" s="10"/>
      <c r="T293" s="11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1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1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1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1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1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</row>
    <row r="294">
      <c r="A294" s="7"/>
      <c r="B294" s="8"/>
      <c r="C294" s="8"/>
      <c r="D294" s="7"/>
      <c r="E294" s="7"/>
      <c r="F294" s="7"/>
      <c r="G294" s="9"/>
      <c r="H294" s="7"/>
      <c r="I294" s="7"/>
      <c r="J294" s="7"/>
      <c r="K294" s="7"/>
      <c r="L294" s="7"/>
      <c r="M294" s="7"/>
      <c r="N294" s="10"/>
      <c r="O294" s="10"/>
      <c r="P294" s="10"/>
      <c r="Q294" s="11"/>
      <c r="R294" s="10"/>
      <c r="S294" s="10"/>
      <c r="T294" s="11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1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1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1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1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1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</row>
    <row r="295">
      <c r="A295" s="7"/>
      <c r="B295" s="8"/>
      <c r="C295" s="8"/>
      <c r="D295" s="7"/>
      <c r="E295" s="7"/>
      <c r="F295" s="7"/>
      <c r="G295" s="9"/>
      <c r="H295" s="7"/>
      <c r="I295" s="7"/>
      <c r="J295" s="7"/>
      <c r="K295" s="7"/>
      <c r="L295" s="7"/>
      <c r="M295" s="7"/>
      <c r="N295" s="10"/>
      <c r="O295" s="10"/>
      <c r="P295" s="10"/>
      <c r="Q295" s="11"/>
      <c r="R295" s="10"/>
      <c r="S295" s="10"/>
      <c r="T295" s="11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1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1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1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1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1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</row>
    <row r="296">
      <c r="A296" s="7"/>
      <c r="B296" s="8"/>
      <c r="C296" s="8"/>
      <c r="D296" s="7"/>
      <c r="E296" s="7"/>
      <c r="F296" s="7"/>
      <c r="G296" s="9"/>
      <c r="H296" s="7"/>
      <c r="I296" s="7"/>
      <c r="J296" s="7"/>
      <c r="K296" s="7"/>
      <c r="L296" s="7"/>
      <c r="M296" s="7"/>
      <c r="N296" s="10"/>
      <c r="O296" s="10"/>
      <c r="P296" s="10"/>
      <c r="Q296" s="11"/>
      <c r="R296" s="10"/>
      <c r="S296" s="10"/>
      <c r="T296" s="11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1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1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1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1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1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</row>
    <row r="297">
      <c r="A297" s="7"/>
      <c r="B297" s="8"/>
      <c r="C297" s="8"/>
      <c r="D297" s="7"/>
      <c r="E297" s="7"/>
      <c r="F297" s="7"/>
      <c r="G297" s="9"/>
      <c r="H297" s="7"/>
      <c r="I297" s="7"/>
      <c r="J297" s="7"/>
      <c r="K297" s="7"/>
      <c r="L297" s="7"/>
      <c r="M297" s="7"/>
      <c r="N297" s="10"/>
      <c r="O297" s="10"/>
      <c r="P297" s="10"/>
      <c r="Q297" s="11"/>
      <c r="R297" s="10"/>
      <c r="S297" s="10"/>
      <c r="T297" s="11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1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1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1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1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1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</row>
    <row r="298">
      <c r="A298" s="7"/>
      <c r="B298" s="8"/>
      <c r="C298" s="8"/>
      <c r="D298" s="7"/>
      <c r="E298" s="7"/>
      <c r="F298" s="7"/>
      <c r="G298" s="9"/>
      <c r="H298" s="7"/>
      <c r="I298" s="7"/>
      <c r="J298" s="7"/>
      <c r="K298" s="7"/>
      <c r="L298" s="7"/>
      <c r="M298" s="7"/>
      <c r="N298" s="10"/>
      <c r="O298" s="10"/>
      <c r="P298" s="10"/>
      <c r="Q298" s="11"/>
      <c r="R298" s="10"/>
      <c r="S298" s="10"/>
      <c r="T298" s="11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1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1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1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1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1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</row>
    <row r="299">
      <c r="A299" s="7"/>
      <c r="B299" s="8"/>
      <c r="C299" s="8"/>
      <c r="D299" s="7"/>
      <c r="E299" s="7"/>
      <c r="F299" s="7"/>
      <c r="G299" s="9"/>
      <c r="H299" s="7"/>
      <c r="I299" s="7"/>
      <c r="J299" s="7"/>
      <c r="K299" s="7"/>
      <c r="L299" s="7"/>
      <c r="M299" s="7"/>
      <c r="N299" s="10"/>
      <c r="O299" s="10"/>
      <c r="P299" s="10"/>
      <c r="Q299" s="11"/>
      <c r="R299" s="10"/>
      <c r="S299" s="10"/>
      <c r="T299" s="11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1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1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1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1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1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</row>
    <row r="300">
      <c r="A300" s="7"/>
      <c r="B300" s="8"/>
      <c r="C300" s="8"/>
      <c r="D300" s="7"/>
      <c r="E300" s="7"/>
      <c r="F300" s="7"/>
      <c r="G300" s="9"/>
      <c r="H300" s="7"/>
      <c r="I300" s="7"/>
      <c r="J300" s="7"/>
      <c r="K300" s="7"/>
      <c r="L300" s="7"/>
      <c r="M300" s="7"/>
      <c r="N300" s="10"/>
      <c r="O300" s="10"/>
      <c r="P300" s="10"/>
      <c r="Q300" s="11"/>
      <c r="R300" s="10"/>
      <c r="S300" s="10"/>
      <c r="T300" s="11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1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1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1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1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1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</row>
    <row r="301">
      <c r="A301" s="7"/>
      <c r="B301" s="8"/>
      <c r="C301" s="8"/>
      <c r="D301" s="7"/>
      <c r="E301" s="7"/>
      <c r="F301" s="7"/>
      <c r="G301" s="9"/>
      <c r="H301" s="7"/>
      <c r="I301" s="7"/>
      <c r="J301" s="7"/>
      <c r="K301" s="7"/>
      <c r="L301" s="7"/>
      <c r="M301" s="7"/>
      <c r="N301" s="10"/>
      <c r="O301" s="10"/>
      <c r="P301" s="10"/>
      <c r="Q301" s="11"/>
      <c r="R301" s="10"/>
      <c r="S301" s="10"/>
      <c r="T301" s="11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1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1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1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1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1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</row>
    <row r="302">
      <c r="A302" s="7"/>
      <c r="B302" s="8"/>
      <c r="C302" s="8"/>
      <c r="D302" s="7"/>
      <c r="E302" s="7"/>
      <c r="F302" s="7"/>
      <c r="G302" s="9"/>
      <c r="H302" s="7"/>
      <c r="I302" s="7"/>
      <c r="J302" s="7"/>
      <c r="K302" s="7"/>
      <c r="L302" s="7"/>
      <c r="M302" s="7"/>
      <c r="N302" s="10"/>
      <c r="O302" s="10"/>
      <c r="P302" s="10"/>
      <c r="Q302" s="11"/>
      <c r="R302" s="10"/>
      <c r="S302" s="10"/>
      <c r="T302" s="11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1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1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1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1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1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</row>
    <row r="303">
      <c r="A303" s="7"/>
      <c r="B303" s="8"/>
      <c r="C303" s="8"/>
      <c r="D303" s="7"/>
      <c r="E303" s="7"/>
      <c r="F303" s="7"/>
      <c r="G303" s="9"/>
      <c r="H303" s="7"/>
      <c r="I303" s="7"/>
      <c r="J303" s="7"/>
      <c r="K303" s="7"/>
      <c r="L303" s="7"/>
      <c r="M303" s="7"/>
      <c r="N303" s="10"/>
      <c r="O303" s="10"/>
      <c r="P303" s="10"/>
      <c r="Q303" s="11"/>
      <c r="R303" s="10"/>
      <c r="S303" s="10"/>
      <c r="T303" s="11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1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1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1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1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1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</row>
    <row r="304">
      <c r="A304" s="7"/>
      <c r="B304" s="8"/>
      <c r="C304" s="8"/>
      <c r="D304" s="7"/>
      <c r="E304" s="7"/>
      <c r="F304" s="7"/>
      <c r="G304" s="9"/>
      <c r="H304" s="7"/>
      <c r="I304" s="7"/>
      <c r="J304" s="7"/>
      <c r="K304" s="7"/>
      <c r="L304" s="7"/>
      <c r="M304" s="7"/>
      <c r="N304" s="10"/>
      <c r="O304" s="10"/>
      <c r="P304" s="10"/>
      <c r="Q304" s="11"/>
      <c r="R304" s="10"/>
      <c r="S304" s="10"/>
      <c r="T304" s="11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1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1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1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1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1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</row>
    <row r="305">
      <c r="A305" s="7"/>
      <c r="B305" s="8"/>
      <c r="C305" s="8"/>
      <c r="D305" s="7"/>
      <c r="E305" s="7"/>
      <c r="F305" s="7"/>
      <c r="G305" s="9"/>
      <c r="H305" s="7"/>
      <c r="I305" s="7"/>
      <c r="J305" s="7"/>
      <c r="K305" s="7"/>
      <c r="L305" s="7"/>
      <c r="M305" s="7"/>
      <c r="N305" s="10"/>
      <c r="O305" s="10"/>
      <c r="P305" s="10"/>
      <c r="Q305" s="11"/>
      <c r="R305" s="10"/>
      <c r="S305" s="10"/>
      <c r="T305" s="11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1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1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1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1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1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</row>
    <row r="306">
      <c r="A306" s="7"/>
      <c r="B306" s="8"/>
      <c r="C306" s="8"/>
      <c r="D306" s="7"/>
      <c r="E306" s="7"/>
      <c r="F306" s="7"/>
      <c r="G306" s="9"/>
      <c r="H306" s="7"/>
      <c r="I306" s="7"/>
      <c r="J306" s="7"/>
      <c r="K306" s="7"/>
      <c r="L306" s="7"/>
      <c r="M306" s="7"/>
      <c r="N306" s="10"/>
      <c r="O306" s="10"/>
      <c r="P306" s="10"/>
      <c r="Q306" s="11"/>
      <c r="R306" s="10"/>
      <c r="S306" s="10"/>
      <c r="T306" s="11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1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1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1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1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1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</row>
    <row r="307">
      <c r="A307" s="7"/>
      <c r="B307" s="8"/>
      <c r="C307" s="8"/>
      <c r="D307" s="7"/>
      <c r="E307" s="7"/>
      <c r="F307" s="7"/>
      <c r="G307" s="9"/>
      <c r="H307" s="7"/>
      <c r="I307" s="7"/>
      <c r="J307" s="7"/>
      <c r="K307" s="7"/>
      <c r="L307" s="7"/>
      <c r="M307" s="7"/>
      <c r="N307" s="10"/>
      <c r="O307" s="10"/>
      <c r="P307" s="10"/>
      <c r="Q307" s="11"/>
      <c r="R307" s="10"/>
      <c r="S307" s="10"/>
      <c r="T307" s="11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1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1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1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1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1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</row>
    <row r="308">
      <c r="A308" s="7"/>
      <c r="B308" s="8"/>
      <c r="C308" s="8"/>
      <c r="D308" s="7"/>
      <c r="E308" s="7"/>
      <c r="F308" s="7"/>
      <c r="G308" s="9"/>
      <c r="H308" s="7"/>
      <c r="I308" s="7"/>
      <c r="J308" s="7"/>
      <c r="K308" s="7"/>
      <c r="L308" s="7"/>
      <c r="M308" s="7"/>
      <c r="N308" s="10"/>
      <c r="O308" s="10"/>
      <c r="P308" s="10"/>
      <c r="Q308" s="11"/>
      <c r="R308" s="10"/>
      <c r="S308" s="10"/>
      <c r="T308" s="11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1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1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1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1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1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</row>
    <row r="309">
      <c r="A309" s="7"/>
      <c r="B309" s="8"/>
      <c r="C309" s="8"/>
      <c r="D309" s="7"/>
      <c r="E309" s="7"/>
      <c r="F309" s="7"/>
      <c r="G309" s="9"/>
      <c r="H309" s="7"/>
      <c r="I309" s="7"/>
      <c r="J309" s="7"/>
      <c r="K309" s="7"/>
      <c r="L309" s="7"/>
      <c r="M309" s="7"/>
      <c r="N309" s="10"/>
      <c r="O309" s="10"/>
      <c r="P309" s="10"/>
      <c r="Q309" s="11"/>
      <c r="R309" s="10"/>
      <c r="S309" s="10"/>
      <c r="T309" s="11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1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1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1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1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1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</row>
    <row r="310">
      <c r="A310" s="7"/>
      <c r="B310" s="8"/>
      <c r="C310" s="8"/>
      <c r="D310" s="7"/>
      <c r="E310" s="7"/>
      <c r="F310" s="7"/>
      <c r="G310" s="9"/>
      <c r="H310" s="7"/>
      <c r="I310" s="7"/>
      <c r="J310" s="7"/>
      <c r="K310" s="7"/>
      <c r="L310" s="7"/>
      <c r="M310" s="7"/>
      <c r="N310" s="10"/>
      <c r="O310" s="10"/>
      <c r="P310" s="10"/>
      <c r="Q310" s="11"/>
      <c r="R310" s="10"/>
      <c r="S310" s="10"/>
      <c r="T310" s="11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1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1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1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1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1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</row>
    <row r="311">
      <c r="A311" s="7"/>
      <c r="B311" s="8"/>
      <c r="C311" s="8"/>
      <c r="D311" s="7"/>
      <c r="E311" s="7"/>
      <c r="F311" s="7"/>
      <c r="G311" s="9"/>
      <c r="H311" s="7"/>
      <c r="I311" s="7"/>
      <c r="J311" s="7"/>
      <c r="K311" s="7"/>
      <c r="L311" s="7"/>
      <c r="M311" s="7"/>
      <c r="N311" s="10"/>
      <c r="O311" s="10"/>
      <c r="P311" s="10"/>
      <c r="Q311" s="11"/>
      <c r="R311" s="10"/>
      <c r="S311" s="10"/>
      <c r="T311" s="11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1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1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1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1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1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</row>
    <row r="312">
      <c r="A312" s="7"/>
      <c r="B312" s="8"/>
      <c r="C312" s="8"/>
      <c r="D312" s="7"/>
      <c r="E312" s="7"/>
      <c r="F312" s="7"/>
      <c r="G312" s="9"/>
      <c r="H312" s="7"/>
      <c r="I312" s="7"/>
      <c r="J312" s="7"/>
      <c r="K312" s="7"/>
      <c r="L312" s="7"/>
      <c r="M312" s="7"/>
      <c r="N312" s="10"/>
      <c r="O312" s="10"/>
      <c r="P312" s="10"/>
      <c r="Q312" s="11"/>
      <c r="R312" s="10"/>
      <c r="S312" s="10"/>
      <c r="T312" s="11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1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1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1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1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1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</row>
    <row r="313">
      <c r="A313" s="7"/>
      <c r="B313" s="8"/>
      <c r="C313" s="8"/>
      <c r="D313" s="7"/>
      <c r="E313" s="7"/>
      <c r="F313" s="7"/>
      <c r="G313" s="9"/>
      <c r="H313" s="7"/>
      <c r="I313" s="7"/>
      <c r="J313" s="7"/>
      <c r="K313" s="7"/>
      <c r="L313" s="7"/>
      <c r="M313" s="7"/>
      <c r="N313" s="10"/>
      <c r="O313" s="10"/>
      <c r="P313" s="10"/>
      <c r="Q313" s="11"/>
      <c r="R313" s="10"/>
      <c r="S313" s="10"/>
      <c r="T313" s="11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1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1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1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1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1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</row>
    <row r="314">
      <c r="A314" s="7"/>
      <c r="B314" s="8"/>
      <c r="C314" s="8"/>
      <c r="D314" s="7"/>
      <c r="E314" s="7"/>
      <c r="F314" s="7"/>
      <c r="G314" s="9"/>
      <c r="H314" s="7"/>
      <c r="I314" s="7"/>
      <c r="J314" s="7"/>
      <c r="K314" s="7"/>
      <c r="L314" s="7"/>
      <c r="M314" s="7"/>
      <c r="N314" s="10"/>
      <c r="O314" s="10"/>
      <c r="P314" s="10"/>
      <c r="Q314" s="11"/>
      <c r="R314" s="10"/>
      <c r="S314" s="10"/>
      <c r="T314" s="11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1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1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1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1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1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</row>
    <row r="315">
      <c r="A315" s="7"/>
      <c r="B315" s="8"/>
      <c r="C315" s="8"/>
      <c r="D315" s="7"/>
      <c r="E315" s="7"/>
      <c r="F315" s="7"/>
      <c r="G315" s="9"/>
      <c r="H315" s="7"/>
      <c r="I315" s="7"/>
      <c r="J315" s="7"/>
      <c r="K315" s="7"/>
      <c r="L315" s="7"/>
      <c r="M315" s="7"/>
      <c r="N315" s="10"/>
      <c r="O315" s="10"/>
      <c r="P315" s="10"/>
      <c r="Q315" s="11"/>
      <c r="R315" s="10"/>
      <c r="S315" s="10"/>
      <c r="T315" s="11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1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1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1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1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1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</row>
    <row r="316">
      <c r="A316" s="7"/>
      <c r="B316" s="8"/>
      <c r="C316" s="8"/>
      <c r="D316" s="7"/>
      <c r="E316" s="7"/>
      <c r="F316" s="7"/>
      <c r="G316" s="9"/>
      <c r="H316" s="7"/>
      <c r="I316" s="7"/>
      <c r="J316" s="7"/>
      <c r="K316" s="7"/>
      <c r="L316" s="7"/>
      <c r="M316" s="7"/>
      <c r="N316" s="10"/>
      <c r="O316" s="10"/>
      <c r="P316" s="10"/>
      <c r="Q316" s="11"/>
      <c r="R316" s="10"/>
      <c r="S316" s="10"/>
      <c r="T316" s="11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1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1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1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1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1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</row>
    <row r="317">
      <c r="A317" s="7"/>
      <c r="B317" s="8"/>
      <c r="C317" s="8"/>
      <c r="D317" s="7"/>
      <c r="E317" s="7"/>
      <c r="F317" s="7"/>
      <c r="G317" s="9"/>
      <c r="H317" s="7"/>
      <c r="I317" s="7"/>
      <c r="J317" s="7"/>
      <c r="K317" s="7"/>
      <c r="L317" s="7"/>
      <c r="M317" s="7"/>
      <c r="N317" s="10"/>
      <c r="O317" s="10"/>
      <c r="P317" s="10"/>
      <c r="Q317" s="11"/>
      <c r="R317" s="10"/>
      <c r="S317" s="10"/>
      <c r="T317" s="11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1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1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1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1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1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</row>
    <row r="318">
      <c r="A318" s="7"/>
      <c r="B318" s="8"/>
      <c r="C318" s="8"/>
      <c r="D318" s="7"/>
      <c r="E318" s="7"/>
      <c r="F318" s="7"/>
      <c r="G318" s="9"/>
      <c r="H318" s="7"/>
      <c r="I318" s="7"/>
      <c r="J318" s="7"/>
      <c r="K318" s="7"/>
      <c r="L318" s="7"/>
      <c r="M318" s="7"/>
      <c r="N318" s="10"/>
      <c r="O318" s="10"/>
      <c r="P318" s="10"/>
      <c r="Q318" s="11"/>
      <c r="R318" s="10"/>
      <c r="S318" s="10"/>
      <c r="T318" s="11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1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1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1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1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1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</row>
    <row r="319">
      <c r="A319" s="7"/>
      <c r="B319" s="8"/>
      <c r="C319" s="8"/>
      <c r="D319" s="7"/>
      <c r="E319" s="7"/>
      <c r="F319" s="7"/>
      <c r="G319" s="9"/>
      <c r="H319" s="7"/>
      <c r="I319" s="7"/>
      <c r="J319" s="7"/>
      <c r="K319" s="7"/>
      <c r="L319" s="7"/>
      <c r="M319" s="7"/>
      <c r="N319" s="10"/>
      <c r="O319" s="10"/>
      <c r="P319" s="10"/>
      <c r="Q319" s="11"/>
      <c r="R319" s="10"/>
      <c r="S319" s="10"/>
      <c r="T319" s="11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1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1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1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1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1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</row>
    <row r="320">
      <c r="A320" s="7"/>
      <c r="B320" s="8"/>
      <c r="C320" s="8"/>
      <c r="D320" s="7"/>
      <c r="E320" s="7"/>
      <c r="F320" s="7"/>
      <c r="G320" s="9"/>
      <c r="H320" s="7"/>
      <c r="I320" s="7"/>
      <c r="J320" s="7"/>
      <c r="K320" s="7"/>
      <c r="L320" s="7"/>
      <c r="M320" s="7"/>
      <c r="N320" s="10"/>
      <c r="O320" s="10"/>
      <c r="P320" s="10"/>
      <c r="Q320" s="11"/>
      <c r="R320" s="10"/>
      <c r="S320" s="10"/>
      <c r="T320" s="11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1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1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1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1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1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</row>
    <row r="321">
      <c r="A321" s="7"/>
      <c r="B321" s="8"/>
      <c r="C321" s="8"/>
      <c r="D321" s="7"/>
      <c r="E321" s="7"/>
      <c r="F321" s="7"/>
      <c r="G321" s="9"/>
      <c r="H321" s="7"/>
      <c r="I321" s="7"/>
      <c r="J321" s="7"/>
      <c r="K321" s="7"/>
      <c r="L321" s="7"/>
      <c r="M321" s="7"/>
      <c r="N321" s="10"/>
      <c r="O321" s="10"/>
      <c r="P321" s="10"/>
      <c r="Q321" s="11"/>
      <c r="R321" s="10"/>
      <c r="S321" s="10"/>
      <c r="T321" s="11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1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1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1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1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1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</row>
    <row r="322">
      <c r="A322" s="7"/>
      <c r="B322" s="8"/>
      <c r="C322" s="8"/>
      <c r="D322" s="7"/>
      <c r="E322" s="7"/>
      <c r="F322" s="7"/>
      <c r="G322" s="9"/>
      <c r="H322" s="7"/>
      <c r="I322" s="7"/>
      <c r="J322" s="7"/>
      <c r="K322" s="7"/>
      <c r="L322" s="7"/>
      <c r="M322" s="7"/>
      <c r="N322" s="10"/>
      <c r="O322" s="10"/>
      <c r="P322" s="10"/>
      <c r="Q322" s="11"/>
      <c r="R322" s="10"/>
      <c r="S322" s="10"/>
      <c r="T322" s="11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1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1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1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1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1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</row>
    <row r="323">
      <c r="A323" s="7"/>
      <c r="B323" s="8"/>
      <c r="C323" s="8"/>
      <c r="D323" s="7"/>
      <c r="E323" s="7"/>
      <c r="F323" s="7"/>
      <c r="G323" s="9"/>
      <c r="H323" s="7"/>
      <c r="I323" s="7"/>
      <c r="J323" s="7"/>
      <c r="K323" s="7"/>
      <c r="L323" s="7"/>
      <c r="M323" s="7"/>
      <c r="N323" s="10"/>
      <c r="O323" s="10"/>
      <c r="P323" s="10"/>
      <c r="Q323" s="11"/>
      <c r="R323" s="10"/>
      <c r="S323" s="10"/>
      <c r="T323" s="11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1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1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1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1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1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</row>
    <row r="324">
      <c r="A324" s="7"/>
      <c r="B324" s="8"/>
      <c r="C324" s="8"/>
      <c r="D324" s="7"/>
      <c r="E324" s="7"/>
      <c r="F324" s="7"/>
      <c r="G324" s="9"/>
      <c r="H324" s="7"/>
      <c r="I324" s="7"/>
      <c r="J324" s="7"/>
      <c r="K324" s="7"/>
      <c r="L324" s="7"/>
      <c r="M324" s="7"/>
      <c r="N324" s="10"/>
      <c r="O324" s="10"/>
      <c r="P324" s="10"/>
      <c r="Q324" s="11"/>
      <c r="R324" s="10"/>
      <c r="S324" s="10"/>
      <c r="T324" s="11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1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1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1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1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1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</row>
    <row r="325">
      <c r="A325" s="7"/>
      <c r="B325" s="8"/>
      <c r="C325" s="8"/>
      <c r="D325" s="7"/>
      <c r="E325" s="7"/>
      <c r="F325" s="7"/>
      <c r="G325" s="9"/>
      <c r="H325" s="7"/>
      <c r="I325" s="7"/>
      <c r="J325" s="7"/>
      <c r="K325" s="7"/>
      <c r="L325" s="7"/>
      <c r="M325" s="7"/>
      <c r="N325" s="10"/>
      <c r="O325" s="10"/>
      <c r="P325" s="10"/>
      <c r="Q325" s="11"/>
      <c r="R325" s="10"/>
      <c r="S325" s="10"/>
      <c r="T325" s="11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1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1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1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1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1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</row>
    <row r="326">
      <c r="A326" s="7"/>
      <c r="B326" s="8"/>
      <c r="C326" s="8"/>
      <c r="D326" s="7"/>
      <c r="E326" s="7"/>
      <c r="F326" s="7"/>
      <c r="G326" s="9"/>
      <c r="H326" s="7"/>
      <c r="I326" s="7"/>
      <c r="J326" s="7"/>
      <c r="K326" s="7"/>
      <c r="L326" s="7"/>
      <c r="M326" s="7"/>
      <c r="N326" s="10"/>
      <c r="O326" s="10"/>
      <c r="P326" s="10"/>
      <c r="Q326" s="11"/>
      <c r="R326" s="10"/>
      <c r="S326" s="10"/>
      <c r="T326" s="11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1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1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1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1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1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</row>
    <row r="327">
      <c r="A327" s="7"/>
      <c r="B327" s="8"/>
      <c r="C327" s="8"/>
      <c r="D327" s="7"/>
      <c r="E327" s="7"/>
      <c r="F327" s="7"/>
      <c r="G327" s="9"/>
      <c r="H327" s="7"/>
      <c r="I327" s="7"/>
      <c r="J327" s="7"/>
      <c r="K327" s="7"/>
      <c r="L327" s="7"/>
      <c r="M327" s="7"/>
      <c r="N327" s="10"/>
      <c r="O327" s="10"/>
      <c r="P327" s="10"/>
      <c r="Q327" s="11"/>
      <c r="R327" s="10"/>
      <c r="S327" s="10"/>
      <c r="T327" s="11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1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1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1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1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1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</row>
    <row r="328">
      <c r="A328" s="7"/>
      <c r="B328" s="8"/>
      <c r="C328" s="8"/>
      <c r="D328" s="7"/>
      <c r="E328" s="7"/>
      <c r="F328" s="7"/>
      <c r="G328" s="9"/>
      <c r="H328" s="7"/>
      <c r="I328" s="7"/>
      <c r="J328" s="7"/>
      <c r="K328" s="7"/>
      <c r="L328" s="7"/>
      <c r="M328" s="7"/>
      <c r="N328" s="10"/>
      <c r="O328" s="10"/>
      <c r="P328" s="10"/>
      <c r="Q328" s="11"/>
      <c r="R328" s="10"/>
      <c r="S328" s="10"/>
      <c r="T328" s="11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1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1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1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1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1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</row>
    <row r="329">
      <c r="A329" s="7"/>
      <c r="B329" s="8"/>
      <c r="C329" s="8"/>
      <c r="D329" s="7"/>
      <c r="E329" s="7"/>
      <c r="F329" s="7"/>
      <c r="G329" s="9"/>
      <c r="H329" s="7"/>
      <c r="I329" s="7"/>
      <c r="J329" s="7"/>
      <c r="K329" s="7"/>
      <c r="L329" s="7"/>
      <c r="M329" s="7"/>
      <c r="N329" s="10"/>
      <c r="O329" s="10"/>
      <c r="P329" s="10"/>
      <c r="Q329" s="11"/>
      <c r="R329" s="10"/>
      <c r="S329" s="10"/>
      <c r="T329" s="11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1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1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1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1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1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</row>
    <row r="330">
      <c r="A330" s="7"/>
      <c r="B330" s="8"/>
      <c r="C330" s="8"/>
      <c r="D330" s="7"/>
      <c r="E330" s="7"/>
      <c r="F330" s="7"/>
      <c r="G330" s="9"/>
      <c r="H330" s="7"/>
      <c r="I330" s="7"/>
      <c r="J330" s="7"/>
      <c r="K330" s="7"/>
      <c r="L330" s="7"/>
      <c r="M330" s="7"/>
      <c r="N330" s="10"/>
      <c r="O330" s="10"/>
      <c r="P330" s="10"/>
      <c r="Q330" s="11"/>
      <c r="R330" s="10"/>
      <c r="S330" s="10"/>
      <c r="T330" s="11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1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1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1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1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1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</row>
    <row r="331">
      <c r="A331" s="7"/>
      <c r="B331" s="8"/>
      <c r="C331" s="8"/>
      <c r="D331" s="7"/>
      <c r="E331" s="7"/>
      <c r="F331" s="7"/>
      <c r="G331" s="9"/>
      <c r="H331" s="7"/>
      <c r="I331" s="7"/>
      <c r="J331" s="7"/>
      <c r="K331" s="7"/>
      <c r="L331" s="7"/>
      <c r="M331" s="7"/>
      <c r="N331" s="10"/>
      <c r="O331" s="10"/>
      <c r="P331" s="10"/>
      <c r="Q331" s="11"/>
      <c r="R331" s="10"/>
      <c r="S331" s="10"/>
      <c r="T331" s="11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1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1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1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1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1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</row>
    <row r="332">
      <c r="A332" s="7"/>
      <c r="B332" s="8"/>
      <c r="C332" s="8"/>
      <c r="D332" s="7"/>
      <c r="E332" s="7"/>
      <c r="F332" s="7"/>
      <c r="G332" s="9"/>
      <c r="H332" s="7"/>
      <c r="I332" s="7"/>
      <c r="J332" s="7"/>
      <c r="K332" s="7"/>
      <c r="L332" s="7"/>
      <c r="M332" s="7"/>
      <c r="N332" s="10"/>
      <c r="O332" s="10"/>
      <c r="P332" s="10"/>
      <c r="Q332" s="11"/>
      <c r="R332" s="10"/>
      <c r="S332" s="10"/>
      <c r="T332" s="11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1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1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1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1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1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</row>
    <row r="333">
      <c r="A333" s="7"/>
      <c r="B333" s="8"/>
      <c r="C333" s="8"/>
      <c r="D333" s="7"/>
      <c r="E333" s="7"/>
      <c r="F333" s="7"/>
      <c r="G333" s="9"/>
      <c r="H333" s="7"/>
      <c r="I333" s="7"/>
      <c r="J333" s="7"/>
      <c r="K333" s="7"/>
      <c r="L333" s="7"/>
      <c r="M333" s="7"/>
      <c r="N333" s="10"/>
      <c r="O333" s="10"/>
      <c r="P333" s="10"/>
      <c r="Q333" s="11"/>
      <c r="R333" s="10"/>
      <c r="S333" s="10"/>
      <c r="T333" s="11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1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1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1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1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1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</row>
    <row r="334">
      <c r="A334" s="7"/>
      <c r="B334" s="8"/>
      <c r="C334" s="8"/>
      <c r="D334" s="7"/>
      <c r="E334" s="7"/>
      <c r="F334" s="7"/>
      <c r="G334" s="9"/>
      <c r="H334" s="7"/>
      <c r="I334" s="7"/>
      <c r="J334" s="7"/>
      <c r="K334" s="7"/>
      <c r="L334" s="7"/>
      <c r="M334" s="7"/>
      <c r="N334" s="10"/>
      <c r="O334" s="10"/>
      <c r="P334" s="10"/>
      <c r="Q334" s="11"/>
      <c r="R334" s="10"/>
      <c r="S334" s="10"/>
      <c r="T334" s="11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1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1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1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1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1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</row>
    <row r="335">
      <c r="A335" s="7"/>
      <c r="B335" s="8"/>
      <c r="C335" s="8"/>
      <c r="D335" s="7"/>
      <c r="E335" s="7"/>
      <c r="F335" s="7"/>
      <c r="G335" s="9"/>
      <c r="H335" s="7"/>
      <c r="I335" s="7"/>
      <c r="J335" s="7"/>
      <c r="K335" s="7"/>
      <c r="L335" s="7"/>
      <c r="M335" s="7"/>
      <c r="N335" s="10"/>
      <c r="O335" s="10"/>
      <c r="P335" s="10"/>
      <c r="Q335" s="11"/>
      <c r="R335" s="10"/>
      <c r="S335" s="10"/>
      <c r="T335" s="11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1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1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1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1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1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</row>
    <row r="336">
      <c r="A336" s="7"/>
      <c r="B336" s="8"/>
      <c r="C336" s="8"/>
      <c r="D336" s="7"/>
      <c r="E336" s="7"/>
      <c r="F336" s="7"/>
      <c r="G336" s="9"/>
      <c r="H336" s="7"/>
      <c r="I336" s="7"/>
      <c r="J336" s="7"/>
      <c r="K336" s="7"/>
      <c r="L336" s="7"/>
      <c r="M336" s="7"/>
      <c r="N336" s="10"/>
      <c r="O336" s="10"/>
      <c r="P336" s="10"/>
      <c r="Q336" s="11"/>
      <c r="R336" s="10"/>
      <c r="S336" s="10"/>
      <c r="T336" s="11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1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1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1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1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1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</row>
    <row r="337">
      <c r="A337" s="7"/>
      <c r="B337" s="8"/>
      <c r="C337" s="8"/>
      <c r="D337" s="7"/>
      <c r="E337" s="7"/>
      <c r="F337" s="7"/>
      <c r="G337" s="9"/>
      <c r="H337" s="7"/>
      <c r="I337" s="7"/>
      <c r="J337" s="7"/>
      <c r="K337" s="7"/>
      <c r="L337" s="7"/>
      <c r="M337" s="7"/>
      <c r="N337" s="10"/>
      <c r="O337" s="10"/>
      <c r="P337" s="10"/>
      <c r="Q337" s="11"/>
      <c r="R337" s="10"/>
      <c r="S337" s="10"/>
      <c r="T337" s="11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1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1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1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1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1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</row>
    <row r="338">
      <c r="A338" s="7"/>
      <c r="B338" s="8"/>
      <c r="C338" s="8"/>
      <c r="D338" s="7"/>
      <c r="E338" s="7"/>
      <c r="F338" s="7"/>
      <c r="G338" s="9"/>
      <c r="H338" s="7"/>
      <c r="I338" s="7"/>
      <c r="J338" s="7"/>
      <c r="K338" s="7"/>
      <c r="L338" s="7"/>
      <c r="M338" s="7"/>
      <c r="N338" s="10"/>
      <c r="O338" s="10"/>
      <c r="P338" s="10"/>
      <c r="Q338" s="11"/>
      <c r="R338" s="10"/>
      <c r="S338" s="10"/>
      <c r="T338" s="11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1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1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1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1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1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</row>
    <row r="339">
      <c r="A339" s="7"/>
      <c r="B339" s="8"/>
      <c r="C339" s="8"/>
      <c r="D339" s="7"/>
      <c r="E339" s="7"/>
      <c r="F339" s="7"/>
      <c r="G339" s="9"/>
      <c r="H339" s="7"/>
      <c r="I339" s="7"/>
      <c r="J339" s="7"/>
      <c r="K339" s="7"/>
      <c r="L339" s="7"/>
      <c r="M339" s="7"/>
      <c r="N339" s="10"/>
      <c r="O339" s="10"/>
      <c r="P339" s="10"/>
      <c r="Q339" s="11"/>
      <c r="R339" s="10"/>
      <c r="S339" s="10"/>
      <c r="T339" s="11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1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1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1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1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1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</row>
    <row r="340">
      <c r="A340" s="7"/>
      <c r="B340" s="8"/>
      <c r="C340" s="8"/>
      <c r="D340" s="7"/>
      <c r="E340" s="7"/>
      <c r="F340" s="7"/>
      <c r="G340" s="9"/>
      <c r="H340" s="7"/>
      <c r="I340" s="7"/>
      <c r="J340" s="7"/>
      <c r="K340" s="7"/>
      <c r="L340" s="7"/>
      <c r="M340" s="7"/>
      <c r="N340" s="10"/>
      <c r="O340" s="10"/>
      <c r="P340" s="10"/>
      <c r="Q340" s="11"/>
      <c r="R340" s="10"/>
      <c r="S340" s="10"/>
      <c r="T340" s="11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1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1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1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1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1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</row>
    <row r="341">
      <c r="A341" s="7"/>
      <c r="B341" s="8"/>
      <c r="C341" s="8"/>
      <c r="D341" s="7"/>
      <c r="E341" s="7"/>
      <c r="F341" s="7"/>
      <c r="G341" s="9"/>
      <c r="H341" s="7"/>
      <c r="I341" s="7"/>
      <c r="J341" s="7"/>
      <c r="K341" s="7"/>
      <c r="L341" s="7"/>
      <c r="M341" s="7"/>
      <c r="N341" s="10"/>
      <c r="O341" s="10"/>
      <c r="P341" s="10"/>
      <c r="Q341" s="11"/>
      <c r="R341" s="10"/>
      <c r="S341" s="10"/>
      <c r="T341" s="11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1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1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1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1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1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</row>
    <row r="342">
      <c r="A342" s="7"/>
      <c r="B342" s="8"/>
      <c r="C342" s="8"/>
      <c r="D342" s="7"/>
      <c r="E342" s="7"/>
      <c r="F342" s="7"/>
      <c r="G342" s="9"/>
      <c r="H342" s="7"/>
      <c r="I342" s="7"/>
      <c r="J342" s="7"/>
      <c r="K342" s="7"/>
      <c r="L342" s="7"/>
      <c r="M342" s="7"/>
      <c r="N342" s="10"/>
      <c r="O342" s="10"/>
      <c r="P342" s="10"/>
      <c r="Q342" s="11"/>
      <c r="R342" s="10"/>
      <c r="S342" s="10"/>
      <c r="T342" s="11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1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1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1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1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1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</row>
    <row r="343">
      <c r="A343" s="7"/>
      <c r="B343" s="8"/>
      <c r="C343" s="8"/>
      <c r="D343" s="7"/>
      <c r="E343" s="7"/>
      <c r="F343" s="7"/>
      <c r="G343" s="9"/>
      <c r="H343" s="7"/>
      <c r="I343" s="7"/>
      <c r="J343" s="7"/>
      <c r="K343" s="7"/>
      <c r="L343" s="7"/>
      <c r="M343" s="7"/>
      <c r="N343" s="10"/>
      <c r="O343" s="10"/>
      <c r="P343" s="10"/>
      <c r="Q343" s="11"/>
      <c r="R343" s="10"/>
      <c r="S343" s="10"/>
      <c r="T343" s="11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1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1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1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1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1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</row>
    <row r="344">
      <c r="A344" s="7"/>
      <c r="B344" s="8"/>
      <c r="C344" s="8"/>
      <c r="D344" s="7"/>
      <c r="E344" s="7"/>
      <c r="F344" s="7"/>
      <c r="G344" s="9"/>
      <c r="H344" s="7"/>
      <c r="I344" s="7"/>
      <c r="J344" s="7"/>
      <c r="K344" s="7"/>
      <c r="L344" s="7"/>
      <c r="M344" s="7"/>
      <c r="N344" s="10"/>
      <c r="O344" s="10"/>
      <c r="P344" s="10"/>
      <c r="Q344" s="11"/>
      <c r="R344" s="10"/>
      <c r="S344" s="10"/>
      <c r="T344" s="11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1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1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1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1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1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</row>
    <row r="345">
      <c r="A345" s="7"/>
      <c r="B345" s="8"/>
      <c r="C345" s="8"/>
      <c r="D345" s="7"/>
      <c r="E345" s="7"/>
      <c r="F345" s="7"/>
      <c r="G345" s="9"/>
      <c r="H345" s="7"/>
      <c r="I345" s="7"/>
      <c r="J345" s="7"/>
      <c r="K345" s="7"/>
      <c r="L345" s="7"/>
      <c r="M345" s="7"/>
      <c r="N345" s="10"/>
      <c r="O345" s="10"/>
      <c r="P345" s="10"/>
      <c r="Q345" s="11"/>
      <c r="R345" s="10"/>
      <c r="S345" s="10"/>
      <c r="T345" s="11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1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1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1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1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1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</row>
    <row r="346">
      <c r="A346" s="7"/>
      <c r="B346" s="8"/>
      <c r="C346" s="8"/>
      <c r="D346" s="7"/>
      <c r="E346" s="7"/>
      <c r="F346" s="7"/>
      <c r="G346" s="9"/>
      <c r="H346" s="7"/>
      <c r="I346" s="7"/>
      <c r="J346" s="7"/>
      <c r="K346" s="7"/>
      <c r="L346" s="7"/>
      <c r="M346" s="7"/>
      <c r="N346" s="10"/>
      <c r="O346" s="10"/>
      <c r="P346" s="10"/>
      <c r="Q346" s="11"/>
      <c r="R346" s="10"/>
      <c r="S346" s="10"/>
      <c r="T346" s="11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1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1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1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1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1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</row>
    <row r="347">
      <c r="A347" s="7"/>
      <c r="B347" s="8"/>
      <c r="C347" s="8"/>
      <c r="D347" s="7"/>
      <c r="E347" s="7"/>
      <c r="F347" s="7"/>
      <c r="G347" s="9"/>
      <c r="H347" s="7"/>
      <c r="I347" s="7"/>
      <c r="J347" s="7"/>
      <c r="K347" s="7"/>
      <c r="L347" s="7"/>
      <c r="M347" s="7"/>
      <c r="N347" s="10"/>
      <c r="O347" s="10"/>
      <c r="P347" s="10"/>
      <c r="Q347" s="11"/>
      <c r="R347" s="10"/>
      <c r="S347" s="10"/>
      <c r="T347" s="11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1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1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1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1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1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</row>
    <row r="348">
      <c r="A348" s="7"/>
      <c r="B348" s="8"/>
      <c r="C348" s="8"/>
      <c r="D348" s="7"/>
      <c r="E348" s="7"/>
      <c r="F348" s="7"/>
      <c r="G348" s="9"/>
      <c r="H348" s="7"/>
      <c r="I348" s="7"/>
      <c r="J348" s="7"/>
      <c r="K348" s="7"/>
      <c r="L348" s="7"/>
      <c r="M348" s="7"/>
      <c r="N348" s="10"/>
      <c r="O348" s="10"/>
      <c r="P348" s="10"/>
      <c r="Q348" s="11"/>
      <c r="R348" s="10"/>
      <c r="S348" s="10"/>
      <c r="T348" s="11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1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1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1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1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1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</row>
    <row r="349">
      <c r="A349" s="7"/>
      <c r="B349" s="8"/>
      <c r="C349" s="8"/>
      <c r="D349" s="7"/>
      <c r="E349" s="7"/>
      <c r="F349" s="7"/>
      <c r="G349" s="9"/>
      <c r="H349" s="7"/>
      <c r="I349" s="7"/>
      <c r="J349" s="7"/>
      <c r="K349" s="7"/>
      <c r="L349" s="7"/>
      <c r="M349" s="7"/>
      <c r="N349" s="10"/>
      <c r="O349" s="10"/>
      <c r="P349" s="10"/>
      <c r="Q349" s="11"/>
      <c r="R349" s="10"/>
      <c r="S349" s="10"/>
      <c r="T349" s="11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1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1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1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1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1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</row>
    <row r="350">
      <c r="A350" s="7"/>
      <c r="B350" s="8"/>
      <c r="C350" s="8"/>
      <c r="D350" s="7"/>
      <c r="E350" s="7"/>
      <c r="F350" s="7"/>
      <c r="G350" s="9"/>
      <c r="H350" s="7"/>
      <c r="I350" s="7"/>
      <c r="J350" s="7"/>
      <c r="K350" s="7"/>
      <c r="L350" s="7"/>
      <c r="M350" s="7"/>
      <c r="N350" s="10"/>
      <c r="O350" s="10"/>
      <c r="P350" s="10"/>
      <c r="Q350" s="11"/>
      <c r="R350" s="10"/>
      <c r="S350" s="10"/>
      <c r="T350" s="11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1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1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1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1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1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</row>
    <row r="351">
      <c r="A351" s="7"/>
      <c r="B351" s="8"/>
      <c r="C351" s="8"/>
      <c r="D351" s="7"/>
      <c r="E351" s="7"/>
      <c r="F351" s="7"/>
      <c r="G351" s="9"/>
      <c r="H351" s="7"/>
      <c r="I351" s="7"/>
      <c r="J351" s="7"/>
      <c r="K351" s="7"/>
      <c r="L351" s="7"/>
      <c r="M351" s="7"/>
      <c r="N351" s="10"/>
      <c r="O351" s="10"/>
      <c r="P351" s="10"/>
      <c r="Q351" s="11"/>
      <c r="R351" s="10"/>
      <c r="S351" s="10"/>
      <c r="T351" s="11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1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1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1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1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1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</row>
    <row r="352">
      <c r="A352" s="7"/>
      <c r="B352" s="8"/>
      <c r="C352" s="8"/>
      <c r="D352" s="7"/>
      <c r="E352" s="7"/>
      <c r="F352" s="7"/>
      <c r="G352" s="9"/>
      <c r="H352" s="7"/>
      <c r="I352" s="7"/>
      <c r="J352" s="7"/>
      <c r="K352" s="7"/>
      <c r="L352" s="7"/>
      <c r="M352" s="7"/>
      <c r="N352" s="10"/>
      <c r="O352" s="10"/>
      <c r="P352" s="10"/>
      <c r="Q352" s="11"/>
      <c r="R352" s="10"/>
      <c r="S352" s="10"/>
      <c r="T352" s="11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1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1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1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1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1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</row>
    <row r="353">
      <c r="A353" s="7"/>
      <c r="B353" s="8"/>
      <c r="C353" s="8"/>
      <c r="D353" s="7"/>
      <c r="E353" s="7"/>
      <c r="F353" s="7"/>
      <c r="G353" s="9"/>
      <c r="H353" s="7"/>
      <c r="I353" s="7"/>
      <c r="J353" s="7"/>
      <c r="K353" s="7"/>
      <c r="L353" s="7"/>
      <c r="M353" s="7"/>
      <c r="N353" s="10"/>
      <c r="O353" s="10"/>
      <c r="P353" s="10"/>
      <c r="Q353" s="11"/>
      <c r="R353" s="10"/>
      <c r="S353" s="10"/>
      <c r="T353" s="11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1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1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1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1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1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</row>
    <row r="354">
      <c r="A354" s="7"/>
      <c r="B354" s="8"/>
      <c r="C354" s="8"/>
      <c r="D354" s="7"/>
      <c r="E354" s="7"/>
      <c r="F354" s="7"/>
      <c r="G354" s="9"/>
      <c r="H354" s="7"/>
      <c r="I354" s="7"/>
      <c r="J354" s="7"/>
      <c r="K354" s="7"/>
      <c r="L354" s="7"/>
      <c r="M354" s="7"/>
      <c r="N354" s="10"/>
      <c r="O354" s="10"/>
      <c r="P354" s="10"/>
      <c r="Q354" s="11"/>
      <c r="R354" s="10"/>
      <c r="S354" s="10"/>
      <c r="T354" s="11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1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1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1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1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1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</row>
    <row r="355">
      <c r="A355" s="7"/>
      <c r="B355" s="8"/>
      <c r="C355" s="8"/>
      <c r="D355" s="7"/>
      <c r="E355" s="7"/>
      <c r="F355" s="7"/>
      <c r="G355" s="9"/>
      <c r="H355" s="7"/>
      <c r="I355" s="7"/>
      <c r="J355" s="7"/>
      <c r="K355" s="7"/>
      <c r="L355" s="7"/>
      <c r="M355" s="7"/>
      <c r="N355" s="10"/>
      <c r="O355" s="10"/>
      <c r="P355" s="10"/>
      <c r="Q355" s="11"/>
      <c r="R355" s="10"/>
      <c r="S355" s="10"/>
      <c r="T355" s="11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1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1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1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1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1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</row>
    <row r="356">
      <c r="A356" s="7"/>
      <c r="B356" s="8"/>
      <c r="C356" s="8"/>
      <c r="D356" s="7"/>
      <c r="E356" s="7"/>
      <c r="F356" s="7"/>
      <c r="G356" s="9"/>
      <c r="H356" s="7"/>
      <c r="I356" s="7"/>
      <c r="J356" s="7"/>
      <c r="K356" s="7"/>
      <c r="L356" s="7"/>
      <c r="M356" s="7"/>
      <c r="N356" s="10"/>
      <c r="O356" s="10"/>
      <c r="P356" s="10"/>
      <c r="Q356" s="11"/>
      <c r="R356" s="10"/>
      <c r="S356" s="10"/>
      <c r="T356" s="11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1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1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1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1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1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</row>
    <row r="357">
      <c r="A357" s="7"/>
      <c r="B357" s="8"/>
      <c r="C357" s="8"/>
      <c r="D357" s="7"/>
      <c r="E357" s="7"/>
      <c r="F357" s="7"/>
      <c r="G357" s="9"/>
      <c r="H357" s="7"/>
      <c r="I357" s="7"/>
      <c r="J357" s="7"/>
      <c r="K357" s="7"/>
      <c r="L357" s="7"/>
      <c r="M357" s="7"/>
      <c r="N357" s="10"/>
      <c r="O357" s="10"/>
      <c r="P357" s="10"/>
      <c r="Q357" s="11"/>
      <c r="R357" s="10"/>
      <c r="S357" s="10"/>
      <c r="T357" s="11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1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1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1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1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1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</row>
    <row r="358">
      <c r="A358" s="7"/>
      <c r="B358" s="8"/>
      <c r="C358" s="8"/>
      <c r="D358" s="7"/>
      <c r="E358" s="7"/>
      <c r="F358" s="7"/>
      <c r="G358" s="9"/>
      <c r="H358" s="7"/>
      <c r="I358" s="7"/>
      <c r="J358" s="7"/>
      <c r="K358" s="7"/>
      <c r="L358" s="7"/>
      <c r="M358" s="7"/>
      <c r="N358" s="10"/>
      <c r="O358" s="10"/>
      <c r="P358" s="10"/>
      <c r="Q358" s="11"/>
      <c r="R358" s="10"/>
      <c r="S358" s="10"/>
      <c r="T358" s="11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1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1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1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1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1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</row>
    <row r="359">
      <c r="A359" s="7"/>
      <c r="B359" s="8"/>
      <c r="C359" s="8"/>
      <c r="D359" s="7"/>
      <c r="E359" s="7"/>
      <c r="F359" s="7"/>
      <c r="G359" s="9"/>
      <c r="H359" s="7"/>
      <c r="I359" s="7"/>
      <c r="J359" s="7"/>
      <c r="K359" s="7"/>
      <c r="L359" s="7"/>
      <c r="M359" s="7"/>
      <c r="N359" s="10"/>
      <c r="O359" s="10"/>
      <c r="P359" s="10"/>
      <c r="Q359" s="11"/>
      <c r="R359" s="10"/>
      <c r="S359" s="10"/>
      <c r="T359" s="11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1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1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1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1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1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</row>
    <row r="360">
      <c r="A360" s="7"/>
      <c r="B360" s="8"/>
      <c r="C360" s="8"/>
      <c r="D360" s="7"/>
      <c r="E360" s="7"/>
      <c r="F360" s="7"/>
      <c r="G360" s="9"/>
      <c r="H360" s="7"/>
      <c r="I360" s="7"/>
      <c r="J360" s="7"/>
      <c r="K360" s="7"/>
      <c r="L360" s="7"/>
      <c r="M360" s="7"/>
      <c r="N360" s="10"/>
      <c r="O360" s="10"/>
      <c r="P360" s="10"/>
      <c r="Q360" s="11"/>
      <c r="R360" s="10"/>
      <c r="S360" s="10"/>
      <c r="T360" s="11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1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1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1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1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1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</row>
    <row r="361">
      <c r="A361" s="7"/>
      <c r="B361" s="8"/>
      <c r="C361" s="8"/>
      <c r="D361" s="7"/>
      <c r="E361" s="7"/>
      <c r="F361" s="7"/>
      <c r="G361" s="9"/>
      <c r="H361" s="7"/>
      <c r="I361" s="7"/>
      <c r="J361" s="7"/>
      <c r="K361" s="7"/>
      <c r="L361" s="7"/>
      <c r="M361" s="7"/>
      <c r="N361" s="10"/>
      <c r="O361" s="10"/>
      <c r="P361" s="10"/>
      <c r="Q361" s="11"/>
      <c r="R361" s="10"/>
      <c r="S361" s="10"/>
      <c r="T361" s="11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1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1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1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1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1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</row>
    <row r="362">
      <c r="A362" s="7"/>
      <c r="B362" s="8"/>
      <c r="C362" s="8"/>
      <c r="D362" s="7"/>
      <c r="E362" s="7"/>
      <c r="F362" s="7"/>
      <c r="G362" s="9"/>
      <c r="H362" s="7"/>
      <c r="I362" s="7"/>
      <c r="J362" s="7"/>
      <c r="K362" s="7"/>
      <c r="L362" s="7"/>
      <c r="M362" s="7"/>
      <c r="N362" s="10"/>
      <c r="O362" s="10"/>
      <c r="P362" s="10"/>
      <c r="Q362" s="11"/>
      <c r="R362" s="10"/>
      <c r="S362" s="10"/>
      <c r="T362" s="11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1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1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1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1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1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</row>
    <row r="363">
      <c r="A363" s="7"/>
      <c r="B363" s="8"/>
      <c r="C363" s="8"/>
      <c r="D363" s="7"/>
      <c r="E363" s="7"/>
      <c r="F363" s="7"/>
      <c r="G363" s="9"/>
      <c r="H363" s="7"/>
      <c r="I363" s="7"/>
      <c r="J363" s="7"/>
      <c r="K363" s="7"/>
      <c r="L363" s="7"/>
      <c r="M363" s="7"/>
      <c r="N363" s="10"/>
      <c r="O363" s="10"/>
      <c r="P363" s="10"/>
      <c r="Q363" s="11"/>
      <c r="R363" s="10"/>
      <c r="S363" s="10"/>
      <c r="T363" s="11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1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1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1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1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1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</row>
    <row r="364">
      <c r="A364" s="7"/>
      <c r="B364" s="8"/>
      <c r="C364" s="8"/>
      <c r="D364" s="7"/>
      <c r="E364" s="7"/>
      <c r="F364" s="7"/>
      <c r="G364" s="9"/>
      <c r="H364" s="7"/>
      <c r="I364" s="7"/>
      <c r="J364" s="7"/>
      <c r="K364" s="7"/>
      <c r="L364" s="7"/>
      <c r="M364" s="7"/>
      <c r="N364" s="10"/>
      <c r="O364" s="10"/>
      <c r="P364" s="10"/>
      <c r="Q364" s="11"/>
      <c r="R364" s="10"/>
      <c r="S364" s="10"/>
      <c r="T364" s="11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1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1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1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1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1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</row>
    <row r="365">
      <c r="A365" s="7"/>
      <c r="B365" s="8"/>
      <c r="C365" s="8"/>
      <c r="D365" s="7"/>
      <c r="E365" s="7"/>
      <c r="F365" s="7"/>
      <c r="G365" s="9"/>
      <c r="H365" s="7"/>
      <c r="I365" s="7"/>
      <c r="J365" s="7"/>
      <c r="K365" s="7"/>
      <c r="L365" s="7"/>
      <c r="M365" s="7"/>
      <c r="N365" s="10"/>
      <c r="O365" s="10"/>
      <c r="P365" s="10"/>
      <c r="Q365" s="11"/>
      <c r="R365" s="10"/>
      <c r="S365" s="10"/>
      <c r="T365" s="11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1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1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1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1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1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</row>
    <row r="366">
      <c r="A366" s="7"/>
      <c r="B366" s="8"/>
      <c r="C366" s="8"/>
      <c r="D366" s="7"/>
      <c r="E366" s="7"/>
      <c r="F366" s="7"/>
      <c r="G366" s="9"/>
      <c r="H366" s="7"/>
      <c r="I366" s="7"/>
      <c r="J366" s="7"/>
      <c r="K366" s="7"/>
      <c r="L366" s="7"/>
      <c r="M366" s="7"/>
      <c r="N366" s="10"/>
      <c r="O366" s="10"/>
      <c r="P366" s="10"/>
      <c r="Q366" s="11"/>
      <c r="R366" s="10"/>
      <c r="S366" s="10"/>
      <c r="T366" s="11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1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1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1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1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1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</row>
    <row r="367">
      <c r="A367" s="7"/>
      <c r="B367" s="8"/>
      <c r="C367" s="8"/>
      <c r="D367" s="7"/>
      <c r="E367" s="7"/>
      <c r="F367" s="7"/>
      <c r="G367" s="9"/>
      <c r="H367" s="7"/>
      <c r="I367" s="7"/>
      <c r="J367" s="7"/>
      <c r="K367" s="7"/>
      <c r="L367" s="7"/>
      <c r="M367" s="7"/>
      <c r="N367" s="10"/>
      <c r="O367" s="10"/>
      <c r="P367" s="10"/>
      <c r="Q367" s="11"/>
      <c r="R367" s="10"/>
      <c r="S367" s="10"/>
      <c r="T367" s="11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1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1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1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1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1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</row>
    <row r="368">
      <c r="A368" s="7"/>
      <c r="B368" s="8"/>
      <c r="C368" s="8"/>
      <c r="D368" s="7"/>
      <c r="E368" s="7"/>
      <c r="F368" s="7"/>
      <c r="G368" s="9"/>
      <c r="H368" s="7"/>
      <c r="I368" s="7"/>
      <c r="J368" s="7"/>
      <c r="K368" s="7"/>
      <c r="L368" s="7"/>
      <c r="M368" s="7"/>
      <c r="N368" s="10"/>
      <c r="O368" s="10"/>
      <c r="P368" s="10"/>
      <c r="Q368" s="11"/>
      <c r="R368" s="10"/>
      <c r="S368" s="10"/>
      <c r="T368" s="11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1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1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1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1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1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</row>
    <row r="369">
      <c r="A369" s="7"/>
      <c r="B369" s="8"/>
      <c r="C369" s="8"/>
      <c r="D369" s="7"/>
      <c r="E369" s="7"/>
      <c r="F369" s="7"/>
      <c r="G369" s="9"/>
      <c r="H369" s="7"/>
      <c r="I369" s="7"/>
      <c r="J369" s="7"/>
      <c r="K369" s="7"/>
      <c r="L369" s="7"/>
      <c r="M369" s="7"/>
      <c r="N369" s="10"/>
      <c r="O369" s="10"/>
      <c r="P369" s="10"/>
      <c r="Q369" s="11"/>
      <c r="R369" s="10"/>
      <c r="S369" s="10"/>
      <c r="T369" s="11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1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1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1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1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1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</row>
    <row r="370">
      <c r="A370" s="7"/>
      <c r="B370" s="8"/>
      <c r="C370" s="8"/>
      <c r="D370" s="7"/>
      <c r="E370" s="7"/>
      <c r="F370" s="7"/>
      <c r="G370" s="9"/>
      <c r="H370" s="7"/>
      <c r="I370" s="7"/>
      <c r="J370" s="7"/>
      <c r="K370" s="7"/>
      <c r="L370" s="7"/>
      <c r="M370" s="7"/>
      <c r="N370" s="10"/>
      <c r="O370" s="10"/>
      <c r="P370" s="10"/>
      <c r="Q370" s="11"/>
      <c r="R370" s="10"/>
      <c r="S370" s="10"/>
      <c r="T370" s="11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1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1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1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1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1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</row>
    <row r="371">
      <c r="A371" s="7"/>
      <c r="B371" s="8"/>
      <c r="C371" s="8"/>
      <c r="D371" s="7"/>
      <c r="E371" s="7"/>
      <c r="F371" s="7"/>
      <c r="G371" s="9"/>
      <c r="H371" s="7"/>
      <c r="I371" s="7"/>
      <c r="J371" s="7"/>
      <c r="K371" s="7"/>
      <c r="L371" s="7"/>
      <c r="M371" s="7"/>
      <c r="N371" s="10"/>
      <c r="O371" s="10"/>
      <c r="P371" s="10"/>
      <c r="Q371" s="11"/>
      <c r="R371" s="10"/>
      <c r="S371" s="10"/>
      <c r="T371" s="11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1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1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1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1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1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</row>
    <row r="372">
      <c r="A372" s="7"/>
      <c r="B372" s="8"/>
      <c r="C372" s="8"/>
      <c r="D372" s="7"/>
      <c r="E372" s="7"/>
      <c r="F372" s="7"/>
      <c r="G372" s="9"/>
      <c r="H372" s="7"/>
      <c r="I372" s="7"/>
      <c r="J372" s="7"/>
      <c r="K372" s="7"/>
      <c r="L372" s="7"/>
      <c r="M372" s="7"/>
      <c r="N372" s="10"/>
      <c r="O372" s="10"/>
      <c r="P372" s="10"/>
      <c r="Q372" s="11"/>
      <c r="R372" s="10"/>
      <c r="S372" s="10"/>
      <c r="T372" s="11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1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1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1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1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1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</row>
    <row r="373">
      <c r="A373" s="7"/>
      <c r="B373" s="8"/>
      <c r="C373" s="8"/>
      <c r="D373" s="7"/>
      <c r="E373" s="7"/>
      <c r="F373" s="7"/>
      <c r="G373" s="9"/>
      <c r="H373" s="7"/>
      <c r="I373" s="7"/>
      <c r="J373" s="7"/>
      <c r="K373" s="7"/>
      <c r="L373" s="7"/>
      <c r="M373" s="7"/>
      <c r="N373" s="10"/>
      <c r="O373" s="10"/>
      <c r="P373" s="10"/>
      <c r="Q373" s="11"/>
      <c r="R373" s="10"/>
      <c r="S373" s="10"/>
      <c r="T373" s="11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1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1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1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1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1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</row>
    <row r="374">
      <c r="A374" s="7"/>
      <c r="B374" s="8"/>
      <c r="C374" s="8"/>
      <c r="D374" s="7"/>
      <c r="E374" s="7"/>
      <c r="F374" s="7"/>
      <c r="G374" s="9"/>
      <c r="H374" s="7"/>
      <c r="I374" s="7"/>
      <c r="J374" s="7"/>
      <c r="K374" s="7"/>
      <c r="L374" s="7"/>
      <c r="M374" s="7"/>
      <c r="N374" s="10"/>
      <c r="O374" s="10"/>
      <c r="P374" s="10"/>
      <c r="Q374" s="11"/>
      <c r="R374" s="10"/>
      <c r="S374" s="10"/>
      <c r="T374" s="11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1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1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1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1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1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</row>
    <row r="375">
      <c r="A375" s="7"/>
      <c r="B375" s="8"/>
      <c r="C375" s="8"/>
      <c r="D375" s="7"/>
      <c r="E375" s="7"/>
      <c r="F375" s="7"/>
      <c r="G375" s="9"/>
      <c r="H375" s="7"/>
      <c r="I375" s="7"/>
      <c r="J375" s="7"/>
      <c r="K375" s="7"/>
      <c r="L375" s="7"/>
      <c r="M375" s="7"/>
      <c r="N375" s="10"/>
      <c r="O375" s="10"/>
      <c r="P375" s="10"/>
      <c r="Q375" s="11"/>
      <c r="R375" s="10"/>
      <c r="S375" s="10"/>
      <c r="T375" s="11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1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1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1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1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1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</row>
    <row r="376">
      <c r="A376" s="7"/>
      <c r="B376" s="8"/>
      <c r="C376" s="8"/>
      <c r="D376" s="7"/>
      <c r="E376" s="7"/>
      <c r="F376" s="7"/>
      <c r="G376" s="9"/>
      <c r="H376" s="7"/>
      <c r="I376" s="7"/>
      <c r="J376" s="7"/>
      <c r="K376" s="7"/>
      <c r="L376" s="7"/>
      <c r="M376" s="7"/>
      <c r="N376" s="10"/>
      <c r="O376" s="10"/>
      <c r="P376" s="10"/>
      <c r="Q376" s="11"/>
      <c r="R376" s="10"/>
      <c r="S376" s="10"/>
      <c r="T376" s="11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1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1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1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1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1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</row>
    <row r="377">
      <c r="A377" s="7"/>
      <c r="B377" s="8"/>
      <c r="C377" s="8"/>
      <c r="D377" s="7"/>
      <c r="E377" s="7"/>
      <c r="F377" s="7"/>
      <c r="G377" s="9"/>
      <c r="H377" s="7"/>
      <c r="I377" s="7"/>
      <c r="J377" s="7"/>
      <c r="K377" s="7"/>
      <c r="L377" s="7"/>
      <c r="M377" s="7"/>
      <c r="N377" s="10"/>
      <c r="O377" s="10"/>
      <c r="P377" s="10"/>
      <c r="Q377" s="11"/>
      <c r="R377" s="10"/>
      <c r="S377" s="10"/>
      <c r="T377" s="11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1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1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1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1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1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</row>
    <row r="378">
      <c r="A378" s="7"/>
      <c r="B378" s="8"/>
      <c r="C378" s="8"/>
      <c r="D378" s="7"/>
      <c r="E378" s="7"/>
      <c r="F378" s="7"/>
      <c r="G378" s="9"/>
      <c r="H378" s="7"/>
      <c r="I378" s="7"/>
      <c r="J378" s="7"/>
      <c r="K378" s="7"/>
      <c r="L378" s="7"/>
      <c r="M378" s="7"/>
      <c r="N378" s="10"/>
      <c r="O378" s="10"/>
      <c r="P378" s="10"/>
      <c r="Q378" s="11"/>
      <c r="R378" s="10"/>
      <c r="S378" s="10"/>
      <c r="T378" s="11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1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1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1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1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1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</row>
    <row r="379">
      <c r="A379" s="7"/>
      <c r="B379" s="8"/>
      <c r="C379" s="8"/>
      <c r="D379" s="7"/>
      <c r="E379" s="7"/>
      <c r="F379" s="7"/>
      <c r="G379" s="9"/>
      <c r="H379" s="7"/>
      <c r="I379" s="7"/>
      <c r="J379" s="7"/>
      <c r="K379" s="7"/>
      <c r="L379" s="7"/>
      <c r="M379" s="7"/>
      <c r="N379" s="10"/>
      <c r="O379" s="10"/>
      <c r="P379" s="10"/>
      <c r="Q379" s="11"/>
      <c r="R379" s="10"/>
      <c r="S379" s="10"/>
      <c r="T379" s="11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1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1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1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1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1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</row>
    <row r="380">
      <c r="A380" s="7"/>
      <c r="B380" s="8"/>
      <c r="C380" s="8"/>
      <c r="D380" s="7"/>
      <c r="E380" s="7"/>
      <c r="F380" s="7"/>
      <c r="G380" s="9"/>
      <c r="H380" s="7"/>
      <c r="I380" s="7"/>
      <c r="J380" s="7"/>
      <c r="K380" s="7"/>
      <c r="L380" s="7"/>
      <c r="M380" s="7"/>
      <c r="N380" s="10"/>
      <c r="O380" s="10"/>
      <c r="P380" s="10"/>
      <c r="Q380" s="11"/>
      <c r="R380" s="10"/>
      <c r="S380" s="10"/>
      <c r="T380" s="11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1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1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1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1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1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</row>
    <row r="381">
      <c r="A381" s="7"/>
      <c r="B381" s="8"/>
      <c r="C381" s="8"/>
      <c r="D381" s="7"/>
      <c r="E381" s="7"/>
      <c r="F381" s="7"/>
      <c r="G381" s="9"/>
      <c r="H381" s="7"/>
      <c r="I381" s="7"/>
      <c r="J381" s="7"/>
      <c r="K381" s="7"/>
      <c r="L381" s="7"/>
      <c r="M381" s="7"/>
      <c r="N381" s="10"/>
      <c r="O381" s="10"/>
      <c r="P381" s="10"/>
      <c r="Q381" s="11"/>
      <c r="R381" s="10"/>
      <c r="S381" s="10"/>
      <c r="T381" s="11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1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1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1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1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1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</row>
    <row r="382">
      <c r="A382" s="7"/>
      <c r="B382" s="8"/>
      <c r="C382" s="8"/>
      <c r="D382" s="7"/>
      <c r="E382" s="7"/>
      <c r="F382" s="7"/>
      <c r="G382" s="9"/>
      <c r="H382" s="7"/>
      <c r="I382" s="7"/>
      <c r="J382" s="7"/>
      <c r="K382" s="7"/>
      <c r="L382" s="7"/>
      <c r="M382" s="7"/>
      <c r="N382" s="10"/>
      <c r="O382" s="10"/>
      <c r="P382" s="10"/>
      <c r="Q382" s="11"/>
      <c r="R382" s="10"/>
      <c r="S382" s="10"/>
      <c r="T382" s="11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1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1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1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1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1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</row>
    <row r="383">
      <c r="A383" s="7"/>
      <c r="B383" s="8"/>
      <c r="C383" s="8"/>
      <c r="D383" s="7"/>
      <c r="E383" s="7"/>
      <c r="F383" s="7"/>
      <c r="G383" s="9"/>
      <c r="H383" s="7"/>
      <c r="I383" s="7"/>
      <c r="J383" s="7"/>
      <c r="K383" s="7"/>
      <c r="L383" s="7"/>
      <c r="M383" s="7"/>
      <c r="N383" s="10"/>
      <c r="O383" s="10"/>
      <c r="P383" s="10"/>
      <c r="Q383" s="11"/>
      <c r="R383" s="10"/>
      <c r="S383" s="10"/>
      <c r="T383" s="11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1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1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1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1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1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</row>
    <row r="384">
      <c r="A384" s="7"/>
      <c r="B384" s="8"/>
      <c r="C384" s="8"/>
      <c r="D384" s="7"/>
      <c r="E384" s="7"/>
      <c r="F384" s="7"/>
      <c r="G384" s="9"/>
      <c r="H384" s="7"/>
      <c r="I384" s="7"/>
      <c r="J384" s="7"/>
      <c r="K384" s="7"/>
      <c r="L384" s="7"/>
      <c r="M384" s="7"/>
      <c r="N384" s="10"/>
      <c r="O384" s="10"/>
      <c r="P384" s="10"/>
      <c r="Q384" s="11"/>
      <c r="R384" s="10"/>
      <c r="S384" s="10"/>
      <c r="T384" s="11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1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1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1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1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1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</row>
    <row r="385">
      <c r="A385" s="7"/>
      <c r="B385" s="8"/>
      <c r="C385" s="8"/>
      <c r="D385" s="7"/>
      <c r="E385" s="7"/>
      <c r="F385" s="7"/>
      <c r="G385" s="9"/>
      <c r="H385" s="7"/>
      <c r="I385" s="7"/>
      <c r="J385" s="7"/>
      <c r="K385" s="7"/>
      <c r="L385" s="7"/>
      <c r="M385" s="7"/>
      <c r="N385" s="10"/>
      <c r="O385" s="10"/>
      <c r="P385" s="10"/>
      <c r="Q385" s="11"/>
      <c r="R385" s="10"/>
      <c r="S385" s="10"/>
      <c r="T385" s="11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1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1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1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1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1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</row>
    <row r="386">
      <c r="A386" s="7"/>
      <c r="B386" s="8"/>
      <c r="C386" s="8"/>
      <c r="D386" s="7"/>
      <c r="E386" s="7"/>
      <c r="F386" s="7"/>
      <c r="G386" s="9"/>
      <c r="H386" s="7"/>
      <c r="I386" s="7"/>
      <c r="J386" s="7"/>
      <c r="K386" s="7"/>
      <c r="L386" s="7"/>
      <c r="M386" s="7"/>
      <c r="N386" s="10"/>
      <c r="O386" s="10"/>
      <c r="P386" s="10"/>
      <c r="Q386" s="11"/>
      <c r="R386" s="10"/>
      <c r="S386" s="10"/>
      <c r="T386" s="11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1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1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1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1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1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</row>
    <row r="387">
      <c r="A387" s="7"/>
      <c r="B387" s="8"/>
      <c r="C387" s="8"/>
      <c r="D387" s="7"/>
      <c r="E387" s="7"/>
      <c r="F387" s="7"/>
      <c r="G387" s="9"/>
      <c r="H387" s="7"/>
      <c r="I387" s="7"/>
      <c r="J387" s="7"/>
      <c r="K387" s="7"/>
      <c r="L387" s="7"/>
      <c r="M387" s="7"/>
      <c r="N387" s="10"/>
      <c r="O387" s="10"/>
      <c r="P387" s="10"/>
      <c r="Q387" s="11"/>
      <c r="R387" s="10"/>
      <c r="S387" s="10"/>
      <c r="T387" s="11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1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1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1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1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1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</row>
    <row r="388">
      <c r="A388" s="7"/>
      <c r="B388" s="8"/>
      <c r="C388" s="8"/>
      <c r="D388" s="7"/>
      <c r="E388" s="7"/>
      <c r="F388" s="7"/>
      <c r="G388" s="9"/>
      <c r="H388" s="7"/>
      <c r="I388" s="7"/>
      <c r="J388" s="7"/>
      <c r="K388" s="7"/>
      <c r="L388" s="7"/>
      <c r="M388" s="7"/>
      <c r="N388" s="10"/>
      <c r="O388" s="10"/>
      <c r="P388" s="10"/>
      <c r="Q388" s="11"/>
      <c r="R388" s="10"/>
      <c r="S388" s="10"/>
      <c r="T388" s="11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1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1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1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1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1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</row>
    <row r="389">
      <c r="A389" s="7"/>
      <c r="B389" s="8"/>
      <c r="C389" s="8"/>
      <c r="D389" s="7"/>
      <c r="E389" s="7"/>
      <c r="F389" s="7"/>
      <c r="G389" s="9"/>
      <c r="H389" s="7"/>
      <c r="I389" s="7"/>
      <c r="J389" s="7"/>
      <c r="K389" s="7"/>
      <c r="L389" s="7"/>
      <c r="M389" s="7"/>
      <c r="N389" s="10"/>
      <c r="O389" s="10"/>
      <c r="P389" s="10"/>
      <c r="Q389" s="11"/>
      <c r="R389" s="10"/>
      <c r="S389" s="10"/>
      <c r="T389" s="11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1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1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1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1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1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</row>
    <row r="390">
      <c r="A390" s="7"/>
      <c r="B390" s="8"/>
      <c r="C390" s="8"/>
      <c r="D390" s="7"/>
      <c r="E390" s="7"/>
      <c r="F390" s="7"/>
      <c r="G390" s="9"/>
      <c r="H390" s="7"/>
      <c r="I390" s="7"/>
      <c r="J390" s="7"/>
      <c r="K390" s="7"/>
      <c r="L390" s="7"/>
      <c r="M390" s="7"/>
      <c r="N390" s="10"/>
      <c r="O390" s="10"/>
      <c r="P390" s="10"/>
      <c r="Q390" s="11"/>
      <c r="R390" s="10"/>
      <c r="S390" s="10"/>
      <c r="T390" s="11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1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1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1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1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1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</row>
    <row r="391">
      <c r="A391" s="7"/>
      <c r="B391" s="8"/>
      <c r="C391" s="8"/>
      <c r="D391" s="7"/>
      <c r="E391" s="7"/>
      <c r="F391" s="7"/>
      <c r="G391" s="9"/>
      <c r="H391" s="7"/>
      <c r="I391" s="7"/>
      <c r="J391" s="7"/>
      <c r="K391" s="7"/>
      <c r="L391" s="7"/>
      <c r="M391" s="7"/>
      <c r="N391" s="10"/>
      <c r="O391" s="10"/>
      <c r="P391" s="10"/>
      <c r="Q391" s="11"/>
      <c r="R391" s="10"/>
      <c r="S391" s="10"/>
      <c r="T391" s="11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1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1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1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1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1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</row>
    <row r="392">
      <c r="A392" s="7"/>
      <c r="B392" s="8"/>
      <c r="C392" s="8"/>
      <c r="D392" s="7"/>
      <c r="E392" s="7"/>
      <c r="F392" s="7"/>
      <c r="G392" s="9"/>
      <c r="H392" s="7"/>
      <c r="I392" s="7"/>
      <c r="J392" s="7"/>
      <c r="K392" s="7"/>
      <c r="L392" s="7"/>
      <c r="M392" s="7"/>
      <c r="N392" s="10"/>
      <c r="O392" s="10"/>
      <c r="P392" s="10"/>
      <c r="Q392" s="11"/>
      <c r="R392" s="10"/>
      <c r="S392" s="10"/>
      <c r="T392" s="11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1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1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1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1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1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</row>
    <row r="393">
      <c r="A393" s="7"/>
      <c r="B393" s="8"/>
      <c r="C393" s="8"/>
      <c r="D393" s="7"/>
      <c r="E393" s="7"/>
      <c r="F393" s="7"/>
      <c r="G393" s="9"/>
      <c r="H393" s="7"/>
      <c r="I393" s="7"/>
      <c r="J393" s="7"/>
      <c r="K393" s="7"/>
      <c r="L393" s="7"/>
      <c r="M393" s="7"/>
      <c r="N393" s="10"/>
      <c r="O393" s="10"/>
      <c r="P393" s="10"/>
      <c r="Q393" s="11"/>
      <c r="R393" s="10"/>
      <c r="S393" s="10"/>
      <c r="T393" s="11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1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1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1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1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1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</row>
    <row r="394">
      <c r="A394" s="7"/>
      <c r="B394" s="8"/>
      <c r="C394" s="8"/>
      <c r="D394" s="7"/>
      <c r="E394" s="7"/>
      <c r="F394" s="7"/>
      <c r="G394" s="9"/>
      <c r="H394" s="7"/>
      <c r="I394" s="7"/>
      <c r="J394" s="7"/>
      <c r="K394" s="7"/>
      <c r="L394" s="7"/>
      <c r="M394" s="7"/>
      <c r="N394" s="10"/>
      <c r="O394" s="10"/>
      <c r="P394" s="10"/>
      <c r="Q394" s="11"/>
      <c r="R394" s="10"/>
      <c r="S394" s="10"/>
      <c r="T394" s="11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1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1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1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1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1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</row>
    <row r="395">
      <c r="A395" s="7"/>
      <c r="B395" s="8"/>
      <c r="C395" s="8"/>
      <c r="D395" s="7"/>
      <c r="E395" s="7"/>
      <c r="F395" s="7"/>
      <c r="G395" s="9"/>
      <c r="H395" s="7"/>
      <c r="I395" s="7"/>
      <c r="J395" s="7"/>
      <c r="K395" s="7"/>
      <c r="L395" s="7"/>
      <c r="M395" s="7"/>
      <c r="N395" s="10"/>
      <c r="O395" s="10"/>
      <c r="P395" s="10"/>
      <c r="Q395" s="11"/>
      <c r="R395" s="10"/>
      <c r="S395" s="10"/>
      <c r="T395" s="11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1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1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1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1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1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</row>
    <row r="396">
      <c r="A396" s="7"/>
      <c r="B396" s="8"/>
      <c r="C396" s="8"/>
      <c r="D396" s="7"/>
      <c r="E396" s="7"/>
      <c r="F396" s="7"/>
      <c r="G396" s="9"/>
      <c r="H396" s="7"/>
      <c r="I396" s="7"/>
      <c r="J396" s="7"/>
      <c r="K396" s="7"/>
      <c r="L396" s="7"/>
      <c r="M396" s="7"/>
      <c r="N396" s="10"/>
      <c r="O396" s="10"/>
      <c r="P396" s="10"/>
      <c r="Q396" s="11"/>
      <c r="R396" s="10"/>
      <c r="S396" s="10"/>
      <c r="T396" s="11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1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1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1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1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1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</row>
    <row r="397">
      <c r="A397" s="7"/>
      <c r="B397" s="8"/>
      <c r="C397" s="8"/>
      <c r="D397" s="7"/>
      <c r="E397" s="7"/>
      <c r="F397" s="7"/>
      <c r="G397" s="9"/>
      <c r="H397" s="7"/>
      <c r="I397" s="7"/>
      <c r="J397" s="7"/>
      <c r="K397" s="7"/>
      <c r="L397" s="7"/>
      <c r="M397" s="7"/>
      <c r="N397" s="10"/>
      <c r="O397" s="10"/>
      <c r="P397" s="10"/>
      <c r="Q397" s="11"/>
      <c r="R397" s="10"/>
      <c r="S397" s="10"/>
      <c r="T397" s="11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1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1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1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1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1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</row>
    <row r="398">
      <c r="A398" s="7"/>
      <c r="B398" s="8"/>
      <c r="C398" s="8"/>
      <c r="D398" s="7"/>
      <c r="E398" s="7"/>
      <c r="F398" s="7"/>
      <c r="G398" s="9"/>
      <c r="H398" s="7"/>
      <c r="I398" s="7"/>
      <c r="J398" s="7"/>
      <c r="K398" s="7"/>
      <c r="L398" s="7"/>
      <c r="M398" s="7"/>
      <c r="N398" s="10"/>
      <c r="O398" s="10"/>
      <c r="P398" s="10"/>
      <c r="Q398" s="11"/>
      <c r="R398" s="10"/>
      <c r="S398" s="10"/>
      <c r="T398" s="11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1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1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1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1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1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</row>
    <row r="399">
      <c r="A399" s="7"/>
      <c r="B399" s="8"/>
      <c r="C399" s="8"/>
      <c r="D399" s="7"/>
      <c r="E399" s="7"/>
      <c r="F399" s="7"/>
      <c r="G399" s="9"/>
      <c r="H399" s="7"/>
      <c r="I399" s="7"/>
      <c r="J399" s="7"/>
      <c r="K399" s="7"/>
      <c r="L399" s="7"/>
      <c r="M399" s="7"/>
      <c r="N399" s="10"/>
      <c r="O399" s="10"/>
      <c r="P399" s="10"/>
      <c r="Q399" s="11"/>
      <c r="R399" s="10"/>
      <c r="S399" s="10"/>
      <c r="T399" s="11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1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1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1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1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1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</row>
    <row r="400">
      <c r="A400" s="7"/>
      <c r="B400" s="8"/>
      <c r="C400" s="8"/>
      <c r="D400" s="7"/>
      <c r="E400" s="7"/>
      <c r="F400" s="7"/>
      <c r="G400" s="9"/>
      <c r="H400" s="7"/>
      <c r="I400" s="7"/>
      <c r="J400" s="7"/>
      <c r="K400" s="7"/>
      <c r="L400" s="7"/>
      <c r="M400" s="7"/>
      <c r="N400" s="10"/>
      <c r="O400" s="10"/>
      <c r="P400" s="10"/>
      <c r="Q400" s="11"/>
      <c r="R400" s="10"/>
      <c r="S400" s="10"/>
      <c r="T400" s="11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1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1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1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1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1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</row>
    <row r="401">
      <c r="A401" s="7"/>
      <c r="B401" s="8"/>
      <c r="C401" s="8"/>
      <c r="D401" s="7"/>
      <c r="E401" s="7"/>
      <c r="F401" s="7"/>
      <c r="G401" s="9"/>
      <c r="H401" s="7"/>
      <c r="I401" s="7"/>
      <c r="J401" s="7"/>
      <c r="K401" s="7"/>
      <c r="L401" s="7"/>
      <c r="M401" s="7"/>
      <c r="N401" s="10"/>
      <c r="O401" s="10"/>
      <c r="P401" s="10"/>
      <c r="Q401" s="11"/>
      <c r="R401" s="10"/>
      <c r="S401" s="10"/>
      <c r="T401" s="11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1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1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1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1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1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</row>
    <row r="402">
      <c r="A402" s="7"/>
      <c r="B402" s="8"/>
      <c r="C402" s="8"/>
      <c r="D402" s="7"/>
      <c r="E402" s="7"/>
      <c r="F402" s="7"/>
      <c r="G402" s="9"/>
      <c r="H402" s="7"/>
      <c r="I402" s="7"/>
      <c r="J402" s="7"/>
      <c r="K402" s="7"/>
      <c r="L402" s="7"/>
      <c r="M402" s="7"/>
      <c r="N402" s="10"/>
      <c r="O402" s="10"/>
      <c r="P402" s="10"/>
      <c r="Q402" s="11"/>
      <c r="R402" s="10"/>
      <c r="S402" s="10"/>
      <c r="T402" s="11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1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1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1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1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1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</row>
    <row r="403">
      <c r="A403" s="7"/>
      <c r="B403" s="8"/>
      <c r="C403" s="8"/>
      <c r="D403" s="7"/>
      <c r="E403" s="7"/>
      <c r="F403" s="7"/>
      <c r="G403" s="9"/>
      <c r="H403" s="7"/>
      <c r="I403" s="7"/>
      <c r="J403" s="7"/>
      <c r="K403" s="7"/>
      <c r="L403" s="7"/>
      <c r="M403" s="7"/>
      <c r="N403" s="10"/>
      <c r="O403" s="10"/>
      <c r="P403" s="10"/>
      <c r="Q403" s="11"/>
      <c r="R403" s="10"/>
      <c r="S403" s="10"/>
      <c r="T403" s="11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1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1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1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1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1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</row>
    <row r="404">
      <c r="A404" s="7"/>
      <c r="B404" s="8"/>
      <c r="C404" s="8"/>
      <c r="D404" s="7"/>
      <c r="E404" s="7"/>
      <c r="F404" s="7"/>
      <c r="G404" s="9"/>
      <c r="H404" s="7"/>
      <c r="I404" s="7"/>
      <c r="J404" s="7"/>
      <c r="K404" s="7"/>
      <c r="L404" s="7"/>
      <c r="M404" s="7"/>
      <c r="N404" s="10"/>
      <c r="O404" s="10"/>
      <c r="P404" s="10"/>
      <c r="Q404" s="11"/>
      <c r="R404" s="10"/>
      <c r="S404" s="10"/>
      <c r="T404" s="11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1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1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1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1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1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</row>
    <row r="405">
      <c r="A405" s="7"/>
      <c r="B405" s="8"/>
      <c r="C405" s="8"/>
      <c r="D405" s="7"/>
      <c r="E405" s="7"/>
      <c r="F405" s="7"/>
      <c r="G405" s="9"/>
      <c r="H405" s="7"/>
      <c r="I405" s="7"/>
      <c r="J405" s="7"/>
      <c r="K405" s="7"/>
      <c r="L405" s="7"/>
      <c r="M405" s="7"/>
      <c r="N405" s="10"/>
      <c r="O405" s="10"/>
      <c r="P405" s="10"/>
      <c r="Q405" s="11"/>
      <c r="R405" s="10"/>
      <c r="S405" s="10"/>
      <c r="T405" s="11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1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1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1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1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1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</row>
    <row r="406">
      <c r="A406" s="7"/>
      <c r="B406" s="8"/>
      <c r="C406" s="8"/>
      <c r="D406" s="7"/>
      <c r="E406" s="7"/>
      <c r="F406" s="7"/>
      <c r="G406" s="9"/>
      <c r="H406" s="7"/>
      <c r="I406" s="7"/>
      <c r="J406" s="7"/>
      <c r="K406" s="7"/>
      <c r="L406" s="7"/>
      <c r="M406" s="7"/>
      <c r="N406" s="10"/>
      <c r="O406" s="10"/>
      <c r="P406" s="10"/>
      <c r="Q406" s="11"/>
      <c r="R406" s="10"/>
      <c r="S406" s="10"/>
      <c r="T406" s="11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1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1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1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1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1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</row>
    <row r="407">
      <c r="A407" s="7"/>
      <c r="B407" s="8"/>
      <c r="C407" s="8"/>
      <c r="D407" s="7"/>
      <c r="E407" s="7"/>
      <c r="F407" s="7"/>
      <c r="G407" s="9"/>
      <c r="H407" s="7"/>
      <c r="I407" s="7"/>
      <c r="J407" s="7"/>
      <c r="K407" s="7"/>
      <c r="L407" s="7"/>
      <c r="M407" s="7"/>
      <c r="N407" s="10"/>
      <c r="O407" s="10"/>
      <c r="P407" s="10"/>
      <c r="Q407" s="11"/>
      <c r="R407" s="10"/>
      <c r="S407" s="10"/>
      <c r="T407" s="11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1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1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1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1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1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</row>
    <row r="408">
      <c r="A408" s="7"/>
      <c r="B408" s="8"/>
      <c r="C408" s="8"/>
      <c r="D408" s="7"/>
      <c r="E408" s="7"/>
      <c r="F408" s="7"/>
      <c r="G408" s="9"/>
      <c r="H408" s="7"/>
      <c r="I408" s="7"/>
      <c r="J408" s="7"/>
      <c r="K408" s="7"/>
      <c r="L408" s="7"/>
      <c r="M408" s="7"/>
      <c r="N408" s="10"/>
      <c r="O408" s="10"/>
      <c r="P408" s="10"/>
      <c r="Q408" s="11"/>
      <c r="R408" s="10"/>
      <c r="S408" s="10"/>
      <c r="T408" s="11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1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1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1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1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1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</row>
    <row r="409">
      <c r="A409" s="7"/>
      <c r="B409" s="8"/>
      <c r="C409" s="8"/>
      <c r="D409" s="7"/>
      <c r="E409" s="7"/>
      <c r="F409" s="7"/>
      <c r="G409" s="9"/>
      <c r="H409" s="7"/>
      <c r="I409" s="7"/>
      <c r="J409" s="7"/>
      <c r="K409" s="7"/>
      <c r="L409" s="7"/>
      <c r="M409" s="7"/>
      <c r="N409" s="10"/>
      <c r="O409" s="10"/>
      <c r="P409" s="10"/>
      <c r="Q409" s="11"/>
      <c r="R409" s="10"/>
      <c r="S409" s="10"/>
      <c r="T409" s="11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1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1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1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1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1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</row>
    <row r="410">
      <c r="A410" s="7"/>
      <c r="B410" s="8"/>
      <c r="C410" s="8"/>
      <c r="D410" s="7"/>
      <c r="E410" s="7"/>
      <c r="F410" s="7"/>
      <c r="G410" s="9"/>
      <c r="H410" s="7"/>
      <c r="I410" s="7"/>
      <c r="J410" s="7"/>
      <c r="K410" s="7"/>
      <c r="L410" s="7"/>
      <c r="M410" s="7"/>
      <c r="N410" s="10"/>
      <c r="O410" s="10"/>
      <c r="P410" s="10"/>
      <c r="Q410" s="11"/>
      <c r="R410" s="10"/>
      <c r="S410" s="10"/>
      <c r="T410" s="11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1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1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1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1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1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</row>
    <row r="411">
      <c r="A411" s="7"/>
      <c r="B411" s="8"/>
      <c r="C411" s="8"/>
      <c r="D411" s="7"/>
      <c r="E411" s="7"/>
      <c r="F411" s="7"/>
      <c r="G411" s="9"/>
      <c r="H411" s="7"/>
      <c r="I411" s="7"/>
      <c r="J411" s="7"/>
      <c r="K411" s="7"/>
      <c r="L411" s="7"/>
      <c r="M411" s="7"/>
      <c r="N411" s="10"/>
      <c r="O411" s="10"/>
      <c r="P411" s="10"/>
      <c r="Q411" s="11"/>
      <c r="R411" s="10"/>
      <c r="S411" s="10"/>
      <c r="T411" s="11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1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1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1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1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1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</row>
    <row r="412">
      <c r="A412" s="7"/>
      <c r="B412" s="8"/>
      <c r="C412" s="8"/>
      <c r="D412" s="7"/>
      <c r="E412" s="7"/>
      <c r="F412" s="7"/>
      <c r="G412" s="9"/>
      <c r="H412" s="7"/>
      <c r="I412" s="7"/>
      <c r="J412" s="7"/>
      <c r="K412" s="7"/>
      <c r="L412" s="7"/>
      <c r="M412" s="7"/>
      <c r="N412" s="10"/>
      <c r="O412" s="10"/>
      <c r="P412" s="10"/>
      <c r="Q412" s="11"/>
      <c r="R412" s="10"/>
      <c r="S412" s="10"/>
      <c r="T412" s="11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1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1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1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1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1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</row>
    <row r="413">
      <c r="A413" s="7"/>
      <c r="B413" s="8"/>
      <c r="C413" s="8"/>
      <c r="D413" s="7"/>
      <c r="E413" s="7"/>
      <c r="F413" s="7"/>
      <c r="G413" s="9"/>
      <c r="H413" s="7"/>
      <c r="I413" s="7"/>
      <c r="J413" s="7"/>
      <c r="K413" s="7"/>
      <c r="L413" s="7"/>
      <c r="M413" s="7"/>
      <c r="N413" s="10"/>
      <c r="O413" s="10"/>
      <c r="P413" s="10"/>
      <c r="Q413" s="11"/>
      <c r="R413" s="10"/>
      <c r="S413" s="10"/>
      <c r="T413" s="11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1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1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1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1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1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</row>
    <row r="414">
      <c r="A414" s="7"/>
      <c r="B414" s="8"/>
      <c r="C414" s="8"/>
      <c r="D414" s="7"/>
      <c r="E414" s="7"/>
      <c r="F414" s="7"/>
      <c r="G414" s="9"/>
      <c r="H414" s="7"/>
      <c r="I414" s="7"/>
      <c r="J414" s="7"/>
      <c r="K414" s="7"/>
      <c r="L414" s="7"/>
      <c r="M414" s="7"/>
      <c r="N414" s="10"/>
      <c r="O414" s="10"/>
      <c r="P414" s="10"/>
      <c r="Q414" s="11"/>
      <c r="R414" s="10"/>
      <c r="S414" s="10"/>
      <c r="T414" s="11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1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1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1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1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1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</row>
    <row r="415">
      <c r="A415" s="7"/>
      <c r="B415" s="8"/>
      <c r="C415" s="8"/>
      <c r="D415" s="7"/>
      <c r="E415" s="7"/>
      <c r="F415" s="7"/>
      <c r="G415" s="9"/>
      <c r="H415" s="7"/>
      <c r="I415" s="7"/>
      <c r="J415" s="7"/>
      <c r="K415" s="7"/>
      <c r="L415" s="7"/>
      <c r="M415" s="7"/>
      <c r="N415" s="10"/>
      <c r="O415" s="10"/>
      <c r="P415" s="10"/>
      <c r="Q415" s="11"/>
      <c r="R415" s="10"/>
      <c r="S415" s="10"/>
      <c r="T415" s="11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1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1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1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1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1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</row>
    <row r="416">
      <c r="A416" s="7"/>
      <c r="B416" s="8"/>
      <c r="C416" s="8"/>
      <c r="D416" s="7"/>
      <c r="E416" s="7"/>
      <c r="F416" s="7"/>
      <c r="G416" s="9"/>
      <c r="H416" s="7"/>
      <c r="I416" s="7"/>
      <c r="J416" s="7"/>
      <c r="K416" s="7"/>
      <c r="L416" s="7"/>
      <c r="M416" s="7"/>
      <c r="N416" s="10"/>
      <c r="O416" s="10"/>
      <c r="P416" s="10"/>
      <c r="Q416" s="11"/>
      <c r="R416" s="10"/>
      <c r="S416" s="10"/>
      <c r="T416" s="11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1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1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1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1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1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</row>
    <row r="417">
      <c r="A417" s="7"/>
      <c r="B417" s="8"/>
      <c r="C417" s="8"/>
      <c r="D417" s="7"/>
      <c r="E417" s="7"/>
      <c r="F417" s="7"/>
      <c r="G417" s="9"/>
      <c r="H417" s="7"/>
      <c r="I417" s="7"/>
      <c r="J417" s="7"/>
      <c r="K417" s="7"/>
      <c r="L417" s="7"/>
      <c r="M417" s="7"/>
      <c r="N417" s="10"/>
      <c r="O417" s="10"/>
      <c r="P417" s="10"/>
      <c r="Q417" s="11"/>
      <c r="R417" s="10"/>
      <c r="S417" s="10"/>
      <c r="T417" s="11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1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1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1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1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1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</row>
    <row r="418">
      <c r="A418" s="7"/>
      <c r="B418" s="8"/>
      <c r="C418" s="8"/>
      <c r="D418" s="7"/>
      <c r="E418" s="7"/>
      <c r="F418" s="7"/>
      <c r="G418" s="9"/>
      <c r="H418" s="7"/>
      <c r="I418" s="7"/>
      <c r="J418" s="7"/>
      <c r="K418" s="7"/>
      <c r="L418" s="7"/>
      <c r="M418" s="7"/>
      <c r="N418" s="10"/>
      <c r="O418" s="10"/>
      <c r="P418" s="10"/>
      <c r="Q418" s="11"/>
      <c r="R418" s="10"/>
      <c r="S418" s="10"/>
      <c r="T418" s="11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1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1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1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1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1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</row>
    <row r="419">
      <c r="A419" s="7"/>
      <c r="B419" s="8"/>
      <c r="C419" s="8"/>
      <c r="D419" s="7"/>
      <c r="E419" s="7"/>
      <c r="F419" s="7"/>
      <c r="G419" s="9"/>
      <c r="H419" s="7"/>
      <c r="I419" s="7"/>
      <c r="J419" s="7"/>
      <c r="K419" s="7"/>
      <c r="L419" s="7"/>
      <c r="M419" s="7"/>
      <c r="N419" s="10"/>
      <c r="O419" s="10"/>
      <c r="P419" s="10"/>
      <c r="Q419" s="11"/>
      <c r="R419" s="10"/>
      <c r="S419" s="10"/>
      <c r="T419" s="11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1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1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1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1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1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</row>
    <row r="420">
      <c r="A420" s="7"/>
      <c r="B420" s="8"/>
      <c r="C420" s="8"/>
      <c r="D420" s="7"/>
      <c r="E420" s="7"/>
      <c r="F420" s="7"/>
      <c r="G420" s="9"/>
      <c r="H420" s="7"/>
      <c r="I420" s="7"/>
      <c r="J420" s="7"/>
      <c r="K420" s="7"/>
      <c r="L420" s="7"/>
      <c r="M420" s="7"/>
      <c r="N420" s="10"/>
      <c r="O420" s="10"/>
      <c r="P420" s="10"/>
      <c r="Q420" s="11"/>
      <c r="R420" s="10"/>
      <c r="S420" s="10"/>
      <c r="T420" s="11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1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1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1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1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1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</row>
    <row r="421">
      <c r="A421" s="7"/>
      <c r="B421" s="8"/>
      <c r="C421" s="8"/>
      <c r="D421" s="7"/>
      <c r="E421" s="7"/>
      <c r="F421" s="7"/>
      <c r="G421" s="9"/>
      <c r="H421" s="7"/>
      <c r="I421" s="7"/>
      <c r="J421" s="7"/>
      <c r="K421" s="7"/>
      <c r="L421" s="7"/>
      <c r="M421" s="7"/>
      <c r="N421" s="10"/>
      <c r="O421" s="10"/>
      <c r="P421" s="10"/>
      <c r="Q421" s="11"/>
      <c r="R421" s="10"/>
      <c r="S421" s="10"/>
      <c r="T421" s="13"/>
      <c r="U421" s="14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1"/>
      <c r="AO421" s="10"/>
      <c r="AP421" s="14"/>
      <c r="AQ421" s="14"/>
      <c r="AR421" s="14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1"/>
      <c r="BM421" s="10"/>
      <c r="BN421" s="10"/>
      <c r="BO421" s="10"/>
      <c r="BP421" s="10"/>
      <c r="BQ421" s="10"/>
      <c r="BR421" s="14"/>
      <c r="BS421" s="14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4"/>
      <c r="CO421" s="11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4"/>
      <c r="DJ421" s="14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4"/>
      <c r="EF421" s="14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1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1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</row>
    <row r="422">
      <c r="A422" s="7"/>
      <c r="B422" s="8"/>
      <c r="C422" s="8"/>
      <c r="D422" s="7"/>
      <c r="E422" s="7"/>
      <c r="F422" s="7"/>
      <c r="G422" s="9"/>
      <c r="H422" s="7"/>
      <c r="I422" s="7"/>
      <c r="J422" s="7"/>
      <c r="K422" s="7"/>
      <c r="L422" s="7"/>
      <c r="M422" s="7"/>
      <c r="N422" s="10"/>
      <c r="O422" s="10"/>
      <c r="P422" s="10"/>
      <c r="Q422" s="11"/>
      <c r="R422" s="10"/>
      <c r="S422" s="10"/>
      <c r="T422" s="13"/>
      <c r="U422" s="14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1"/>
      <c r="AO422" s="10"/>
      <c r="AP422" s="14"/>
      <c r="AQ422" s="14"/>
      <c r="AR422" s="14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1"/>
      <c r="BM422" s="10"/>
      <c r="BN422" s="10"/>
      <c r="BO422" s="10"/>
      <c r="BP422" s="10"/>
      <c r="BQ422" s="10"/>
      <c r="BR422" s="14"/>
      <c r="BS422" s="14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4"/>
      <c r="CO422" s="11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4"/>
      <c r="DJ422" s="14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4"/>
      <c r="EF422" s="14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1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1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</row>
    <row r="423">
      <c r="A423" s="7"/>
      <c r="B423" s="8"/>
      <c r="C423" s="8"/>
      <c r="D423" s="7"/>
      <c r="E423" s="7"/>
      <c r="F423" s="7"/>
      <c r="G423" s="9"/>
      <c r="H423" s="7"/>
      <c r="I423" s="7"/>
      <c r="J423" s="7"/>
      <c r="K423" s="7"/>
      <c r="L423" s="7"/>
      <c r="M423" s="7"/>
      <c r="N423" s="10"/>
      <c r="O423" s="10"/>
      <c r="P423" s="10"/>
      <c r="Q423" s="11"/>
      <c r="R423" s="10"/>
      <c r="S423" s="10"/>
      <c r="T423" s="13"/>
      <c r="U423" s="14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1"/>
      <c r="AO423" s="10"/>
      <c r="AP423" s="14"/>
      <c r="AQ423" s="14"/>
      <c r="AR423" s="14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1"/>
      <c r="BM423" s="10"/>
      <c r="BN423" s="10"/>
      <c r="BO423" s="10"/>
      <c r="BP423" s="10"/>
      <c r="BQ423" s="10"/>
      <c r="BR423" s="14"/>
      <c r="BS423" s="14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4"/>
      <c r="CO423" s="11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4"/>
      <c r="DJ423" s="14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4"/>
      <c r="EF423" s="14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1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1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</row>
    <row r="424">
      <c r="A424" s="7"/>
      <c r="B424" s="8"/>
      <c r="C424" s="8"/>
      <c r="D424" s="7"/>
      <c r="E424" s="7"/>
      <c r="F424" s="7"/>
      <c r="G424" s="9"/>
      <c r="H424" s="7"/>
      <c r="I424" s="7"/>
      <c r="J424" s="7"/>
      <c r="K424" s="7"/>
      <c r="L424" s="7"/>
      <c r="M424" s="7"/>
      <c r="N424" s="10"/>
      <c r="O424" s="10"/>
      <c r="P424" s="10"/>
      <c r="Q424" s="11"/>
      <c r="R424" s="10"/>
      <c r="S424" s="10"/>
      <c r="T424" s="13"/>
      <c r="U424" s="14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1"/>
      <c r="AO424" s="10"/>
      <c r="AP424" s="14"/>
      <c r="AQ424" s="14"/>
      <c r="AR424" s="14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1"/>
      <c r="BM424" s="10"/>
      <c r="BN424" s="10"/>
      <c r="BO424" s="10"/>
      <c r="BP424" s="10"/>
      <c r="BQ424" s="10"/>
      <c r="BR424" s="14"/>
      <c r="BS424" s="14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4"/>
      <c r="CO424" s="11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4"/>
      <c r="DJ424" s="14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4"/>
      <c r="EF424" s="14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1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1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</row>
    <row r="425">
      <c r="A425" s="7"/>
      <c r="B425" s="8"/>
      <c r="C425" s="8"/>
      <c r="D425" s="7"/>
      <c r="E425" s="7"/>
      <c r="F425" s="7"/>
      <c r="G425" s="9"/>
      <c r="H425" s="7"/>
      <c r="I425" s="7"/>
      <c r="J425" s="7"/>
      <c r="K425" s="7"/>
      <c r="L425" s="7"/>
      <c r="M425" s="7"/>
      <c r="N425" s="10"/>
      <c r="O425" s="10"/>
      <c r="P425" s="10"/>
      <c r="Q425" s="11"/>
      <c r="R425" s="10"/>
      <c r="S425" s="10"/>
      <c r="T425" s="13"/>
      <c r="U425" s="14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1"/>
      <c r="AO425" s="10"/>
      <c r="AP425" s="14"/>
      <c r="AQ425" s="14"/>
      <c r="AR425" s="14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1"/>
      <c r="BM425" s="10"/>
      <c r="BN425" s="10"/>
      <c r="BO425" s="10"/>
      <c r="BP425" s="10"/>
      <c r="BQ425" s="10"/>
      <c r="BR425" s="14"/>
      <c r="BS425" s="14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4"/>
      <c r="CO425" s="11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4"/>
      <c r="DJ425" s="14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4"/>
      <c r="EF425" s="14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1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1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</row>
    <row r="426">
      <c r="A426" s="7"/>
      <c r="B426" s="8"/>
      <c r="C426" s="8"/>
      <c r="D426" s="7"/>
      <c r="E426" s="7"/>
      <c r="F426" s="7"/>
      <c r="G426" s="9"/>
      <c r="H426" s="7"/>
      <c r="I426" s="7"/>
      <c r="J426" s="7"/>
      <c r="K426" s="7"/>
      <c r="L426" s="7"/>
      <c r="M426" s="7"/>
      <c r="N426" s="10"/>
      <c r="O426" s="10"/>
      <c r="P426" s="10"/>
      <c r="Q426" s="11"/>
      <c r="R426" s="10"/>
      <c r="S426" s="10"/>
      <c r="T426" s="13"/>
      <c r="U426" s="14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1"/>
      <c r="AO426" s="10"/>
      <c r="AP426" s="14"/>
      <c r="AQ426" s="14"/>
      <c r="AR426" s="14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1"/>
      <c r="BM426" s="10"/>
      <c r="BN426" s="10"/>
      <c r="BO426" s="10"/>
      <c r="BP426" s="10"/>
      <c r="BQ426" s="10"/>
      <c r="BR426" s="14"/>
      <c r="BS426" s="14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4"/>
      <c r="CO426" s="11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4"/>
      <c r="DJ426" s="14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4"/>
      <c r="EF426" s="14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1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1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</row>
    <row r="427">
      <c r="A427" s="7"/>
      <c r="B427" s="8"/>
      <c r="C427" s="8"/>
      <c r="D427" s="7"/>
      <c r="E427" s="7"/>
      <c r="F427" s="7"/>
      <c r="G427" s="9"/>
      <c r="H427" s="7"/>
      <c r="I427" s="7"/>
      <c r="J427" s="7"/>
      <c r="K427" s="7"/>
      <c r="L427" s="7"/>
      <c r="M427" s="7"/>
      <c r="N427" s="10"/>
      <c r="O427" s="10"/>
      <c r="P427" s="10"/>
      <c r="Q427" s="11"/>
      <c r="R427" s="10"/>
      <c r="S427" s="10"/>
      <c r="T427" s="13"/>
      <c r="U427" s="14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1"/>
      <c r="AO427" s="10"/>
      <c r="AP427" s="14"/>
      <c r="AQ427" s="14"/>
      <c r="AR427" s="14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1"/>
      <c r="BM427" s="10"/>
      <c r="BN427" s="10"/>
      <c r="BO427" s="10"/>
      <c r="BP427" s="10"/>
      <c r="BQ427" s="10"/>
      <c r="BR427" s="14"/>
      <c r="BS427" s="14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4"/>
      <c r="CO427" s="11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4"/>
      <c r="DJ427" s="14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4"/>
      <c r="EF427" s="14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1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1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</row>
    <row r="428">
      <c r="A428" s="7"/>
      <c r="B428" s="8"/>
      <c r="C428" s="8"/>
      <c r="D428" s="7"/>
      <c r="E428" s="7"/>
      <c r="F428" s="7"/>
      <c r="G428" s="9"/>
      <c r="H428" s="7"/>
      <c r="I428" s="7"/>
      <c r="J428" s="7"/>
      <c r="K428" s="7"/>
      <c r="L428" s="7"/>
      <c r="M428" s="7"/>
      <c r="N428" s="10"/>
      <c r="O428" s="10"/>
      <c r="P428" s="10"/>
      <c r="Q428" s="11"/>
      <c r="R428" s="10"/>
      <c r="S428" s="10"/>
      <c r="T428" s="13"/>
      <c r="U428" s="14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1"/>
      <c r="AO428" s="10"/>
      <c r="AP428" s="14"/>
      <c r="AQ428" s="14"/>
      <c r="AR428" s="14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1"/>
      <c r="BM428" s="10"/>
      <c r="BN428" s="10"/>
      <c r="BO428" s="10"/>
      <c r="BP428" s="10"/>
      <c r="BQ428" s="10"/>
      <c r="BR428" s="14"/>
      <c r="BS428" s="14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4"/>
      <c r="CO428" s="11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4"/>
      <c r="DJ428" s="14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4"/>
      <c r="EF428" s="14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1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1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</row>
    <row r="429">
      <c r="A429" s="7"/>
      <c r="B429" s="8"/>
      <c r="C429" s="8"/>
      <c r="D429" s="7"/>
      <c r="E429" s="7"/>
      <c r="F429" s="7"/>
      <c r="G429" s="9"/>
      <c r="H429" s="7"/>
      <c r="I429" s="7"/>
      <c r="J429" s="7"/>
      <c r="K429" s="7"/>
      <c r="L429" s="7"/>
      <c r="M429" s="7"/>
      <c r="N429" s="10"/>
      <c r="O429" s="10"/>
      <c r="P429" s="10"/>
      <c r="Q429" s="11"/>
      <c r="R429" s="10"/>
      <c r="S429" s="10"/>
      <c r="T429" s="13"/>
      <c r="U429" s="14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1"/>
      <c r="AO429" s="10"/>
      <c r="AP429" s="14"/>
      <c r="AQ429" s="14"/>
      <c r="AR429" s="14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1"/>
      <c r="BM429" s="10"/>
      <c r="BN429" s="10"/>
      <c r="BO429" s="10"/>
      <c r="BP429" s="10"/>
      <c r="BQ429" s="10"/>
      <c r="BR429" s="14"/>
      <c r="BS429" s="14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4"/>
      <c r="CO429" s="11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4"/>
      <c r="DJ429" s="14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4"/>
      <c r="EF429" s="14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1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1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</row>
    <row r="430">
      <c r="A430" s="7"/>
      <c r="B430" s="8"/>
      <c r="C430" s="8"/>
      <c r="D430" s="7"/>
      <c r="E430" s="7"/>
      <c r="F430" s="7"/>
      <c r="G430" s="9"/>
      <c r="H430" s="7"/>
      <c r="I430" s="7"/>
      <c r="J430" s="7"/>
      <c r="K430" s="7"/>
      <c r="L430" s="7"/>
      <c r="M430" s="7"/>
      <c r="N430" s="10"/>
      <c r="O430" s="10"/>
      <c r="P430" s="10"/>
      <c r="Q430" s="11"/>
      <c r="R430" s="10"/>
      <c r="S430" s="10"/>
      <c r="T430" s="13"/>
      <c r="U430" s="14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1"/>
      <c r="AO430" s="10"/>
      <c r="AP430" s="14"/>
      <c r="AQ430" s="14"/>
      <c r="AR430" s="14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1"/>
      <c r="BM430" s="10"/>
      <c r="BN430" s="10"/>
      <c r="BO430" s="10"/>
      <c r="BP430" s="10"/>
      <c r="BQ430" s="10"/>
      <c r="BR430" s="14"/>
      <c r="BS430" s="14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4"/>
      <c r="CO430" s="11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4"/>
      <c r="DJ430" s="14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4"/>
      <c r="EF430" s="14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1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1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</row>
    <row r="431">
      <c r="A431" s="7"/>
      <c r="B431" s="8"/>
      <c r="C431" s="8"/>
      <c r="D431" s="7"/>
      <c r="E431" s="7"/>
      <c r="F431" s="7"/>
      <c r="G431" s="9"/>
      <c r="H431" s="7"/>
      <c r="I431" s="7"/>
      <c r="J431" s="7"/>
      <c r="K431" s="7"/>
      <c r="L431" s="7"/>
      <c r="M431" s="7"/>
      <c r="N431" s="10"/>
      <c r="O431" s="10"/>
      <c r="P431" s="10"/>
      <c r="Q431" s="11"/>
      <c r="R431" s="10"/>
      <c r="S431" s="10"/>
      <c r="T431" s="13"/>
      <c r="U431" s="14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1"/>
      <c r="AO431" s="10"/>
      <c r="AP431" s="14"/>
      <c r="AQ431" s="14"/>
      <c r="AR431" s="14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1"/>
      <c r="BM431" s="10"/>
      <c r="BN431" s="10"/>
      <c r="BO431" s="10"/>
      <c r="BP431" s="10"/>
      <c r="BQ431" s="10"/>
      <c r="BR431" s="14"/>
      <c r="BS431" s="14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4"/>
      <c r="CO431" s="11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4"/>
      <c r="DJ431" s="14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4"/>
      <c r="EF431" s="14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1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1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</row>
    <row r="432">
      <c r="A432" s="7"/>
      <c r="B432" s="8"/>
      <c r="C432" s="8"/>
      <c r="D432" s="7"/>
      <c r="E432" s="7"/>
      <c r="F432" s="7"/>
      <c r="G432" s="9"/>
      <c r="H432" s="7"/>
      <c r="I432" s="7"/>
      <c r="J432" s="7"/>
      <c r="K432" s="7"/>
      <c r="L432" s="7"/>
      <c r="M432" s="7"/>
      <c r="N432" s="10"/>
      <c r="O432" s="10"/>
      <c r="P432" s="10"/>
      <c r="Q432" s="11"/>
      <c r="R432" s="10"/>
      <c r="S432" s="10"/>
      <c r="T432" s="13"/>
      <c r="U432" s="14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1"/>
      <c r="AO432" s="10"/>
      <c r="AP432" s="14"/>
      <c r="AQ432" s="14"/>
      <c r="AR432" s="14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1"/>
      <c r="BM432" s="10"/>
      <c r="BN432" s="10"/>
      <c r="BO432" s="10"/>
      <c r="BP432" s="10"/>
      <c r="BQ432" s="10"/>
      <c r="BR432" s="14"/>
      <c r="BS432" s="14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4"/>
      <c r="CO432" s="11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4"/>
      <c r="DJ432" s="14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4"/>
      <c r="EF432" s="14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1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1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</row>
    <row r="433">
      <c r="A433" s="7"/>
      <c r="B433" s="8"/>
      <c r="C433" s="8"/>
      <c r="D433" s="7"/>
      <c r="E433" s="7"/>
      <c r="F433" s="7"/>
      <c r="G433" s="9"/>
      <c r="H433" s="7"/>
      <c r="I433" s="7"/>
      <c r="J433" s="7"/>
      <c r="K433" s="7"/>
      <c r="L433" s="7"/>
      <c r="M433" s="7"/>
      <c r="N433" s="10"/>
      <c r="O433" s="10"/>
      <c r="P433" s="10"/>
      <c r="Q433" s="11"/>
      <c r="R433" s="10"/>
      <c r="S433" s="10"/>
      <c r="T433" s="13"/>
      <c r="U433" s="14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1"/>
      <c r="AO433" s="10"/>
      <c r="AP433" s="14"/>
      <c r="AQ433" s="14"/>
      <c r="AR433" s="14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1"/>
      <c r="BM433" s="10"/>
      <c r="BN433" s="10"/>
      <c r="BO433" s="10"/>
      <c r="BP433" s="10"/>
      <c r="BQ433" s="10"/>
      <c r="BR433" s="14"/>
      <c r="BS433" s="14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4"/>
      <c r="CO433" s="11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4"/>
      <c r="DJ433" s="14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4"/>
      <c r="EF433" s="14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1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1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</row>
    <row r="434">
      <c r="A434" s="7"/>
      <c r="B434" s="8"/>
      <c r="C434" s="8"/>
      <c r="D434" s="7"/>
      <c r="E434" s="7"/>
      <c r="F434" s="7"/>
      <c r="G434" s="9"/>
      <c r="H434" s="7"/>
      <c r="I434" s="7"/>
      <c r="J434" s="7"/>
      <c r="K434" s="7"/>
      <c r="L434" s="7"/>
      <c r="M434" s="7"/>
      <c r="N434" s="10"/>
      <c r="O434" s="10"/>
      <c r="P434" s="10"/>
      <c r="Q434" s="11"/>
      <c r="R434" s="10"/>
      <c r="S434" s="10"/>
      <c r="T434" s="13"/>
      <c r="U434" s="14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1"/>
      <c r="AO434" s="10"/>
      <c r="AP434" s="14"/>
      <c r="AQ434" s="14"/>
      <c r="AR434" s="14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1"/>
      <c r="BM434" s="10"/>
      <c r="BN434" s="10"/>
      <c r="BO434" s="10"/>
      <c r="BP434" s="10"/>
      <c r="BQ434" s="10"/>
      <c r="BR434" s="14"/>
      <c r="BS434" s="14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4"/>
      <c r="CO434" s="11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4"/>
      <c r="DJ434" s="14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4"/>
      <c r="EF434" s="14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1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1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</row>
    <row r="435">
      <c r="A435" s="7"/>
      <c r="B435" s="8"/>
      <c r="C435" s="8"/>
      <c r="D435" s="7"/>
      <c r="E435" s="7"/>
      <c r="F435" s="7"/>
      <c r="G435" s="9"/>
      <c r="H435" s="7"/>
      <c r="I435" s="7"/>
      <c r="J435" s="7"/>
      <c r="K435" s="7"/>
      <c r="L435" s="7"/>
      <c r="M435" s="7"/>
      <c r="N435" s="10"/>
      <c r="O435" s="10"/>
      <c r="P435" s="10"/>
      <c r="Q435" s="11"/>
      <c r="R435" s="10"/>
      <c r="S435" s="10"/>
      <c r="T435" s="13"/>
      <c r="U435" s="14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1"/>
      <c r="AO435" s="10"/>
      <c r="AP435" s="14"/>
      <c r="AQ435" s="14"/>
      <c r="AR435" s="14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1"/>
      <c r="BM435" s="10"/>
      <c r="BN435" s="10"/>
      <c r="BO435" s="10"/>
      <c r="BP435" s="10"/>
      <c r="BQ435" s="10"/>
      <c r="BR435" s="14"/>
      <c r="BS435" s="14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4"/>
      <c r="CO435" s="11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4"/>
      <c r="DJ435" s="14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4"/>
      <c r="EF435" s="14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1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1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</row>
    <row r="436">
      <c r="A436" s="7"/>
      <c r="B436" s="8"/>
      <c r="C436" s="8"/>
      <c r="D436" s="7"/>
      <c r="E436" s="7"/>
      <c r="F436" s="7"/>
      <c r="G436" s="9"/>
      <c r="H436" s="7"/>
      <c r="I436" s="7"/>
      <c r="J436" s="7"/>
      <c r="K436" s="7"/>
      <c r="L436" s="7"/>
      <c r="M436" s="7"/>
      <c r="N436" s="10"/>
      <c r="O436" s="10"/>
      <c r="P436" s="10"/>
      <c r="Q436" s="11"/>
      <c r="R436" s="10"/>
      <c r="S436" s="10"/>
      <c r="T436" s="13"/>
      <c r="U436" s="14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1"/>
      <c r="AO436" s="10"/>
      <c r="AP436" s="14"/>
      <c r="AQ436" s="14"/>
      <c r="AR436" s="14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1"/>
      <c r="BM436" s="10"/>
      <c r="BN436" s="10"/>
      <c r="BO436" s="10"/>
      <c r="BP436" s="10"/>
      <c r="BQ436" s="10"/>
      <c r="BR436" s="14"/>
      <c r="BS436" s="14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4"/>
      <c r="CO436" s="11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4"/>
      <c r="DJ436" s="14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4"/>
      <c r="EF436" s="14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1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1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</row>
    <row r="437">
      <c r="A437" s="7"/>
      <c r="B437" s="8"/>
      <c r="C437" s="8"/>
      <c r="D437" s="7"/>
      <c r="E437" s="7"/>
      <c r="F437" s="7"/>
      <c r="G437" s="9"/>
      <c r="H437" s="7"/>
      <c r="I437" s="7"/>
      <c r="J437" s="7"/>
      <c r="K437" s="7"/>
      <c r="L437" s="7"/>
      <c r="M437" s="7"/>
      <c r="N437" s="10"/>
      <c r="O437" s="10"/>
      <c r="P437" s="10"/>
      <c r="Q437" s="11"/>
      <c r="R437" s="10"/>
      <c r="S437" s="10"/>
      <c r="T437" s="13"/>
      <c r="U437" s="14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1"/>
      <c r="AO437" s="10"/>
      <c r="AP437" s="14"/>
      <c r="AQ437" s="14"/>
      <c r="AR437" s="14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1"/>
      <c r="BM437" s="10"/>
      <c r="BN437" s="10"/>
      <c r="BO437" s="10"/>
      <c r="BP437" s="10"/>
      <c r="BQ437" s="10"/>
      <c r="BR437" s="14"/>
      <c r="BS437" s="14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4"/>
      <c r="CO437" s="11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4"/>
      <c r="DJ437" s="14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4"/>
      <c r="EF437" s="14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1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1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</row>
    <row r="438">
      <c r="A438" s="7"/>
      <c r="B438" s="8"/>
      <c r="C438" s="8"/>
      <c r="D438" s="7"/>
      <c r="E438" s="7"/>
      <c r="F438" s="7"/>
      <c r="G438" s="9"/>
      <c r="H438" s="7"/>
      <c r="I438" s="7"/>
      <c r="J438" s="7"/>
      <c r="K438" s="7"/>
      <c r="L438" s="7"/>
      <c r="M438" s="7"/>
      <c r="N438" s="10"/>
      <c r="O438" s="10"/>
      <c r="P438" s="10"/>
      <c r="Q438" s="11"/>
      <c r="R438" s="10"/>
      <c r="S438" s="10"/>
      <c r="T438" s="13"/>
      <c r="U438" s="14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1"/>
      <c r="AO438" s="10"/>
      <c r="AP438" s="14"/>
      <c r="AQ438" s="14"/>
      <c r="AR438" s="14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1"/>
      <c r="BM438" s="10"/>
      <c r="BN438" s="10"/>
      <c r="BO438" s="10"/>
      <c r="BP438" s="10"/>
      <c r="BQ438" s="10"/>
      <c r="BR438" s="14"/>
      <c r="BS438" s="14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4"/>
      <c r="CO438" s="11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4"/>
      <c r="DJ438" s="14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4"/>
      <c r="EF438" s="14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1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1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</row>
    <row r="439">
      <c r="A439" s="7"/>
      <c r="B439" s="8"/>
      <c r="C439" s="8"/>
      <c r="D439" s="7"/>
      <c r="E439" s="7"/>
      <c r="F439" s="7"/>
      <c r="G439" s="9"/>
      <c r="H439" s="7"/>
      <c r="I439" s="7"/>
      <c r="J439" s="7"/>
      <c r="K439" s="7"/>
      <c r="L439" s="7"/>
      <c r="M439" s="7"/>
      <c r="N439" s="10"/>
      <c r="O439" s="10"/>
      <c r="P439" s="10"/>
      <c r="Q439" s="11"/>
      <c r="R439" s="10"/>
      <c r="S439" s="10"/>
      <c r="T439" s="13"/>
      <c r="U439" s="14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1"/>
      <c r="AO439" s="10"/>
      <c r="AP439" s="14"/>
      <c r="AQ439" s="14"/>
      <c r="AR439" s="14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1"/>
      <c r="BM439" s="10"/>
      <c r="BN439" s="10"/>
      <c r="BO439" s="10"/>
      <c r="BP439" s="10"/>
      <c r="BQ439" s="10"/>
      <c r="BR439" s="14"/>
      <c r="BS439" s="14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4"/>
      <c r="CO439" s="11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4"/>
      <c r="DJ439" s="14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4"/>
      <c r="EF439" s="14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1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1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</row>
    <row r="440">
      <c r="A440" s="7"/>
      <c r="B440" s="8"/>
      <c r="C440" s="8"/>
      <c r="D440" s="7"/>
      <c r="E440" s="7"/>
      <c r="F440" s="7"/>
      <c r="G440" s="9"/>
      <c r="H440" s="7"/>
      <c r="I440" s="7"/>
      <c r="J440" s="7"/>
      <c r="K440" s="7"/>
      <c r="L440" s="7"/>
      <c r="M440" s="7"/>
      <c r="N440" s="10"/>
      <c r="O440" s="10"/>
      <c r="P440" s="10"/>
      <c r="Q440" s="11"/>
      <c r="R440" s="10"/>
      <c r="S440" s="10"/>
      <c r="T440" s="13"/>
      <c r="U440" s="14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1"/>
      <c r="AO440" s="10"/>
      <c r="AP440" s="14"/>
      <c r="AQ440" s="14"/>
      <c r="AR440" s="14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1"/>
      <c r="BM440" s="10"/>
      <c r="BN440" s="10"/>
      <c r="BO440" s="10"/>
      <c r="BP440" s="10"/>
      <c r="BQ440" s="10"/>
      <c r="BR440" s="14"/>
      <c r="BS440" s="14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4"/>
      <c r="CO440" s="11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4"/>
      <c r="DJ440" s="14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4"/>
      <c r="EF440" s="14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1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1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</row>
    <row r="441">
      <c r="A441" s="7"/>
      <c r="B441" s="8"/>
      <c r="C441" s="8"/>
      <c r="D441" s="7"/>
      <c r="E441" s="7"/>
      <c r="F441" s="7"/>
      <c r="G441" s="9"/>
      <c r="H441" s="7"/>
      <c r="I441" s="7"/>
      <c r="J441" s="7"/>
      <c r="K441" s="7"/>
      <c r="L441" s="7"/>
      <c r="M441" s="7"/>
      <c r="N441" s="10"/>
      <c r="O441" s="10"/>
      <c r="P441" s="10"/>
      <c r="Q441" s="11"/>
      <c r="R441" s="10"/>
      <c r="S441" s="10"/>
      <c r="T441" s="13"/>
      <c r="U441" s="14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1"/>
      <c r="AO441" s="10"/>
      <c r="AP441" s="14"/>
      <c r="AQ441" s="14"/>
      <c r="AR441" s="14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1"/>
      <c r="BM441" s="10"/>
      <c r="BN441" s="10"/>
      <c r="BO441" s="10"/>
      <c r="BP441" s="10"/>
      <c r="BQ441" s="10"/>
      <c r="BR441" s="14"/>
      <c r="BS441" s="14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4"/>
      <c r="CO441" s="11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4"/>
      <c r="DJ441" s="14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4"/>
      <c r="EF441" s="14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1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1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</row>
    <row r="442">
      <c r="A442" s="7"/>
      <c r="B442" s="8"/>
      <c r="C442" s="8"/>
      <c r="D442" s="7"/>
      <c r="E442" s="7"/>
      <c r="F442" s="7"/>
      <c r="G442" s="9"/>
      <c r="H442" s="7"/>
      <c r="I442" s="7"/>
      <c r="J442" s="7"/>
      <c r="K442" s="7"/>
      <c r="L442" s="7"/>
      <c r="M442" s="7"/>
      <c r="N442" s="10"/>
      <c r="O442" s="10"/>
      <c r="P442" s="10"/>
      <c r="Q442" s="11"/>
      <c r="R442" s="10"/>
      <c r="S442" s="10"/>
      <c r="T442" s="13"/>
      <c r="U442" s="14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1"/>
      <c r="AO442" s="10"/>
      <c r="AP442" s="14"/>
      <c r="AQ442" s="14"/>
      <c r="AR442" s="14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1"/>
      <c r="BM442" s="10"/>
      <c r="BN442" s="10"/>
      <c r="BO442" s="10"/>
      <c r="BP442" s="10"/>
      <c r="BQ442" s="10"/>
      <c r="BR442" s="14"/>
      <c r="BS442" s="14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4"/>
      <c r="CO442" s="11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4"/>
      <c r="DJ442" s="14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4"/>
      <c r="EF442" s="14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1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1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</row>
    <row r="443">
      <c r="A443" s="7"/>
      <c r="B443" s="8"/>
      <c r="C443" s="8"/>
      <c r="D443" s="7"/>
      <c r="E443" s="7"/>
      <c r="F443" s="7"/>
      <c r="G443" s="9"/>
      <c r="H443" s="7"/>
      <c r="I443" s="7"/>
      <c r="J443" s="7"/>
      <c r="K443" s="7"/>
      <c r="L443" s="7"/>
      <c r="M443" s="7"/>
      <c r="N443" s="10"/>
      <c r="O443" s="10"/>
      <c r="P443" s="10"/>
      <c r="Q443" s="11"/>
      <c r="R443" s="10"/>
      <c r="S443" s="10"/>
      <c r="T443" s="13"/>
      <c r="U443" s="14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1"/>
      <c r="AO443" s="10"/>
      <c r="AP443" s="14"/>
      <c r="AQ443" s="14"/>
      <c r="AR443" s="14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1"/>
      <c r="BM443" s="10"/>
      <c r="BN443" s="10"/>
      <c r="BO443" s="10"/>
      <c r="BP443" s="10"/>
      <c r="BQ443" s="10"/>
      <c r="BR443" s="14"/>
      <c r="BS443" s="14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4"/>
      <c r="CO443" s="11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4"/>
      <c r="DJ443" s="14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4"/>
      <c r="EF443" s="14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1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1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</row>
    <row r="444">
      <c r="A444" s="7"/>
      <c r="B444" s="8"/>
      <c r="C444" s="8"/>
      <c r="D444" s="7"/>
      <c r="E444" s="7"/>
      <c r="F444" s="7"/>
      <c r="G444" s="9"/>
      <c r="H444" s="7"/>
      <c r="I444" s="7"/>
      <c r="J444" s="7"/>
      <c r="K444" s="7"/>
      <c r="L444" s="7"/>
      <c r="M444" s="7"/>
      <c r="N444" s="10"/>
      <c r="O444" s="10"/>
      <c r="P444" s="10"/>
      <c r="Q444" s="11"/>
      <c r="R444" s="10"/>
      <c r="S444" s="10"/>
      <c r="T444" s="13"/>
      <c r="U444" s="14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1"/>
      <c r="AO444" s="10"/>
      <c r="AP444" s="14"/>
      <c r="AQ444" s="14"/>
      <c r="AR444" s="14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1"/>
      <c r="BM444" s="10"/>
      <c r="BN444" s="10"/>
      <c r="BO444" s="10"/>
      <c r="BP444" s="10"/>
      <c r="BQ444" s="10"/>
      <c r="BR444" s="14"/>
      <c r="BS444" s="14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4"/>
      <c r="CO444" s="11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4"/>
      <c r="DJ444" s="14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4"/>
      <c r="EF444" s="14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1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1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</row>
    <row r="445">
      <c r="A445" s="7"/>
      <c r="B445" s="8"/>
      <c r="C445" s="8"/>
      <c r="D445" s="7"/>
      <c r="E445" s="7"/>
      <c r="F445" s="7"/>
      <c r="G445" s="9"/>
      <c r="H445" s="7"/>
      <c r="I445" s="7"/>
      <c r="J445" s="7"/>
      <c r="K445" s="7"/>
      <c r="L445" s="7"/>
      <c r="M445" s="7"/>
      <c r="N445" s="10"/>
      <c r="O445" s="10"/>
      <c r="P445" s="10"/>
      <c r="Q445" s="11"/>
      <c r="R445" s="10"/>
      <c r="S445" s="10"/>
      <c r="T445" s="13"/>
      <c r="U445" s="14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1"/>
      <c r="AO445" s="10"/>
      <c r="AP445" s="14"/>
      <c r="AQ445" s="14"/>
      <c r="AR445" s="14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1"/>
      <c r="BM445" s="10"/>
      <c r="BN445" s="10"/>
      <c r="BO445" s="10"/>
      <c r="BP445" s="10"/>
      <c r="BQ445" s="10"/>
      <c r="BR445" s="14"/>
      <c r="BS445" s="14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4"/>
      <c r="CO445" s="11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4"/>
      <c r="DJ445" s="14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4"/>
      <c r="EF445" s="14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1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1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</row>
    <row r="446">
      <c r="A446" s="7"/>
      <c r="B446" s="8"/>
      <c r="C446" s="8"/>
      <c r="D446" s="7"/>
      <c r="E446" s="7"/>
      <c r="F446" s="7"/>
      <c r="G446" s="9"/>
      <c r="H446" s="7"/>
      <c r="I446" s="7"/>
      <c r="J446" s="7"/>
      <c r="K446" s="7"/>
      <c r="L446" s="7"/>
      <c r="M446" s="7"/>
      <c r="N446" s="10"/>
      <c r="O446" s="10"/>
      <c r="P446" s="10"/>
      <c r="Q446" s="11"/>
      <c r="R446" s="10"/>
      <c r="S446" s="10"/>
      <c r="T446" s="13"/>
      <c r="U446" s="14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1"/>
      <c r="AO446" s="10"/>
      <c r="AP446" s="14"/>
      <c r="AQ446" s="14"/>
      <c r="AR446" s="14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1"/>
      <c r="BM446" s="10"/>
      <c r="BN446" s="10"/>
      <c r="BO446" s="10"/>
      <c r="BP446" s="10"/>
      <c r="BQ446" s="10"/>
      <c r="BR446" s="14"/>
      <c r="BS446" s="14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4"/>
      <c r="CO446" s="11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4"/>
      <c r="DJ446" s="14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4"/>
      <c r="EF446" s="14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1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1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</row>
    <row r="447">
      <c r="A447" s="7"/>
      <c r="B447" s="8"/>
      <c r="C447" s="8"/>
      <c r="D447" s="7"/>
      <c r="E447" s="7"/>
      <c r="F447" s="7"/>
      <c r="G447" s="9"/>
      <c r="H447" s="7"/>
      <c r="I447" s="7"/>
      <c r="J447" s="7"/>
      <c r="K447" s="7"/>
      <c r="L447" s="7"/>
      <c r="M447" s="7"/>
      <c r="N447" s="10"/>
      <c r="O447" s="10"/>
      <c r="P447" s="10"/>
      <c r="Q447" s="11"/>
      <c r="R447" s="10"/>
      <c r="S447" s="10"/>
      <c r="T447" s="13"/>
      <c r="U447" s="14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1"/>
      <c r="AO447" s="10"/>
      <c r="AP447" s="14"/>
      <c r="AQ447" s="14"/>
      <c r="AR447" s="14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1"/>
      <c r="BM447" s="10"/>
      <c r="BN447" s="10"/>
      <c r="BO447" s="10"/>
      <c r="BP447" s="10"/>
      <c r="BQ447" s="10"/>
      <c r="BR447" s="14"/>
      <c r="BS447" s="14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4"/>
      <c r="CO447" s="11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4"/>
      <c r="DJ447" s="14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4"/>
      <c r="EF447" s="14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1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1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</row>
    <row r="448">
      <c r="A448" s="7"/>
      <c r="B448" s="8"/>
      <c r="C448" s="8"/>
      <c r="D448" s="7"/>
      <c r="E448" s="7"/>
      <c r="F448" s="7"/>
      <c r="G448" s="9"/>
      <c r="H448" s="7"/>
      <c r="I448" s="7"/>
      <c r="J448" s="7"/>
      <c r="K448" s="7"/>
      <c r="L448" s="7"/>
      <c r="M448" s="7"/>
      <c r="N448" s="10"/>
      <c r="O448" s="10"/>
      <c r="P448" s="10"/>
      <c r="Q448" s="11"/>
      <c r="R448" s="10"/>
      <c r="S448" s="10"/>
      <c r="T448" s="13"/>
      <c r="U448" s="14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1"/>
      <c r="AO448" s="10"/>
      <c r="AP448" s="14"/>
      <c r="AQ448" s="14"/>
      <c r="AR448" s="14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1"/>
      <c r="BM448" s="10"/>
      <c r="BN448" s="10"/>
      <c r="BO448" s="10"/>
      <c r="BP448" s="10"/>
      <c r="BQ448" s="10"/>
      <c r="BR448" s="14"/>
      <c r="BS448" s="14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4"/>
      <c r="CO448" s="11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4"/>
      <c r="DJ448" s="14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4"/>
      <c r="EF448" s="14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1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1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</row>
    <row r="449">
      <c r="A449" s="7"/>
      <c r="B449" s="8"/>
      <c r="C449" s="8"/>
      <c r="D449" s="7"/>
      <c r="E449" s="7"/>
      <c r="F449" s="7"/>
      <c r="G449" s="9"/>
      <c r="H449" s="7"/>
      <c r="I449" s="7"/>
      <c r="J449" s="7"/>
      <c r="K449" s="7"/>
      <c r="L449" s="7"/>
      <c r="M449" s="7"/>
      <c r="N449" s="10"/>
      <c r="O449" s="10"/>
      <c r="P449" s="10"/>
      <c r="Q449" s="11"/>
      <c r="R449" s="10"/>
      <c r="S449" s="10"/>
      <c r="T449" s="13"/>
      <c r="U449" s="14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1"/>
      <c r="AO449" s="10"/>
      <c r="AP449" s="14"/>
      <c r="AQ449" s="14"/>
      <c r="AR449" s="14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1"/>
      <c r="BM449" s="10"/>
      <c r="BN449" s="10"/>
      <c r="BO449" s="10"/>
      <c r="BP449" s="10"/>
      <c r="BQ449" s="10"/>
      <c r="BR449" s="14"/>
      <c r="BS449" s="14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4"/>
      <c r="CO449" s="11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4"/>
      <c r="DJ449" s="14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4"/>
      <c r="EF449" s="14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1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1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</row>
    <row r="450">
      <c r="A450" s="7"/>
      <c r="B450" s="8"/>
      <c r="C450" s="8"/>
      <c r="D450" s="7"/>
      <c r="E450" s="7"/>
      <c r="F450" s="7"/>
      <c r="G450" s="9"/>
      <c r="H450" s="7"/>
      <c r="I450" s="7"/>
      <c r="J450" s="7"/>
      <c r="K450" s="7"/>
      <c r="L450" s="7"/>
      <c r="M450" s="7"/>
      <c r="N450" s="10"/>
      <c r="O450" s="10"/>
      <c r="P450" s="10"/>
      <c r="Q450" s="11"/>
      <c r="R450" s="10"/>
      <c r="S450" s="10"/>
      <c r="T450" s="13"/>
      <c r="U450" s="14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1"/>
      <c r="AO450" s="10"/>
      <c r="AP450" s="14"/>
      <c r="AQ450" s="14"/>
      <c r="AR450" s="14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1"/>
      <c r="BM450" s="10"/>
      <c r="BN450" s="10"/>
      <c r="BO450" s="10"/>
      <c r="BP450" s="10"/>
      <c r="BQ450" s="10"/>
      <c r="BR450" s="14"/>
      <c r="BS450" s="14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4"/>
      <c r="CO450" s="11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4"/>
      <c r="DJ450" s="14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4"/>
      <c r="EF450" s="14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1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1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</row>
    <row r="451">
      <c r="A451" s="7"/>
      <c r="B451" s="8"/>
      <c r="C451" s="8"/>
      <c r="D451" s="7"/>
      <c r="E451" s="7"/>
      <c r="F451" s="7"/>
      <c r="G451" s="9"/>
      <c r="H451" s="7"/>
      <c r="I451" s="7"/>
      <c r="J451" s="7"/>
      <c r="K451" s="7"/>
      <c r="L451" s="7"/>
      <c r="M451" s="7"/>
      <c r="N451" s="10"/>
      <c r="O451" s="10"/>
      <c r="P451" s="10"/>
      <c r="Q451" s="11"/>
      <c r="R451" s="10"/>
      <c r="S451" s="10"/>
      <c r="T451" s="13"/>
      <c r="U451" s="14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1"/>
      <c r="AO451" s="10"/>
      <c r="AP451" s="14"/>
      <c r="AQ451" s="14"/>
      <c r="AR451" s="14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1"/>
      <c r="BM451" s="10"/>
      <c r="BN451" s="10"/>
      <c r="BO451" s="10"/>
      <c r="BP451" s="10"/>
      <c r="BQ451" s="10"/>
      <c r="BR451" s="14"/>
      <c r="BS451" s="14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4"/>
      <c r="CO451" s="11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4"/>
      <c r="DJ451" s="14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4"/>
      <c r="EF451" s="14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1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1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</row>
    <row r="452">
      <c r="A452" s="7"/>
      <c r="B452" s="8"/>
      <c r="C452" s="8"/>
      <c r="D452" s="7"/>
      <c r="E452" s="7"/>
      <c r="F452" s="7"/>
      <c r="G452" s="9"/>
      <c r="H452" s="7"/>
      <c r="I452" s="7"/>
      <c r="J452" s="7"/>
      <c r="K452" s="7"/>
      <c r="L452" s="7"/>
      <c r="M452" s="7"/>
      <c r="N452" s="10"/>
      <c r="O452" s="10"/>
      <c r="P452" s="10"/>
      <c r="Q452" s="11"/>
      <c r="R452" s="10"/>
      <c r="S452" s="10"/>
      <c r="T452" s="13"/>
      <c r="U452" s="14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1"/>
      <c r="AO452" s="10"/>
      <c r="AP452" s="14"/>
      <c r="AQ452" s="14"/>
      <c r="AR452" s="14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1"/>
      <c r="BM452" s="10"/>
      <c r="BN452" s="10"/>
      <c r="BO452" s="10"/>
      <c r="BP452" s="10"/>
      <c r="BQ452" s="10"/>
      <c r="BR452" s="14"/>
      <c r="BS452" s="14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4"/>
      <c r="CO452" s="11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4"/>
      <c r="DJ452" s="14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4"/>
      <c r="EF452" s="14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1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1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</row>
    <row r="453">
      <c r="A453" s="7"/>
      <c r="B453" s="8"/>
      <c r="C453" s="8"/>
      <c r="D453" s="7"/>
      <c r="E453" s="7"/>
      <c r="F453" s="7"/>
      <c r="G453" s="9"/>
      <c r="H453" s="7"/>
      <c r="I453" s="7"/>
      <c r="J453" s="7"/>
      <c r="K453" s="7"/>
      <c r="L453" s="7"/>
      <c r="M453" s="7"/>
      <c r="N453" s="10"/>
      <c r="O453" s="10"/>
      <c r="P453" s="10"/>
      <c r="Q453" s="11"/>
      <c r="R453" s="10"/>
      <c r="S453" s="10"/>
      <c r="T453" s="13"/>
      <c r="U453" s="14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1"/>
      <c r="AO453" s="10"/>
      <c r="AP453" s="14"/>
      <c r="AQ453" s="14"/>
      <c r="AR453" s="14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1"/>
      <c r="BM453" s="10"/>
      <c r="BN453" s="10"/>
      <c r="BO453" s="10"/>
      <c r="BP453" s="10"/>
      <c r="BQ453" s="10"/>
      <c r="BR453" s="14"/>
      <c r="BS453" s="14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4"/>
      <c r="CO453" s="11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4"/>
      <c r="DJ453" s="14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4"/>
      <c r="EF453" s="14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1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1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</row>
    <row r="454">
      <c r="A454" s="7"/>
      <c r="B454" s="8"/>
      <c r="C454" s="8"/>
      <c r="D454" s="7"/>
      <c r="E454" s="7"/>
      <c r="F454" s="7"/>
      <c r="G454" s="9"/>
      <c r="H454" s="7"/>
      <c r="I454" s="7"/>
      <c r="J454" s="7"/>
      <c r="K454" s="7"/>
      <c r="L454" s="7"/>
      <c r="M454" s="7"/>
      <c r="N454" s="10"/>
      <c r="O454" s="10"/>
      <c r="P454" s="10"/>
      <c r="Q454" s="11"/>
      <c r="R454" s="10"/>
      <c r="S454" s="10"/>
      <c r="T454" s="13"/>
      <c r="U454" s="14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1"/>
      <c r="AO454" s="10"/>
      <c r="AP454" s="14"/>
      <c r="AQ454" s="14"/>
      <c r="AR454" s="14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1"/>
      <c r="BM454" s="10"/>
      <c r="BN454" s="10"/>
      <c r="BO454" s="10"/>
      <c r="BP454" s="10"/>
      <c r="BQ454" s="10"/>
      <c r="BR454" s="14"/>
      <c r="BS454" s="14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4"/>
      <c r="CO454" s="11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4"/>
      <c r="DJ454" s="14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4"/>
      <c r="EF454" s="14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1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1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</row>
    <row r="455">
      <c r="A455" s="7"/>
      <c r="B455" s="8"/>
      <c r="C455" s="8"/>
      <c r="D455" s="7"/>
      <c r="E455" s="7"/>
      <c r="F455" s="7"/>
      <c r="G455" s="9"/>
      <c r="H455" s="7"/>
      <c r="I455" s="7"/>
      <c r="J455" s="7"/>
      <c r="K455" s="7"/>
      <c r="L455" s="7"/>
      <c r="M455" s="7"/>
      <c r="N455" s="10"/>
      <c r="O455" s="10"/>
      <c r="P455" s="10"/>
      <c r="Q455" s="11"/>
      <c r="R455" s="10"/>
      <c r="S455" s="10"/>
      <c r="T455" s="13"/>
      <c r="U455" s="14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1"/>
      <c r="AO455" s="10"/>
      <c r="AP455" s="14"/>
      <c r="AQ455" s="14"/>
      <c r="AR455" s="14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1"/>
      <c r="BM455" s="10"/>
      <c r="BN455" s="10"/>
      <c r="BO455" s="10"/>
      <c r="BP455" s="10"/>
      <c r="BQ455" s="10"/>
      <c r="BR455" s="14"/>
      <c r="BS455" s="14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4"/>
      <c r="CO455" s="11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4"/>
      <c r="DJ455" s="14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4"/>
      <c r="EF455" s="14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1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1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</row>
    <row r="456">
      <c r="A456" s="7"/>
      <c r="B456" s="8"/>
      <c r="C456" s="8"/>
      <c r="D456" s="7"/>
      <c r="E456" s="7"/>
      <c r="F456" s="7"/>
      <c r="G456" s="9"/>
      <c r="H456" s="7"/>
      <c r="I456" s="7"/>
      <c r="J456" s="7"/>
      <c r="K456" s="7"/>
      <c r="L456" s="7"/>
      <c r="M456" s="7"/>
      <c r="N456" s="10"/>
      <c r="O456" s="10"/>
      <c r="P456" s="10"/>
      <c r="Q456" s="11"/>
      <c r="R456" s="10"/>
      <c r="S456" s="10"/>
      <c r="T456" s="13"/>
      <c r="U456" s="14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1"/>
      <c r="AO456" s="10"/>
      <c r="AP456" s="14"/>
      <c r="AQ456" s="14"/>
      <c r="AR456" s="14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1"/>
      <c r="BM456" s="10"/>
      <c r="BN456" s="10"/>
      <c r="BO456" s="10"/>
      <c r="BP456" s="10"/>
      <c r="BQ456" s="10"/>
      <c r="BR456" s="14"/>
      <c r="BS456" s="14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4"/>
      <c r="CO456" s="11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4"/>
      <c r="DJ456" s="14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4"/>
      <c r="EF456" s="14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1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1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</row>
    <row r="457">
      <c r="A457" s="7"/>
      <c r="B457" s="8"/>
      <c r="C457" s="8"/>
      <c r="D457" s="7"/>
      <c r="E457" s="7"/>
      <c r="F457" s="7"/>
      <c r="G457" s="9"/>
      <c r="H457" s="7"/>
      <c r="I457" s="7"/>
      <c r="J457" s="7"/>
      <c r="K457" s="7"/>
      <c r="L457" s="7"/>
      <c r="M457" s="7"/>
      <c r="N457" s="10"/>
      <c r="O457" s="10"/>
      <c r="P457" s="10"/>
      <c r="Q457" s="11"/>
      <c r="R457" s="10"/>
      <c r="S457" s="10"/>
      <c r="T457" s="13"/>
      <c r="U457" s="14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1"/>
      <c r="AO457" s="10"/>
      <c r="AP457" s="14"/>
      <c r="AQ457" s="14"/>
      <c r="AR457" s="14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1"/>
      <c r="BM457" s="10"/>
      <c r="BN457" s="10"/>
      <c r="BO457" s="10"/>
      <c r="BP457" s="10"/>
      <c r="BQ457" s="10"/>
      <c r="BR457" s="14"/>
      <c r="BS457" s="14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4"/>
      <c r="CO457" s="11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4"/>
      <c r="DJ457" s="14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4"/>
      <c r="EF457" s="14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1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1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</row>
    <row r="458">
      <c r="A458" s="7"/>
      <c r="B458" s="8"/>
      <c r="C458" s="8"/>
      <c r="D458" s="7"/>
      <c r="E458" s="7"/>
      <c r="F458" s="7"/>
      <c r="G458" s="9"/>
      <c r="H458" s="7"/>
      <c r="I458" s="7"/>
      <c r="J458" s="7"/>
      <c r="K458" s="7"/>
      <c r="L458" s="7"/>
      <c r="M458" s="7"/>
      <c r="N458" s="10"/>
      <c r="O458" s="10"/>
      <c r="P458" s="10"/>
      <c r="Q458" s="11"/>
      <c r="R458" s="10"/>
      <c r="S458" s="10"/>
      <c r="T458" s="13"/>
      <c r="U458" s="14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1"/>
      <c r="AO458" s="10"/>
      <c r="AP458" s="14"/>
      <c r="AQ458" s="14"/>
      <c r="AR458" s="14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1"/>
      <c r="BM458" s="10"/>
      <c r="BN458" s="10"/>
      <c r="BO458" s="10"/>
      <c r="BP458" s="10"/>
      <c r="BQ458" s="10"/>
      <c r="BR458" s="14"/>
      <c r="BS458" s="14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4"/>
      <c r="CO458" s="11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4"/>
      <c r="DJ458" s="14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4"/>
      <c r="EF458" s="14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1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1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</row>
    <row r="459">
      <c r="A459" s="7"/>
      <c r="B459" s="8"/>
      <c r="C459" s="8"/>
      <c r="D459" s="7"/>
      <c r="E459" s="7"/>
      <c r="F459" s="7"/>
      <c r="G459" s="9"/>
      <c r="H459" s="7"/>
      <c r="I459" s="7"/>
      <c r="J459" s="7"/>
      <c r="K459" s="7"/>
      <c r="L459" s="7"/>
      <c r="M459" s="7"/>
      <c r="N459" s="10"/>
      <c r="O459" s="10"/>
      <c r="P459" s="10"/>
      <c r="Q459" s="11"/>
      <c r="R459" s="10"/>
      <c r="S459" s="10"/>
      <c r="T459" s="13"/>
      <c r="U459" s="14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1"/>
      <c r="AO459" s="10"/>
      <c r="AP459" s="14"/>
      <c r="AQ459" s="14"/>
      <c r="AR459" s="14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1"/>
      <c r="BM459" s="10"/>
      <c r="BN459" s="10"/>
      <c r="BO459" s="10"/>
      <c r="BP459" s="10"/>
      <c r="BQ459" s="10"/>
      <c r="BR459" s="14"/>
      <c r="BS459" s="14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4"/>
      <c r="CO459" s="11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4"/>
      <c r="DJ459" s="14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4"/>
      <c r="EF459" s="14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1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1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</row>
    <row r="460">
      <c r="A460" s="7"/>
      <c r="B460" s="8"/>
      <c r="C460" s="8"/>
      <c r="D460" s="7"/>
      <c r="E460" s="7"/>
      <c r="F460" s="7"/>
      <c r="G460" s="9"/>
      <c r="H460" s="7"/>
      <c r="I460" s="7"/>
      <c r="J460" s="7"/>
      <c r="K460" s="7"/>
      <c r="L460" s="7"/>
      <c r="M460" s="7"/>
      <c r="N460" s="10"/>
      <c r="O460" s="10"/>
      <c r="P460" s="10"/>
      <c r="Q460" s="11"/>
      <c r="R460" s="10"/>
      <c r="S460" s="10"/>
      <c r="T460" s="13"/>
      <c r="U460" s="14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1"/>
      <c r="AO460" s="10"/>
      <c r="AP460" s="14"/>
      <c r="AQ460" s="14"/>
      <c r="AR460" s="14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1"/>
      <c r="BM460" s="10"/>
      <c r="BN460" s="10"/>
      <c r="BO460" s="10"/>
      <c r="BP460" s="10"/>
      <c r="BQ460" s="10"/>
      <c r="BR460" s="14"/>
      <c r="BS460" s="14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4"/>
      <c r="CO460" s="11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4"/>
      <c r="DJ460" s="14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4"/>
      <c r="EF460" s="14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1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1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</row>
    <row r="461">
      <c r="A461" s="7"/>
      <c r="B461" s="8"/>
      <c r="C461" s="8"/>
      <c r="D461" s="7"/>
      <c r="E461" s="7"/>
      <c r="F461" s="7"/>
      <c r="G461" s="9"/>
      <c r="H461" s="7"/>
      <c r="I461" s="7"/>
      <c r="J461" s="7"/>
      <c r="K461" s="7"/>
      <c r="L461" s="7"/>
      <c r="M461" s="7"/>
      <c r="N461" s="10"/>
      <c r="O461" s="10"/>
      <c r="P461" s="10"/>
      <c r="Q461" s="11"/>
      <c r="R461" s="10"/>
      <c r="S461" s="10"/>
      <c r="T461" s="13"/>
      <c r="U461" s="14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1"/>
      <c r="AO461" s="10"/>
      <c r="AP461" s="14"/>
      <c r="AQ461" s="14"/>
      <c r="AR461" s="14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1"/>
      <c r="BM461" s="10"/>
      <c r="BN461" s="10"/>
      <c r="BO461" s="10"/>
      <c r="BP461" s="10"/>
      <c r="BQ461" s="10"/>
      <c r="BR461" s="14"/>
      <c r="BS461" s="14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4"/>
      <c r="CO461" s="11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4"/>
      <c r="DJ461" s="14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4"/>
      <c r="EF461" s="14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1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1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</row>
    <row r="462">
      <c r="A462" s="7"/>
      <c r="B462" s="8"/>
      <c r="C462" s="8"/>
      <c r="D462" s="7"/>
      <c r="E462" s="7"/>
      <c r="F462" s="7"/>
      <c r="G462" s="9"/>
      <c r="H462" s="7"/>
      <c r="I462" s="7"/>
      <c r="J462" s="7"/>
      <c r="K462" s="7"/>
      <c r="L462" s="7"/>
      <c r="M462" s="7"/>
      <c r="N462" s="10"/>
      <c r="O462" s="10"/>
      <c r="P462" s="10"/>
      <c r="Q462" s="11"/>
      <c r="R462" s="10"/>
      <c r="S462" s="10"/>
      <c r="T462" s="13"/>
      <c r="U462" s="14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1"/>
      <c r="AO462" s="10"/>
      <c r="AP462" s="14"/>
      <c r="AQ462" s="14"/>
      <c r="AR462" s="14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1"/>
      <c r="BM462" s="10"/>
      <c r="BN462" s="10"/>
      <c r="BO462" s="10"/>
      <c r="BP462" s="10"/>
      <c r="BQ462" s="10"/>
      <c r="BR462" s="14"/>
      <c r="BS462" s="14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4"/>
      <c r="CO462" s="11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4"/>
      <c r="DJ462" s="14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4"/>
      <c r="EF462" s="14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1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1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</row>
    <row r="463">
      <c r="A463" s="7"/>
      <c r="B463" s="8"/>
      <c r="C463" s="8"/>
      <c r="D463" s="7"/>
      <c r="E463" s="7"/>
      <c r="F463" s="7"/>
      <c r="G463" s="9"/>
      <c r="H463" s="7"/>
      <c r="I463" s="7"/>
      <c r="J463" s="7"/>
      <c r="K463" s="7"/>
      <c r="L463" s="7"/>
      <c r="M463" s="7"/>
      <c r="N463" s="10"/>
      <c r="O463" s="10"/>
      <c r="P463" s="10"/>
      <c r="Q463" s="11"/>
      <c r="R463" s="10"/>
      <c r="S463" s="10"/>
      <c r="T463" s="13"/>
      <c r="U463" s="14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1"/>
      <c r="AO463" s="10"/>
      <c r="AP463" s="14"/>
      <c r="AQ463" s="14"/>
      <c r="AR463" s="14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1"/>
      <c r="BM463" s="10"/>
      <c r="BN463" s="10"/>
      <c r="BO463" s="10"/>
      <c r="BP463" s="10"/>
      <c r="BQ463" s="10"/>
      <c r="BR463" s="14"/>
      <c r="BS463" s="14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4"/>
      <c r="CO463" s="11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4"/>
      <c r="DJ463" s="14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4"/>
      <c r="EF463" s="14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1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1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</row>
    <row r="464">
      <c r="A464" s="7"/>
      <c r="B464" s="8"/>
      <c r="C464" s="8"/>
      <c r="D464" s="7"/>
      <c r="E464" s="7"/>
      <c r="F464" s="7"/>
      <c r="G464" s="9"/>
      <c r="H464" s="7"/>
      <c r="I464" s="7"/>
      <c r="J464" s="7"/>
      <c r="K464" s="7"/>
      <c r="L464" s="7"/>
      <c r="M464" s="7"/>
      <c r="N464" s="10"/>
      <c r="O464" s="10"/>
      <c r="P464" s="10"/>
      <c r="Q464" s="11"/>
      <c r="R464" s="10"/>
      <c r="S464" s="10"/>
      <c r="T464" s="13"/>
      <c r="U464" s="14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1"/>
      <c r="AO464" s="10"/>
      <c r="AP464" s="14"/>
      <c r="AQ464" s="14"/>
      <c r="AR464" s="14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1"/>
      <c r="BM464" s="10"/>
      <c r="BN464" s="10"/>
      <c r="BO464" s="10"/>
      <c r="BP464" s="10"/>
      <c r="BQ464" s="10"/>
      <c r="BR464" s="14"/>
      <c r="BS464" s="14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4"/>
      <c r="CO464" s="11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4"/>
      <c r="DJ464" s="14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4"/>
      <c r="EF464" s="14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1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1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</row>
    <row r="465">
      <c r="A465" s="7"/>
      <c r="B465" s="8"/>
      <c r="C465" s="8"/>
      <c r="D465" s="7"/>
      <c r="E465" s="7"/>
      <c r="F465" s="7"/>
      <c r="G465" s="9"/>
      <c r="H465" s="7"/>
      <c r="I465" s="7"/>
      <c r="J465" s="7"/>
      <c r="K465" s="7"/>
      <c r="L465" s="7"/>
      <c r="M465" s="7"/>
      <c r="N465" s="10"/>
      <c r="O465" s="10"/>
      <c r="P465" s="10"/>
      <c r="Q465" s="11"/>
      <c r="R465" s="10"/>
      <c r="S465" s="10"/>
      <c r="T465" s="13"/>
      <c r="U465" s="14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1"/>
      <c r="AO465" s="10"/>
      <c r="AP465" s="14"/>
      <c r="AQ465" s="14"/>
      <c r="AR465" s="14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1"/>
      <c r="BM465" s="10"/>
      <c r="BN465" s="10"/>
      <c r="BO465" s="10"/>
      <c r="BP465" s="10"/>
      <c r="BQ465" s="10"/>
      <c r="BR465" s="14"/>
      <c r="BS465" s="14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4"/>
      <c r="CO465" s="11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4"/>
      <c r="DJ465" s="14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4"/>
      <c r="EF465" s="14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1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1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</row>
    <row r="466">
      <c r="A466" s="7"/>
      <c r="B466" s="8"/>
      <c r="C466" s="8"/>
      <c r="D466" s="7"/>
      <c r="E466" s="7"/>
      <c r="F466" s="7"/>
      <c r="G466" s="9"/>
      <c r="H466" s="7"/>
      <c r="I466" s="7"/>
      <c r="J466" s="7"/>
      <c r="K466" s="7"/>
      <c r="L466" s="7"/>
      <c r="M466" s="7"/>
      <c r="N466" s="10"/>
      <c r="O466" s="10"/>
      <c r="P466" s="10"/>
      <c r="Q466" s="11"/>
      <c r="R466" s="10"/>
      <c r="S466" s="10"/>
      <c r="T466" s="13"/>
      <c r="U466" s="14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1"/>
      <c r="AO466" s="10"/>
      <c r="AP466" s="14"/>
      <c r="AQ466" s="14"/>
      <c r="AR466" s="14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1"/>
      <c r="BM466" s="10"/>
      <c r="BN466" s="10"/>
      <c r="BO466" s="10"/>
      <c r="BP466" s="10"/>
      <c r="BQ466" s="10"/>
      <c r="BR466" s="14"/>
      <c r="BS466" s="14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4"/>
      <c r="CO466" s="11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4"/>
      <c r="DJ466" s="14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4"/>
      <c r="EF466" s="14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1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1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</row>
    <row r="467">
      <c r="A467" s="7"/>
      <c r="B467" s="8"/>
      <c r="C467" s="8"/>
      <c r="D467" s="7"/>
      <c r="E467" s="7"/>
      <c r="F467" s="7"/>
      <c r="G467" s="9"/>
      <c r="H467" s="7"/>
      <c r="I467" s="7"/>
      <c r="J467" s="7"/>
      <c r="K467" s="7"/>
      <c r="L467" s="7"/>
      <c r="M467" s="7"/>
      <c r="N467" s="10"/>
      <c r="O467" s="10"/>
      <c r="P467" s="10"/>
      <c r="Q467" s="11"/>
      <c r="R467" s="10"/>
      <c r="S467" s="10"/>
      <c r="T467" s="13"/>
      <c r="U467" s="14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1"/>
      <c r="AO467" s="10"/>
      <c r="AP467" s="14"/>
      <c r="AQ467" s="14"/>
      <c r="AR467" s="14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1"/>
      <c r="BM467" s="10"/>
      <c r="BN467" s="10"/>
      <c r="BO467" s="10"/>
      <c r="BP467" s="10"/>
      <c r="BQ467" s="10"/>
      <c r="BR467" s="14"/>
      <c r="BS467" s="14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4"/>
      <c r="CO467" s="11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4"/>
      <c r="DJ467" s="14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4"/>
      <c r="EF467" s="14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1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1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</row>
    <row r="468">
      <c r="A468" s="7"/>
      <c r="B468" s="8"/>
      <c r="C468" s="8"/>
      <c r="D468" s="7"/>
      <c r="E468" s="7"/>
      <c r="F468" s="7"/>
      <c r="G468" s="9"/>
      <c r="H468" s="7"/>
      <c r="I468" s="7"/>
      <c r="J468" s="7"/>
      <c r="K468" s="7"/>
      <c r="L468" s="7"/>
      <c r="M468" s="7"/>
      <c r="N468" s="10"/>
      <c r="O468" s="10"/>
      <c r="P468" s="10"/>
      <c r="Q468" s="11"/>
      <c r="R468" s="10"/>
      <c r="S468" s="10"/>
      <c r="T468" s="13"/>
      <c r="U468" s="14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1"/>
      <c r="AO468" s="10"/>
      <c r="AP468" s="14"/>
      <c r="AQ468" s="14"/>
      <c r="AR468" s="14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1"/>
      <c r="BM468" s="10"/>
      <c r="BN468" s="10"/>
      <c r="BO468" s="10"/>
      <c r="BP468" s="10"/>
      <c r="BQ468" s="10"/>
      <c r="BR468" s="14"/>
      <c r="BS468" s="14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4"/>
      <c r="CO468" s="11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4"/>
      <c r="DJ468" s="14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4"/>
      <c r="EF468" s="14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1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1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</row>
    <row r="469">
      <c r="A469" s="7"/>
      <c r="B469" s="8"/>
      <c r="C469" s="8"/>
      <c r="D469" s="7"/>
      <c r="E469" s="7"/>
      <c r="F469" s="7"/>
      <c r="G469" s="9"/>
      <c r="H469" s="7"/>
      <c r="I469" s="7"/>
      <c r="J469" s="7"/>
      <c r="K469" s="7"/>
      <c r="L469" s="7"/>
      <c r="M469" s="7"/>
      <c r="N469" s="10"/>
      <c r="O469" s="10"/>
      <c r="P469" s="10"/>
      <c r="Q469" s="11"/>
      <c r="R469" s="10"/>
      <c r="S469" s="10"/>
      <c r="T469" s="13"/>
      <c r="U469" s="14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1"/>
      <c r="AO469" s="10"/>
      <c r="AP469" s="14"/>
      <c r="AQ469" s="14"/>
      <c r="AR469" s="14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1"/>
      <c r="BM469" s="10"/>
      <c r="BN469" s="10"/>
      <c r="BO469" s="10"/>
      <c r="BP469" s="10"/>
      <c r="BQ469" s="10"/>
      <c r="BR469" s="14"/>
      <c r="BS469" s="14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4"/>
      <c r="CO469" s="11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4"/>
      <c r="DJ469" s="14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4"/>
      <c r="EF469" s="14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1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1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</row>
    <row r="470">
      <c r="A470" s="7"/>
      <c r="B470" s="8"/>
      <c r="C470" s="8"/>
      <c r="D470" s="7"/>
      <c r="E470" s="7"/>
      <c r="F470" s="7"/>
      <c r="G470" s="9"/>
      <c r="H470" s="7"/>
      <c r="I470" s="7"/>
      <c r="J470" s="7"/>
      <c r="K470" s="7"/>
      <c r="L470" s="7"/>
      <c r="M470" s="7"/>
      <c r="N470" s="10"/>
      <c r="O470" s="10"/>
      <c r="P470" s="10"/>
      <c r="Q470" s="11"/>
      <c r="R470" s="10"/>
      <c r="S470" s="10"/>
      <c r="T470" s="13"/>
      <c r="U470" s="14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1"/>
      <c r="AO470" s="10"/>
      <c r="AP470" s="14"/>
      <c r="AQ470" s="14"/>
      <c r="AR470" s="14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1"/>
      <c r="BM470" s="10"/>
      <c r="BN470" s="10"/>
      <c r="BO470" s="10"/>
      <c r="BP470" s="10"/>
      <c r="BQ470" s="10"/>
      <c r="BR470" s="14"/>
      <c r="BS470" s="14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4"/>
      <c r="CO470" s="11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4"/>
      <c r="DJ470" s="14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4"/>
      <c r="EF470" s="14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1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1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</row>
    <row r="471">
      <c r="A471" s="7"/>
      <c r="B471" s="8"/>
      <c r="C471" s="8"/>
      <c r="D471" s="7"/>
      <c r="E471" s="7"/>
      <c r="F471" s="7"/>
      <c r="G471" s="9"/>
      <c r="H471" s="7"/>
      <c r="I471" s="7"/>
      <c r="J471" s="7"/>
      <c r="K471" s="7"/>
      <c r="L471" s="7"/>
      <c r="M471" s="7"/>
      <c r="N471" s="10"/>
      <c r="O471" s="10"/>
      <c r="P471" s="10"/>
      <c r="Q471" s="11"/>
      <c r="R471" s="10"/>
      <c r="S471" s="10"/>
      <c r="T471" s="13"/>
      <c r="U471" s="14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1"/>
      <c r="AO471" s="10"/>
      <c r="AP471" s="14"/>
      <c r="AQ471" s="14"/>
      <c r="AR471" s="14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1"/>
      <c r="BM471" s="10"/>
      <c r="BN471" s="10"/>
      <c r="BO471" s="10"/>
      <c r="BP471" s="10"/>
      <c r="BQ471" s="10"/>
      <c r="BR471" s="14"/>
      <c r="BS471" s="14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4"/>
      <c r="CO471" s="11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4"/>
      <c r="DJ471" s="14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4"/>
      <c r="EF471" s="14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1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1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</row>
    <row r="472">
      <c r="A472" s="7"/>
      <c r="B472" s="8"/>
      <c r="C472" s="8"/>
      <c r="D472" s="7"/>
      <c r="E472" s="7"/>
      <c r="F472" s="7"/>
      <c r="G472" s="9"/>
      <c r="H472" s="7"/>
      <c r="I472" s="7"/>
      <c r="J472" s="7"/>
      <c r="K472" s="7"/>
      <c r="L472" s="7"/>
      <c r="M472" s="7"/>
      <c r="N472" s="10"/>
      <c r="O472" s="10"/>
      <c r="P472" s="10"/>
      <c r="Q472" s="11"/>
      <c r="R472" s="10"/>
      <c r="S472" s="10"/>
      <c r="T472" s="13"/>
      <c r="U472" s="14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1"/>
      <c r="AO472" s="10"/>
      <c r="AP472" s="14"/>
      <c r="AQ472" s="14"/>
      <c r="AR472" s="14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1"/>
      <c r="BM472" s="10"/>
      <c r="BN472" s="10"/>
      <c r="BO472" s="10"/>
      <c r="BP472" s="10"/>
      <c r="BQ472" s="10"/>
      <c r="BR472" s="14"/>
      <c r="BS472" s="14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4"/>
      <c r="CO472" s="11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4"/>
      <c r="DJ472" s="14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4"/>
      <c r="EF472" s="14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1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1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</row>
    <row r="473">
      <c r="A473" s="7"/>
      <c r="B473" s="8"/>
      <c r="C473" s="8"/>
      <c r="D473" s="7"/>
      <c r="E473" s="7"/>
      <c r="F473" s="7"/>
      <c r="G473" s="9"/>
      <c r="H473" s="7"/>
      <c r="I473" s="7"/>
      <c r="J473" s="7"/>
      <c r="K473" s="7"/>
      <c r="L473" s="7"/>
      <c r="M473" s="7"/>
      <c r="N473" s="10"/>
      <c r="O473" s="10"/>
      <c r="P473" s="10"/>
      <c r="Q473" s="11"/>
      <c r="R473" s="10"/>
      <c r="S473" s="10"/>
      <c r="T473" s="13"/>
      <c r="U473" s="14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1"/>
      <c r="AO473" s="10"/>
      <c r="AP473" s="14"/>
      <c r="AQ473" s="14"/>
      <c r="AR473" s="14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1"/>
      <c r="BM473" s="10"/>
      <c r="BN473" s="10"/>
      <c r="BO473" s="10"/>
      <c r="BP473" s="10"/>
      <c r="BQ473" s="10"/>
      <c r="BR473" s="14"/>
      <c r="BS473" s="14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4"/>
      <c r="CO473" s="11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4"/>
      <c r="DJ473" s="14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4"/>
      <c r="EF473" s="14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1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1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</row>
    <row r="474">
      <c r="A474" s="7"/>
      <c r="B474" s="8"/>
      <c r="C474" s="8"/>
      <c r="D474" s="7"/>
      <c r="E474" s="7"/>
      <c r="F474" s="7"/>
      <c r="G474" s="9"/>
      <c r="H474" s="7"/>
      <c r="I474" s="7"/>
      <c r="J474" s="7"/>
      <c r="K474" s="7"/>
      <c r="L474" s="7"/>
      <c r="M474" s="7"/>
      <c r="N474" s="10"/>
      <c r="O474" s="10"/>
      <c r="P474" s="10"/>
      <c r="Q474" s="11"/>
      <c r="R474" s="10"/>
      <c r="S474" s="10"/>
      <c r="T474" s="13"/>
      <c r="U474" s="14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1"/>
      <c r="AO474" s="10"/>
      <c r="AP474" s="14"/>
      <c r="AQ474" s="14"/>
      <c r="AR474" s="14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1"/>
      <c r="BM474" s="10"/>
      <c r="BN474" s="10"/>
      <c r="BO474" s="10"/>
      <c r="BP474" s="10"/>
      <c r="BQ474" s="10"/>
      <c r="BR474" s="14"/>
      <c r="BS474" s="14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4"/>
      <c r="CO474" s="11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4"/>
      <c r="DJ474" s="14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4"/>
      <c r="EF474" s="14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1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1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</row>
    <row r="475">
      <c r="A475" s="7"/>
      <c r="B475" s="8"/>
      <c r="C475" s="8"/>
      <c r="D475" s="7"/>
      <c r="E475" s="7"/>
      <c r="F475" s="7"/>
      <c r="G475" s="9"/>
      <c r="H475" s="7"/>
      <c r="I475" s="7"/>
      <c r="J475" s="7"/>
      <c r="K475" s="7"/>
      <c r="L475" s="7"/>
      <c r="M475" s="7"/>
      <c r="N475" s="10"/>
      <c r="O475" s="10"/>
      <c r="P475" s="10"/>
      <c r="Q475" s="11"/>
      <c r="R475" s="10"/>
      <c r="S475" s="10"/>
      <c r="T475" s="13"/>
      <c r="U475" s="14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1"/>
      <c r="AO475" s="10"/>
      <c r="AP475" s="14"/>
      <c r="AQ475" s="14"/>
      <c r="AR475" s="14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1"/>
      <c r="BM475" s="10"/>
      <c r="BN475" s="10"/>
      <c r="BO475" s="10"/>
      <c r="BP475" s="10"/>
      <c r="BQ475" s="10"/>
      <c r="BR475" s="14"/>
      <c r="BS475" s="14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4"/>
      <c r="CO475" s="11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4"/>
      <c r="DJ475" s="14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4"/>
      <c r="EF475" s="14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1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1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</row>
    <row r="476">
      <c r="A476" s="7"/>
      <c r="B476" s="8"/>
      <c r="C476" s="8"/>
      <c r="D476" s="7"/>
      <c r="E476" s="7"/>
      <c r="F476" s="7"/>
      <c r="G476" s="9"/>
      <c r="H476" s="7"/>
      <c r="I476" s="7"/>
      <c r="J476" s="7"/>
      <c r="K476" s="7"/>
      <c r="L476" s="7"/>
      <c r="M476" s="7"/>
      <c r="N476" s="10"/>
      <c r="O476" s="10"/>
      <c r="P476" s="10"/>
      <c r="Q476" s="11"/>
      <c r="R476" s="10"/>
      <c r="S476" s="10"/>
      <c r="T476" s="13"/>
      <c r="U476" s="14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1"/>
      <c r="AO476" s="10"/>
      <c r="AP476" s="14"/>
      <c r="AQ476" s="14"/>
      <c r="AR476" s="14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1"/>
      <c r="BM476" s="10"/>
      <c r="BN476" s="10"/>
      <c r="BO476" s="10"/>
      <c r="BP476" s="10"/>
      <c r="BQ476" s="10"/>
      <c r="BR476" s="14"/>
      <c r="BS476" s="14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4"/>
      <c r="CO476" s="11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4"/>
      <c r="DJ476" s="14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4"/>
      <c r="EF476" s="14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1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1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</row>
    <row r="477">
      <c r="A477" s="7"/>
      <c r="B477" s="8"/>
      <c r="C477" s="8"/>
      <c r="D477" s="7"/>
      <c r="E477" s="7"/>
      <c r="F477" s="7"/>
      <c r="G477" s="9"/>
      <c r="H477" s="7"/>
      <c r="I477" s="7"/>
      <c r="J477" s="7"/>
      <c r="K477" s="7"/>
      <c r="L477" s="7"/>
      <c r="M477" s="7"/>
      <c r="N477" s="10"/>
      <c r="O477" s="10"/>
      <c r="P477" s="10"/>
      <c r="Q477" s="11"/>
      <c r="R477" s="10"/>
      <c r="S477" s="10"/>
      <c r="T477" s="13"/>
      <c r="U477" s="14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1"/>
      <c r="AO477" s="10"/>
      <c r="AP477" s="14"/>
      <c r="AQ477" s="14"/>
      <c r="AR477" s="14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1"/>
      <c r="BM477" s="10"/>
      <c r="BN477" s="10"/>
      <c r="BO477" s="10"/>
      <c r="BP477" s="10"/>
      <c r="BQ477" s="10"/>
      <c r="BR477" s="14"/>
      <c r="BS477" s="14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4"/>
      <c r="CO477" s="11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4"/>
      <c r="DJ477" s="14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4"/>
      <c r="EF477" s="14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1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1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</row>
    <row r="478">
      <c r="A478" s="7"/>
      <c r="B478" s="8"/>
      <c r="C478" s="8"/>
      <c r="D478" s="7"/>
      <c r="E478" s="7"/>
      <c r="F478" s="7"/>
      <c r="G478" s="9"/>
      <c r="H478" s="7"/>
      <c r="I478" s="7"/>
      <c r="J478" s="7"/>
      <c r="K478" s="7"/>
      <c r="L478" s="7"/>
      <c r="M478" s="7"/>
      <c r="N478" s="10"/>
      <c r="O478" s="10"/>
      <c r="P478" s="10"/>
      <c r="Q478" s="11"/>
      <c r="R478" s="10"/>
      <c r="S478" s="10"/>
      <c r="T478" s="13"/>
      <c r="U478" s="14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1"/>
      <c r="AO478" s="10"/>
      <c r="AP478" s="14"/>
      <c r="AQ478" s="14"/>
      <c r="AR478" s="14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1"/>
      <c r="BM478" s="10"/>
      <c r="BN478" s="10"/>
      <c r="BO478" s="10"/>
      <c r="BP478" s="10"/>
      <c r="BQ478" s="10"/>
      <c r="BR478" s="14"/>
      <c r="BS478" s="14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4"/>
      <c r="CO478" s="11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4"/>
      <c r="DJ478" s="14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4"/>
      <c r="EF478" s="14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1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1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</row>
    <row r="479">
      <c r="A479" s="7"/>
      <c r="B479" s="8"/>
      <c r="C479" s="8"/>
      <c r="D479" s="7"/>
      <c r="E479" s="7"/>
      <c r="F479" s="7"/>
      <c r="G479" s="9"/>
      <c r="H479" s="7"/>
      <c r="I479" s="7"/>
      <c r="J479" s="7"/>
      <c r="K479" s="7"/>
      <c r="L479" s="7"/>
      <c r="M479" s="7"/>
      <c r="N479" s="10"/>
      <c r="O479" s="10"/>
      <c r="P479" s="10"/>
      <c r="Q479" s="11"/>
      <c r="R479" s="10"/>
      <c r="S479" s="10"/>
      <c r="T479" s="13"/>
      <c r="U479" s="14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1"/>
      <c r="AO479" s="10"/>
      <c r="AP479" s="14"/>
      <c r="AQ479" s="14"/>
      <c r="AR479" s="14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1"/>
      <c r="BM479" s="10"/>
      <c r="BN479" s="10"/>
      <c r="BO479" s="10"/>
      <c r="BP479" s="10"/>
      <c r="BQ479" s="10"/>
      <c r="BR479" s="14"/>
      <c r="BS479" s="14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4"/>
      <c r="CO479" s="11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4"/>
      <c r="DJ479" s="14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4"/>
      <c r="EF479" s="14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1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1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</row>
    <row r="480">
      <c r="A480" s="7"/>
      <c r="B480" s="8"/>
      <c r="C480" s="8"/>
      <c r="D480" s="7"/>
      <c r="E480" s="7"/>
      <c r="F480" s="7"/>
      <c r="G480" s="9"/>
      <c r="H480" s="7"/>
      <c r="I480" s="7"/>
      <c r="J480" s="7"/>
      <c r="K480" s="7"/>
      <c r="L480" s="7"/>
      <c r="M480" s="7"/>
      <c r="N480" s="10"/>
      <c r="O480" s="10"/>
      <c r="P480" s="10"/>
      <c r="Q480" s="11"/>
      <c r="R480" s="10"/>
      <c r="S480" s="10"/>
      <c r="T480" s="13"/>
      <c r="U480" s="14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1"/>
      <c r="AO480" s="10"/>
      <c r="AP480" s="14"/>
      <c r="AQ480" s="14"/>
      <c r="AR480" s="14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1"/>
      <c r="BM480" s="10"/>
      <c r="BN480" s="10"/>
      <c r="BO480" s="10"/>
      <c r="BP480" s="10"/>
      <c r="BQ480" s="10"/>
      <c r="BR480" s="14"/>
      <c r="BS480" s="14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4"/>
      <c r="CO480" s="11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4"/>
      <c r="DJ480" s="14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4"/>
      <c r="EF480" s="14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1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1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</row>
    <row r="481">
      <c r="A481" s="7"/>
      <c r="B481" s="8"/>
      <c r="C481" s="8"/>
      <c r="D481" s="7"/>
      <c r="E481" s="7"/>
      <c r="F481" s="7"/>
      <c r="G481" s="9"/>
      <c r="H481" s="7"/>
      <c r="I481" s="7"/>
      <c r="J481" s="7"/>
      <c r="K481" s="7"/>
      <c r="L481" s="7"/>
      <c r="M481" s="7"/>
      <c r="N481" s="10"/>
      <c r="O481" s="10"/>
      <c r="P481" s="10"/>
      <c r="Q481" s="11"/>
      <c r="R481" s="10"/>
      <c r="S481" s="10"/>
      <c r="T481" s="13"/>
      <c r="U481" s="14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1"/>
      <c r="AO481" s="10"/>
      <c r="AP481" s="14"/>
      <c r="AQ481" s="14"/>
      <c r="AR481" s="14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1"/>
      <c r="BM481" s="10"/>
      <c r="BN481" s="10"/>
      <c r="BO481" s="10"/>
      <c r="BP481" s="10"/>
      <c r="BQ481" s="10"/>
      <c r="BR481" s="14"/>
      <c r="BS481" s="14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4"/>
      <c r="CO481" s="11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4"/>
      <c r="DJ481" s="14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4"/>
      <c r="EF481" s="14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1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1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</row>
    <row r="482">
      <c r="A482" s="7"/>
      <c r="B482" s="8"/>
      <c r="C482" s="8"/>
      <c r="D482" s="7"/>
      <c r="E482" s="7"/>
      <c r="F482" s="7"/>
      <c r="G482" s="9"/>
      <c r="H482" s="7"/>
      <c r="I482" s="7"/>
      <c r="J482" s="7"/>
      <c r="K482" s="7"/>
      <c r="L482" s="7"/>
      <c r="M482" s="7"/>
      <c r="N482" s="10"/>
      <c r="O482" s="10"/>
      <c r="P482" s="10"/>
      <c r="Q482" s="11"/>
      <c r="R482" s="10"/>
      <c r="S482" s="10"/>
      <c r="T482" s="13"/>
      <c r="U482" s="14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1"/>
      <c r="AO482" s="10"/>
      <c r="AP482" s="14"/>
      <c r="AQ482" s="14"/>
      <c r="AR482" s="14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1"/>
      <c r="BM482" s="10"/>
      <c r="BN482" s="10"/>
      <c r="BO482" s="10"/>
      <c r="BP482" s="10"/>
      <c r="BQ482" s="10"/>
      <c r="BR482" s="14"/>
      <c r="BS482" s="14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4"/>
      <c r="CO482" s="11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4"/>
      <c r="DJ482" s="14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4"/>
      <c r="EF482" s="14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1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1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</row>
    <row r="483">
      <c r="A483" s="7"/>
      <c r="B483" s="8"/>
      <c r="C483" s="8"/>
      <c r="D483" s="7"/>
      <c r="E483" s="7"/>
      <c r="F483" s="7"/>
      <c r="G483" s="9"/>
      <c r="H483" s="7"/>
      <c r="I483" s="7"/>
      <c r="J483" s="7"/>
      <c r="K483" s="7"/>
      <c r="L483" s="7"/>
      <c r="M483" s="7"/>
      <c r="N483" s="10"/>
      <c r="O483" s="10"/>
      <c r="P483" s="10"/>
      <c r="Q483" s="11"/>
      <c r="R483" s="10"/>
      <c r="S483" s="10"/>
      <c r="T483" s="13"/>
      <c r="U483" s="14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1"/>
      <c r="AO483" s="10"/>
      <c r="AP483" s="14"/>
      <c r="AQ483" s="14"/>
      <c r="AR483" s="14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1"/>
      <c r="BM483" s="10"/>
      <c r="BN483" s="10"/>
      <c r="BO483" s="10"/>
      <c r="BP483" s="10"/>
      <c r="BQ483" s="10"/>
      <c r="BR483" s="14"/>
      <c r="BS483" s="14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4"/>
      <c r="CO483" s="11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4"/>
      <c r="DJ483" s="14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4"/>
      <c r="EF483" s="14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1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1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</row>
    <row r="484">
      <c r="A484" s="7"/>
      <c r="B484" s="8"/>
      <c r="C484" s="8"/>
      <c r="D484" s="7"/>
      <c r="E484" s="7"/>
      <c r="F484" s="7"/>
      <c r="G484" s="9"/>
      <c r="H484" s="7"/>
      <c r="I484" s="7"/>
      <c r="J484" s="7"/>
      <c r="K484" s="7"/>
      <c r="L484" s="7"/>
      <c r="M484" s="7"/>
      <c r="N484" s="10"/>
      <c r="O484" s="10"/>
      <c r="P484" s="10"/>
      <c r="Q484" s="11"/>
      <c r="R484" s="10"/>
      <c r="S484" s="10"/>
      <c r="T484" s="13"/>
      <c r="U484" s="14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1"/>
      <c r="AO484" s="10"/>
      <c r="AP484" s="14"/>
      <c r="AQ484" s="14"/>
      <c r="AR484" s="14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1"/>
      <c r="BM484" s="10"/>
      <c r="BN484" s="10"/>
      <c r="BO484" s="10"/>
      <c r="BP484" s="10"/>
      <c r="BQ484" s="10"/>
      <c r="BR484" s="14"/>
      <c r="BS484" s="14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4"/>
      <c r="CO484" s="11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4"/>
      <c r="DJ484" s="14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4"/>
      <c r="EF484" s="14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1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1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</row>
    <row r="485">
      <c r="A485" s="7"/>
      <c r="B485" s="8"/>
      <c r="C485" s="8"/>
      <c r="D485" s="7"/>
      <c r="E485" s="7"/>
      <c r="F485" s="7"/>
      <c r="G485" s="9"/>
      <c r="H485" s="7"/>
      <c r="I485" s="7"/>
      <c r="J485" s="7"/>
      <c r="K485" s="7"/>
      <c r="L485" s="7"/>
      <c r="M485" s="7"/>
      <c r="N485" s="10"/>
      <c r="O485" s="10"/>
      <c r="P485" s="10"/>
      <c r="Q485" s="11"/>
      <c r="R485" s="10"/>
      <c r="S485" s="10"/>
      <c r="T485" s="13"/>
      <c r="U485" s="14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1"/>
      <c r="AO485" s="10"/>
      <c r="AP485" s="14"/>
      <c r="AQ485" s="14"/>
      <c r="AR485" s="14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1"/>
      <c r="BM485" s="10"/>
      <c r="BN485" s="10"/>
      <c r="BO485" s="10"/>
      <c r="BP485" s="10"/>
      <c r="BQ485" s="10"/>
      <c r="BR485" s="14"/>
      <c r="BS485" s="14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4"/>
      <c r="CO485" s="11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4"/>
      <c r="DJ485" s="14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4"/>
      <c r="EF485" s="14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1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1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</row>
    <row r="486">
      <c r="A486" s="7"/>
      <c r="B486" s="8"/>
      <c r="C486" s="8"/>
      <c r="D486" s="7"/>
      <c r="E486" s="7"/>
      <c r="F486" s="7"/>
      <c r="G486" s="9"/>
      <c r="H486" s="7"/>
      <c r="I486" s="7"/>
      <c r="J486" s="7"/>
      <c r="K486" s="7"/>
      <c r="L486" s="7"/>
      <c r="M486" s="7"/>
      <c r="N486" s="10"/>
      <c r="O486" s="10"/>
      <c r="P486" s="10"/>
      <c r="Q486" s="11"/>
      <c r="R486" s="10"/>
      <c r="S486" s="10"/>
      <c r="T486" s="13"/>
      <c r="U486" s="14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1"/>
      <c r="AO486" s="10"/>
      <c r="AP486" s="14"/>
      <c r="AQ486" s="14"/>
      <c r="AR486" s="14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1"/>
      <c r="BM486" s="10"/>
      <c r="BN486" s="10"/>
      <c r="BO486" s="10"/>
      <c r="BP486" s="10"/>
      <c r="BQ486" s="10"/>
      <c r="BR486" s="14"/>
      <c r="BS486" s="14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4"/>
      <c r="CO486" s="11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4"/>
      <c r="DJ486" s="14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4"/>
      <c r="EF486" s="14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1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1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</row>
    <row r="487">
      <c r="A487" s="7"/>
      <c r="B487" s="8"/>
      <c r="C487" s="8"/>
      <c r="D487" s="7"/>
      <c r="E487" s="7"/>
      <c r="F487" s="7"/>
      <c r="G487" s="9"/>
      <c r="H487" s="7"/>
      <c r="I487" s="7"/>
      <c r="J487" s="7"/>
      <c r="K487" s="7"/>
      <c r="L487" s="7"/>
      <c r="M487" s="7"/>
      <c r="N487" s="10"/>
      <c r="O487" s="10"/>
      <c r="P487" s="10"/>
      <c r="Q487" s="11"/>
      <c r="R487" s="10"/>
      <c r="S487" s="10"/>
      <c r="T487" s="13"/>
      <c r="U487" s="14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1"/>
      <c r="AO487" s="10"/>
      <c r="AP487" s="14"/>
      <c r="AQ487" s="14"/>
      <c r="AR487" s="14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1"/>
      <c r="BM487" s="10"/>
      <c r="BN487" s="10"/>
      <c r="BO487" s="10"/>
      <c r="BP487" s="10"/>
      <c r="BQ487" s="10"/>
      <c r="BR487" s="14"/>
      <c r="BS487" s="14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4"/>
      <c r="CO487" s="11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4"/>
      <c r="DJ487" s="14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4"/>
      <c r="EF487" s="14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1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1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</row>
    <row r="488">
      <c r="A488" s="7"/>
      <c r="B488" s="8"/>
      <c r="C488" s="8"/>
      <c r="D488" s="7"/>
      <c r="E488" s="7"/>
      <c r="F488" s="7"/>
      <c r="G488" s="9"/>
      <c r="H488" s="7"/>
      <c r="I488" s="7"/>
      <c r="J488" s="7"/>
      <c r="K488" s="7"/>
      <c r="L488" s="7"/>
      <c r="M488" s="7"/>
      <c r="N488" s="10"/>
      <c r="O488" s="10"/>
      <c r="P488" s="10"/>
      <c r="Q488" s="11"/>
      <c r="R488" s="10"/>
      <c r="S488" s="10"/>
      <c r="T488" s="13"/>
      <c r="U488" s="14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1"/>
      <c r="AO488" s="10"/>
      <c r="AP488" s="14"/>
      <c r="AQ488" s="14"/>
      <c r="AR488" s="14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1"/>
      <c r="BM488" s="10"/>
      <c r="BN488" s="10"/>
      <c r="BO488" s="10"/>
      <c r="BP488" s="10"/>
      <c r="BQ488" s="10"/>
      <c r="BR488" s="14"/>
      <c r="BS488" s="14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4"/>
      <c r="CO488" s="11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4"/>
      <c r="DJ488" s="14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4"/>
      <c r="EF488" s="14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1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1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</row>
    <row r="489">
      <c r="A489" s="7"/>
      <c r="B489" s="8"/>
      <c r="C489" s="8"/>
      <c r="D489" s="7"/>
      <c r="E489" s="7"/>
      <c r="F489" s="7"/>
      <c r="G489" s="9"/>
      <c r="H489" s="7"/>
      <c r="I489" s="7"/>
      <c r="J489" s="7"/>
      <c r="K489" s="7"/>
      <c r="L489" s="7"/>
      <c r="M489" s="7"/>
      <c r="N489" s="10"/>
      <c r="O489" s="10"/>
      <c r="P489" s="10"/>
      <c r="Q489" s="11"/>
      <c r="R489" s="10"/>
      <c r="S489" s="10"/>
      <c r="T489" s="13"/>
      <c r="U489" s="14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1"/>
      <c r="AO489" s="10"/>
      <c r="AP489" s="14"/>
      <c r="AQ489" s="14"/>
      <c r="AR489" s="14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1"/>
      <c r="BM489" s="10"/>
      <c r="BN489" s="10"/>
      <c r="BO489" s="10"/>
      <c r="BP489" s="10"/>
      <c r="BQ489" s="10"/>
      <c r="BR489" s="14"/>
      <c r="BS489" s="14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4"/>
      <c r="CO489" s="11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4"/>
      <c r="DJ489" s="14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4"/>
      <c r="EF489" s="14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1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1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</row>
    <row r="490">
      <c r="A490" s="7"/>
      <c r="B490" s="8"/>
      <c r="C490" s="8"/>
      <c r="D490" s="7"/>
      <c r="E490" s="7"/>
      <c r="F490" s="7"/>
      <c r="G490" s="9"/>
      <c r="H490" s="7"/>
      <c r="I490" s="7"/>
      <c r="J490" s="7"/>
      <c r="K490" s="7"/>
      <c r="L490" s="7"/>
      <c r="M490" s="7"/>
      <c r="N490" s="10"/>
      <c r="O490" s="10"/>
      <c r="P490" s="10"/>
      <c r="Q490" s="11"/>
      <c r="R490" s="10"/>
      <c r="S490" s="10"/>
      <c r="T490" s="13"/>
      <c r="U490" s="14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1"/>
      <c r="AO490" s="10"/>
      <c r="AP490" s="14"/>
      <c r="AQ490" s="14"/>
      <c r="AR490" s="14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1"/>
      <c r="BM490" s="10"/>
      <c r="BN490" s="10"/>
      <c r="BO490" s="10"/>
      <c r="BP490" s="10"/>
      <c r="BQ490" s="10"/>
      <c r="BR490" s="14"/>
      <c r="BS490" s="14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4"/>
      <c r="CO490" s="11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4"/>
      <c r="DJ490" s="14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4"/>
      <c r="EF490" s="14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1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1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</row>
    <row r="491">
      <c r="A491" s="7"/>
      <c r="B491" s="8"/>
      <c r="C491" s="8"/>
      <c r="D491" s="7"/>
      <c r="E491" s="7"/>
      <c r="F491" s="7"/>
      <c r="G491" s="9"/>
      <c r="H491" s="7"/>
      <c r="I491" s="7"/>
      <c r="J491" s="7"/>
      <c r="K491" s="7"/>
      <c r="L491" s="7"/>
      <c r="M491" s="7"/>
      <c r="N491" s="10"/>
      <c r="O491" s="10"/>
      <c r="P491" s="10"/>
      <c r="Q491" s="11"/>
      <c r="R491" s="10"/>
      <c r="S491" s="10"/>
      <c r="T491" s="13"/>
      <c r="U491" s="14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1"/>
      <c r="AO491" s="10"/>
      <c r="AP491" s="14"/>
      <c r="AQ491" s="14"/>
      <c r="AR491" s="14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1"/>
      <c r="BM491" s="10"/>
      <c r="BN491" s="10"/>
      <c r="BO491" s="10"/>
      <c r="BP491" s="10"/>
      <c r="BQ491" s="10"/>
      <c r="BR491" s="14"/>
      <c r="BS491" s="14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4"/>
      <c r="CO491" s="11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4"/>
      <c r="DJ491" s="14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4"/>
      <c r="EF491" s="14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1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1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</row>
    <row r="492">
      <c r="A492" s="7"/>
      <c r="B492" s="8"/>
      <c r="C492" s="8"/>
      <c r="D492" s="7"/>
      <c r="E492" s="7"/>
      <c r="F492" s="7"/>
      <c r="G492" s="9"/>
      <c r="H492" s="7"/>
      <c r="I492" s="7"/>
      <c r="J492" s="7"/>
      <c r="K492" s="7"/>
      <c r="L492" s="7"/>
      <c r="M492" s="7"/>
      <c r="N492" s="10"/>
      <c r="O492" s="10"/>
      <c r="P492" s="10"/>
      <c r="Q492" s="11"/>
      <c r="R492" s="10"/>
      <c r="S492" s="10"/>
      <c r="T492" s="13"/>
      <c r="U492" s="14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1"/>
      <c r="AO492" s="10"/>
      <c r="AP492" s="14"/>
      <c r="AQ492" s="14"/>
      <c r="AR492" s="14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1"/>
      <c r="BM492" s="10"/>
      <c r="BN492" s="10"/>
      <c r="BO492" s="10"/>
      <c r="BP492" s="10"/>
      <c r="BQ492" s="10"/>
      <c r="BR492" s="14"/>
      <c r="BS492" s="14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4"/>
      <c r="CO492" s="11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4"/>
      <c r="DJ492" s="14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4"/>
      <c r="EF492" s="14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1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1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</row>
    <row r="493">
      <c r="A493" s="7"/>
      <c r="B493" s="8"/>
      <c r="C493" s="8"/>
      <c r="D493" s="7"/>
      <c r="E493" s="7"/>
      <c r="F493" s="7"/>
      <c r="G493" s="9"/>
      <c r="H493" s="7"/>
      <c r="I493" s="7"/>
      <c r="J493" s="7"/>
      <c r="K493" s="7"/>
      <c r="L493" s="7"/>
      <c r="M493" s="7"/>
      <c r="N493" s="10"/>
      <c r="O493" s="10"/>
      <c r="P493" s="10"/>
      <c r="Q493" s="11"/>
      <c r="R493" s="10"/>
      <c r="S493" s="10"/>
      <c r="T493" s="13"/>
      <c r="U493" s="14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1"/>
      <c r="AO493" s="10"/>
      <c r="AP493" s="14"/>
      <c r="AQ493" s="14"/>
      <c r="AR493" s="14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1"/>
      <c r="BM493" s="10"/>
      <c r="BN493" s="10"/>
      <c r="BO493" s="10"/>
      <c r="BP493" s="10"/>
      <c r="BQ493" s="10"/>
      <c r="BR493" s="14"/>
      <c r="BS493" s="14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4"/>
      <c r="CO493" s="11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4"/>
      <c r="DJ493" s="14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4"/>
      <c r="EF493" s="14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1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1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</row>
    <row r="494">
      <c r="A494" s="7"/>
      <c r="B494" s="8"/>
      <c r="C494" s="8"/>
      <c r="D494" s="7"/>
      <c r="E494" s="7"/>
      <c r="F494" s="7"/>
      <c r="G494" s="9"/>
      <c r="H494" s="7"/>
      <c r="I494" s="7"/>
      <c r="J494" s="7"/>
      <c r="K494" s="7"/>
      <c r="L494" s="7"/>
      <c r="M494" s="7"/>
      <c r="N494" s="10"/>
      <c r="O494" s="10"/>
      <c r="P494" s="10"/>
      <c r="Q494" s="11"/>
      <c r="R494" s="10"/>
      <c r="S494" s="10"/>
      <c r="T494" s="13"/>
      <c r="U494" s="14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1"/>
      <c r="AO494" s="10"/>
      <c r="AP494" s="14"/>
      <c r="AQ494" s="14"/>
      <c r="AR494" s="14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1"/>
      <c r="BM494" s="10"/>
      <c r="BN494" s="10"/>
      <c r="BO494" s="10"/>
      <c r="BP494" s="10"/>
      <c r="BQ494" s="10"/>
      <c r="BR494" s="14"/>
      <c r="BS494" s="14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4"/>
      <c r="CO494" s="11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4"/>
      <c r="DJ494" s="14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4"/>
      <c r="EF494" s="14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1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1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</row>
    <row r="495">
      <c r="A495" s="7"/>
      <c r="B495" s="8"/>
      <c r="C495" s="8"/>
      <c r="D495" s="7"/>
      <c r="E495" s="7"/>
      <c r="F495" s="7"/>
      <c r="G495" s="9"/>
      <c r="H495" s="7"/>
      <c r="I495" s="7"/>
      <c r="J495" s="7"/>
      <c r="K495" s="7"/>
      <c r="L495" s="7"/>
      <c r="M495" s="7"/>
      <c r="N495" s="10"/>
      <c r="O495" s="10"/>
      <c r="P495" s="10"/>
      <c r="Q495" s="11"/>
      <c r="R495" s="10"/>
      <c r="S495" s="10"/>
      <c r="T495" s="13"/>
      <c r="U495" s="14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1"/>
      <c r="AO495" s="10"/>
      <c r="AP495" s="14"/>
      <c r="AQ495" s="14"/>
      <c r="AR495" s="14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1"/>
      <c r="BM495" s="10"/>
      <c r="BN495" s="10"/>
      <c r="BO495" s="10"/>
      <c r="BP495" s="10"/>
      <c r="BQ495" s="10"/>
      <c r="BR495" s="14"/>
      <c r="BS495" s="14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4"/>
      <c r="CO495" s="11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4"/>
      <c r="DJ495" s="14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4"/>
      <c r="EF495" s="14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1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1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</row>
    <row r="496">
      <c r="A496" s="7"/>
      <c r="B496" s="8"/>
      <c r="C496" s="8"/>
      <c r="D496" s="7"/>
      <c r="E496" s="7"/>
      <c r="F496" s="7"/>
      <c r="G496" s="9"/>
      <c r="H496" s="7"/>
      <c r="I496" s="7"/>
      <c r="J496" s="7"/>
      <c r="K496" s="7"/>
      <c r="L496" s="7"/>
      <c r="M496" s="7"/>
      <c r="N496" s="10"/>
      <c r="O496" s="10"/>
      <c r="P496" s="10"/>
      <c r="Q496" s="11"/>
      <c r="R496" s="10"/>
      <c r="S496" s="10"/>
      <c r="T496" s="13"/>
      <c r="U496" s="14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1"/>
      <c r="AO496" s="10"/>
      <c r="AP496" s="14"/>
      <c r="AQ496" s="14"/>
      <c r="AR496" s="14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1"/>
      <c r="BM496" s="10"/>
      <c r="BN496" s="10"/>
      <c r="BO496" s="10"/>
      <c r="BP496" s="10"/>
      <c r="BQ496" s="10"/>
      <c r="BR496" s="14"/>
      <c r="BS496" s="14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4"/>
      <c r="CO496" s="11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4"/>
      <c r="DJ496" s="14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4"/>
      <c r="EF496" s="14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1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1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</row>
    <row r="497">
      <c r="A497" s="7"/>
      <c r="B497" s="8"/>
      <c r="C497" s="8"/>
      <c r="D497" s="7"/>
      <c r="E497" s="7"/>
      <c r="F497" s="7"/>
      <c r="G497" s="9"/>
      <c r="H497" s="7"/>
      <c r="I497" s="7"/>
      <c r="J497" s="7"/>
      <c r="K497" s="7"/>
      <c r="L497" s="7"/>
      <c r="M497" s="7"/>
      <c r="N497" s="10"/>
      <c r="O497" s="10"/>
      <c r="P497" s="10"/>
      <c r="Q497" s="11"/>
      <c r="R497" s="10"/>
      <c r="S497" s="10"/>
      <c r="T497" s="13"/>
      <c r="U497" s="14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1"/>
      <c r="AO497" s="10"/>
      <c r="AP497" s="14"/>
      <c r="AQ497" s="14"/>
      <c r="AR497" s="14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1"/>
      <c r="BM497" s="10"/>
      <c r="BN497" s="10"/>
      <c r="BO497" s="10"/>
      <c r="BP497" s="10"/>
      <c r="BQ497" s="10"/>
      <c r="BR497" s="14"/>
      <c r="BS497" s="14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4"/>
      <c r="CO497" s="11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4"/>
      <c r="DJ497" s="14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4"/>
      <c r="EF497" s="14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1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1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</row>
    <row r="498">
      <c r="A498" s="7"/>
      <c r="B498" s="8"/>
      <c r="C498" s="8"/>
      <c r="D498" s="7"/>
      <c r="E498" s="7"/>
      <c r="F498" s="7"/>
      <c r="G498" s="9"/>
      <c r="H498" s="7"/>
      <c r="I498" s="7"/>
      <c r="J498" s="7"/>
      <c r="K498" s="7"/>
      <c r="L498" s="7"/>
      <c r="M498" s="7"/>
      <c r="N498" s="10"/>
      <c r="O498" s="10"/>
      <c r="P498" s="10"/>
      <c r="Q498" s="11"/>
      <c r="R498" s="10"/>
      <c r="S498" s="10"/>
      <c r="T498" s="13"/>
      <c r="U498" s="14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1"/>
      <c r="AO498" s="10"/>
      <c r="AP498" s="14"/>
      <c r="AQ498" s="14"/>
      <c r="AR498" s="14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1"/>
      <c r="BM498" s="10"/>
      <c r="BN498" s="10"/>
      <c r="BO498" s="10"/>
      <c r="BP498" s="10"/>
      <c r="BQ498" s="10"/>
      <c r="BR498" s="14"/>
      <c r="BS498" s="14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4"/>
      <c r="CO498" s="11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4"/>
      <c r="DJ498" s="14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4"/>
      <c r="EF498" s="14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1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1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</row>
    <row r="499">
      <c r="A499" s="7"/>
      <c r="B499" s="8"/>
      <c r="C499" s="8"/>
      <c r="D499" s="7"/>
      <c r="E499" s="7"/>
      <c r="F499" s="7"/>
      <c r="G499" s="9"/>
      <c r="H499" s="7"/>
      <c r="I499" s="7"/>
      <c r="J499" s="7"/>
      <c r="K499" s="7"/>
      <c r="L499" s="7"/>
      <c r="M499" s="7"/>
      <c r="N499" s="10"/>
      <c r="O499" s="10"/>
      <c r="P499" s="10"/>
      <c r="Q499" s="11"/>
      <c r="R499" s="10"/>
      <c r="S499" s="10"/>
      <c r="T499" s="13"/>
      <c r="U499" s="14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1"/>
      <c r="AO499" s="10"/>
      <c r="AP499" s="14"/>
      <c r="AQ499" s="14"/>
      <c r="AR499" s="14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1"/>
      <c r="BM499" s="10"/>
      <c r="BN499" s="10"/>
      <c r="BO499" s="10"/>
      <c r="BP499" s="10"/>
      <c r="BQ499" s="10"/>
      <c r="BR499" s="14"/>
      <c r="BS499" s="14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4"/>
      <c r="CO499" s="11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4"/>
      <c r="DJ499" s="14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4"/>
      <c r="EF499" s="14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1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1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</row>
    <row r="500">
      <c r="A500" s="7"/>
      <c r="B500" s="8"/>
      <c r="C500" s="8"/>
      <c r="D500" s="7"/>
      <c r="E500" s="7"/>
      <c r="F500" s="7"/>
      <c r="G500" s="9"/>
      <c r="H500" s="7"/>
      <c r="I500" s="7"/>
      <c r="J500" s="7"/>
      <c r="K500" s="7"/>
      <c r="L500" s="7"/>
      <c r="M500" s="7"/>
      <c r="N500" s="10"/>
      <c r="O500" s="10"/>
      <c r="P500" s="10"/>
      <c r="Q500" s="11"/>
      <c r="R500" s="10"/>
      <c r="S500" s="10"/>
      <c r="T500" s="13"/>
      <c r="U500" s="14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1"/>
      <c r="AO500" s="10"/>
      <c r="AP500" s="14"/>
      <c r="AQ500" s="14"/>
      <c r="AR500" s="14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1"/>
      <c r="BM500" s="10"/>
      <c r="BN500" s="10"/>
      <c r="BO500" s="10"/>
      <c r="BP500" s="10"/>
      <c r="BQ500" s="10"/>
      <c r="BR500" s="14"/>
      <c r="BS500" s="14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4"/>
      <c r="CO500" s="11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4"/>
      <c r="DJ500" s="14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4"/>
      <c r="EF500" s="14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1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1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</row>
    <row r="501">
      <c r="A501" s="7"/>
      <c r="B501" s="8"/>
      <c r="C501" s="8"/>
      <c r="D501" s="7"/>
      <c r="E501" s="7"/>
      <c r="F501" s="7"/>
      <c r="G501" s="9"/>
      <c r="H501" s="7"/>
      <c r="I501" s="7"/>
      <c r="J501" s="7"/>
      <c r="K501" s="7"/>
      <c r="L501" s="7"/>
      <c r="M501" s="7"/>
      <c r="N501" s="10"/>
      <c r="O501" s="10"/>
      <c r="P501" s="10"/>
      <c r="Q501" s="11"/>
      <c r="R501" s="10"/>
      <c r="S501" s="10"/>
      <c r="T501" s="13"/>
      <c r="U501" s="14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1"/>
      <c r="AO501" s="10"/>
      <c r="AP501" s="14"/>
      <c r="AQ501" s="14"/>
      <c r="AR501" s="14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1"/>
      <c r="BM501" s="10"/>
      <c r="BN501" s="10"/>
      <c r="BO501" s="10"/>
      <c r="BP501" s="10"/>
      <c r="BQ501" s="10"/>
      <c r="BR501" s="14"/>
      <c r="BS501" s="14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4"/>
      <c r="CO501" s="11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4"/>
      <c r="DJ501" s="14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4"/>
      <c r="EF501" s="14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1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1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</row>
    <row r="502">
      <c r="A502" s="7"/>
      <c r="B502" s="8"/>
      <c r="C502" s="8"/>
      <c r="D502" s="7"/>
      <c r="E502" s="7"/>
      <c r="F502" s="7"/>
      <c r="G502" s="9"/>
      <c r="H502" s="7"/>
      <c r="I502" s="7"/>
      <c r="J502" s="7"/>
      <c r="K502" s="7"/>
      <c r="L502" s="7"/>
      <c r="M502" s="7"/>
      <c r="N502" s="10"/>
      <c r="O502" s="10"/>
      <c r="P502" s="10"/>
      <c r="Q502" s="11"/>
      <c r="R502" s="10"/>
      <c r="S502" s="10"/>
      <c r="T502" s="13"/>
      <c r="U502" s="14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1"/>
      <c r="AO502" s="10"/>
      <c r="AP502" s="14"/>
      <c r="AQ502" s="14"/>
      <c r="AR502" s="14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1"/>
      <c r="BM502" s="10"/>
      <c r="BN502" s="10"/>
      <c r="BO502" s="10"/>
      <c r="BP502" s="10"/>
      <c r="BQ502" s="10"/>
      <c r="BR502" s="14"/>
      <c r="BS502" s="14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4"/>
      <c r="CO502" s="11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4"/>
      <c r="DJ502" s="14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4"/>
      <c r="EF502" s="14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1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1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</row>
    <row r="503">
      <c r="A503" s="7"/>
      <c r="B503" s="8"/>
      <c r="C503" s="8"/>
      <c r="D503" s="7"/>
      <c r="E503" s="7"/>
      <c r="F503" s="7"/>
      <c r="G503" s="9"/>
      <c r="H503" s="7"/>
      <c r="I503" s="7"/>
      <c r="J503" s="7"/>
      <c r="K503" s="7"/>
      <c r="L503" s="7"/>
      <c r="M503" s="7"/>
      <c r="N503" s="10"/>
      <c r="O503" s="10"/>
      <c r="P503" s="10"/>
      <c r="Q503" s="11"/>
      <c r="R503" s="10"/>
      <c r="S503" s="10"/>
      <c r="T503" s="13"/>
      <c r="U503" s="14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1"/>
      <c r="AO503" s="10"/>
      <c r="AP503" s="14"/>
      <c r="AQ503" s="14"/>
      <c r="AR503" s="14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1"/>
      <c r="BM503" s="10"/>
      <c r="BN503" s="10"/>
      <c r="BO503" s="10"/>
      <c r="BP503" s="10"/>
      <c r="BQ503" s="10"/>
      <c r="BR503" s="14"/>
      <c r="BS503" s="14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4"/>
      <c r="CO503" s="11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4"/>
      <c r="DJ503" s="14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4"/>
      <c r="EF503" s="14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1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1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</row>
    <row r="504">
      <c r="A504" s="7"/>
      <c r="B504" s="8"/>
      <c r="C504" s="8"/>
      <c r="D504" s="7"/>
      <c r="E504" s="7"/>
      <c r="F504" s="7"/>
      <c r="G504" s="9"/>
      <c r="H504" s="7"/>
      <c r="I504" s="7"/>
      <c r="J504" s="7"/>
      <c r="K504" s="7"/>
      <c r="L504" s="7"/>
      <c r="M504" s="7"/>
      <c r="N504" s="10"/>
      <c r="O504" s="10"/>
      <c r="P504" s="10"/>
      <c r="Q504" s="11"/>
      <c r="R504" s="10"/>
      <c r="S504" s="10"/>
      <c r="T504" s="13"/>
      <c r="U504" s="14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1"/>
      <c r="AO504" s="10"/>
      <c r="AP504" s="14"/>
      <c r="AQ504" s="14"/>
      <c r="AR504" s="14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1"/>
      <c r="BM504" s="10"/>
      <c r="BN504" s="10"/>
      <c r="BO504" s="10"/>
      <c r="BP504" s="10"/>
      <c r="BQ504" s="10"/>
      <c r="BR504" s="14"/>
      <c r="BS504" s="14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4"/>
      <c r="CO504" s="11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4"/>
      <c r="DJ504" s="14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4"/>
      <c r="EF504" s="14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1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1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</row>
    <row r="505">
      <c r="A505" s="7"/>
      <c r="B505" s="8"/>
      <c r="C505" s="8"/>
      <c r="D505" s="7"/>
      <c r="E505" s="7"/>
      <c r="F505" s="7"/>
      <c r="G505" s="9"/>
      <c r="H505" s="7"/>
      <c r="I505" s="7"/>
      <c r="J505" s="7"/>
      <c r="K505" s="7"/>
      <c r="L505" s="7"/>
      <c r="M505" s="7"/>
      <c r="N505" s="10"/>
      <c r="O505" s="10"/>
      <c r="P505" s="10"/>
      <c r="Q505" s="11"/>
      <c r="R505" s="10"/>
      <c r="S505" s="10"/>
      <c r="T505" s="13"/>
      <c r="U505" s="14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1"/>
      <c r="AO505" s="10"/>
      <c r="AP505" s="14"/>
      <c r="AQ505" s="14"/>
      <c r="AR505" s="14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1"/>
      <c r="BM505" s="10"/>
      <c r="BN505" s="10"/>
      <c r="BO505" s="10"/>
      <c r="BP505" s="10"/>
      <c r="BQ505" s="10"/>
      <c r="BR505" s="14"/>
      <c r="BS505" s="14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4"/>
      <c r="CO505" s="11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4"/>
      <c r="DJ505" s="14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4"/>
      <c r="EF505" s="14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1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1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</row>
    <row r="506">
      <c r="A506" s="7"/>
      <c r="B506" s="8"/>
      <c r="C506" s="8"/>
      <c r="D506" s="7"/>
      <c r="E506" s="7"/>
      <c r="F506" s="7"/>
      <c r="G506" s="9"/>
      <c r="H506" s="7"/>
      <c r="I506" s="7"/>
      <c r="J506" s="7"/>
      <c r="K506" s="7"/>
      <c r="L506" s="7"/>
      <c r="M506" s="7"/>
      <c r="N506" s="10"/>
      <c r="O506" s="10"/>
      <c r="P506" s="10"/>
      <c r="Q506" s="11"/>
      <c r="R506" s="10"/>
      <c r="S506" s="10"/>
      <c r="T506" s="13"/>
      <c r="U506" s="14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1"/>
      <c r="AO506" s="10"/>
      <c r="AP506" s="14"/>
      <c r="AQ506" s="14"/>
      <c r="AR506" s="14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1"/>
      <c r="BM506" s="10"/>
      <c r="BN506" s="10"/>
      <c r="BO506" s="10"/>
      <c r="BP506" s="10"/>
      <c r="BQ506" s="10"/>
      <c r="BR506" s="14"/>
      <c r="BS506" s="14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4"/>
      <c r="CO506" s="11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4"/>
      <c r="DJ506" s="14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4"/>
      <c r="EF506" s="14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1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1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</row>
    <row r="507">
      <c r="A507" s="7"/>
      <c r="B507" s="8"/>
      <c r="C507" s="8"/>
      <c r="D507" s="7"/>
      <c r="E507" s="7"/>
      <c r="F507" s="7"/>
      <c r="G507" s="9"/>
      <c r="H507" s="7"/>
      <c r="I507" s="7"/>
      <c r="J507" s="7"/>
      <c r="K507" s="7"/>
      <c r="L507" s="7"/>
      <c r="M507" s="7"/>
      <c r="N507" s="10"/>
      <c r="O507" s="10"/>
      <c r="P507" s="10"/>
      <c r="Q507" s="11"/>
      <c r="R507" s="10"/>
      <c r="S507" s="10"/>
      <c r="T507" s="13"/>
      <c r="U507" s="14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1"/>
      <c r="AO507" s="10"/>
      <c r="AP507" s="14"/>
      <c r="AQ507" s="14"/>
      <c r="AR507" s="14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1"/>
      <c r="BM507" s="10"/>
      <c r="BN507" s="10"/>
      <c r="BO507" s="10"/>
      <c r="BP507" s="10"/>
      <c r="BQ507" s="10"/>
      <c r="BR507" s="14"/>
      <c r="BS507" s="14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4"/>
      <c r="CO507" s="11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4"/>
      <c r="DJ507" s="14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4"/>
      <c r="EF507" s="14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1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1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</row>
    <row r="508">
      <c r="A508" s="7"/>
      <c r="B508" s="8"/>
      <c r="C508" s="8"/>
      <c r="D508" s="7"/>
      <c r="E508" s="7"/>
      <c r="F508" s="7"/>
      <c r="G508" s="9"/>
      <c r="H508" s="7"/>
      <c r="I508" s="7"/>
      <c r="J508" s="7"/>
      <c r="K508" s="7"/>
      <c r="L508" s="7"/>
      <c r="M508" s="7"/>
      <c r="N508" s="10"/>
      <c r="O508" s="10"/>
      <c r="P508" s="10"/>
      <c r="Q508" s="11"/>
      <c r="R508" s="10"/>
      <c r="S508" s="10"/>
      <c r="T508" s="13"/>
      <c r="U508" s="14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1"/>
      <c r="AO508" s="10"/>
      <c r="AP508" s="14"/>
      <c r="AQ508" s="14"/>
      <c r="AR508" s="14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1"/>
      <c r="BM508" s="10"/>
      <c r="BN508" s="10"/>
      <c r="BO508" s="10"/>
      <c r="BP508" s="10"/>
      <c r="BQ508" s="10"/>
      <c r="BR508" s="14"/>
      <c r="BS508" s="14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4"/>
      <c r="CO508" s="11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4"/>
      <c r="DJ508" s="14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4"/>
      <c r="EF508" s="14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1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1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</row>
    <row r="509">
      <c r="A509" s="7"/>
      <c r="B509" s="8"/>
      <c r="C509" s="8"/>
      <c r="D509" s="7"/>
      <c r="E509" s="7"/>
      <c r="F509" s="7"/>
      <c r="G509" s="9"/>
      <c r="H509" s="7"/>
      <c r="I509" s="7"/>
      <c r="J509" s="7"/>
      <c r="K509" s="7"/>
      <c r="L509" s="7"/>
      <c r="M509" s="7"/>
      <c r="N509" s="10"/>
      <c r="O509" s="10"/>
      <c r="P509" s="10"/>
      <c r="Q509" s="11"/>
      <c r="R509" s="10"/>
      <c r="S509" s="10"/>
      <c r="T509" s="13"/>
      <c r="U509" s="14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1"/>
      <c r="AO509" s="10"/>
      <c r="AP509" s="14"/>
      <c r="AQ509" s="14"/>
      <c r="AR509" s="14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1"/>
      <c r="BM509" s="10"/>
      <c r="BN509" s="10"/>
      <c r="BO509" s="10"/>
      <c r="BP509" s="10"/>
      <c r="BQ509" s="10"/>
      <c r="BR509" s="14"/>
      <c r="BS509" s="14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4"/>
      <c r="CO509" s="11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4"/>
      <c r="DJ509" s="14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4"/>
      <c r="EF509" s="14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1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1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</row>
    <row r="510">
      <c r="A510" s="7"/>
      <c r="B510" s="8"/>
      <c r="C510" s="8"/>
      <c r="D510" s="7"/>
      <c r="E510" s="7"/>
      <c r="F510" s="7"/>
      <c r="G510" s="9"/>
      <c r="H510" s="7"/>
      <c r="I510" s="7"/>
      <c r="J510" s="7"/>
      <c r="K510" s="7"/>
      <c r="L510" s="7"/>
      <c r="M510" s="7"/>
      <c r="N510" s="10"/>
      <c r="O510" s="10"/>
      <c r="P510" s="10"/>
      <c r="Q510" s="11"/>
      <c r="R510" s="10"/>
      <c r="S510" s="10"/>
      <c r="T510" s="13"/>
      <c r="U510" s="14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1"/>
      <c r="AO510" s="10"/>
      <c r="AP510" s="14"/>
      <c r="AQ510" s="14"/>
      <c r="AR510" s="14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1"/>
      <c r="BM510" s="10"/>
      <c r="BN510" s="10"/>
      <c r="BO510" s="10"/>
      <c r="BP510" s="10"/>
      <c r="BQ510" s="10"/>
      <c r="BR510" s="14"/>
      <c r="BS510" s="14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4"/>
      <c r="CO510" s="11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4"/>
      <c r="DJ510" s="14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4"/>
      <c r="EF510" s="14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1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1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</row>
    <row r="511">
      <c r="A511" s="7"/>
      <c r="B511" s="8"/>
      <c r="C511" s="8"/>
      <c r="D511" s="7"/>
      <c r="E511" s="7"/>
      <c r="F511" s="7"/>
      <c r="G511" s="9"/>
      <c r="H511" s="7"/>
      <c r="I511" s="7"/>
      <c r="J511" s="7"/>
      <c r="K511" s="7"/>
      <c r="L511" s="7"/>
      <c r="M511" s="7"/>
      <c r="N511" s="10"/>
      <c r="O511" s="10"/>
      <c r="P511" s="10"/>
      <c r="Q511" s="11"/>
      <c r="R511" s="10"/>
      <c r="S511" s="10"/>
      <c r="T511" s="13"/>
      <c r="U511" s="14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1"/>
      <c r="AO511" s="10"/>
      <c r="AP511" s="14"/>
      <c r="AQ511" s="14"/>
      <c r="AR511" s="14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1"/>
      <c r="BM511" s="10"/>
      <c r="BN511" s="10"/>
      <c r="BO511" s="10"/>
      <c r="BP511" s="10"/>
      <c r="BQ511" s="10"/>
      <c r="BR511" s="14"/>
      <c r="BS511" s="14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4"/>
      <c r="CO511" s="11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4"/>
      <c r="DJ511" s="14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4"/>
      <c r="EF511" s="14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1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1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</row>
    <row r="512">
      <c r="A512" s="7"/>
      <c r="B512" s="8"/>
      <c r="C512" s="8"/>
      <c r="D512" s="7"/>
      <c r="E512" s="7"/>
      <c r="F512" s="7"/>
      <c r="G512" s="9"/>
      <c r="H512" s="7"/>
      <c r="I512" s="7"/>
      <c r="J512" s="7"/>
      <c r="K512" s="7"/>
      <c r="L512" s="7"/>
      <c r="M512" s="7"/>
      <c r="N512" s="10"/>
      <c r="O512" s="10"/>
      <c r="P512" s="10"/>
      <c r="Q512" s="11"/>
      <c r="R512" s="10"/>
      <c r="S512" s="10"/>
      <c r="T512" s="13"/>
      <c r="U512" s="14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1"/>
      <c r="AO512" s="10"/>
      <c r="AP512" s="14"/>
      <c r="AQ512" s="14"/>
      <c r="AR512" s="14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1"/>
      <c r="BM512" s="10"/>
      <c r="BN512" s="10"/>
      <c r="BO512" s="10"/>
      <c r="BP512" s="10"/>
      <c r="BQ512" s="10"/>
      <c r="BR512" s="14"/>
      <c r="BS512" s="14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4"/>
      <c r="CO512" s="11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4"/>
      <c r="DJ512" s="14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4"/>
      <c r="EF512" s="14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1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1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</row>
    <row r="513">
      <c r="A513" s="7"/>
      <c r="B513" s="8"/>
      <c r="C513" s="8"/>
      <c r="D513" s="7"/>
      <c r="E513" s="7"/>
      <c r="F513" s="7"/>
      <c r="G513" s="9"/>
      <c r="H513" s="7"/>
      <c r="I513" s="7"/>
      <c r="J513" s="7"/>
      <c r="K513" s="7"/>
      <c r="L513" s="7"/>
      <c r="M513" s="7"/>
      <c r="N513" s="10"/>
      <c r="O513" s="10"/>
      <c r="P513" s="10"/>
      <c r="Q513" s="11"/>
      <c r="R513" s="10"/>
      <c r="S513" s="10"/>
      <c r="T513" s="13"/>
      <c r="U513" s="14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1"/>
      <c r="AO513" s="10"/>
      <c r="AP513" s="14"/>
      <c r="AQ513" s="14"/>
      <c r="AR513" s="14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1"/>
      <c r="BM513" s="10"/>
      <c r="BN513" s="10"/>
      <c r="BO513" s="10"/>
      <c r="BP513" s="10"/>
      <c r="BQ513" s="10"/>
      <c r="BR513" s="14"/>
      <c r="BS513" s="14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4"/>
      <c r="CO513" s="11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4"/>
      <c r="DJ513" s="14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4"/>
      <c r="EF513" s="14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1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1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</row>
    <row r="514">
      <c r="A514" s="7"/>
      <c r="B514" s="8"/>
      <c r="C514" s="8"/>
      <c r="D514" s="7"/>
      <c r="E514" s="7"/>
      <c r="F514" s="7"/>
      <c r="G514" s="9"/>
      <c r="H514" s="7"/>
      <c r="I514" s="7"/>
      <c r="J514" s="7"/>
      <c r="K514" s="7"/>
      <c r="L514" s="7"/>
      <c r="M514" s="7"/>
      <c r="N514" s="10"/>
      <c r="O514" s="10"/>
      <c r="P514" s="10"/>
      <c r="Q514" s="11"/>
      <c r="R514" s="10"/>
      <c r="S514" s="10"/>
      <c r="T514" s="13"/>
      <c r="U514" s="14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1"/>
      <c r="AO514" s="10"/>
      <c r="AP514" s="14"/>
      <c r="AQ514" s="14"/>
      <c r="AR514" s="14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1"/>
      <c r="BM514" s="10"/>
      <c r="BN514" s="10"/>
      <c r="BO514" s="10"/>
      <c r="BP514" s="10"/>
      <c r="BQ514" s="10"/>
      <c r="BR514" s="14"/>
      <c r="BS514" s="14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4"/>
      <c r="CO514" s="11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4"/>
      <c r="DJ514" s="14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4"/>
      <c r="EF514" s="14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1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1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</row>
    <row r="515">
      <c r="A515" s="7"/>
      <c r="B515" s="8"/>
      <c r="C515" s="8"/>
      <c r="D515" s="7"/>
      <c r="E515" s="7"/>
      <c r="F515" s="7"/>
      <c r="G515" s="9"/>
      <c r="H515" s="7"/>
      <c r="I515" s="7"/>
      <c r="J515" s="7"/>
      <c r="K515" s="7"/>
      <c r="L515" s="7"/>
      <c r="M515" s="7"/>
      <c r="N515" s="10"/>
      <c r="O515" s="10"/>
      <c r="P515" s="10"/>
      <c r="Q515" s="11"/>
      <c r="R515" s="10"/>
      <c r="S515" s="10"/>
      <c r="T515" s="13"/>
      <c r="U515" s="14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1"/>
      <c r="AO515" s="10"/>
      <c r="AP515" s="14"/>
      <c r="AQ515" s="14"/>
      <c r="AR515" s="14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1"/>
      <c r="BM515" s="10"/>
      <c r="BN515" s="10"/>
      <c r="BO515" s="10"/>
      <c r="BP515" s="10"/>
      <c r="BQ515" s="10"/>
      <c r="BR515" s="14"/>
      <c r="BS515" s="14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4"/>
      <c r="CO515" s="11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4"/>
      <c r="DJ515" s="14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4"/>
      <c r="EF515" s="14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1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1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</row>
    <row r="516">
      <c r="A516" s="7"/>
      <c r="B516" s="8"/>
      <c r="C516" s="8"/>
      <c r="D516" s="7"/>
      <c r="E516" s="7"/>
      <c r="F516" s="7"/>
      <c r="G516" s="9"/>
      <c r="H516" s="7"/>
      <c r="I516" s="7"/>
      <c r="J516" s="7"/>
      <c r="K516" s="7"/>
      <c r="L516" s="7"/>
      <c r="M516" s="7"/>
      <c r="N516" s="10"/>
      <c r="O516" s="10"/>
      <c r="P516" s="10"/>
      <c r="Q516" s="11"/>
      <c r="R516" s="10"/>
      <c r="S516" s="10"/>
      <c r="T516" s="13"/>
      <c r="U516" s="14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1"/>
      <c r="AO516" s="10"/>
      <c r="AP516" s="14"/>
      <c r="AQ516" s="14"/>
      <c r="AR516" s="14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1"/>
      <c r="BM516" s="10"/>
      <c r="BN516" s="10"/>
      <c r="BO516" s="10"/>
      <c r="BP516" s="10"/>
      <c r="BQ516" s="10"/>
      <c r="BR516" s="14"/>
      <c r="BS516" s="14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4"/>
      <c r="CO516" s="11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4"/>
      <c r="DJ516" s="14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4"/>
      <c r="EF516" s="14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1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1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</row>
    <row r="517">
      <c r="A517" s="7"/>
      <c r="B517" s="8"/>
      <c r="C517" s="8"/>
      <c r="D517" s="7"/>
      <c r="E517" s="7"/>
      <c r="F517" s="7"/>
      <c r="G517" s="9"/>
      <c r="H517" s="7"/>
      <c r="I517" s="7"/>
      <c r="J517" s="7"/>
      <c r="K517" s="7"/>
      <c r="L517" s="7"/>
      <c r="M517" s="7"/>
      <c r="N517" s="10"/>
      <c r="O517" s="10"/>
      <c r="P517" s="10"/>
      <c r="Q517" s="11"/>
      <c r="R517" s="10"/>
      <c r="S517" s="10"/>
      <c r="T517" s="13"/>
      <c r="U517" s="14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1"/>
      <c r="AO517" s="10"/>
      <c r="AP517" s="14"/>
      <c r="AQ517" s="14"/>
      <c r="AR517" s="14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1"/>
      <c r="BM517" s="10"/>
      <c r="BN517" s="10"/>
      <c r="BO517" s="10"/>
      <c r="BP517" s="10"/>
      <c r="BQ517" s="10"/>
      <c r="BR517" s="14"/>
      <c r="BS517" s="14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4"/>
      <c r="CO517" s="11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4"/>
      <c r="DJ517" s="14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4"/>
      <c r="EF517" s="14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1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1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</row>
    <row r="518">
      <c r="A518" s="7"/>
      <c r="B518" s="8"/>
      <c r="C518" s="8"/>
      <c r="D518" s="7"/>
      <c r="E518" s="7"/>
      <c r="F518" s="7"/>
      <c r="G518" s="9"/>
      <c r="H518" s="7"/>
      <c r="I518" s="7"/>
      <c r="J518" s="7"/>
      <c r="K518" s="7"/>
      <c r="L518" s="7"/>
      <c r="M518" s="7"/>
      <c r="N518" s="10"/>
      <c r="O518" s="10"/>
      <c r="P518" s="10"/>
      <c r="Q518" s="11"/>
      <c r="R518" s="10"/>
      <c r="S518" s="10"/>
      <c r="T518" s="13"/>
      <c r="U518" s="14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1"/>
      <c r="AO518" s="10"/>
      <c r="AP518" s="14"/>
      <c r="AQ518" s="14"/>
      <c r="AR518" s="14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1"/>
      <c r="BM518" s="10"/>
      <c r="BN518" s="10"/>
      <c r="BO518" s="10"/>
      <c r="BP518" s="10"/>
      <c r="BQ518" s="10"/>
      <c r="BR518" s="14"/>
      <c r="BS518" s="14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4"/>
      <c r="CO518" s="11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4"/>
      <c r="DJ518" s="14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4"/>
      <c r="EF518" s="14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1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1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</row>
    <row r="519">
      <c r="A519" s="7"/>
      <c r="B519" s="8"/>
      <c r="C519" s="8"/>
      <c r="D519" s="7"/>
      <c r="E519" s="7"/>
      <c r="F519" s="7"/>
      <c r="G519" s="9"/>
      <c r="H519" s="7"/>
      <c r="I519" s="7"/>
      <c r="J519" s="7"/>
      <c r="K519" s="7"/>
      <c r="L519" s="7"/>
      <c r="M519" s="7"/>
      <c r="N519" s="10"/>
      <c r="O519" s="10"/>
      <c r="P519" s="10"/>
      <c r="Q519" s="11"/>
      <c r="R519" s="10"/>
      <c r="S519" s="10"/>
      <c r="T519" s="13"/>
      <c r="U519" s="14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1"/>
      <c r="AO519" s="10"/>
      <c r="AP519" s="14"/>
      <c r="AQ519" s="14"/>
      <c r="AR519" s="14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1"/>
      <c r="BM519" s="10"/>
      <c r="BN519" s="10"/>
      <c r="BO519" s="10"/>
      <c r="BP519" s="10"/>
      <c r="BQ519" s="10"/>
      <c r="BR519" s="14"/>
      <c r="BS519" s="14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4"/>
      <c r="CO519" s="11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4"/>
      <c r="DJ519" s="14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4"/>
      <c r="EF519" s="14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1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1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</row>
    <row r="520">
      <c r="A520" s="7"/>
      <c r="B520" s="8"/>
      <c r="C520" s="8"/>
      <c r="D520" s="7"/>
      <c r="E520" s="7"/>
      <c r="F520" s="7"/>
      <c r="G520" s="9"/>
      <c r="H520" s="7"/>
      <c r="I520" s="7"/>
      <c r="J520" s="7"/>
      <c r="K520" s="7"/>
      <c r="L520" s="7"/>
      <c r="M520" s="7"/>
      <c r="N520" s="10"/>
      <c r="O520" s="10"/>
      <c r="P520" s="10"/>
      <c r="Q520" s="11"/>
      <c r="R520" s="10"/>
      <c r="S520" s="10"/>
      <c r="T520" s="13"/>
      <c r="U520" s="14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1"/>
      <c r="AO520" s="10"/>
      <c r="AP520" s="14"/>
      <c r="AQ520" s="14"/>
      <c r="AR520" s="14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1"/>
      <c r="BM520" s="10"/>
      <c r="BN520" s="10"/>
      <c r="BO520" s="10"/>
      <c r="BP520" s="10"/>
      <c r="BQ520" s="10"/>
      <c r="BR520" s="14"/>
      <c r="BS520" s="14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4"/>
      <c r="CO520" s="11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4"/>
      <c r="DJ520" s="14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4"/>
      <c r="EF520" s="14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1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1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</row>
    <row r="521">
      <c r="A521" s="7"/>
      <c r="B521" s="8"/>
      <c r="C521" s="8"/>
      <c r="D521" s="7"/>
      <c r="E521" s="7"/>
      <c r="F521" s="7"/>
      <c r="G521" s="9"/>
      <c r="H521" s="7"/>
      <c r="I521" s="7"/>
      <c r="J521" s="7"/>
      <c r="K521" s="7"/>
      <c r="L521" s="7"/>
      <c r="M521" s="7"/>
      <c r="N521" s="10"/>
      <c r="O521" s="10"/>
      <c r="P521" s="10"/>
      <c r="Q521" s="11"/>
      <c r="R521" s="10"/>
      <c r="S521" s="10"/>
      <c r="T521" s="13"/>
      <c r="U521" s="14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1"/>
      <c r="AO521" s="10"/>
      <c r="AP521" s="14"/>
      <c r="AQ521" s="14"/>
      <c r="AR521" s="14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1"/>
      <c r="BM521" s="10"/>
      <c r="BN521" s="10"/>
      <c r="BO521" s="10"/>
      <c r="BP521" s="10"/>
      <c r="BQ521" s="10"/>
      <c r="BR521" s="14"/>
      <c r="BS521" s="14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4"/>
      <c r="CO521" s="11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4"/>
      <c r="DJ521" s="14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4"/>
      <c r="EF521" s="14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1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1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</row>
    <row r="522">
      <c r="A522" s="7"/>
      <c r="B522" s="8"/>
      <c r="C522" s="8"/>
      <c r="D522" s="7"/>
      <c r="E522" s="7"/>
      <c r="F522" s="7"/>
      <c r="G522" s="9"/>
      <c r="H522" s="7"/>
      <c r="I522" s="7"/>
      <c r="J522" s="7"/>
      <c r="K522" s="7"/>
      <c r="L522" s="7"/>
      <c r="M522" s="7"/>
      <c r="N522" s="10"/>
      <c r="O522" s="10"/>
      <c r="P522" s="10"/>
      <c r="Q522" s="11"/>
      <c r="R522" s="10"/>
      <c r="S522" s="10"/>
      <c r="T522" s="13"/>
      <c r="U522" s="14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1"/>
      <c r="AO522" s="10"/>
      <c r="AP522" s="14"/>
      <c r="AQ522" s="14"/>
      <c r="AR522" s="14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1"/>
      <c r="BM522" s="10"/>
      <c r="BN522" s="10"/>
      <c r="BO522" s="10"/>
      <c r="BP522" s="10"/>
      <c r="BQ522" s="10"/>
      <c r="BR522" s="14"/>
      <c r="BS522" s="14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4"/>
      <c r="CO522" s="11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4"/>
      <c r="DJ522" s="14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4"/>
      <c r="EF522" s="14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1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1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</row>
    <row r="523">
      <c r="A523" s="7"/>
      <c r="B523" s="8"/>
      <c r="C523" s="8"/>
      <c r="D523" s="7"/>
      <c r="E523" s="7"/>
      <c r="F523" s="7"/>
      <c r="G523" s="9"/>
      <c r="H523" s="7"/>
      <c r="I523" s="7"/>
      <c r="J523" s="7"/>
      <c r="K523" s="7"/>
      <c r="L523" s="7"/>
      <c r="M523" s="7"/>
      <c r="N523" s="10"/>
      <c r="O523" s="10"/>
      <c r="P523" s="10"/>
      <c r="Q523" s="11"/>
      <c r="R523" s="10"/>
      <c r="S523" s="10"/>
      <c r="T523" s="13"/>
      <c r="U523" s="14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1"/>
      <c r="AO523" s="10"/>
      <c r="AP523" s="14"/>
      <c r="AQ523" s="14"/>
      <c r="AR523" s="14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1"/>
      <c r="BM523" s="10"/>
      <c r="BN523" s="10"/>
      <c r="BO523" s="10"/>
      <c r="BP523" s="10"/>
      <c r="BQ523" s="10"/>
      <c r="BR523" s="14"/>
      <c r="BS523" s="14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4"/>
      <c r="CO523" s="11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4"/>
      <c r="DJ523" s="14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4"/>
      <c r="EF523" s="14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1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1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</row>
    <row r="524">
      <c r="A524" s="7"/>
      <c r="B524" s="8"/>
      <c r="C524" s="8"/>
      <c r="D524" s="7"/>
      <c r="E524" s="7"/>
      <c r="F524" s="7"/>
      <c r="G524" s="9"/>
      <c r="H524" s="7"/>
      <c r="I524" s="7"/>
      <c r="J524" s="7"/>
      <c r="K524" s="7"/>
      <c r="L524" s="7"/>
      <c r="M524" s="7"/>
      <c r="N524" s="10"/>
      <c r="O524" s="10"/>
      <c r="P524" s="10"/>
      <c r="Q524" s="11"/>
      <c r="R524" s="10"/>
      <c r="S524" s="10"/>
      <c r="T524" s="13"/>
      <c r="U524" s="14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1"/>
      <c r="AO524" s="10"/>
      <c r="AP524" s="14"/>
      <c r="AQ524" s="14"/>
      <c r="AR524" s="14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1"/>
      <c r="BM524" s="10"/>
      <c r="BN524" s="10"/>
      <c r="BO524" s="10"/>
      <c r="BP524" s="10"/>
      <c r="BQ524" s="10"/>
      <c r="BR524" s="14"/>
      <c r="BS524" s="14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4"/>
      <c r="CO524" s="11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4"/>
      <c r="DJ524" s="14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4"/>
      <c r="EF524" s="14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1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1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</row>
    <row r="525">
      <c r="A525" s="7"/>
      <c r="B525" s="8"/>
      <c r="C525" s="8"/>
      <c r="D525" s="7"/>
      <c r="E525" s="7"/>
      <c r="F525" s="7"/>
      <c r="G525" s="9"/>
      <c r="H525" s="7"/>
      <c r="I525" s="7"/>
      <c r="J525" s="7"/>
      <c r="K525" s="7"/>
      <c r="L525" s="7"/>
      <c r="M525" s="7"/>
      <c r="N525" s="10"/>
      <c r="O525" s="10"/>
      <c r="P525" s="10"/>
      <c r="Q525" s="11"/>
      <c r="R525" s="10"/>
      <c r="S525" s="10"/>
      <c r="T525" s="13"/>
      <c r="U525" s="14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1"/>
      <c r="AO525" s="10"/>
      <c r="AP525" s="14"/>
      <c r="AQ525" s="14"/>
      <c r="AR525" s="14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1"/>
      <c r="BM525" s="10"/>
      <c r="BN525" s="10"/>
      <c r="BO525" s="10"/>
      <c r="BP525" s="10"/>
      <c r="BQ525" s="10"/>
      <c r="BR525" s="14"/>
      <c r="BS525" s="14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4"/>
      <c r="CO525" s="11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4"/>
      <c r="DJ525" s="14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4"/>
      <c r="EF525" s="14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1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1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</row>
    <row r="526">
      <c r="A526" s="7"/>
      <c r="B526" s="8"/>
      <c r="C526" s="8"/>
      <c r="D526" s="7"/>
      <c r="E526" s="7"/>
      <c r="F526" s="7"/>
      <c r="G526" s="9"/>
      <c r="H526" s="7"/>
      <c r="I526" s="7"/>
      <c r="J526" s="7"/>
      <c r="K526" s="7"/>
      <c r="L526" s="7"/>
      <c r="M526" s="7"/>
      <c r="N526" s="10"/>
      <c r="O526" s="10"/>
      <c r="P526" s="10"/>
      <c r="Q526" s="11"/>
      <c r="R526" s="10"/>
      <c r="S526" s="10"/>
      <c r="T526" s="13"/>
      <c r="U526" s="14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1"/>
      <c r="AO526" s="10"/>
      <c r="AP526" s="14"/>
      <c r="AQ526" s="14"/>
      <c r="AR526" s="14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1"/>
      <c r="BM526" s="10"/>
      <c r="BN526" s="10"/>
      <c r="BO526" s="10"/>
      <c r="BP526" s="10"/>
      <c r="BQ526" s="10"/>
      <c r="BR526" s="14"/>
      <c r="BS526" s="14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4"/>
      <c r="CO526" s="11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4"/>
      <c r="DJ526" s="14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4"/>
      <c r="EF526" s="14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1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1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</row>
    <row r="527">
      <c r="A527" s="7"/>
      <c r="B527" s="8"/>
      <c r="C527" s="8"/>
      <c r="D527" s="7"/>
      <c r="E527" s="7"/>
      <c r="F527" s="7"/>
      <c r="G527" s="9"/>
      <c r="H527" s="7"/>
      <c r="I527" s="7"/>
      <c r="J527" s="7"/>
      <c r="K527" s="7"/>
      <c r="L527" s="7"/>
      <c r="M527" s="7"/>
      <c r="N527" s="10"/>
      <c r="O527" s="10"/>
      <c r="P527" s="10"/>
      <c r="Q527" s="11"/>
      <c r="R527" s="10"/>
      <c r="S527" s="10"/>
      <c r="T527" s="13"/>
      <c r="U527" s="14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1"/>
      <c r="AO527" s="10"/>
      <c r="AP527" s="14"/>
      <c r="AQ527" s="14"/>
      <c r="AR527" s="14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1"/>
      <c r="BM527" s="10"/>
      <c r="BN527" s="10"/>
      <c r="BO527" s="10"/>
      <c r="BP527" s="10"/>
      <c r="BQ527" s="10"/>
      <c r="BR527" s="14"/>
      <c r="BS527" s="14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4"/>
      <c r="CO527" s="11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4"/>
      <c r="DJ527" s="14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4"/>
      <c r="EF527" s="14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1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1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</row>
    <row r="528">
      <c r="A528" s="7"/>
      <c r="B528" s="8"/>
      <c r="C528" s="8"/>
      <c r="D528" s="7"/>
      <c r="E528" s="7"/>
      <c r="F528" s="7"/>
      <c r="G528" s="9"/>
      <c r="H528" s="7"/>
      <c r="I528" s="7"/>
      <c r="J528" s="7"/>
      <c r="K528" s="7"/>
      <c r="L528" s="7"/>
      <c r="M528" s="7"/>
      <c r="N528" s="10"/>
      <c r="O528" s="10"/>
      <c r="P528" s="10"/>
      <c r="Q528" s="11"/>
      <c r="R528" s="10"/>
      <c r="S528" s="10"/>
      <c r="T528" s="13"/>
      <c r="U528" s="14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1"/>
      <c r="AO528" s="10"/>
      <c r="AP528" s="14"/>
      <c r="AQ528" s="14"/>
      <c r="AR528" s="14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1"/>
      <c r="BM528" s="10"/>
      <c r="BN528" s="10"/>
      <c r="BO528" s="10"/>
      <c r="BP528" s="10"/>
      <c r="BQ528" s="10"/>
      <c r="BR528" s="14"/>
      <c r="BS528" s="14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4"/>
      <c r="CO528" s="11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4"/>
      <c r="DJ528" s="14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4"/>
      <c r="EF528" s="14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1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1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</row>
    <row r="529">
      <c r="A529" s="7"/>
      <c r="B529" s="8"/>
      <c r="C529" s="8"/>
      <c r="D529" s="7"/>
      <c r="E529" s="7"/>
      <c r="F529" s="7"/>
      <c r="G529" s="9"/>
      <c r="H529" s="7"/>
      <c r="I529" s="7"/>
      <c r="J529" s="7"/>
      <c r="K529" s="7"/>
      <c r="L529" s="7"/>
      <c r="M529" s="7"/>
      <c r="N529" s="10"/>
      <c r="O529" s="10"/>
      <c r="P529" s="10"/>
      <c r="Q529" s="11"/>
      <c r="R529" s="10"/>
      <c r="S529" s="10"/>
      <c r="T529" s="13"/>
      <c r="U529" s="14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1"/>
      <c r="AO529" s="10"/>
      <c r="AP529" s="14"/>
      <c r="AQ529" s="14"/>
      <c r="AR529" s="14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1"/>
      <c r="BM529" s="10"/>
      <c r="BN529" s="10"/>
      <c r="BO529" s="10"/>
      <c r="BP529" s="10"/>
      <c r="BQ529" s="10"/>
      <c r="BR529" s="14"/>
      <c r="BS529" s="14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4"/>
      <c r="CO529" s="11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4"/>
      <c r="DJ529" s="14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4"/>
      <c r="EF529" s="14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1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1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</row>
    <row r="530">
      <c r="A530" s="7"/>
      <c r="B530" s="8"/>
      <c r="C530" s="8"/>
      <c r="D530" s="7"/>
      <c r="E530" s="7"/>
      <c r="F530" s="7"/>
      <c r="G530" s="9"/>
      <c r="H530" s="7"/>
      <c r="I530" s="7"/>
      <c r="J530" s="7"/>
      <c r="K530" s="7"/>
      <c r="L530" s="7"/>
      <c r="M530" s="7"/>
      <c r="N530" s="10"/>
      <c r="O530" s="10"/>
      <c r="P530" s="10"/>
      <c r="Q530" s="11"/>
      <c r="R530" s="10"/>
      <c r="S530" s="10"/>
      <c r="T530" s="13"/>
      <c r="U530" s="14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1"/>
      <c r="AO530" s="10"/>
      <c r="AP530" s="14"/>
      <c r="AQ530" s="14"/>
      <c r="AR530" s="14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1"/>
      <c r="BM530" s="10"/>
      <c r="BN530" s="10"/>
      <c r="BO530" s="10"/>
      <c r="BP530" s="10"/>
      <c r="BQ530" s="10"/>
      <c r="BR530" s="14"/>
      <c r="BS530" s="14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4"/>
      <c r="CO530" s="11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4"/>
      <c r="DJ530" s="14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4"/>
      <c r="EF530" s="14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1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1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</row>
    <row r="531">
      <c r="A531" s="7"/>
      <c r="B531" s="8"/>
      <c r="C531" s="8"/>
      <c r="D531" s="7"/>
      <c r="E531" s="7"/>
      <c r="F531" s="7"/>
      <c r="G531" s="9"/>
      <c r="H531" s="7"/>
      <c r="I531" s="7"/>
      <c r="J531" s="7"/>
      <c r="K531" s="7"/>
      <c r="L531" s="7"/>
      <c r="M531" s="7"/>
      <c r="N531" s="10"/>
      <c r="O531" s="10"/>
      <c r="P531" s="10"/>
      <c r="Q531" s="11"/>
      <c r="R531" s="10"/>
      <c r="S531" s="10"/>
      <c r="T531" s="13"/>
      <c r="U531" s="14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1"/>
      <c r="AO531" s="10"/>
      <c r="AP531" s="14"/>
      <c r="AQ531" s="14"/>
      <c r="AR531" s="14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1"/>
      <c r="BM531" s="10"/>
      <c r="BN531" s="10"/>
      <c r="BO531" s="10"/>
      <c r="BP531" s="10"/>
      <c r="BQ531" s="10"/>
      <c r="BR531" s="14"/>
      <c r="BS531" s="14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4"/>
      <c r="CO531" s="11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4"/>
      <c r="DJ531" s="14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4"/>
      <c r="EF531" s="14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1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1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</row>
    <row r="532">
      <c r="A532" s="7"/>
      <c r="B532" s="8"/>
      <c r="C532" s="8"/>
      <c r="D532" s="7"/>
      <c r="E532" s="7"/>
      <c r="F532" s="7"/>
      <c r="G532" s="9"/>
      <c r="H532" s="7"/>
      <c r="I532" s="7"/>
      <c r="J532" s="7"/>
      <c r="K532" s="7"/>
      <c r="L532" s="7"/>
      <c r="M532" s="7"/>
      <c r="N532" s="10"/>
      <c r="O532" s="10"/>
      <c r="P532" s="10"/>
      <c r="Q532" s="11"/>
      <c r="R532" s="10"/>
      <c r="S532" s="10"/>
      <c r="T532" s="13"/>
      <c r="U532" s="14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1"/>
      <c r="AO532" s="10"/>
      <c r="AP532" s="14"/>
      <c r="AQ532" s="14"/>
      <c r="AR532" s="14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1"/>
      <c r="BM532" s="10"/>
      <c r="BN532" s="10"/>
      <c r="BO532" s="10"/>
      <c r="BP532" s="10"/>
      <c r="BQ532" s="10"/>
      <c r="BR532" s="14"/>
      <c r="BS532" s="14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4"/>
      <c r="CO532" s="11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4"/>
      <c r="DJ532" s="14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4"/>
      <c r="EF532" s="14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1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1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</row>
    <row r="533">
      <c r="A533" s="7"/>
      <c r="B533" s="8"/>
      <c r="C533" s="8"/>
      <c r="D533" s="7"/>
      <c r="E533" s="7"/>
      <c r="F533" s="7"/>
      <c r="G533" s="9"/>
      <c r="H533" s="7"/>
      <c r="I533" s="7"/>
      <c r="J533" s="7"/>
      <c r="K533" s="7"/>
      <c r="L533" s="7"/>
      <c r="M533" s="7"/>
      <c r="N533" s="10"/>
      <c r="O533" s="10"/>
      <c r="P533" s="10"/>
      <c r="Q533" s="11"/>
      <c r="R533" s="10"/>
      <c r="S533" s="10"/>
      <c r="T533" s="13"/>
      <c r="U533" s="14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1"/>
      <c r="AO533" s="10"/>
      <c r="AP533" s="14"/>
      <c r="AQ533" s="14"/>
      <c r="AR533" s="14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1"/>
      <c r="BM533" s="10"/>
      <c r="BN533" s="10"/>
      <c r="BO533" s="10"/>
      <c r="BP533" s="10"/>
      <c r="BQ533" s="10"/>
      <c r="BR533" s="14"/>
      <c r="BS533" s="14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4"/>
      <c r="CO533" s="11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4"/>
      <c r="DJ533" s="14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4"/>
      <c r="EF533" s="14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1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1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</row>
    <row r="534">
      <c r="A534" s="7"/>
      <c r="B534" s="8"/>
      <c r="C534" s="8"/>
      <c r="D534" s="7"/>
      <c r="E534" s="7"/>
      <c r="F534" s="7"/>
      <c r="G534" s="9"/>
      <c r="H534" s="7"/>
      <c r="I534" s="7"/>
      <c r="J534" s="7"/>
      <c r="K534" s="7"/>
      <c r="L534" s="7"/>
      <c r="M534" s="7"/>
      <c r="N534" s="10"/>
      <c r="O534" s="10"/>
      <c r="P534" s="10"/>
      <c r="Q534" s="11"/>
      <c r="R534" s="10"/>
      <c r="S534" s="10"/>
      <c r="T534" s="13"/>
      <c r="U534" s="14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1"/>
      <c r="AO534" s="10"/>
      <c r="AP534" s="14"/>
      <c r="AQ534" s="14"/>
      <c r="AR534" s="14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1"/>
      <c r="BM534" s="10"/>
      <c r="BN534" s="10"/>
      <c r="BO534" s="10"/>
      <c r="BP534" s="10"/>
      <c r="BQ534" s="10"/>
      <c r="BR534" s="14"/>
      <c r="BS534" s="14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4"/>
      <c r="CO534" s="11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4"/>
      <c r="DJ534" s="14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4"/>
      <c r="EF534" s="14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1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1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</row>
    <row r="535">
      <c r="A535" s="7"/>
      <c r="B535" s="8"/>
      <c r="C535" s="8"/>
      <c r="D535" s="7"/>
      <c r="E535" s="7"/>
      <c r="F535" s="7"/>
      <c r="G535" s="9"/>
      <c r="H535" s="7"/>
      <c r="I535" s="7"/>
      <c r="J535" s="7"/>
      <c r="K535" s="7"/>
      <c r="L535" s="7"/>
      <c r="M535" s="7"/>
      <c r="N535" s="10"/>
      <c r="O535" s="10"/>
      <c r="P535" s="10"/>
      <c r="Q535" s="11"/>
      <c r="R535" s="10"/>
      <c r="S535" s="10"/>
      <c r="T535" s="13"/>
      <c r="U535" s="14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1"/>
      <c r="AO535" s="10"/>
      <c r="AP535" s="14"/>
      <c r="AQ535" s="14"/>
      <c r="AR535" s="14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1"/>
      <c r="BM535" s="10"/>
      <c r="BN535" s="10"/>
      <c r="BO535" s="10"/>
      <c r="BP535" s="10"/>
      <c r="BQ535" s="10"/>
      <c r="BR535" s="14"/>
      <c r="BS535" s="14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4"/>
      <c r="CO535" s="11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4"/>
      <c r="DJ535" s="14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4"/>
      <c r="EF535" s="14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1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1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</row>
    <row r="536">
      <c r="A536" s="7"/>
      <c r="B536" s="8"/>
      <c r="C536" s="8"/>
      <c r="D536" s="7"/>
      <c r="E536" s="7"/>
      <c r="F536" s="7"/>
      <c r="G536" s="9"/>
      <c r="H536" s="7"/>
      <c r="I536" s="7"/>
      <c r="J536" s="7"/>
      <c r="K536" s="7"/>
      <c r="L536" s="7"/>
      <c r="M536" s="7"/>
      <c r="N536" s="10"/>
      <c r="O536" s="10"/>
      <c r="P536" s="10"/>
      <c r="Q536" s="11"/>
      <c r="R536" s="10"/>
      <c r="S536" s="10"/>
      <c r="T536" s="13"/>
      <c r="U536" s="14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1"/>
      <c r="AO536" s="10"/>
      <c r="AP536" s="14"/>
      <c r="AQ536" s="14"/>
      <c r="AR536" s="14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1"/>
      <c r="BM536" s="10"/>
      <c r="BN536" s="10"/>
      <c r="BO536" s="10"/>
      <c r="BP536" s="10"/>
      <c r="BQ536" s="10"/>
      <c r="BR536" s="14"/>
      <c r="BS536" s="14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4"/>
      <c r="CO536" s="11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4"/>
      <c r="DJ536" s="14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4"/>
      <c r="EF536" s="14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1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1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</row>
    <row r="537">
      <c r="A537" s="7"/>
      <c r="B537" s="8"/>
      <c r="C537" s="8"/>
      <c r="D537" s="7"/>
      <c r="E537" s="7"/>
      <c r="F537" s="7"/>
      <c r="G537" s="9"/>
      <c r="H537" s="7"/>
      <c r="I537" s="7"/>
      <c r="J537" s="7"/>
      <c r="K537" s="7"/>
      <c r="L537" s="7"/>
      <c r="M537" s="7"/>
      <c r="N537" s="10"/>
      <c r="O537" s="10"/>
      <c r="P537" s="10"/>
      <c r="Q537" s="11"/>
      <c r="R537" s="10"/>
      <c r="S537" s="10"/>
      <c r="T537" s="13"/>
      <c r="U537" s="14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1"/>
      <c r="AO537" s="10"/>
      <c r="AP537" s="14"/>
      <c r="AQ537" s="14"/>
      <c r="AR537" s="14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1"/>
      <c r="BM537" s="10"/>
      <c r="BN537" s="10"/>
      <c r="BO537" s="10"/>
      <c r="BP537" s="10"/>
      <c r="BQ537" s="10"/>
      <c r="BR537" s="14"/>
      <c r="BS537" s="14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4"/>
      <c r="CO537" s="11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4"/>
      <c r="DJ537" s="14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4"/>
      <c r="EF537" s="14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1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1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</row>
    <row r="538">
      <c r="A538" s="7"/>
      <c r="B538" s="8"/>
      <c r="C538" s="8"/>
      <c r="D538" s="7"/>
      <c r="E538" s="7"/>
      <c r="F538" s="7"/>
      <c r="G538" s="9"/>
      <c r="H538" s="7"/>
      <c r="I538" s="7"/>
      <c r="J538" s="7"/>
      <c r="K538" s="7"/>
      <c r="L538" s="7"/>
      <c r="M538" s="7"/>
      <c r="N538" s="10"/>
      <c r="O538" s="10"/>
      <c r="P538" s="10"/>
      <c r="Q538" s="11"/>
      <c r="R538" s="10"/>
      <c r="S538" s="10"/>
      <c r="T538" s="13"/>
      <c r="U538" s="14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1"/>
      <c r="AO538" s="10"/>
      <c r="AP538" s="14"/>
      <c r="AQ538" s="14"/>
      <c r="AR538" s="14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1"/>
      <c r="BM538" s="10"/>
      <c r="BN538" s="10"/>
      <c r="BO538" s="10"/>
      <c r="BP538" s="10"/>
      <c r="BQ538" s="10"/>
      <c r="BR538" s="14"/>
      <c r="BS538" s="14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4"/>
      <c r="CO538" s="11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4"/>
      <c r="DJ538" s="14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4"/>
      <c r="EF538" s="14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1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1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</row>
    <row r="539">
      <c r="A539" s="7"/>
      <c r="B539" s="8"/>
      <c r="C539" s="8"/>
      <c r="D539" s="7"/>
      <c r="E539" s="7"/>
      <c r="F539" s="7"/>
      <c r="G539" s="9"/>
      <c r="H539" s="7"/>
      <c r="I539" s="7"/>
      <c r="J539" s="7"/>
      <c r="K539" s="7"/>
      <c r="L539" s="7"/>
      <c r="M539" s="7"/>
      <c r="N539" s="10"/>
      <c r="O539" s="10"/>
      <c r="P539" s="10"/>
      <c r="Q539" s="11"/>
      <c r="R539" s="10"/>
      <c r="S539" s="10"/>
      <c r="T539" s="13"/>
      <c r="U539" s="14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1"/>
      <c r="AO539" s="10"/>
      <c r="AP539" s="14"/>
      <c r="AQ539" s="14"/>
      <c r="AR539" s="14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1"/>
      <c r="BM539" s="10"/>
      <c r="BN539" s="10"/>
      <c r="BO539" s="10"/>
      <c r="BP539" s="10"/>
      <c r="BQ539" s="10"/>
      <c r="BR539" s="14"/>
      <c r="BS539" s="14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4"/>
      <c r="CO539" s="11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4"/>
      <c r="DJ539" s="14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4"/>
      <c r="EF539" s="14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1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1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</row>
    <row r="540">
      <c r="A540" s="7"/>
      <c r="B540" s="8"/>
      <c r="C540" s="8"/>
      <c r="D540" s="7"/>
      <c r="E540" s="7"/>
      <c r="F540" s="7"/>
      <c r="G540" s="9"/>
      <c r="H540" s="7"/>
      <c r="I540" s="7"/>
      <c r="J540" s="7"/>
      <c r="K540" s="7"/>
      <c r="L540" s="7"/>
      <c r="M540" s="7"/>
      <c r="N540" s="10"/>
      <c r="O540" s="10"/>
      <c r="P540" s="10"/>
      <c r="Q540" s="11"/>
      <c r="R540" s="10"/>
      <c r="S540" s="10"/>
      <c r="T540" s="13"/>
      <c r="U540" s="14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1"/>
      <c r="AO540" s="10"/>
      <c r="AP540" s="14"/>
      <c r="AQ540" s="14"/>
      <c r="AR540" s="14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1"/>
      <c r="BM540" s="10"/>
      <c r="BN540" s="10"/>
      <c r="BO540" s="10"/>
      <c r="BP540" s="10"/>
      <c r="BQ540" s="10"/>
      <c r="BR540" s="14"/>
      <c r="BS540" s="14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4"/>
      <c r="CO540" s="11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4"/>
      <c r="DJ540" s="14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4"/>
      <c r="EF540" s="14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1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1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</row>
    <row r="541">
      <c r="A541" s="7"/>
      <c r="B541" s="8"/>
      <c r="C541" s="8"/>
      <c r="D541" s="7"/>
      <c r="E541" s="7"/>
      <c r="F541" s="7"/>
      <c r="G541" s="9"/>
      <c r="H541" s="7"/>
      <c r="I541" s="7"/>
      <c r="J541" s="7"/>
      <c r="K541" s="7"/>
      <c r="L541" s="7"/>
      <c r="M541" s="7"/>
      <c r="N541" s="10"/>
      <c r="O541" s="10"/>
      <c r="P541" s="10"/>
      <c r="Q541" s="11"/>
      <c r="R541" s="10"/>
      <c r="S541" s="10"/>
      <c r="T541" s="13"/>
      <c r="U541" s="14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1"/>
      <c r="AO541" s="10"/>
      <c r="AP541" s="14"/>
      <c r="AQ541" s="14"/>
      <c r="AR541" s="14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1"/>
      <c r="BM541" s="10"/>
      <c r="BN541" s="10"/>
      <c r="BO541" s="10"/>
      <c r="BP541" s="10"/>
      <c r="BQ541" s="10"/>
      <c r="BR541" s="14"/>
      <c r="BS541" s="14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4"/>
      <c r="CO541" s="11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4"/>
      <c r="DJ541" s="14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4"/>
      <c r="EF541" s="14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1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1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</row>
    <row r="542">
      <c r="A542" s="7"/>
      <c r="B542" s="8"/>
      <c r="C542" s="8"/>
      <c r="D542" s="7"/>
      <c r="E542" s="7"/>
      <c r="F542" s="7"/>
      <c r="G542" s="9"/>
      <c r="H542" s="7"/>
      <c r="I542" s="7"/>
      <c r="J542" s="7"/>
      <c r="K542" s="7"/>
      <c r="L542" s="7"/>
      <c r="M542" s="7"/>
      <c r="N542" s="10"/>
      <c r="O542" s="10"/>
      <c r="P542" s="10"/>
      <c r="Q542" s="11"/>
      <c r="R542" s="10"/>
      <c r="S542" s="10"/>
      <c r="T542" s="13"/>
      <c r="U542" s="14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1"/>
      <c r="AO542" s="10"/>
      <c r="AP542" s="14"/>
      <c r="AQ542" s="14"/>
      <c r="AR542" s="14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1"/>
      <c r="BM542" s="10"/>
      <c r="BN542" s="10"/>
      <c r="BO542" s="10"/>
      <c r="BP542" s="10"/>
      <c r="BQ542" s="10"/>
      <c r="BR542" s="14"/>
      <c r="BS542" s="14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4"/>
      <c r="CO542" s="11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4"/>
      <c r="DJ542" s="14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4"/>
      <c r="EF542" s="14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1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1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</row>
    <row r="543">
      <c r="A543" s="7"/>
      <c r="B543" s="8"/>
      <c r="C543" s="8"/>
      <c r="D543" s="7"/>
      <c r="E543" s="7"/>
      <c r="F543" s="7"/>
      <c r="G543" s="9"/>
      <c r="H543" s="7"/>
      <c r="I543" s="7"/>
      <c r="J543" s="7"/>
      <c r="K543" s="7"/>
      <c r="L543" s="7"/>
      <c r="M543" s="7"/>
      <c r="N543" s="10"/>
      <c r="O543" s="10"/>
      <c r="P543" s="10"/>
      <c r="Q543" s="11"/>
      <c r="R543" s="10"/>
      <c r="S543" s="10"/>
      <c r="T543" s="13"/>
      <c r="U543" s="14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1"/>
      <c r="AO543" s="10"/>
      <c r="AP543" s="14"/>
      <c r="AQ543" s="14"/>
      <c r="AR543" s="14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1"/>
      <c r="BM543" s="10"/>
      <c r="BN543" s="10"/>
      <c r="BO543" s="10"/>
      <c r="BP543" s="10"/>
      <c r="BQ543" s="10"/>
      <c r="BR543" s="14"/>
      <c r="BS543" s="14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4"/>
      <c r="CO543" s="11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4"/>
      <c r="DJ543" s="14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4"/>
      <c r="EF543" s="14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1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1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</row>
    <row r="544">
      <c r="A544" s="7"/>
      <c r="B544" s="8"/>
      <c r="C544" s="8"/>
      <c r="D544" s="7"/>
      <c r="E544" s="7"/>
      <c r="F544" s="7"/>
      <c r="G544" s="9"/>
      <c r="H544" s="7"/>
      <c r="I544" s="7"/>
      <c r="J544" s="7"/>
      <c r="K544" s="7"/>
      <c r="L544" s="7"/>
      <c r="M544" s="7"/>
      <c r="N544" s="10"/>
      <c r="O544" s="10"/>
      <c r="P544" s="10"/>
      <c r="Q544" s="11"/>
      <c r="R544" s="10"/>
      <c r="S544" s="10"/>
      <c r="T544" s="13"/>
      <c r="U544" s="14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1"/>
      <c r="AO544" s="10"/>
      <c r="AP544" s="14"/>
      <c r="AQ544" s="14"/>
      <c r="AR544" s="14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1"/>
      <c r="BM544" s="10"/>
      <c r="BN544" s="10"/>
      <c r="BO544" s="10"/>
      <c r="BP544" s="10"/>
      <c r="BQ544" s="10"/>
      <c r="BR544" s="14"/>
      <c r="BS544" s="14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4"/>
      <c r="CO544" s="11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4"/>
      <c r="DJ544" s="14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4"/>
      <c r="EF544" s="14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1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1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</row>
    <row r="545">
      <c r="A545" s="7"/>
      <c r="B545" s="8"/>
      <c r="C545" s="8"/>
      <c r="D545" s="7"/>
      <c r="E545" s="7"/>
      <c r="F545" s="7"/>
      <c r="G545" s="9"/>
      <c r="H545" s="7"/>
      <c r="I545" s="7"/>
      <c r="J545" s="7"/>
      <c r="K545" s="7"/>
      <c r="L545" s="7"/>
      <c r="M545" s="7"/>
      <c r="N545" s="10"/>
      <c r="O545" s="10"/>
      <c r="P545" s="10"/>
      <c r="Q545" s="11"/>
      <c r="R545" s="10"/>
      <c r="S545" s="10"/>
      <c r="T545" s="13"/>
      <c r="U545" s="14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1"/>
      <c r="AO545" s="10"/>
      <c r="AP545" s="14"/>
      <c r="AQ545" s="14"/>
      <c r="AR545" s="14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1"/>
      <c r="BM545" s="10"/>
      <c r="BN545" s="10"/>
      <c r="BO545" s="10"/>
      <c r="BP545" s="10"/>
      <c r="BQ545" s="10"/>
      <c r="BR545" s="14"/>
      <c r="BS545" s="14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4"/>
      <c r="CO545" s="11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4"/>
      <c r="DJ545" s="14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4"/>
      <c r="EF545" s="14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1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1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</row>
    <row r="546">
      <c r="A546" s="7"/>
      <c r="B546" s="8"/>
      <c r="C546" s="8"/>
      <c r="D546" s="7"/>
      <c r="E546" s="7"/>
      <c r="F546" s="7"/>
      <c r="G546" s="9"/>
      <c r="H546" s="7"/>
      <c r="I546" s="7"/>
      <c r="J546" s="7"/>
      <c r="K546" s="7"/>
      <c r="L546" s="7"/>
      <c r="M546" s="7"/>
      <c r="N546" s="10"/>
      <c r="O546" s="10"/>
      <c r="P546" s="10"/>
      <c r="Q546" s="11"/>
      <c r="R546" s="10"/>
      <c r="S546" s="10"/>
      <c r="T546" s="13"/>
      <c r="U546" s="14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1"/>
      <c r="AO546" s="10"/>
      <c r="AP546" s="14"/>
      <c r="AQ546" s="14"/>
      <c r="AR546" s="14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1"/>
      <c r="BM546" s="10"/>
      <c r="BN546" s="10"/>
      <c r="BO546" s="10"/>
      <c r="BP546" s="10"/>
      <c r="BQ546" s="10"/>
      <c r="BR546" s="14"/>
      <c r="BS546" s="14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4"/>
      <c r="CO546" s="11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4"/>
      <c r="DJ546" s="14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4"/>
      <c r="EF546" s="14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1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1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</row>
    <row r="547">
      <c r="A547" s="7"/>
      <c r="B547" s="8"/>
      <c r="C547" s="8"/>
      <c r="D547" s="7"/>
      <c r="E547" s="7"/>
      <c r="F547" s="7"/>
      <c r="G547" s="9"/>
      <c r="H547" s="7"/>
      <c r="I547" s="7"/>
      <c r="J547" s="7"/>
      <c r="K547" s="7"/>
      <c r="L547" s="7"/>
      <c r="M547" s="7"/>
      <c r="N547" s="10"/>
      <c r="O547" s="10"/>
      <c r="P547" s="10"/>
      <c r="Q547" s="11"/>
      <c r="R547" s="10"/>
      <c r="S547" s="10"/>
      <c r="T547" s="13"/>
      <c r="U547" s="14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1"/>
      <c r="AO547" s="10"/>
      <c r="AP547" s="14"/>
      <c r="AQ547" s="14"/>
      <c r="AR547" s="14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1"/>
      <c r="BM547" s="10"/>
      <c r="BN547" s="10"/>
      <c r="BO547" s="10"/>
      <c r="BP547" s="10"/>
      <c r="BQ547" s="10"/>
      <c r="BR547" s="14"/>
      <c r="BS547" s="14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4"/>
      <c r="CO547" s="11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4"/>
      <c r="DJ547" s="14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4"/>
      <c r="EF547" s="14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1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1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</row>
    <row r="548">
      <c r="A548" s="7"/>
      <c r="B548" s="8"/>
      <c r="C548" s="8"/>
      <c r="D548" s="7"/>
      <c r="E548" s="7"/>
      <c r="F548" s="7"/>
      <c r="G548" s="9"/>
      <c r="H548" s="7"/>
      <c r="I548" s="7"/>
      <c r="J548" s="7"/>
      <c r="K548" s="7"/>
      <c r="L548" s="7"/>
      <c r="M548" s="7"/>
      <c r="N548" s="10"/>
      <c r="O548" s="10"/>
      <c r="P548" s="10"/>
      <c r="Q548" s="11"/>
      <c r="R548" s="10"/>
      <c r="S548" s="10"/>
      <c r="T548" s="13"/>
      <c r="U548" s="14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1"/>
      <c r="AO548" s="10"/>
      <c r="AP548" s="14"/>
      <c r="AQ548" s="14"/>
      <c r="AR548" s="14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1"/>
      <c r="BM548" s="10"/>
      <c r="BN548" s="10"/>
      <c r="BO548" s="10"/>
      <c r="BP548" s="10"/>
      <c r="BQ548" s="10"/>
      <c r="BR548" s="14"/>
      <c r="BS548" s="14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4"/>
      <c r="CO548" s="11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4"/>
      <c r="DJ548" s="14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4"/>
      <c r="EF548" s="14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1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1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</row>
    <row r="549">
      <c r="A549" s="7"/>
      <c r="B549" s="8"/>
      <c r="C549" s="8"/>
      <c r="D549" s="7"/>
      <c r="E549" s="7"/>
      <c r="F549" s="7"/>
      <c r="G549" s="9"/>
      <c r="H549" s="7"/>
      <c r="I549" s="7"/>
      <c r="J549" s="7"/>
      <c r="K549" s="7"/>
      <c r="L549" s="7"/>
      <c r="M549" s="7"/>
      <c r="N549" s="10"/>
      <c r="O549" s="10"/>
      <c r="P549" s="10"/>
      <c r="Q549" s="11"/>
      <c r="R549" s="10"/>
      <c r="S549" s="10"/>
      <c r="T549" s="13"/>
      <c r="U549" s="14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1"/>
      <c r="AO549" s="10"/>
      <c r="AP549" s="14"/>
      <c r="AQ549" s="14"/>
      <c r="AR549" s="14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1"/>
      <c r="BM549" s="10"/>
      <c r="BN549" s="10"/>
      <c r="BO549" s="10"/>
      <c r="BP549" s="10"/>
      <c r="BQ549" s="10"/>
      <c r="BR549" s="14"/>
      <c r="BS549" s="14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4"/>
      <c r="CO549" s="11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4"/>
      <c r="DJ549" s="14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4"/>
      <c r="EF549" s="14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1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1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</row>
    <row r="550">
      <c r="A550" s="7"/>
      <c r="B550" s="8"/>
      <c r="C550" s="8"/>
      <c r="D550" s="7"/>
      <c r="E550" s="7"/>
      <c r="F550" s="7"/>
      <c r="G550" s="9"/>
      <c r="H550" s="7"/>
      <c r="I550" s="7"/>
      <c r="J550" s="7"/>
      <c r="K550" s="7"/>
      <c r="L550" s="7"/>
      <c r="M550" s="7"/>
      <c r="N550" s="10"/>
      <c r="O550" s="10"/>
      <c r="P550" s="10"/>
      <c r="Q550" s="11"/>
      <c r="R550" s="10"/>
      <c r="S550" s="10"/>
      <c r="T550" s="13"/>
      <c r="U550" s="14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1"/>
      <c r="AO550" s="10"/>
      <c r="AP550" s="14"/>
      <c r="AQ550" s="14"/>
      <c r="AR550" s="14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1"/>
      <c r="BM550" s="10"/>
      <c r="BN550" s="10"/>
      <c r="BO550" s="10"/>
      <c r="BP550" s="10"/>
      <c r="BQ550" s="10"/>
      <c r="BR550" s="14"/>
      <c r="BS550" s="14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4"/>
      <c r="CO550" s="11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4"/>
      <c r="DJ550" s="14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4"/>
      <c r="EF550" s="14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1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1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</row>
    <row r="551">
      <c r="A551" s="7"/>
      <c r="B551" s="8"/>
      <c r="C551" s="8"/>
      <c r="D551" s="7"/>
      <c r="E551" s="7"/>
      <c r="F551" s="7"/>
      <c r="G551" s="9"/>
      <c r="H551" s="7"/>
      <c r="I551" s="7"/>
      <c r="J551" s="7"/>
      <c r="K551" s="7"/>
      <c r="L551" s="7"/>
      <c r="M551" s="7"/>
      <c r="N551" s="10"/>
      <c r="O551" s="10"/>
      <c r="P551" s="10"/>
      <c r="Q551" s="11"/>
      <c r="R551" s="10"/>
      <c r="S551" s="10"/>
      <c r="T551" s="13"/>
      <c r="U551" s="14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1"/>
      <c r="AO551" s="10"/>
      <c r="AP551" s="14"/>
      <c r="AQ551" s="14"/>
      <c r="AR551" s="14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1"/>
      <c r="BM551" s="10"/>
      <c r="BN551" s="10"/>
      <c r="BO551" s="10"/>
      <c r="BP551" s="10"/>
      <c r="BQ551" s="10"/>
      <c r="BR551" s="14"/>
      <c r="BS551" s="14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4"/>
      <c r="CO551" s="11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4"/>
      <c r="DJ551" s="14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4"/>
      <c r="EF551" s="14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1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1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</row>
    <row r="552">
      <c r="A552" s="7"/>
      <c r="B552" s="8"/>
      <c r="C552" s="8"/>
      <c r="D552" s="7"/>
      <c r="E552" s="7"/>
      <c r="F552" s="7"/>
      <c r="G552" s="9"/>
      <c r="H552" s="7"/>
      <c r="I552" s="7"/>
      <c r="J552" s="7"/>
      <c r="K552" s="7"/>
      <c r="L552" s="7"/>
      <c r="M552" s="7"/>
      <c r="N552" s="10"/>
      <c r="O552" s="10"/>
      <c r="P552" s="10"/>
      <c r="Q552" s="11"/>
      <c r="R552" s="10"/>
      <c r="S552" s="10"/>
      <c r="T552" s="13"/>
      <c r="U552" s="14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1"/>
      <c r="AO552" s="10"/>
      <c r="AP552" s="14"/>
      <c r="AQ552" s="14"/>
      <c r="AR552" s="14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1"/>
      <c r="BM552" s="10"/>
      <c r="BN552" s="10"/>
      <c r="BO552" s="10"/>
      <c r="BP552" s="10"/>
      <c r="BQ552" s="10"/>
      <c r="BR552" s="14"/>
      <c r="BS552" s="14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4"/>
      <c r="CO552" s="11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4"/>
      <c r="DJ552" s="14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4"/>
      <c r="EF552" s="14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1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1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</row>
    <row r="553">
      <c r="A553" s="7"/>
      <c r="B553" s="8"/>
      <c r="C553" s="8"/>
      <c r="D553" s="7"/>
      <c r="E553" s="7"/>
      <c r="F553" s="7"/>
      <c r="G553" s="9"/>
      <c r="H553" s="7"/>
      <c r="I553" s="7"/>
      <c r="J553" s="7"/>
      <c r="K553" s="7"/>
      <c r="L553" s="7"/>
      <c r="M553" s="7"/>
      <c r="N553" s="10"/>
      <c r="O553" s="10"/>
      <c r="P553" s="10"/>
      <c r="Q553" s="11"/>
      <c r="R553" s="10"/>
      <c r="S553" s="10"/>
      <c r="T553" s="13"/>
      <c r="U553" s="14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1"/>
      <c r="AO553" s="10"/>
      <c r="AP553" s="14"/>
      <c r="AQ553" s="14"/>
      <c r="AR553" s="14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1"/>
      <c r="BM553" s="10"/>
      <c r="BN553" s="10"/>
      <c r="BO553" s="10"/>
      <c r="BP553" s="10"/>
      <c r="BQ553" s="10"/>
      <c r="BR553" s="14"/>
      <c r="BS553" s="14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4"/>
      <c r="CO553" s="11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4"/>
      <c r="DJ553" s="14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4"/>
      <c r="EF553" s="14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1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1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</row>
    <row r="554">
      <c r="A554" s="7"/>
      <c r="B554" s="8"/>
      <c r="C554" s="8"/>
      <c r="D554" s="7"/>
      <c r="E554" s="7"/>
      <c r="F554" s="7"/>
      <c r="G554" s="9"/>
      <c r="H554" s="7"/>
      <c r="I554" s="7"/>
      <c r="J554" s="7"/>
      <c r="K554" s="7"/>
      <c r="L554" s="7"/>
      <c r="M554" s="7"/>
      <c r="N554" s="10"/>
      <c r="O554" s="10"/>
      <c r="P554" s="10"/>
      <c r="Q554" s="11"/>
      <c r="R554" s="10"/>
      <c r="S554" s="10"/>
      <c r="T554" s="13"/>
      <c r="U554" s="14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1"/>
      <c r="AO554" s="10"/>
      <c r="AP554" s="14"/>
      <c r="AQ554" s="14"/>
      <c r="AR554" s="14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1"/>
      <c r="BM554" s="10"/>
      <c r="BN554" s="10"/>
      <c r="BO554" s="10"/>
      <c r="BP554" s="10"/>
      <c r="BQ554" s="10"/>
      <c r="BR554" s="14"/>
      <c r="BS554" s="14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4"/>
      <c r="CO554" s="11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4"/>
      <c r="DJ554" s="14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4"/>
      <c r="EF554" s="14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1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1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</row>
    <row r="555">
      <c r="A555" s="7"/>
      <c r="B555" s="8"/>
      <c r="C555" s="8"/>
      <c r="D555" s="7"/>
      <c r="E555" s="7"/>
      <c r="F555" s="7"/>
      <c r="G555" s="9"/>
      <c r="H555" s="7"/>
      <c r="I555" s="7"/>
      <c r="J555" s="7"/>
      <c r="K555" s="7"/>
      <c r="L555" s="7"/>
      <c r="M555" s="7"/>
      <c r="N555" s="10"/>
      <c r="O555" s="10"/>
      <c r="P555" s="10"/>
      <c r="Q555" s="11"/>
      <c r="R555" s="10"/>
      <c r="S555" s="10"/>
      <c r="T555" s="13"/>
      <c r="U555" s="14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1"/>
      <c r="AO555" s="10"/>
      <c r="AP555" s="14"/>
      <c r="AQ555" s="14"/>
      <c r="AR555" s="14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1"/>
      <c r="BM555" s="10"/>
      <c r="BN555" s="10"/>
      <c r="BO555" s="10"/>
      <c r="BP555" s="10"/>
      <c r="BQ555" s="10"/>
      <c r="BR555" s="14"/>
      <c r="BS555" s="14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4"/>
      <c r="CO555" s="11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4"/>
      <c r="DJ555" s="14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4"/>
      <c r="EF555" s="14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1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1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</row>
    <row r="556">
      <c r="A556" s="7"/>
      <c r="B556" s="8"/>
      <c r="C556" s="8"/>
      <c r="D556" s="7"/>
      <c r="E556" s="7"/>
      <c r="F556" s="7"/>
      <c r="G556" s="9"/>
      <c r="H556" s="7"/>
      <c r="I556" s="7"/>
      <c r="J556" s="7"/>
      <c r="K556" s="7"/>
      <c r="L556" s="7"/>
      <c r="M556" s="7"/>
      <c r="N556" s="10"/>
      <c r="O556" s="10"/>
      <c r="P556" s="10"/>
      <c r="Q556" s="11"/>
      <c r="R556" s="10"/>
      <c r="S556" s="10"/>
      <c r="T556" s="13"/>
      <c r="U556" s="14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1"/>
      <c r="AO556" s="10"/>
      <c r="AP556" s="14"/>
      <c r="AQ556" s="14"/>
      <c r="AR556" s="14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1"/>
      <c r="BM556" s="10"/>
      <c r="BN556" s="10"/>
      <c r="BO556" s="10"/>
      <c r="BP556" s="10"/>
      <c r="BQ556" s="10"/>
      <c r="BR556" s="14"/>
      <c r="BS556" s="14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4"/>
      <c r="CO556" s="11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4"/>
      <c r="DJ556" s="14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4"/>
      <c r="EF556" s="14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1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1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</row>
    <row r="557">
      <c r="A557" s="7"/>
      <c r="B557" s="8"/>
      <c r="C557" s="8"/>
      <c r="D557" s="7"/>
      <c r="E557" s="7"/>
      <c r="F557" s="7"/>
      <c r="G557" s="9"/>
      <c r="H557" s="7"/>
      <c r="I557" s="7"/>
      <c r="J557" s="7"/>
      <c r="K557" s="7"/>
      <c r="L557" s="7"/>
      <c r="M557" s="7"/>
      <c r="N557" s="10"/>
      <c r="O557" s="10"/>
      <c r="P557" s="10"/>
      <c r="Q557" s="11"/>
      <c r="R557" s="10"/>
      <c r="S557" s="10"/>
      <c r="T557" s="13"/>
      <c r="U557" s="14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1"/>
      <c r="AO557" s="10"/>
      <c r="AP557" s="14"/>
      <c r="AQ557" s="14"/>
      <c r="AR557" s="14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1"/>
      <c r="BM557" s="10"/>
      <c r="BN557" s="10"/>
      <c r="BO557" s="10"/>
      <c r="BP557" s="10"/>
      <c r="BQ557" s="10"/>
      <c r="BR557" s="14"/>
      <c r="BS557" s="14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4"/>
      <c r="CO557" s="11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4"/>
      <c r="DJ557" s="14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4"/>
      <c r="EF557" s="14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1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1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</row>
    <row r="558">
      <c r="A558" s="7"/>
      <c r="B558" s="8"/>
      <c r="C558" s="8"/>
      <c r="D558" s="7"/>
      <c r="E558" s="7"/>
      <c r="F558" s="7"/>
      <c r="G558" s="9"/>
      <c r="H558" s="7"/>
      <c r="I558" s="7"/>
      <c r="J558" s="7"/>
      <c r="K558" s="7"/>
      <c r="L558" s="7"/>
      <c r="M558" s="7"/>
      <c r="N558" s="10"/>
      <c r="O558" s="10"/>
      <c r="P558" s="10"/>
      <c r="Q558" s="11"/>
      <c r="R558" s="10"/>
      <c r="S558" s="10"/>
      <c r="T558" s="13"/>
      <c r="U558" s="14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1"/>
      <c r="AO558" s="10"/>
      <c r="AP558" s="14"/>
      <c r="AQ558" s="14"/>
      <c r="AR558" s="14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1"/>
      <c r="BM558" s="10"/>
      <c r="BN558" s="10"/>
      <c r="BO558" s="10"/>
      <c r="BP558" s="10"/>
      <c r="BQ558" s="10"/>
      <c r="BR558" s="14"/>
      <c r="BS558" s="14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4"/>
      <c r="CO558" s="11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4"/>
      <c r="DJ558" s="14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4"/>
      <c r="EF558" s="14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1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1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</row>
    <row r="559">
      <c r="A559" s="7"/>
      <c r="B559" s="8"/>
      <c r="C559" s="8"/>
      <c r="D559" s="7"/>
      <c r="E559" s="7"/>
      <c r="F559" s="7"/>
      <c r="G559" s="9"/>
      <c r="H559" s="7"/>
      <c r="I559" s="7"/>
      <c r="J559" s="7"/>
      <c r="K559" s="7"/>
      <c r="L559" s="7"/>
      <c r="M559" s="7"/>
      <c r="N559" s="10"/>
      <c r="O559" s="10"/>
      <c r="P559" s="10"/>
      <c r="Q559" s="11"/>
      <c r="R559" s="10"/>
      <c r="S559" s="10"/>
      <c r="T559" s="13"/>
      <c r="U559" s="14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1"/>
      <c r="AO559" s="10"/>
      <c r="AP559" s="14"/>
      <c r="AQ559" s="14"/>
      <c r="AR559" s="14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1"/>
      <c r="BM559" s="10"/>
      <c r="BN559" s="10"/>
      <c r="BO559" s="10"/>
      <c r="BP559" s="10"/>
      <c r="BQ559" s="10"/>
      <c r="BR559" s="14"/>
      <c r="BS559" s="14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4"/>
      <c r="CO559" s="11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4"/>
      <c r="DJ559" s="14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4"/>
      <c r="EF559" s="14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1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1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</row>
    <row r="560">
      <c r="A560" s="7"/>
      <c r="B560" s="8"/>
      <c r="C560" s="8"/>
      <c r="D560" s="7"/>
      <c r="E560" s="7"/>
      <c r="F560" s="7"/>
      <c r="G560" s="9"/>
      <c r="H560" s="7"/>
      <c r="I560" s="7"/>
      <c r="J560" s="7"/>
      <c r="K560" s="7"/>
      <c r="L560" s="7"/>
      <c r="M560" s="7"/>
      <c r="N560" s="10"/>
      <c r="O560" s="10"/>
      <c r="P560" s="10"/>
      <c r="Q560" s="11"/>
      <c r="R560" s="10"/>
      <c r="S560" s="10"/>
      <c r="T560" s="13"/>
      <c r="U560" s="14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1"/>
      <c r="AO560" s="10"/>
      <c r="AP560" s="14"/>
      <c r="AQ560" s="14"/>
      <c r="AR560" s="14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1"/>
      <c r="BM560" s="10"/>
      <c r="BN560" s="10"/>
      <c r="BO560" s="10"/>
      <c r="BP560" s="10"/>
      <c r="BQ560" s="10"/>
      <c r="BR560" s="14"/>
      <c r="BS560" s="14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4"/>
      <c r="CO560" s="11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4"/>
      <c r="DJ560" s="14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4"/>
      <c r="EF560" s="14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1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1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</row>
    <row r="561">
      <c r="A561" s="7"/>
      <c r="B561" s="8"/>
      <c r="C561" s="8"/>
      <c r="D561" s="7"/>
      <c r="E561" s="7"/>
      <c r="F561" s="7"/>
      <c r="G561" s="9"/>
      <c r="H561" s="7"/>
      <c r="I561" s="7"/>
      <c r="J561" s="7"/>
      <c r="K561" s="7"/>
      <c r="L561" s="7"/>
      <c r="M561" s="7"/>
      <c r="N561" s="10"/>
      <c r="O561" s="10"/>
      <c r="P561" s="10"/>
      <c r="Q561" s="11"/>
      <c r="R561" s="10"/>
      <c r="S561" s="10"/>
      <c r="T561" s="13"/>
      <c r="U561" s="14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1"/>
      <c r="AO561" s="10"/>
      <c r="AP561" s="14"/>
      <c r="AQ561" s="14"/>
      <c r="AR561" s="14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1"/>
      <c r="BM561" s="10"/>
      <c r="BN561" s="10"/>
      <c r="BO561" s="10"/>
      <c r="BP561" s="10"/>
      <c r="BQ561" s="10"/>
      <c r="BR561" s="14"/>
      <c r="BS561" s="14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4"/>
      <c r="CO561" s="11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4"/>
      <c r="DJ561" s="14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4"/>
      <c r="EF561" s="14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1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1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</row>
    <row r="562">
      <c r="A562" s="7"/>
      <c r="B562" s="8"/>
      <c r="C562" s="8"/>
      <c r="D562" s="7"/>
      <c r="E562" s="7"/>
      <c r="F562" s="7"/>
      <c r="G562" s="9"/>
      <c r="H562" s="7"/>
      <c r="I562" s="7"/>
      <c r="J562" s="7"/>
      <c r="K562" s="7"/>
      <c r="L562" s="7"/>
      <c r="M562" s="7"/>
      <c r="N562" s="10"/>
      <c r="O562" s="10"/>
      <c r="P562" s="10"/>
      <c r="Q562" s="11"/>
      <c r="R562" s="10"/>
      <c r="S562" s="10"/>
      <c r="T562" s="13"/>
      <c r="U562" s="14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1"/>
      <c r="AO562" s="10"/>
      <c r="AP562" s="14"/>
      <c r="AQ562" s="14"/>
      <c r="AR562" s="14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1"/>
      <c r="BM562" s="10"/>
      <c r="BN562" s="10"/>
      <c r="BO562" s="10"/>
      <c r="BP562" s="10"/>
      <c r="BQ562" s="10"/>
      <c r="BR562" s="14"/>
      <c r="BS562" s="14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4"/>
      <c r="CO562" s="11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4"/>
      <c r="DJ562" s="14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4"/>
      <c r="EF562" s="14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1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1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</row>
    <row r="563">
      <c r="A563" s="7"/>
      <c r="B563" s="8"/>
      <c r="C563" s="8"/>
      <c r="D563" s="7"/>
      <c r="E563" s="7"/>
      <c r="F563" s="7"/>
      <c r="G563" s="9"/>
      <c r="H563" s="7"/>
      <c r="I563" s="7"/>
      <c r="J563" s="7"/>
      <c r="K563" s="7"/>
      <c r="L563" s="7"/>
      <c r="M563" s="7"/>
      <c r="N563" s="10"/>
      <c r="O563" s="10"/>
      <c r="P563" s="10"/>
      <c r="Q563" s="11"/>
      <c r="R563" s="10"/>
      <c r="S563" s="10"/>
      <c r="T563" s="13"/>
      <c r="U563" s="14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1"/>
      <c r="AO563" s="10"/>
      <c r="AP563" s="14"/>
      <c r="AQ563" s="14"/>
      <c r="AR563" s="14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1"/>
      <c r="BM563" s="10"/>
      <c r="BN563" s="10"/>
      <c r="BO563" s="10"/>
      <c r="BP563" s="10"/>
      <c r="BQ563" s="10"/>
      <c r="BR563" s="14"/>
      <c r="BS563" s="14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4"/>
      <c r="CO563" s="11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4"/>
      <c r="DJ563" s="14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4"/>
      <c r="EF563" s="14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1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1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</row>
    <row r="564">
      <c r="A564" s="7"/>
      <c r="B564" s="8"/>
      <c r="C564" s="8"/>
      <c r="D564" s="7"/>
      <c r="E564" s="7"/>
      <c r="F564" s="7"/>
      <c r="G564" s="9"/>
      <c r="H564" s="7"/>
      <c r="I564" s="7"/>
      <c r="J564" s="7"/>
      <c r="K564" s="7"/>
      <c r="L564" s="7"/>
      <c r="M564" s="7"/>
      <c r="N564" s="10"/>
      <c r="O564" s="10"/>
      <c r="P564" s="10"/>
      <c r="Q564" s="11"/>
      <c r="R564" s="10"/>
      <c r="S564" s="10"/>
      <c r="T564" s="13"/>
      <c r="U564" s="14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1"/>
      <c r="AO564" s="10"/>
      <c r="AP564" s="14"/>
      <c r="AQ564" s="14"/>
      <c r="AR564" s="14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1"/>
      <c r="BM564" s="10"/>
      <c r="BN564" s="10"/>
      <c r="BO564" s="10"/>
      <c r="BP564" s="10"/>
      <c r="BQ564" s="10"/>
      <c r="BR564" s="14"/>
      <c r="BS564" s="14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4"/>
      <c r="CO564" s="11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4"/>
      <c r="DJ564" s="14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4"/>
      <c r="EF564" s="14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1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1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</row>
    <row r="565">
      <c r="A565" s="7"/>
      <c r="B565" s="8"/>
      <c r="C565" s="8"/>
      <c r="D565" s="7"/>
      <c r="E565" s="7"/>
      <c r="F565" s="7"/>
      <c r="G565" s="9"/>
      <c r="H565" s="7"/>
      <c r="I565" s="7"/>
      <c r="J565" s="7"/>
      <c r="K565" s="7"/>
      <c r="L565" s="7"/>
      <c r="M565" s="7"/>
      <c r="N565" s="10"/>
      <c r="O565" s="10"/>
      <c r="P565" s="10"/>
      <c r="Q565" s="11"/>
      <c r="R565" s="10"/>
      <c r="S565" s="10"/>
      <c r="T565" s="13"/>
      <c r="U565" s="14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1"/>
      <c r="AO565" s="10"/>
      <c r="AP565" s="14"/>
      <c r="AQ565" s="14"/>
      <c r="AR565" s="14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1"/>
      <c r="BM565" s="10"/>
      <c r="BN565" s="10"/>
      <c r="BO565" s="10"/>
      <c r="BP565" s="10"/>
      <c r="BQ565" s="10"/>
      <c r="BR565" s="14"/>
      <c r="BS565" s="14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4"/>
      <c r="CO565" s="11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4"/>
      <c r="DJ565" s="14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4"/>
      <c r="EF565" s="14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1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1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</row>
    <row r="566">
      <c r="A566" s="7"/>
      <c r="B566" s="8"/>
      <c r="C566" s="8"/>
      <c r="D566" s="7"/>
      <c r="E566" s="7"/>
      <c r="F566" s="7"/>
      <c r="G566" s="9"/>
      <c r="H566" s="7"/>
      <c r="I566" s="7"/>
      <c r="J566" s="7"/>
      <c r="K566" s="7"/>
      <c r="L566" s="7"/>
      <c r="M566" s="7"/>
      <c r="N566" s="10"/>
      <c r="O566" s="10"/>
      <c r="P566" s="10"/>
      <c r="Q566" s="11"/>
      <c r="R566" s="10"/>
      <c r="S566" s="10"/>
      <c r="T566" s="13"/>
      <c r="U566" s="14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1"/>
      <c r="AO566" s="10"/>
      <c r="AP566" s="14"/>
      <c r="AQ566" s="14"/>
      <c r="AR566" s="14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1"/>
      <c r="BM566" s="10"/>
      <c r="BN566" s="10"/>
      <c r="BO566" s="10"/>
      <c r="BP566" s="10"/>
      <c r="BQ566" s="10"/>
      <c r="BR566" s="14"/>
      <c r="BS566" s="14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4"/>
      <c r="CO566" s="11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4"/>
      <c r="DJ566" s="14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4"/>
      <c r="EF566" s="14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1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1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</row>
    <row r="567">
      <c r="A567" s="7"/>
      <c r="B567" s="8"/>
      <c r="C567" s="8"/>
      <c r="D567" s="7"/>
      <c r="E567" s="7"/>
      <c r="F567" s="7"/>
      <c r="G567" s="9"/>
      <c r="H567" s="7"/>
      <c r="I567" s="7"/>
      <c r="J567" s="7"/>
      <c r="K567" s="7"/>
      <c r="L567" s="7"/>
      <c r="M567" s="7"/>
      <c r="N567" s="10"/>
      <c r="O567" s="10"/>
      <c r="P567" s="10"/>
      <c r="Q567" s="11"/>
      <c r="R567" s="10"/>
      <c r="S567" s="10"/>
      <c r="T567" s="13"/>
      <c r="U567" s="14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1"/>
      <c r="AO567" s="10"/>
      <c r="AP567" s="14"/>
      <c r="AQ567" s="14"/>
      <c r="AR567" s="14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1"/>
      <c r="BM567" s="10"/>
      <c r="BN567" s="10"/>
      <c r="BO567" s="10"/>
      <c r="BP567" s="10"/>
      <c r="BQ567" s="10"/>
      <c r="BR567" s="14"/>
      <c r="BS567" s="14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4"/>
      <c r="CO567" s="11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4"/>
      <c r="DJ567" s="14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4"/>
      <c r="EF567" s="14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1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1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</row>
    <row r="568">
      <c r="A568" s="7"/>
      <c r="B568" s="8"/>
      <c r="C568" s="8"/>
      <c r="D568" s="7"/>
      <c r="E568" s="7"/>
      <c r="F568" s="7"/>
      <c r="G568" s="9"/>
      <c r="H568" s="7"/>
      <c r="I568" s="7"/>
      <c r="J568" s="7"/>
      <c r="K568" s="7"/>
      <c r="L568" s="7"/>
      <c r="M568" s="7"/>
      <c r="N568" s="10"/>
      <c r="O568" s="10"/>
      <c r="P568" s="10"/>
      <c r="Q568" s="11"/>
      <c r="R568" s="10"/>
      <c r="S568" s="10"/>
      <c r="T568" s="13"/>
      <c r="U568" s="14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1"/>
      <c r="AO568" s="10"/>
      <c r="AP568" s="14"/>
      <c r="AQ568" s="14"/>
      <c r="AR568" s="14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1"/>
      <c r="BM568" s="10"/>
      <c r="BN568" s="10"/>
      <c r="BO568" s="10"/>
      <c r="BP568" s="10"/>
      <c r="BQ568" s="10"/>
      <c r="BR568" s="14"/>
      <c r="BS568" s="14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4"/>
      <c r="CO568" s="11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4"/>
      <c r="DJ568" s="14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4"/>
      <c r="EF568" s="14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1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1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</row>
    <row r="569">
      <c r="A569" s="7"/>
      <c r="B569" s="8"/>
      <c r="C569" s="8"/>
      <c r="D569" s="7"/>
      <c r="E569" s="7"/>
      <c r="F569" s="7"/>
      <c r="G569" s="9"/>
      <c r="H569" s="7"/>
      <c r="I569" s="7"/>
      <c r="J569" s="7"/>
      <c r="K569" s="7"/>
      <c r="L569" s="7"/>
      <c r="M569" s="7"/>
      <c r="N569" s="10"/>
      <c r="O569" s="10"/>
      <c r="P569" s="10"/>
      <c r="Q569" s="11"/>
      <c r="R569" s="10"/>
      <c r="S569" s="10"/>
      <c r="T569" s="13"/>
      <c r="U569" s="14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1"/>
      <c r="AO569" s="10"/>
      <c r="AP569" s="14"/>
      <c r="AQ569" s="14"/>
      <c r="AR569" s="14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1"/>
      <c r="BM569" s="10"/>
      <c r="BN569" s="10"/>
      <c r="BO569" s="10"/>
      <c r="BP569" s="10"/>
      <c r="BQ569" s="10"/>
      <c r="BR569" s="14"/>
      <c r="BS569" s="14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4"/>
      <c r="CO569" s="11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4"/>
      <c r="DJ569" s="14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4"/>
      <c r="EF569" s="14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1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1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</row>
    <row r="570">
      <c r="A570" s="7"/>
      <c r="B570" s="8"/>
      <c r="C570" s="8"/>
      <c r="D570" s="7"/>
      <c r="E570" s="7"/>
      <c r="F570" s="7"/>
      <c r="G570" s="9"/>
      <c r="H570" s="7"/>
      <c r="I570" s="7"/>
      <c r="J570" s="7"/>
      <c r="K570" s="7"/>
      <c r="L570" s="7"/>
      <c r="M570" s="7"/>
      <c r="N570" s="10"/>
      <c r="O570" s="10"/>
      <c r="P570" s="10"/>
      <c r="Q570" s="11"/>
      <c r="R570" s="10"/>
      <c r="S570" s="10"/>
      <c r="T570" s="13"/>
      <c r="U570" s="14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1"/>
      <c r="AO570" s="10"/>
      <c r="AP570" s="14"/>
      <c r="AQ570" s="14"/>
      <c r="AR570" s="14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1"/>
      <c r="BM570" s="10"/>
      <c r="BN570" s="10"/>
      <c r="BO570" s="10"/>
      <c r="BP570" s="10"/>
      <c r="BQ570" s="10"/>
      <c r="BR570" s="14"/>
      <c r="BS570" s="14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4"/>
      <c r="CO570" s="11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4"/>
      <c r="DJ570" s="14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4"/>
      <c r="EF570" s="14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1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1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</row>
    <row r="571">
      <c r="A571" s="7"/>
      <c r="B571" s="8"/>
      <c r="C571" s="8"/>
      <c r="D571" s="7"/>
      <c r="E571" s="7"/>
      <c r="F571" s="7"/>
      <c r="G571" s="9"/>
      <c r="H571" s="7"/>
      <c r="I571" s="7"/>
      <c r="J571" s="7"/>
      <c r="K571" s="7"/>
      <c r="L571" s="7"/>
      <c r="M571" s="7"/>
      <c r="N571" s="10"/>
      <c r="O571" s="10"/>
      <c r="P571" s="10"/>
      <c r="Q571" s="11"/>
      <c r="R571" s="10"/>
      <c r="S571" s="10"/>
      <c r="T571" s="13"/>
      <c r="U571" s="14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1"/>
      <c r="AO571" s="10"/>
      <c r="AP571" s="14"/>
      <c r="AQ571" s="14"/>
      <c r="AR571" s="14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1"/>
      <c r="BM571" s="10"/>
      <c r="BN571" s="10"/>
      <c r="BO571" s="10"/>
      <c r="BP571" s="10"/>
      <c r="BQ571" s="10"/>
      <c r="BR571" s="14"/>
      <c r="BS571" s="14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4"/>
      <c r="CO571" s="11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4"/>
      <c r="DJ571" s="14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4"/>
      <c r="EF571" s="14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1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1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</row>
    <row r="572">
      <c r="A572" s="7"/>
      <c r="B572" s="8"/>
      <c r="C572" s="8"/>
      <c r="D572" s="7"/>
      <c r="E572" s="7"/>
      <c r="F572" s="7"/>
      <c r="G572" s="9"/>
      <c r="H572" s="7"/>
      <c r="I572" s="7"/>
      <c r="J572" s="7"/>
      <c r="K572" s="7"/>
      <c r="L572" s="7"/>
      <c r="M572" s="7"/>
      <c r="N572" s="10"/>
      <c r="O572" s="10"/>
      <c r="P572" s="10"/>
      <c r="Q572" s="11"/>
      <c r="R572" s="10"/>
      <c r="S572" s="10"/>
      <c r="T572" s="13"/>
      <c r="U572" s="14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1"/>
      <c r="AO572" s="10"/>
      <c r="AP572" s="14"/>
      <c r="AQ572" s="14"/>
      <c r="AR572" s="14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1"/>
      <c r="BM572" s="10"/>
      <c r="BN572" s="10"/>
      <c r="BO572" s="10"/>
      <c r="BP572" s="10"/>
      <c r="BQ572" s="10"/>
      <c r="BR572" s="14"/>
      <c r="BS572" s="14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4"/>
      <c r="CO572" s="11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4"/>
      <c r="DJ572" s="14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4"/>
      <c r="EF572" s="14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1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1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</row>
    <row r="573">
      <c r="A573" s="7"/>
      <c r="B573" s="8"/>
      <c r="C573" s="8"/>
      <c r="D573" s="7"/>
      <c r="E573" s="7"/>
      <c r="F573" s="7"/>
      <c r="G573" s="9"/>
      <c r="H573" s="7"/>
      <c r="I573" s="7"/>
      <c r="J573" s="7"/>
      <c r="K573" s="7"/>
      <c r="L573" s="7"/>
      <c r="M573" s="7"/>
      <c r="N573" s="10"/>
      <c r="O573" s="10"/>
      <c r="P573" s="10"/>
      <c r="Q573" s="11"/>
      <c r="R573" s="10"/>
      <c r="S573" s="10"/>
      <c r="T573" s="13"/>
      <c r="U573" s="14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1"/>
      <c r="AO573" s="10"/>
      <c r="AP573" s="14"/>
      <c r="AQ573" s="14"/>
      <c r="AR573" s="14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1"/>
      <c r="BM573" s="10"/>
      <c r="BN573" s="10"/>
      <c r="BO573" s="10"/>
      <c r="BP573" s="10"/>
      <c r="BQ573" s="10"/>
      <c r="BR573" s="14"/>
      <c r="BS573" s="14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4"/>
      <c r="CO573" s="11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4"/>
      <c r="DJ573" s="14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4"/>
      <c r="EF573" s="14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1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1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</row>
    <row r="574">
      <c r="A574" s="7"/>
      <c r="B574" s="8"/>
      <c r="C574" s="8"/>
      <c r="D574" s="7"/>
      <c r="E574" s="7"/>
      <c r="F574" s="7"/>
      <c r="G574" s="9"/>
      <c r="H574" s="7"/>
      <c r="I574" s="7"/>
      <c r="J574" s="7"/>
      <c r="K574" s="7"/>
      <c r="L574" s="7"/>
      <c r="M574" s="7"/>
      <c r="N574" s="10"/>
      <c r="O574" s="10"/>
      <c r="P574" s="10"/>
      <c r="Q574" s="11"/>
      <c r="R574" s="10"/>
      <c r="S574" s="10"/>
      <c r="T574" s="13"/>
      <c r="U574" s="14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1"/>
      <c r="AO574" s="10"/>
      <c r="AP574" s="14"/>
      <c r="AQ574" s="14"/>
      <c r="AR574" s="14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1"/>
      <c r="BM574" s="10"/>
      <c r="BN574" s="10"/>
      <c r="BO574" s="10"/>
      <c r="BP574" s="10"/>
      <c r="BQ574" s="10"/>
      <c r="BR574" s="14"/>
      <c r="BS574" s="14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4"/>
      <c r="CO574" s="11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4"/>
      <c r="DJ574" s="14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4"/>
      <c r="EF574" s="14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1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1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</row>
    <row r="575">
      <c r="A575" s="7"/>
      <c r="B575" s="8"/>
      <c r="C575" s="8"/>
      <c r="D575" s="7"/>
      <c r="E575" s="7"/>
      <c r="F575" s="7"/>
      <c r="G575" s="9"/>
      <c r="H575" s="7"/>
      <c r="I575" s="7"/>
      <c r="J575" s="7"/>
      <c r="K575" s="7"/>
      <c r="L575" s="7"/>
      <c r="M575" s="7"/>
      <c r="N575" s="10"/>
      <c r="O575" s="10"/>
      <c r="P575" s="10"/>
      <c r="Q575" s="11"/>
      <c r="R575" s="10"/>
      <c r="S575" s="10"/>
      <c r="T575" s="13"/>
      <c r="U575" s="14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1"/>
      <c r="AO575" s="10"/>
      <c r="AP575" s="14"/>
      <c r="AQ575" s="14"/>
      <c r="AR575" s="14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1"/>
      <c r="BM575" s="10"/>
      <c r="BN575" s="10"/>
      <c r="BO575" s="10"/>
      <c r="BP575" s="10"/>
      <c r="BQ575" s="10"/>
      <c r="BR575" s="14"/>
      <c r="BS575" s="14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4"/>
      <c r="CO575" s="11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4"/>
      <c r="DJ575" s="14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4"/>
      <c r="EF575" s="14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1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1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</row>
    <row r="576">
      <c r="A576" s="7"/>
      <c r="B576" s="8"/>
      <c r="C576" s="8"/>
      <c r="D576" s="7"/>
      <c r="E576" s="7"/>
      <c r="F576" s="7"/>
      <c r="G576" s="9"/>
      <c r="H576" s="7"/>
      <c r="I576" s="7"/>
      <c r="J576" s="7"/>
      <c r="K576" s="7"/>
      <c r="L576" s="7"/>
      <c r="M576" s="7"/>
      <c r="N576" s="10"/>
      <c r="O576" s="10"/>
      <c r="P576" s="10"/>
      <c r="Q576" s="11"/>
      <c r="R576" s="10"/>
      <c r="S576" s="10"/>
      <c r="T576" s="13"/>
      <c r="U576" s="14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1"/>
      <c r="AO576" s="10"/>
      <c r="AP576" s="14"/>
      <c r="AQ576" s="14"/>
      <c r="AR576" s="14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1"/>
      <c r="BM576" s="10"/>
      <c r="BN576" s="10"/>
      <c r="BO576" s="10"/>
      <c r="BP576" s="10"/>
      <c r="BQ576" s="10"/>
      <c r="BR576" s="14"/>
      <c r="BS576" s="14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4"/>
      <c r="CO576" s="11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4"/>
      <c r="DJ576" s="14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4"/>
      <c r="EF576" s="14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1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1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</row>
    <row r="577">
      <c r="A577" s="7"/>
      <c r="B577" s="8"/>
      <c r="C577" s="8"/>
      <c r="D577" s="7"/>
      <c r="E577" s="7"/>
      <c r="F577" s="7"/>
      <c r="G577" s="9"/>
      <c r="H577" s="7"/>
      <c r="I577" s="7"/>
      <c r="J577" s="7"/>
      <c r="K577" s="7"/>
      <c r="L577" s="7"/>
      <c r="M577" s="7"/>
      <c r="N577" s="10"/>
      <c r="O577" s="10"/>
      <c r="P577" s="10"/>
      <c r="Q577" s="11"/>
      <c r="R577" s="10"/>
      <c r="S577" s="10"/>
      <c r="T577" s="13"/>
      <c r="U577" s="14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1"/>
      <c r="AO577" s="10"/>
      <c r="AP577" s="14"/>
      <c r="AQ577" s="14"/>
      <c r="AR577" s="14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1"/>
      <c r="BM577" s="10"/>
      <c r="BN577" s="10"/>
      <c r="BO577" s="10"/>
      <c r="BP577" s="10"/>
      <c r="BQ577" s="10"/>
      <c r="BR577" s="14"/>
      <c r="BS577" s="14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4"/>
      <c r="CO577" s="11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4"/>
      <c r="DJ577" s="14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4"/>
      <c r="EF577" s="14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1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1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</row>
    <row r="578">
      <c r="A578" s="7"/>
      <c r="B578" s="8"/>
      <c r="C578" s="8"/>
      <c r="D578" s="7"/>
      <c r="E578" s="7"/>
      <c r="F578" s="7"/>
      <c r="G578" s="9"/>
      <c r="H578" s="7"/>
      <c r="I578" s="7"/>
      <c r="J578" s="7"/>
      <c r="K578" s="7"/>
      <c r="L578" s="7"/>
      <c r="M578" s="7"/>
      <c r="N578" s="10"/>
      <c r="O578" s="10"/>
      <c r="P578" s="10"/>
      <c r="Q578" s="11"/>
      <c r="R578" s="10"/>
      <c r="S578" s="10"/>
      <c r="T578" s="13"/>
      <c r="U578" s="14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1"/>
      <c r="AO578" s="10"/>
      <c r="AP578" s="14"/>
      <c r="AQ578" s="14"/>
      <c r="AR578" s="14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1"/>
      <c r="BM578" s="10"/>
      <c r="BN578" s="10"/>
      <c r="BO578" s="10"/>
      <c r="BP578" s="10"/>
      <c r="BQ578" s="10"/>
      <c r="BR578" s="14"/>
      <c r="BS578" s="14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4"/>
      <c r="CO578" s="11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4"/>
      <c r="DJ578" s="14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4"/>
      <c r="EF578" s="14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1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1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</row>
    <row r="579">
      <c r="A579" s="7"/>
      <c r="B579" s="8"/>
      <c r="C579" s="8"/>
      <c r="D579" s="7"/>
      <c r="E579" s="7"/>
      <c r="F579" s="7"/>
      <c r="G579" s="9"/>
      <c r="H579" s="7"/>
      <c r="I579" s="7"/>
      <c r="J579" s="7"/>
      <c r="K579" s="7"/>
      <c r="L579" s="7"/>
      <c r="M579" s="7"/>
      <c r="N579" s="10"/>
      <c r="O579" s="10"/>
      <c r="P579" s="10"/>
      <c r="Q579" s="11"/>
      <c r="R579" s="10"/>
      <c r="S579" s="10"/>
      <c r="T579" s="13"/>
      <c r="U579" s="14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1"/>
      <c r="AO579" s="10"/>
      <c r="AP579" s="14"/>
      <c r="AQ579" s="14"/>
      <c r="AR579" s="14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1"/>
      <c r="BM579" s="10"/>
      <c r="BN579" s="10"/>
      <c r="BO579" s="10"/>
      <c r="BP579" s="10"/>
      <c r="BQ579" s="10"/>
      <c r="BR579" s="14"/>
      <c r="BS579" s="14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4"/>
      <c r="CO579" s="11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4"/>
      <c r="DJ579" s="14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4"/>
      <c r="EF579" s="14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1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1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</row>
    <row r="580">
      <c r="A580" s="7"/>
      <c r="B580" s="8"/>
      <c r="C580" s="8"/>
      <c r="D580" s="7"/>
      <c r="E580" s="7"/>
      <c r="F580" s="7"/>
      <c r="G580" s="9"/>
      <c r="H580" s="7"/>
      <c r="I580" s="7"/>
      <c r="J580" s="7"/>
      <c r="K580" s="7"/>
      <c r="L580" s="7"/>
      <c r="M580" s="7"/>
      <c r="N580" s="10"/>
      <c r="O580" s="10"/>
      <c r="P580" s="10"/>
      <c r="Q580" s="11"/>
      <c r="R580" s="10"/>
      <c r="S580" s="10"/>
      <c r="T580" s="13"/>
      <c r="U580" s="14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1"/>
      <c r="AO580" s="10"/>
      <c r="AP580" s="14"/>
      <c r="AQ580" s="14"/>
      <c r="AR580" s="14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1"/>
      <c r="BM580" s="10"/>
      <c r="BN580" s="10"/>
      <c r="BO580" s="10"/>
      <c r="BP580" s="10"/>
      <c r="BQ580" s="10"/>
      <c r="BR580" s="14"/>
      <c r="BS580" s="14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4"/>
      <c r="CO580" s="11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4"/>
      <c r="DJ580" s="14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4"/>
      <c r="EF580" s="14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1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1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</row>
    <row r="581">
      <c r="A581" s="7"/>
      <c r="B581" s="8"/>
      <c r="C581" s="8"/>
      <c r="D581" s="7"/>
      <c r="E581" s="7"/>
      <c r="F581" s="7"/>
      <c r="G581" s="9"/>
      <c r="H581" s="7"/>
      <c r="I581" s="7"/>
      <c r="J581" s="7"/>
      <c r="K581" s="7"/>
      <c r="L581" s="7"/>
      <c r="M581" s="7"/>
      <c r="N581" s="10"/>
      <c r="O581" s="10"/>
      <c r="P581" s="10"/>
      <c r="Q581" s="11"/>
      <c r="R581" s="10"/>
      <c r="S581" s="10"/>
      <c r="T581" s="13"/>
      <c r="U581" s="14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1"/>
      <c r="AO581" s="10"/>
      <c r="AP581" s="14"/>
      <c r="AQ581" s="14"/>
      <c r="AR581" s="14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1"/>
      <c r="BM581" s="10"/>
      <c r="BN581" s="10"/>
      <c r="BO581" s="10"/>
      <c r="BP581" s="10"/>
      <c r="BQ581" s="10"/>
      <c r="BR581" s="14"/>
      <c r="BS581" s="14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4"/>
      <c r="CO581" s="11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4"/>
      <c r="DJ581" s="14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4"/>
      <c r="EF581" s="14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1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1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</row>
    <row r="582">
      <c r="A582" s="7"/>
      <c r="B582" s="8"/>
      <c r="C582" s="8"/>
      <c r="D582" s="7"/>
      <c r="E582" s="7"/>
      <c r="F582" s="7"/>
      <c r="G582" s="9"/>
      <c r="H582" s="7"/>
      <c r="I582" s="7"/>
      <c r="J582" s="7"/>
      <c r="K582" s="7"/>
      <c r="L582" s="7"/>
      <c r="M582" s="7"/>
      <c r="N582" s="10"/>
      <c r="O582" s="10"/>
      <c r="P582" s="10"/>
      <c r="Q582" s="11"/>
      <c r="R582" s="10"/>
      <c r="S582" s="10"/>
      <c r="T582" s="13"/>
      <c r="U582" s="14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1"/>
      <c r="AO582" s="10"/>
      <c r="AP582" s="14"/>
      <c r="AQ582" s="14"/>
      <c r="AR582" s="14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1"/>
      <c r="BM582" s="10"/>
      <c r="BN582" s="10"/>
      <c r="BO582" s="10"/>
      <c r="BP582" s="10"/>
      <c r="BQ582" s="10"/>
      <c r="BR582" s="14"/>
      <c r="BS582" s="14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4"/>
      <c r="CO582" s="11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4"/>
      <c r="DJ582" s="14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4"/>
      <c r="EF582" s="14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1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1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</row>
    <row r="583">
      <c r="A583" s="7"/>
      <c r="B583" s="8"/>
      <c r="C583" s="8"/>
      <c r="D583" s="7"/>
      <c r="E583" s="7"/>
      <c r="F583" s="7"/>
      <c r="G583" s="9"/>
      <c r="H583" s="7"/>
      <c r="I583" s="7"/>
      <c r="J583" s="7"/>
      <c r="K583" s="7"/>
      <c r="L583" s="7"/>
      <c r="M583" s="7"/>
      <c r="N583" s="10"/>
      <c r="O583" s="10"/>
      <c r="P583" s="10"/>
      <c r="Q583" s="11"/>
      <c r="R583" s="10"/>
      <c r="S583" s="10"/>
      <c r="T583" s="13"/>
      <c r="U583" s="14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1"/>
      <c r="AO583" s="10"/>
      <c r="AP583" s="14"/>
      <c r="AQ583" s="14"/>
      <c r="AR583" s="14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1"/>
      <c r="BM583" s="10"/>
      <c r="BN583" s="10"/>
      <c r="BO583" s="10"/>
      <c r="BP583" s="10"/>
      <c r="BQ583" s="10"/>
      <c r="BR583" s="14"/>
      <c r="BS583" s="14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4"/>
      <c r="CO583" s="11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4"/>
      <c r="DJ583" s="14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4"/>
      <c r="EF583" s="14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1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1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</row>
    <row r="584">
      <c r="A584" s="7"/>
      <c r="B584" s="8"/>
      <c r="C584" s="8"/>
      <c r="D584" s="7"/>
      <c r="E584" s="7"/>
      <c r="F584" s="7"/>
      <c r="G584" s="9"/>
      <c r="H584" s="7"/>
      <c r="I584" s="7"/>
      <c r="J584" s="7"/>
      <c r="K584" s="7"/>
      <c r="L584" s="7"/>
      <c r="M584" s="7"/>
      <c r="N584" s="10"/>
      <c r="O584" s="10"/>
      <c r="P584" s="10"/>
      <c r="Q584" s="11"/>
      <c r="R584" s="10"/>
      <c r="S584" s="10"/>
      <c r="T584" s="13"/>
      <c r="U584" s="14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1"/>
      <c r="AO584" s="10"/>
      <c r="AP584" s="14"/>
      <c r="AQ584" s="14"/>
      <c r="AR584" s="14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1"/>
      <c r="BM584" s="10"/>
      <c r="BN584" s="10"/>
      <c r="BO584" s="10"/>
      <c r="BP584" s="10"/>
      <c r="BQ584" s="10"/>
      <c r="BR584" s="14"/>
      <c r="BS584" s="14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4"/>
      <c r="CO584" s="11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4"/>
      <c r="DJ584" s="14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4"/>
      <c r="EF584" s="14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1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1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</row>
    <row r="585">
      <c r="A585" s="7"/>
      <c r="B585" s="8"/>
      <c r="C585" s="8"/>
      <c r="D585" s="7"/>
      <c r="E585" s="7"/>
      <c r="F585" s="7"/>
      <c r="G585" s="9"/>
      <c r="H585" s="7"/>
      <c r="I585" s="7"/>
      <c r="J585" s="7"/>
      <c r="K585" s="7"/>
      <c r="L585" s="7"/>
      <c r="M585" s="7"/>
      <c r="N585" s="10"/>
      <c r="O585" s="10"/>
      <c r="P585" s="10"/>
      <c r="Q585" s="11"/>
      <c r="R585" s="10"/>
      <c r="S585" s="10"/>
      <c r="T585" s="13"/>
      <c r="U585" s="14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1"/>
      <c r="AO585" s="10"/>
      <c r="AP585" s="14"/>
      <c r="AQ585" s="14"/>
      <c r="AR585" s="14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1"/>
      <c r="BM585" s="10"/>
      <c r="BN585" s="10"/>
      <c r="BO585" s="10"/>
      <c r="BP585" s="10"/>
      <c r="BQ585" s="10"/>
      <c r="BR585" s="14"/>
      <c r="BS585" s="14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4"/>
      <c r="CO585" s="11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4"/>
      <c r="DJ585" s="14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4"/>
      <c r="EF585" s="14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1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1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</row>
    <row r="586">
      <c r="A586" s="7"/>
      <c r="B586" s="8"/>
      <c r="C586" s="8"/>
      <c r="D586" s="7"/>
      <c r="E586" s="7"/>
      <c r="F586" s="7"/>
      <c r="G586" s="9"/>
      <c r="H586" s="7"/>
      <c r="I586" s="7"/>
      <c r="J586" s="7"/>
      <c r="K586" s="7"/>
      <c r="L586" s="7"/>
      <c r="M586" s="7"/>
      <c r="N586" s="10"/>
      <c r="O586" s="10"/>
      <c r="P586" s="10"/>
      <c r="Q586" s="11"/>
      <c r="R586" s="10"/>
      <c r="S586" s="10"/>
      <c r="T586" s="13"/>
      <c r="U586" s="14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1"/>
      <c r="AO586" s="10"/>
      <c r="AP586" s="14"/>
      <c r="AQ586" s="14"/>
      <c r="AR586" s="14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1"/>
      <c r="BM586" s="10"/>
      <c r="BN586" s="10"/>
      <c r="BO586" s="10"/>
      <c r="BP586" s="10"/>
      <c r="BQ586" s="10"/>
      <c r="BR586" s="14"/>
      <c r="BS586" s="14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4"/>
      <c r="CO586" s="11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4"/>
      <c r="DJ586" s="14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4"/>
      <c r="EF586" s="14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1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1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</row>
    <row r="587">
      <c r="A587" s="7"/>
      <c r="B587" s="8"/>
      <c r="C587" s="8"/>
      <c r="D587" s="7"/>
      <c r="E587" s="7"/>
      <c r="F587" s="7"/>
      <c r="G587" s="9"/>
      <c r="H587" s="7"/>
      <c r="I587" s="7"/>
      <c r="J587" s="7"/>
      <c r="K587" s="7"/>
      <c r="L587" s="7"/>
      <c r="M587" s="7"/>
      <c r="N587" s="10"/>
      <c r="O587" s="10"/>
      <c r="P587" s="10"/>
      <c r="Q587" s="11"/>
      <c r="R587" s="10"/>
      <c r="S587" s="10"/>
      <c r="T587" s="13"/>
      <c r="U587" s="14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1"/>
      <c r="AO587" s="10"/>
      <c r="AP587" s="14"/>
      <c r="AQ587" s="14"/>
      <c r="AR587" s="14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1"/>
      <c r="BM587" s="10"/>
      <c r="BN587" s="10"/>
      <c r="BO587" s="10"/>
      <c r="BP587" s="10"/>
      <c r="BQ587" s="10"/>
      <c r="BR587" s="14"/>
      <c r="BS587" s="14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4"/>
      <c r="CO587" s="11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4"/>
      <c r="DJ587" s="14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4"/>
      <c r="EF587" s="14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1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1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</row>
    <row r="588">
      <c r="A588" s="7"/>
      <c r="B588" s="8"/>
      <c r="C588" s="8"/>
      <c r="D588" s="7"/>
      <c r="E588" s="7"/>
      <c r="F588" s="7"/>
      <c r="G588" s="9"/>
      <c r="H588" s="7"/>
      <c r="I588" s="7"/>
      <c r="J588" s="7"/>
      <c r="K588" s="7"/>
      <c r="L588" s="7"/>
      <c r="M588" s="7"/>
      <c r="N588" s="10"/>
      <c r="O588" s="10"/>
      <c r="P588" s="10"/>
      <c r="Q588" s="11"/>
      <c r="R588" s="10"/>
      <c r="S588" s="10"/>
      <c r="T588" s="13"/>
      <c r="U588" s="14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1"/>
      <c r="AO588" s="10"/>
      <c r="AP588" s="14"/>
      <c r="AQ588" s="14"/>
      <c r="AR588" s="14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1"/>
      <c r="BM588" s="10"/>
      <c r="BN588" s="10"/>
      <c r="BO588" s="10"/>
      <c r="BP588" s="10"/>
      <c r="BQ588" s="10"/>
      <c r="BR588" s="14"/>
      <c r="BS588" s="14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4"/>
      <c r="CO588" s="11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4"/>
      <c r="DJ588" s="14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4"/>
      <c r="EF588" s="14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1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1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</row>
    <row r="589">
      <c r="A589" s="7"/>
      <c r="B589" s="8"/>
      <c r="C589" s="8"/>
      <c r="D589" s="7"/>
      <c r="E589" s="7"/>
      <c r="F589" s="7"/>
      <c r="G589" s="9"/>
      <c r="H589" s="7"/>
      <c r="I589" s="7"/>
      <c r="J589" s="7"/>
      <c r="K589" s="7"/>
      <c r="L589" s="7"/>
      <c r="M589" s="7"/>
      <c r="N589" s="10"/>
      <c r="O589" s="10"/>
      <c r="P589" s="10"/>
      <c r="Q589" s="11"/>
      <c r="R589" s="10"/>
      <c r="S589" s="10"/>
      <c r="T589" s="13"/>
      <c r="U589" s="14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1"/>
      <c r="AO589" s="10"/>
      <c r="AP589" s="14"/>
      <c r="AQ589" s="14"/>
      <c r="AR589" s="14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1"/>
      <c r="BM589" s="10"/>
      <c r="BN589" s="10"/>
      <c r="BO589" s="10"/>
      <c r="BP589" s="10"/>
      <c r="BQ589" s="10"/>
      <c r="BR589" s="14"/>
      <c r="BS589" s="14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4"/>
      <c r="CO589" s="11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4"/>
      <c r="DJ589" s="14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4"/>
      <c r="EF589" s="14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1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1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</row>
    <row r="590">
      <c r="A590" s="7"/>
      <c r="B590" s="8"/>
      <c r="C590" s="8"/>
      <c r="D590" s="7"/>
      <c r="E590" s="7"/>
      <c r="F590" s="7"/>
      <c r="G590" s="9"/>
      <c r="H590" s="7"/>
      <c r="I590" s="7"/>
      <c r="J590" s="7"/>
      <c r="K590" s="7"/>
      <c r="L590" s="7"/>
      <c r="M590" s="7"/>
      <c r="N590" s="10"/>
      <c r="O590" s="10"/>
      <c r="P590" s="10"/>
      <c r="Q590" s="11"/>
      <c r="R590" s="10"/>
      <c r="S590" s="10"/>
      <c r="T590" s="13"/>
      <c r="U590" s="14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1"/>
      <c r="AO590" s="10"/>
      <c r="AP590" s="14"/>
      <c r="AQ590" s="14"/>
      <c r="AR590" s="14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1"/>
      <c r="BM590" s="10"/>
      <c r="BN590" s="10"/>
      <c r="BO590" s="10"/>
      <c r="BP590" s="10"/>
      <c r="BQ590" s="10"/>
      <c r="BR590" s="14"/>
      <c r="BS590" s="14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4"/>
      <c r="CO590" s="11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4"/>
      <c r="DJ590" s="14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4"/>
      <c r="EF590" s="14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1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1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</row>
    <row r="591">
      <c r="A591" s="7"/>
      <c r="B591" s="8"/>
      <c r="C591" s="8"/>
      <c r="D591" s="7"/>
      <c r="E591" s="7"/>
      <c r="F591" s="7"/>
      <c r="G591" s="9"/>
      <c r="H591" s="7"/>
      <c r="I591" s="7"/>
      <c r="J591" s="7"/>
      <c r="K591" s="7"/>
      <c r="L591" s="7"/>
      <c r="M591" s="7"/>
      <c r="N591" s="10"/>
      <c r="O591" s="10"/>
      <c r="P591" s="10"/>
      <c r="Q591" s="11"/>
      <c r="R591" s="10"/>
      <c r="S591" s="10"/>
      <c r="T591" s="13"/>
      <c r="U591" s="14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1"/>
      <c r="AO591" s="10"/>
      <c r="AP591" s="14"/>
      <c r="AQ591" s="14"/>
      <c r="AR591" s="14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1"/>
      <c r="BM591" s="10"/>
      <c r="BN591" s="10"/>
      <c r="BO591" s="10"/>
      <c r="BP591" s="10"/>
      <c r="BQ591" s="10"/>
      <c r="BR591" s="14"/>
      <c r="BS591" s="14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4"/>
      <c r="CO591" s="11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4"/>
      <c r="DJ591" s="14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4"/>
      <c r="EF591" s="14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1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1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</row>
    <row r="592">
      <c r="A592" s="7"/>
      <c r="B592" s="8"/>
      <c r="C592" s="8"/>
      <c r="D592" s="7"/>
      <c r="E592" s="7"/>
      <c r="F592" s="7"/>
      <c r="G592" s="9"/>
      <c r="H592" s="7"/>
      <c r="I592" s="7"/>
      <c r="J592" s="7"/>
      <c r="K592" s="7"/>
      <c r="L592" s="7"/>
      <c r="M592" s="7"/>
      <c r="N592" s="10"/>
      <c r="O592" s="10"/>
      <c r="P592" s="10"/>
      <c r="Q592" s="11"/>
      <c r="R592" s="10"/>
      <c r="S592" s="10"/>
      <c r="T592" s="13"/>
      <c r="U592" s="14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1"/>
      <c r="AO592" s="10"/>
      <c r="AP592" s="14"/>
      <c r="AQ592" s="14"/>
      <c r="AR592" s="14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1"/>
      <c r="BM592" s="10"/>
      <c r="BN592" s="10"/>
      <c r="BO592" s="10"/>
      <c r="BP592" s="10"/>
      <c r="BQ592" s="10"/>
      <c r="BR592" s="14"/>
      <c r="BS592" s="14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4"/>
      <c r="CO592" s="11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4"/>
      <c r="DJ592" s="14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4"/>
      <c r="EF592" s="14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1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1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</row>
    <row r="593">
      <c r="A593" s="7"/>
      <c r="B593" s="8"/>
      <c r="C593" s="8"/>
      <c r="D593" s="7"/>
      <c r="E593" s="7"/>
      <c r="F593" s="7"/>
      <c r="G593" s="9"/>
      <c r="H593" s="7"/>
      <c r="I593" s="7"/>
      <c r="J593" s="7"/>
      <c r="K593" s="7"/>
      <c r="L593" s="7"/>
      <c r="M593" s="7"/>
      <c r="N593" s="10"/>
      <c r="O593" s="10"/>
      <c r="P593" s="10"/>
      <c r="Q593" s="11"/>
      <c r="R593" s="10"/>
      <c r="S593" s="10"/>
      <c r="T593" s="13"/>
      <c r="U593" s="14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1"/>
      <c r="AO593" s="10"/>
      <c r="AP593" s="14"/>
      <c r="AQ593" s="14"/>
      <c r="AR593" s="14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1"/>
      <c r="BM593" s="10"/>
      <c r="BN593" s="10"/>
      <c r="BO593" s="10"/>
      <c r="BP593" s="10"/>
      <c r="BQ593" s="10"/>
      <c r="BR593" s="14"/>
      <c r="BS593" s="14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4"/>
      <c r="CO593" s="11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4"/>
      <c r="DJ593" s="14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4"/>
      <c r="EF593" s="14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1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1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</row>
    <row r="594">
      <c r="A594" s="7"/>
      <c r="B594" s="8"/>
      <c r="C594" s="8"/>
      <c r="D594" s="7"/>
      <c r="E594" s="7"/>
      <c r="F594" s="7"/>
      <c r="G594" s="9"/>
      <c r="H594" s="7"/>
      <c r="I594" s="7"/>
      <c r="J594" s="7"/>
      <c r="K594" s="7"/>
      <c r="L594" s="7"/>
      <c r="M594" s="7"/>
      <c r="N594" s="10"/>
      <c r="O594" s="10"/>
      <c r="P594" s="10"/>
      <c r="Q594" s="11"/>
      <c r="R594" s="10"/>
      <c r="S594" s="10"/>
      <c r="T594" s="13"/>
      <c r="U594" s="14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1"/>
      <c r="AO594" s="10"/>
      <c r="AP594" s="14"/>
      <c r="AQ594" s="14"/>
      <c r="AR594" s="14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1"/>
      <c r="BM594" s="10"/>
      <c r="BN594" s="10"/>
      <c r="BO594" s="10"/>
      <c r="BP594" s="10"/>
      <c r="BQ594" s="10"/>
      <c r="BR594" s="14"/>
      <c r="BS594" s="14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4"/>
      <c r="CO594" s="11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4"/>
      <c r="DJ594" s="14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4"/>
      <c r="EF594" s="14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1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1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</row>
    <row r="595">
      <c r="A595" s="7"/>
      <c r="B595" s="8"/>
      <c r="C595" s="8"/>
      <c r="D595" s="7"/>
      <c r="E595" s="7"/>
      <c r="F595" s="7"/>
      <c r="G595" s="9"/>
      <c r="H595" s="7"/>
      <c r="I595" s="7"/>
      <c r="J595" s="7"/>
      <c r="K595" s="7"/>
      <c r="L595" s="7"/>
      <c r="M595" s="7"/>
      <c r="N595" s="10"/>
      <c r="O595" s="10"/>
      <c r="P595" s="10"/>
      <c r="Q595" s="11"/>
      <c r="R595" s="10"/>
      <c r="S595" s="10"/>
      <c r="T595" s="13"/>
      <c r="U595" s="14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1"/>
      <c r="AO595" s="10"/>
      <c r="AP595" s="14"/>
      <c r="AQ595" s="14"/>
      <c r="AR595" s="14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1"/>
      <c r="BM595" s="10"/>
      <c r="BN595" s="10"/>
      <c r="BO595" s="10"/>
      <c r="BP595" s="10"/>
      <c r="BQ595" s="10"/>
      <c r="BR595" s="14"/>
      <c r="BS595" s="14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4"/>
      <c r="CO595" s="11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4"/>
      <c r="DJ595" s="14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4"/>
      <c r="EF595" s="14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1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1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</row>
    <row r="596">
      <c r="A596" s="7"/>
      <c r="B596" s="8"/>
      <c r="C596" s="8"/>
      <c r="D596" s="7"/>
      <c r="E596" s="7"/>
      <c r="F596" s="7"/>
      <c r="G596" s="9"/>
      <c r="H596" s="7"/>
      <c r="I596" s="7"/>
      <c r="J596" s="7"/>
      <c r="K596" s="7"/>
      <c r="L596" s="7"/>
      <c r="M596" s="7"/>
      <c r="N596" s="10"/>
      <c r="O596" s="10"/>
      <c r="P596" s="10"/>
      <c r="Q596" s="11"/>
      <c r="R596" s="10"/>
      <c r="S596" s="10"/>
      <c r="T596" s="13"/>
      <c r="U596" s="14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1"/>
      <c r="AO596" s="10"/>
      <c r="AP596" s="14"/>
      <c r="AQ596" s="14"/>
      <c r="AR596" s="14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1"/>
      <c r="BM596" s="10"/>
      <c r="BN596" s="10"/>
      <c r="BO596" s="10"/>
      <c r="BP596" s="10"/>
      <c r="BQ596" s="10"/>
      <c r="BR596" s="14"/>
      <c r="BS596" s="14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4"/>
      <c r="CO596" s="11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4"/>
      <c r="DJ596" s="14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4"/>
      <c r="EF596" s="14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1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1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</row>
    <row r="597">
      <c r="A597" s="7"/>
      <c r="B597" s="8"/>
      <c r="C597" s="8"/>
      <c r="D597" s="7"/>
      <c r="E597" s="7"/>
      <c r="F597" s="7"/>
      <c r="G597" s="9"/>
      <c r="H597" s="7"/>
      <c r="I597" s="7"/>
      <c r="J597" s="7"/>
      <c r="K597" s="7"/>
      <c r="L597" s="7"/>
      <c r="M597" s="7"/>
      <c r="N597" s="10"/>
      <c r="O597" s="10"/>
      <c r="P597" s="10"/>
      <c r="Q597" s="11"/>
      <c r="R597" s="10"/>
      <c r="S597" s="10"/>
      <c r="T597" s="13"/>
      <c r="U597" s="14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1"/>
      <c r="AO597" s="10"/>
      <c r="AP597" s="14"/>
      <c r="AQ597" s="14"/>
      <c r="AR597" s="14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1"/>
      <c r="BM597" s="10"/>
      <c r="BN597" s="10"/>
      <c r="BO597" s="10"/>
      <c r="BP597" s="10"/>
      <c r="BQ597" s="10"/>
      <c r="BR597" s="14"/>
      <c r="BS597" s="14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4"/>
      <c r="CO597" s="11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4"/>
      <c r="DJ597" s="14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4"/>
      <c r="EF597" s="14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1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1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</row>
    <row r="598">
      <c r="A598" s="7"/>
      <c r="B598" s="8"/>
      <c r="C598" s="8"/>
      <c r="D598" s="7"/>
      <c r="E598" s="7"/>
      <c r="F598" s="7"/>
      <c r="G598" s="9"/>
      <c r="H598" s="7"/>
      <c r="I598" s="7"/>
      <c r="J598" s="7"/>
      <c r="K598" s="7"/>
      <c r="L598" s="7"/>
      <c r="M598" s="7"/>
      <c r="N598" s="10"/>
      <c r="O598" s="10"/>
      <c r="P598" s="10"/>
      <c r="Q598" s="11"/>
      <c r="R598" s="10"/>
      <c r="S598" s="10"/>
      <c r="T598" s="13"/>
      <c r="U598" s="14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1"/>
      <c r="AO598" s="10"/>
      <c r="AP598" s="14"/>
      <c r="AQ598" s="14"/>
      <c r="AR598" s="14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1"/>
      <c r="BM598" s="10"/>
      <c r="BN598" s="10"/>
      <c r="BO598" s="10"/>
      <c r="BP598" s="10"/>
      <c r="BQ598" s="10"/>
      <c r="BR598" s="14"/>
      <c r="BS598" s="14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4"/>
      <c r="CO598" s="11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4"/>
      <c r="DJ598" s="14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4"/>
      <c r="EF598" s="14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1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1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</row>
    <row r="599">
      <c r="A599" s="7"/>
      <c r="B599" s="8"/>
      <c r="C599" s="8"/>
      <c r="D599" s="7"/>
      <c r="E599" s="7"/>
      <c r="F599" s="7"/>
      <c r="G599" s="9"/>
      <c r="H599" s="7"/>
      <c r="I599" s="7"/>
      <c r="J599" s="7"/>
      <c r="K599" s="7"/>
      <c r="L599" s="7"/>
      <c r="M599" s="7"/>
      <c r="N599" s="10"/>
      <c r="O599" s="10"/>
      <c r="P599" s="10"/>
      <c r="Q599" s="11"/>
      <c r="R599" s="10"/>
      <c r="S599" s="10"/>
      <c r="T599" s="13"/>
      <c r="U599" s="14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1"/>
      <c r="AO599" s="10"/>
      <c r="AP599" s="14"/>
      <c r="AQ599" s="14"/>
      <c r="AR599" s="14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1"/>
      <c r="BM599" s="10"/>
      <c r="BN599" s="10"/>
      <c r="BO599" s="10"/>
      <c r="BP599" s="10"/>
      <c r="BQ599" s="10"/>
      <c r="BR599" s="14"/>
      <c r="BS599" s="14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4"/>
      <c r="CO599" s="11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4"/>
      <c r="DJ599" s="14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4"/>
      <c r="EF599" s="14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1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1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</row>
    <row r="600">
      <c r="A600" s="7"/>
      <c r="B600" s="8"/>
      <c r="C600" s="8"/>
      <c r="D600" s="7"/>
      <c r="E600" s="7"/>
      <c r="F600" s="7"/>
      <c r="G600" s="9"/>
      <c r="H600" s="7"/>
      <c r="I600" s="7"/>
      <c r="J600" s="7"/>
      <c r="K600" s="7"/>
      <c r="L600" s="7"/>
      <c r="M600" s="7"/>
      <c r="N600" s="10"/>
      <c r="O600" s="10"/>
      <c r="P600" s="10"/>
      <c r="Q600" s="11"/>
      <c r="R600" s="10"/>
      <c r="S600" s="10"/>
      <c r="T600" s="13"/>
      <c r="U600" s="14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1"/>
      <c r="AO600" s="10"/>
      <c r="AP600" s="14"/>
      <c r="AQ600" s="14"/>
      <c r="AR600" s="14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1"/>
      <c r="BM600" s="10"/>
      <c r="BN600" s="10"/>
      <c r="BO600" s="10"/>
      <c r="BP600" s="10"/>
      <c r="BQ600" s="10"/>
      <c r="BR600" s="14"/>
      <c r="BS600" s="14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4"/>
      <c r="CO600" s="11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4"/>
      <c r="DJ600" s="14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4"/>
      <c r="EF600" s="14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1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1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</row>
    <row r="601">
      <c r="A601" s="7"/>
      <c r="B601" s="8"/>
      <c r="C601" s="8"/>
      <c r="D601" s="7"/>
      <c r="E601" s="7"/>
      <c r="F601" s="7"/>
      <c r="G601" s="9"/>
      <c r="H601" s="7"/>
      <c r="I601" s="7"/>
      <c r="J601" s="7"/>
      <c r="K601" s="7"/>
      <c r="L601" s="7"/>
      <c r="M601" s="7"/>
      <c r="N601" s="10"/>
      <c r="O601" s="10"/>
      <c r="P601" s="10"/>
      <c r="Q601" s="11"/>
      <c r="R601" s="10"/>
      <c r="S601" s="10"/>
      <c r="T601" s="13"/>
      <c r="U601" s="14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1"/>
      <c r="AO601" s="10"/>
      <c r="AP601" s="14"/>
      <c r="AQ601" s="14"/>
      <c r="AR601" s="14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1"/>
      <c r="BM601" s="10"/>
      <c r="BN601" s="10"/>
      <c r="BO601" s="10"/>
      <c r="BP601" s="10"/>
      <c r="BQ601" s="10"/>
      <c r="BR601" s="14"/>
      <c r="BS601" s="14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4"/>
      <c r="CO601" s="11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4"/>
      <c r="DJ601" s="14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4"/>
      <c r="EF601" s="14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1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1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</row>
    <row r="602">
      <c r="A602" s="7"/>
      <c r="B602" s="8"/>
      <c r="C602" s="8"/>
      <c r="D602" s="7"/>
      <c r="E602" s="7"/>
      <c r="F602" s="7"/>
      <c r="G602" s="9"/>
      <c r="H602" s="7"/>
      <c r="I602" s="7"/>
      <c r="J602" s="7"/>
      <c r="K602" s="7"/>
      <c r="L602" s="7"/>
      <c r="M602" s="7"/>
      <c r="N602" s="10"/>
      <c r="O602" s="10"/>
      <c r="P602" s="10"/>
      <c r="Q602" s="11"/>
      <c r="R602" s="10"/>
      <c r="S602" s="10"/>
      <c r="T602" s="13"/>
      <c r="U602" s="14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1"/>
      <c r="AO602" s="10"/>
      <c r="AP602" s="14"/>
      <c r="AQ602" s="14"/>
      <c r="AR602" s="14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1"/>
      <c r="BM602" s="10"/>
      <c r="BN602" s="10"/>
      <c r="BO602" s="10"/>
      <c r="BP602" s="10"/>
      <c r="BQ602" s="10"/>
      <c r="BR602" s="14"/>
      <c r="BS602" s="14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4"/>
      <c r="CO602" s="11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4"/>
      <c r="DJ602" s="14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4"/>
      <c r="EF602" s="14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1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1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</row>
    <row r="603">
      <c r="A603" s="7"/>
      <c r="B603" s="8"/>
      <c r="C603" s="8"/>
      <c r="D603" s="7"/>
      <c r="E603" s="7"/>
      <c r="F603" s="7"/>
      <c r="G603" s="9"/>
      <c r="H603" s="7"/>
      <c r="I603" s="7"/>
      <c r="J603" s="7"/>
      <c r="K603" s="7"/>
      <c r="L603" s="7"/>
      <c r="M603" s="7"/>
      <c r="N603" s="10"/>
      <c r="O603" s="10"/>
      <c r="P603" s="10"/>
      <c r="Q603" s="11"/>
      <c r="R603" s="10"/>
      <c r="S603" s="10"/>
      <c r="T603" s="13"/>
      <c r="U603" s="14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1"/>
      <c r="AO603" s="10"/>
      <c r="AP603" s="14"/>
      <c r="AQ603" s="14"/>
      <c r="AR603" s="14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1"/>
      <c r="BM603" s="10"/>
      <c r="BN603" s="10"/>
      <c r="BO603" s="10"/>
      <c r="BP603" s="10"/>
      <c r="BQ603" s="10"/>
      <c r="BR603" s="14"/>
      <c r="BS603" s="14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4"/>
      <c r="CO603" s="11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4"/>
      <c r="DJ603" s="14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4"/>
      <c r="EF603" s="14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1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1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</row>
    <row r="604">
      <c r="A604" s="7"/>
      <c r="B604" s="8"/>
      <c r="C604" s="8"/>
      <c r="D604" s="7"/>
      <c r="E604" s="7"/>
      <c r="F604" s="7"/>
      <c r="G604" s="9"/>
      <c r="H604" s="7"/>
      <c r="I604" s="7"/>
      <c r="J604" s="7"/>
      <c r="K604" s="7"/>
      <c r="L604" s="7"/>
      <c r="M604" s="7"/>
      <c r="N604" s="10"/>
      <c r="O604" s="10"/>
      <c r="P604" s="10"/>
      <c r="Q604" s="11"/>
      <c r="R604" s="10"/>
      <c r="S604" s="10"/>
      <c r="T604" s="13"/>
      <c r="U604" s="14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1"/>
      <c r="AO604" s="10"/>
      <c r="AP604" s="14"/>
      <c r="AQ604" s="14"/>
      <c r="AR604" s="14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1"/>
      <c r="BM604" s="10"/>
      <c r="BN604" s="10"/>
      <c r="BO604" s="10"/>
      <c r="BP604" s="10"/>
      <c r="BQ604" s="10"/>
      <c r="BR604" s="14"/>
      <c r="BS604" s="14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4"/>
      <c r="CO604" s="11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4"/>
      <c r="DJ604" s="14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4"/>
      <c r="EF604" s="14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1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1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</row>
    <row r="605">
      <c r="A605" s="7"/>
      <c r="B605" s="8"/>
      <c r="C605" s="8"/>
      <c r="D605" s="7"/>
      <c r="E605" s="7"/>
      <c r="F605" s="7"/>
      <c r="G605" s="9"/>
      <c r="H605" s="7"/>
      <c r="I605" s="7"/>
      <c r="J605" s="7"/>
      <c r="K605" s="7"/>
      <c r="L605" s="7"/>
      <c r="M605" s="7"/>
      <c r="N605" s="10"/>
      <c r="O605" s="10"/>
      <c r="P605" s="10"/>
      <c r="Q605" s="11"/>
      <c r="R605" s="10"/>
      <c r="S605" s="10"/>
      <c r="T605" s="13"/>
      <c r="U605" s="14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1"/>
      <c r="AO605" s="10"/>
      <c r="AP605" s="14"/>
      <c r="AQ605" s="14"/>
      <c r="AR605" s="14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1"/>
      <c r="BM605" s="10"/>
      <c r="BN605" s="10"/>
      <c r="BO605" s="10"/>
      <c r="BP605" s="10"/>
      <c r="BQ605" s="10"/>
      <c r="BR605" s="14"/>
      <c r="BS605" s="14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4"/>
      <c r="CO605" s="11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4"/>
      <c r="DJ605" s="14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4"/>
      <c r="EF605" s="14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1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1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</row>
    <row r="606">
      <c r="A606" s="7"/>
      <c r="B606" s="8"/>
      <c r="C606" s="8"/>
      <c r="D606" s="7"/>
      <c r="E606" s="7"/>
      <c r="F606" s="7"/>
      <c r="G606" s="9"/>
      <c r="H606" s="7"/>
      <c r="I606" s="7"/>
      <c r="J606" s="7"/>
      <c r="K606" s="7"/>
      <c r="L606" s="7"/>
      <c r="M606" s="7"/>
      <c r="N606" s="10"/>
      <c r="O606" s="10"/>
      <c r="P606" s="10"/>
      <c r="Q606" s="11"/>
      <c r="R606" s="10"/>
      <c r="S606" s="10"/>
      <c r="T606" s="13"/>
      <c r="U606" s="14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1"/>
      <c r="AO606" s="10"/>
      <c r="AP606" s="14"/>
      <c r="AQ606" s="14"/>
      <c r="AR606" s="14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1"/>
      <c r="BM606" s="10"/>
      <c r="BN606" s="10"/>
      <c r="BO606" s="10"/>
      <c r="BP606" s="10"/>
      <c r="BQ606" s="10"/>
      <c r="BR606" s="14"/>
      <c r="BS606" s="14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4"/>
      <c r="CO606" s="11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4"/>
      <c r="DJ606" s="14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4"/>
      <c r="EF606" s="14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1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1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</row>
    <row r="607">
      <c r="A607" s="7"/>
      <c r="B607" s="8"/>
      <c r="C607" s="8"/>
      <c r="D607" s="7"/>
      <c r="E607" s="7"/>
      <c r="F607" s="7"/>
      <c r="G607" s="9"/>
      <c r="H607" s="7"/>
      <c r="I607" s="7"/>
      <c r="J607" s="7"/>
      <c r="K607" s="7"/>
      <c r="L607" s="7"/>
      <c r="M607" s="7"/>
      <c r="N607" s="10"/>
      <c r="O607" s="10"/>
      <c r="P607" s="10"/>
      <c r="Q607" s="11"/>
      <c r="R607" s="10"/>
      <c r="S607" s="10"/>
      <c r="T607" s="13"/>
      <c r="U607" s="14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1"/>
      <c r="AO607" s="10"/>
      <c r="AP607" s="14"/>
      <c r="AQ607" s="14"/>
      <c r="AR607" s="14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1"/>
      <c r="BM607" s="10"/>
      <c r="BN607" s="10"/>
      <c r="BO607" s="10"/>
      <c r="BP607" s="10"/>
      <c r="BQ607" s="10"/>
      <c r="BR607" s="14"/>
      <c r="BS607" s="14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4"/>
      <c r="CO607" s="11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4"/>
      <c r="DJ607" s="14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4"/>
      <c r="EF607" s="14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1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1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</row>
    <row r="608">
      <c r="A608" s="7"/>
      <c r="B608" s="8"/>
      <c r="C608" s="8"/>
      <c r="D608" s="7"/>
      <c r="E608" s="7"/>
      <c r="F608" s="7"/>
      <c r="G608" s="9"/>
      <c r="H608" s="7"/>
      <c r="I608" s="7"/>
      <c r="J608" s="7"/>
      <c r="K608" s="7"/>
      <c r="L608" s="7"/>
      <c r="M608" s="7"/>
      <c r="N608" s="10"/>
      <c r="O608" s="10"/>
      <c r="P608" s="10"/>
      <c r="Q608" s="11"/>
      <c r="R608" s="10"/>
      <c r="S608" s="10"/>
      <c r="T608" s="13"/>
      <c r="U608" s="14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1"/>
      <c r="AO608" s="10"/>
      <c r="AP608" s="14"/>
      <c r="AQ608" s="14"/>
      <c r="AR608" s="14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1"/>
      <c r="BM608" s="10"/>
      <c r="BN608" s="10"/>
      <c r="BO608" s="10"/>
      <c r="BP608" s="10"/>
      <c r="BQ608" s="10"/>
      <c r="BR608" s="14"/>
      <c r="BS608" s="14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4"/>
      <c r="CO608" s="11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4"/>
      <c r="DJ608" s="14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4"/>
      <c r="EF608" s="14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1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1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</row>
    <row r="609">
      <c r="A609" s="7"/>
      <c r="B609" s="8"/>
      <c r="C609" s="8"/>
      <c r="D609" s="7"/>
      <c r="E609" s="7"/>
      <c r="F609" s="7"/>
      <c r="G609" s="9"/>
      <c r="H609" s="7"/>
      <c r="I609" s="7"/>
      <c r="J609" s="7"/>
      <c r="K609" s="7"/>
      <c r="L609" s="7"/>
      <c r="M609" s="7"/>
      <c r="N609" s="10"/>
      <c r="O609" s="10"/>
      <c r="P609" s="10"/>
      <c r="Q609" s="11"/>
      <c r="R609" s="10"/>
      <c r="S609" s="10"/>
      <c r="T609" s="13"/>
      <c r="U609" s="14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1"/>
      <c r="AO609" s="10"/>
      <c r="AP609" s="14"/>
      <c r="AQ609" s="14"/>
      <c r="AR609" s="14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1"/>
      <c r="BM609" s="10"/>
      <c r="BN609" s="10"/>
      <c r="BO609" s="10"/>
      <c r="BP609" s="10"/>
      <c r="BQ609" s="10"/>
      <c r="BR609" s="14"/>
      <c r="BS609" s="14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4"/>
      <c r="CO609" s="11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4"/>
      <c r="DJ609" s="14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4"/>
      <c r="EF609" s="14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1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1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</row>
    <row r="610">
      <c r="A610" s="7"/>
      <c r="B610" s="8"/>
      <c r="C610" s="8"/>
      <c r="D610" s="7"/>
      <c r="E610" s="7"/>
      <c r="F610" s="7"/>
      <c r="G610" s="9"/>
      <c r="H610" s="7"/>
      <c r="I610" s="7"/>
      <c r="J610" s="7"/>
      <c r="K610" s="7"/>
      <c r="L610" s="7"/>
      <c r="M610" s="7"/>
      <c r="N610" s="10"/>
      <c r="O610" s="10"/>
      <c r="P610" s="10"/>
      <c r="Q610" s="11"/>
      <c r="R610" s="10"/>
      <c r="S610" s="10"/>
      <c r="T610" s="13"/>
      <c r="U610" s="14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1"/>
      <c r="AO610" s="10"/>
      <c r="AP610" s="14"/>
      <c r="AQ610" s="14"/>
      <c r="AR610" s="14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1"/>
      <c r="BM610" s="10"/>
      <c r="BN610" s="10"/>
      <c r="BO610" s="10"/>
      <c r="BP610" s="10"/>
      <c r="BQ610" s="10"/>
      <c r="BR610" s="14"/>
      <c r="BS610" s="14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4"/>
      <c r="CO610" s="11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4"/>
      <c r="DJ610" s="14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4"/>
      <c r="EF610" s="14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1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1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</row>
    <row r="611">
      <c r="A611" s="7"/>
      <c r="B611" s="8"/>
      <c r="C611" s="8"/>
      <c r="D611" s="7"/>
      <c r="E611" s="7"/>
      <c r="F611" s="7"/>
      <c r="G611" s="9"/>
      <c r="H611" s="7"/>
      <c r="I611" s="7"/>
      <c r="J611" s="7"/>
      <c r="K611" s="7"/>
      <c r="L611" s="7"/>
      <c r="M611" s="7"/>
      <c r="N611" s="10"/>
      <c r="O611" s="10"/>
      <c r="P611" s="10"/>
      <c r="Q611" s="11"/>
      <c r="R611" s="10"/>
      <c r="S611" s="10"/>
      <c r="T611" s="13"/>
      <c r="U611" s="14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1"/>
      <c r="AO611" s="10"/>
      <c r="AP611" s="14"/>
      <c r="AQ611" s="14"/>
      <c r="AR611" s="14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1"/>
      <c r="BM611" s="10"/>
      <c r="BN611" s="10"/>
      <c r="BO611" s="10"/>
      <c r="BP611" s="10"/>
      <c r="BQ611" s="10"/>
      <c r="BR611" s="14"/>
      <c r="BS611" s="14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4"/>
      <c r="CO611" s="11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4"/>
      <c r="DJ611" s="14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4"/>
      <c r="EF611" s="14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1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1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</row>
    <row r="612">
      <c r="A612" s="7"/>
      <c r="B612" s="8"/>
      <c r="C612" s="8"/>
      <c r="D612" s="7"/>
      <c r="E612" s="7"/>
      <c r="F612" s="7"/>
      <c r="G612" s="9"/>
      <c r="H612" s="7"/>
      <c r="I612" s="7"/>
      <c r="J612" s="7"/>
      <c r="K612" s="7"/>
      <c r="L612" s="7"/>
      <c r="M612" s="7"/>
      <c r="N612" s="10"/>
      <c r="O612" s="10"/>
      <c r="P612" s="10"/>
      <c r="Q612" s="11"/>
      <c r="R612" s="10"/>
      <c r="S612" s="10"/>
      <c r="T612" s="13"/>
      <c r="U612" s="14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1"/>
      <c r="AO612" s="10"/>
      <c r="AP612" s="14"/>
      <c r="AQ612" s="14"/>
      <c r="AR612" s="14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1"/>
      <c r="BM612" s="10"/>
      <c r="BN612" s="10"/>
      <c r="BO612" s="10"/>
      <c r="BP612" s="10"/>
      <c r="BQ612" s="10"/>
      <c r="BR612" s="14"/>
      <c r="BS612" s="14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4"/>
      <c r="CO612" s="11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4"/>
      <c r="DJ612" s="14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4"/>
      <c r="EF612" s="14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1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1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</row>
    <row r="613">
      <c r="A613" s="7"/>
      <c r="B613" s="8"/>
      <c r="C613" s="8"/>
      <c r="D613" s="7"/>
      <c r="E613" s="7"/>
      <c r="F613" s="7"/>
      <c r="G613" s="9"/>
      <c r="H613" s="7"/>
      <c r="I613" s="7"/>
      <c r="J613" s="7"/>
      <c r="K613" s="7"/>
      <c r="L613" s="7"/>
      <c r="M613" s="7"/>
      <c r="N613" s="10"/>
      <c r="O613" s="10"/>
      <c r="P613" s="10"/>
      <c r="Q613" s="11"/>
      <c r="R613" s="10"/>
      <c r="S613" s="10"/>
      <c r="T613" s="13"/>
      <c r="U613" s="14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1"/>
      <c r="AO613" s="10"/>
      <c r="AP613" s="14"/>
      <c r="AQ613" s="14"/>
      <c r="AR613" s="14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1"/>
      <c r="BM613" s="10"/>
      <c r="BN613" s="10"/>
      <c r="BO613" s="10"/>
      <c r="BP613" s="10"/>
      <c r="BQ613" s="10"/>
      <c r="BR613" s="14"/>
      <c r="BS613" s="14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4"/>
      <c r="CO613" s="11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4"/>
      <c r="DJ613" s="14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4"/>
      <c r="EF613" s="14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1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1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</row>
    <row r="614">
      <c r="A614" s="7"/>
      <c r="B614" s="8"/>
      <c r="C614" s="8"/>
      <c r="D614" s="7"/>
      <c r="E614" s="7"/>
      <c r="F614" s="7"/>
      <c r="G614" s="9"/>
      <c r="H614" s="7"/>
      <c r="I614" s="7"/>
      <c r="J614" s="7"/>
      <c r="K614" s="7"/>
      <c r="L614" s="7"/>
      <c r="M614" s="7"/>
      <c r="N614" s="10"/>
      <c r="O614" s="10"/>
      <c r="P614" s="10"/>
      <c r="Q614" s="11"/>
      <c r="R614" s="10"/>
      <c r="S614" s="10"/>
      <c r="T614" s="13"/>
      <c r="U614" s="14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1"/>
      <c r="AO614" s="10"/>
      <c r="AP614" s="14"/>
      <c r="AQ614" s="14"/>
      <c r="AR614" s="14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1"/>
      <c r="BM614" s="10"/>
      <c r="BN614" s="10"/>
      <c r="BO614" s="10"/>
      <c r="BP614" s="10"/>
      <c r="BQ614" s="10"/>
      <c r="BR614" s="14"/>
      <c r="BS614" s="14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4"/>
      <c r="CO614" s="11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4"/>
      <c r="DJ614" s="14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4"/>
      <c r="EF614" s="14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1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1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</row>
    <row r="615">
      <c r="A615" s="7"/>
      <c r="B615" s="8"/>
      <c r="C615" s="8"/>
      <c r="D615" s="7"/>
      <c r="E615" s="7"/>
      <c r="F615" s="7"/>
      <c r="G615" s="9"/>
      <c r="H615" s="7"/>
      <c r="I615" s="7"/>
      <c r="J615" s="7"/>
      <c r="K615" s="7"/>
      <c r="L615" s="7"/>
      <c r="M615" s="7"/>
      <c r="N615" s="10"/>
      <c r="O615" s="10"/>
      <c r="P615" s="10"/>
      <c r="Q615" s="11"/>
      <c r="R615" s="10"/>
      <c r="S615" s="10"/>
      <c r="T615" s="13"/>
      <c r="U615" s="14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1"/>
      <c r="AO615" s="10"/>
      <c r="AP615" s="14"/>
      <c r="AQ615" s="14"/>
      <c r="AR615" s="14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1"/>
      <c r="BM615" s="10"/>
      <c r="BN615" s="10"/>
      <c r="BO615" s="10"/>
      <c r="BP615" s="10"/>
      <c r="BQ615" s="10"/>
      <c r="BR615" s="14"/>
      <c r="BS615" s="14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4"/>
      <c r="CO615" s="11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4"/>
      <c r="DJ615" s="14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4"/>
      <c r="EF615" s="14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1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1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</row>
    <row r="616">
      <c r="A616" s="7"/>
      <c r="B616" s="8"/>
      <c r="C616" s="8"/>
      <c r="D616" s="7"/>
      <c r="E616" s="7"/>
      <c r="F616" s="7"/>
      <c r="G616" s="9"/>
      <c r="H616" s="7"/>
      <c r="I616" s="7"/>
      <c r="J616" s="7"/>
      <c r="K616" s="7"/>
      <c r="L616" s="7"/>
      <c r="M616" s="7"/>
      <c r="N616" s="10"/>
      <c r="O616" s="10"/>
      <c r="P616" s="10"/>
      <c r="Q616" s="11"/>
      <c r="R616" s="10"/>
      <c r="S616" s="10"/>
      <c r="T616" s="13"/>
      <c r="U616" s="14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1"/>
      <c r="AO616" s="10"/>
      <c r="AP616" s="14"/>
      <c r="AQ616" s="14"/>
      <c r="AR616" s="14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1"/>
      <c r="BM616" s="10"/>
      <c r="BN616" s="10"/>
      <c r="BO616" s="10"/>
      <c r="BP616" s="10"/>
      <c r="BQ616" s="10"/>
      <c r="BR616" s="14"/>
      <c r="BS616" s="14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4"/>
      <c r="CO616" s="11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4"/>
      <c r="DJ616" s="14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4"/>
      <c r="EF616" s="14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1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1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</row>
    <row r="617">
      <c r="A617" s="7"/>
      <c r="B617" s="8"/>
      <c r="C617" s="8"/>
      <c r="D617" s="7"/>
      <c r="E617" s="7"/>
      <c r="F617" s="7"/>
      <c r="G617" s="9"/>
      <c r="H617" s="7"/>
      <c r="I617" s="7"/>
      <c r="J617" s="7"/>
      <c r="K617" s="7"/>
      <c r="L617" s="7"/>
      <c r="M617" s="7"/>
      <c r="N617" s="10"/>
      <c r="O617" s="10"/>
      <c r="P617" s="10"/>
      <c r="Q617" s="11"/>
      <c r="R617" s="10"/>
      <c r="S617" s="10"/>
      <c r="T617" s="13"/>
      <c r="U617" s="14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1"/>
      <c r="AO617" s="10"/>
      <c r="AP617" s="14"/>
      <c r="AQ617" s="14"/>
      <c r="AR617" s="14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1"/>
      <c r="BM617" s="10"/>
      <c r="BN617" s="10"/>
      <c r="BO617" s="10"/>
      <c r="BP617" s="10"/>
      <c r="BQ617" s="10"/>
      <c r="BR617" s="14"/>
      <c r="BS617" s="14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4"/>
      <c r="CO617" s="11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4"/>
      <c r="DJ617" s="14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4"/>
      <c r="EF617" s="14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1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1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</row>
    <row r="618">
      <c r="A618" s="7"/>
      <c r="B618" s="8"/>
      <c r="C618" s="8"/>
      <c r="D618" s="7"/>
      <c r="E618" s="7"/>
      <c r="F618" s="7"/>
      <c r="G618" s="9"/>
      <c r="H618" s="7"/>
      <c r="I618" s="7"/>
      <c r="J618" s="7"/>
      <c r="K618" s="7"/>
      <c r="L618" s="7"/>
      <c r="M618" s="7"/>
      <c r="N618" s="10"/>
      <c r="O618" s="10"/>
      <c r="P618" s="10"/>
      <c r="Q618" s="11"/>
      <c r="R618" s="10"/>
      <c r="S618" s="10"/>
      <c r="T618" s="13"/>
      <c r="U618" s="14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1"/>
      <c r="AO618" s="10"/>
      <c r="AP618" s="14"/>
      <c r="AQ618" s="14"/>
      <c r="AR618" s="14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1"/>
      <c r="BM618" s="10"/>
      <c r="BN618" s="10"/>
      <c r="BO618" s="10"/>
      <c r="BP618" s="10"/>
      <c r="BQ618" s="10"/>
      <c r="BR618" s="14"/>
      <c r="BS618" s="14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4"/>
      <c r="CO618" s="11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4"/>
      <c r="DJ618" s="14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4"/>
      <c r="EF618" s="14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1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1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</row>
    <row r="619">
      <c r="A619" s="7"/>
      <c r="B619" s="8"/>
      <c r="C619" s="8"/>
      <c r="D619" s="7"/>
      <c r="E619" s="7"/>
      <c r="F619" s="7"/>
      <c r="G619" s="9"/>
      <c r="H619" s="7"/>
      <c r="I619" s="7"/>
      <c r="J619" s="7"/>
      <c r="K619" s="7"/>
      <c r="L619" s="7"/>
      <c r="M619" s="7"/>
      <c r="N619" s="10"/>
      <c r="O619" s="10"/>
      <c r="P619" s="10"/>
      <c r="Q619" s="11"/>
      <c r="R619" s="10"/>
      <c r="S619" s="10"/>
      <c r="T619" s="13"/>
      <c r="U619" s="14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1"/>
      <c r="AO619" s="10"/>
      <c r="AP619" s="14"/>
      <c r="AQ619" s="14"/>
      <c r="AR619" s="14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1"/>
      <c r="BM619" s="10"/>
      <c r="BN619" s="10"/>
      <c r="BO619" s="10"/>
      <c r="BP619" s="10"/>
      <c r="BQ619" s="10"/>
      <c r="BR619" s="14"/>
      <c r="BS619" s="14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4"/>
      <c r="CO619" s="11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4"/>
      <c r="DJ619" s="14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4"/>
      <c r="EF619" s="14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1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1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</row>
    <row r="620">
      <c r="A620" s="7"/>
      <c r="B620" s="8"/>
      <c r="C620" s="8"/>
      <c r="D620" s="7"/>
      <c r="E620" s="7"/>
      <c r="F620" s="7"/>
      <c r="G620" s="9"/>
      <c r="H620" s="7"/>
      <c r="I620" s="7"/>
      <c r="J620" s="7"/>
      <c r="K620" s="7"/>
      <c r="L620" s="7"/>
      <c r="M620" s="7"/>
      <c r="N620" s="10"/>
      <c r="O620" s="10"/>
      <c r="P620" s="10"/>
      <c r="Q620" s="11"/>
      <c r="R620" s="10"/>
      <c r="S620" s="10"/>
      <c r="T620" s="13"/>
      <c r="U620" s="14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1"/>
      <c r="AO620" s="10"/>
      <c r="AP620" s="14"/>
      <c r="AQ620" s="14"/>
      <c r="AR620" s="14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1"/>
      <c r="BM620" s="10"/>
      <c r="BN620" s="10"/>
      <c r="BO620" s="10"/>
      <c r="BP620" s="10"/>
      <c r="BQ620" s="10"/>
      <c r="BR620" s="14"/>
      <c r="BS620" s="14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4"/>
      <c r="CO620" s="11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4"/>
      <c r="DJ620" s="14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4"/>
      <c r="EF620" s="14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1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1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</row>
    <row r="621">
      <c r="A621" s="7"/>
      <c r="B621" s="8"/>
      <c r="C621" s="8"/>
      <c r="D621" s="7"/>
      <c r="E621" s="7"/>
      <c r="F621" s="7"/>
      <c r="G621" s="9"/>
      <c r="H621" s="7"/>
      <c r="I621" s="7"/>
      <c r="J621" s="7"/>
      <c r="K621" s="7"/>
      <c r="L621" s="7"/>
      <c r="M621" s="7"/>
      <c r="N621" s="10"/>
      <c r="O621" s="10"/>
      <c r="P621" s="10"/>
      <c r="Q621" s="11"/>
      <c r="R621" s="10"/>
      <c r="S621" s="10"/>
      <c r="T621" s="13"/>
      <c r="U621" s="14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1"/>
      <c r="AO621" s="10"/>
      <c r="AP621" s="14"/>
      <c r="AQ621" s="14"/>
      <c r="AR621" s="14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1"/>
      <c r="BM621" s="10"/>
      <c r="BN621" s="10"/>
      <c r="BO621" s="10"/>
      <c r="BP621" s="10"/>
      <c r="BQ621" s="10"/>
      <c r="BR621" s="14"/>
      <c r="BS621" s="14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4"/>
      <c r="CO621" s="11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4"/>
      <c r="DJ621" s="14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4"/>
      <c r="EF621" s="14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1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1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</row>
    <row r="622">
      <c r="A622" s="7"/>
      <c r="B622" s="8"/>
      <c r="C622" s="8"/>
      <c r="D622" s="7"/>
      <c r="E622" s="7"/>
      <c r="F622" s="7"/>
      <c r="G622" s="9"/>
      <c r="H622" s="7"/>
      <c r="I622" s="7"/>
      <c r="J622" s="7"/>
      <c r="K622" s="7"/>
      <c r="L622" s="7"/>
      <c r="M622" s="7"/>
      <c r="N622" s="10"/>
      <c r="O622" s="10"/>
      <c r="P622" s="10"/>
      <c r="Q622" s="11"/>
      <c r="R622" s="10"/>
      <c r="S622" s="10"/>
      <c r="T622" s="13"/>
      <c r="U622" s="14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1"/>
      <c r="AO622" s="10"/>
      <c r="AP622" s="14"/>
      <c r="AQ622" s="14"/>
      <c r="AR622" s="14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1"/>
      <c r="BM622" s="10"/>
      <c r="BN622" s="10"/>
      <c r="BO622" s="10"/>
      <c r="BP622" s="10"/>
      <c r="BQ622" s="10"/>
      <c r="BR622" s="14"/>
      <c r="BS622" s="14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4"/>
      <c r="CO622" s="11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4"/>
      <c r="DJ622" s="14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4"/>
      <c r="EF622" s="14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1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1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</row>
    <row r="623">
      <c r="A623" s="7"/>
      <c r="B623" s="8"/>
      <c r="C623" s="8"/>
      <c r="D623" s="7"/>
      <c r="E623" s="7"/>
      <c r="F623" s="7"/>
      <c r="G623" s="9"/>
      <c r="H623" s="7"/>
      <c r="I623" s="7"/>
      <c r="J623" s="7"/>
      <c r="K623" s="7"/>
      <c r="L623" s="7"/>
      <c r="M623" s="7"/>
      <c r="N623" s="10"/>
      <c r="O623" s="10"/>
      <c r="P623" s="10"/>
      <c r="Q623" s="11"/>
      <c r="R623" s="10"/>
      <c r="S623" s="10"/>
      <c r="T623" s="13"/>
      <c r="U623" s="14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1"/>
      <c r="AO623" s="10"/>
      <c r="AP623" s="14"/>
      <c r="AQ623" s="14"/>
      <c r="AR623" s="14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1"/>
      <c r="BM623" s="10"/>
      <c r="BN623" s="10"/>
      <c r="BO623" s="10"/>
      <c r="BP623" s="10"/>
      <c r="BQ623" s="10"/>
      <c r="BR623" s="14"/>
      <c r="BS623" s="14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4"/>
      <c r="CO623" s="11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4"/>
      <c r="DJ623" s="14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4"/>
      <c r="EF623" s="14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1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1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</row>
    <row r="624">
      <c r="A624" s="7"/>
      <c r="B624" s="8"/>
      <c r="C624" s="8"/>
      <c r="D624" s="7"/>
      <c r="E624" s="7"/>
      <c r="F624" s="7"/>
      <c r="G624" s="9"/>
      <c r="H624" s="7"/>
      <c r="I624" s="7"/>
      <c r="J624" s="7"/>
      <c r="K624" s="7"/>
      <c r="L624" s="7"/>
      <c r="M624" s="7"/>
      <c r="N624" s="10"/>
      <c r="O624" s="10"/>
      <c r="P624" s="10"/>
      <c r="Q624" s="11"/>
      <c r="R624" s="10"/>
      <c r="S624" s="10"/>
      <c r="T624" s="13"/>
      <c r="U624" s="14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1"/>
      <c r="AO624" s="10"/>
      <c r="AP624" s="14"/>
      <c r="AQ624" s="14"/>
      <c r="AR624" s="14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1"/>
      <c r="BM624" s="10"/>
      <c r="BN624" s="10"/>
      <c r="BO624" s="10"/>
      <c r="BP624" s="10"/>
      <c r="BQ624" s="10"/>
      <c r="BR624" s="14"/>
      <c r="BS624" s="14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4"/>
      <c r="CO624" s="11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4"/>
      <c r="DJ624" s="14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4"/>
      <c r="EF624" s="14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1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1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</row>
    <row r="625">
      <c r="A625" s="7"/>
      <c r="B625" s="8"/>
      <c r="C625" s="8"/>
      <c r="D625" s="7"/>
      <c r="E625" s="7"/>
      <c r="F625" s="7"/>
      <c r="G625" s="9"/>
      <c r="H625" s="7"/>
      <c r="I625" s="7"/>
      <c r="J625" s="7"/>
      <c r="K625" s="7"/>
      <c r="L625" s="7"/>
      <c r="M625" s="7"/>
      <c r="N625" s="10"/>
      <c r="O625" s="10"/>
      <c r="P625" s="10"/>
      <c r="Q625" s="11"/>
      <c r="R625" s="10"/>
      <c r="S625" s="10"/>
      <c r="T625" s="13"/>
      <c r="U625" s="14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1"/>
      <c r="AO625" s="10"/>
      <c r="AP625" s="14"/>
      <c r="AQ625" s="14"/>
      <c r="AR625" s="14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1"/>
      <c r="BM625" s="10"/>
      <c r="BN625" s="10"/>
      <c r="BO625" s="10"/>
      <c r="BP625" s="10"/>
      <c r="BQ625" s="10"/>
      <c r="BR625" s="14"/>
      <c r="BS625" s="14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4"/>
      <c r="CO625" s="11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4"/>
      <c r="DJ625" s="14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4"/>
      <c r="EF625" s="14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1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1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</row>
    <row r="626">
      <c r="A626" s="7"/>
      <c r="B626" s="8"/>
      <c r="C626" s="8"/>
      <c r="D626" s="7"/>
      <c r="E626" s="7"/>
      <c r="F626" s="7"/>
      <c r="G626" s="9"/>
      <c r="H626" s="7"/>
      <c r="I626" s="7"/>
      <c r="J626" s="7"/>
      <c r="K626" s="7"/>
      <c r="L626" s="7"/>
      <c r="M626" s="7"/>
      <c r="N626" s="10"/>
      <c r="O626" s="10"/>
      <c r="P626" s="10"/>
      <c r="Q626" s="11"/>
      <c r="R626" s="10"/>
      <c r="S626" s="10"/>
      <c r="T626" s="13"/>
      <c r="U626" s="14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1"/>
      <c r="AO626" s="10"/>
      <c r="AP626" s="14"/>
      <c r="AQ626" s="14"/>
      <c r="AR626" s="14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1"/>
      <c r="BM626" s="10"/>
      <c r="BN626" s="10"/>
      <c r="BO626" s="10"/>
      <c r="BP626" s="10"/>
      <c r="BQ626" s="10"/>
      <c r="BR626" s="14"/>
      <c r="BS626" s="14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4"/>
      <c r="CO626" s="11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4"/>
      <c r="DJ626" s="14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4"/>
      <c r="EF626" s="14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1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1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</row>
    <row r="627">
      <c r="A627" s="7"/>
      <c r="B627" s="8"/>
      <c r="C627" s="8"/>
      <c r="D627" s="7"/>
      <c r="E627" s="7"/>
      <c r="F627" s="7"/>
      <c r="G627" s="9"/>
      <c r="H627" s="7"/>
      <c r="I627" s="7"/>
      <c r="J627" s="7"/>
      <c r="K627" s="7"/>
      <c r="L627" s="7"/>
      <c r="M627" s="7"/>
      <c r="N627" s="10"/>
      <c r="O627" s="10"/>
      <c r="P627" s="10"/>
      <c r="Q627" s="11"/>
      <c r="R627" s="10"/>
      <c r="S627" s="10"/>
      <c r="T627" s="13"/>
      <c r="U627" s="14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1"/>
      <c r="AO627" s="10"/>
      <c r="AP627" s="14"/>
      <c r="AQ627" s="14"/>
      <c r="AR627" s="14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1"/>
      <c r="BM627" s="10"/>
      <c r="BN627" s="10"/>
      <c r="BO627" s="10"/>
      <c r="BP627" s="10"/>
      <c r="BQ627" s="10"/>
      <c r="BR627" s="14"/>
      <c r="BS627" s="14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4"/>
      <c r="CO627" s="11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4"/>
      <c r="DJ627" s="14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4"/>
      <c r="EF627" s="14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1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1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</row>
    <row r="628">
      <c r="A628" s="7"/>
      <c r="B628" s="8"/>
      <c r="C628" s="8"/>
      <c r="D628" s="7"/>
      <c r="E628" s="7"/>
      <c r="F628" s="7"/>
      <c r="G628" s="9"/>
      <c r="H628" s="7"/>
      <c r="I628" s="7"/>
      <c r="J628" s="7"/>
      <c r="K628" s="7"/>
      <c r="L628" s="7"/>
      <c r="M628" s="7"/>
      <c r="N628" s="10"/>
      <c r="O628" s="10"/>
      <c r="P628" s="10"/>
      <c r="Q628" s="11"/>
      <c r="R628" s="10"/>
      <c r="S628" s="10"/>
      <c r="T628" s="13"/>
      <c r="U628" s="14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1"/>
      <c r="AO628" s="10"/>
      <c r="AP628" s="14"/>
      <c r="AQ628" s="14"/>
      <c r="AR628" s="14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1"/>
      <c r="BM628" s="10"/>
      <c r="BN628" s="10"/>
      <c r="BO628" s="10"/>
      <c r="BP628" s="10"/>
      <c r="BQ628" s="10"/>
      <c r="BR628" s="14"/>
      <c r="BS628" s="14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4"/>
      <c r="CO628" s="11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4"/>
      <c r="DJ628" s="14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4"/>
      <c r="EF628" s="14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1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1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</row>
    <row r="629">
      <c r="A629" s="7"/>
      <c r="B629" s="8"/>
      <c r="C629" s="8"/>
      <c r="D629" s="7"/>
      <c r="E629" s="7"/>
      <c r="F629" s="7"/>
      <c r="G629" s="9"/>
      <c r="H629" s="7"/>
      <c r="I629" s="7"/>
      <c r="J629" s="7"/>
      <c r="K629" s="7"/>
      <c r="L629" s="7"/>
      <c r="M629" s="7"/>
      <c r="N629" s="10"/>
      <c r="O629" s="10"/>
      <c r="P629" s="10"/>
      <c r="Q629" s="11"/>
      <c r="R629" s="10"/>
      <c r="S629" s="10"/>
      <c r="T629" s="13"/>
      <c r="U629" s="14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1"/>
      <c r="AO629" s="10"/>
      <c r="AP629" s="14"/>
      <c r="AQ629" s="14"/>
      <c r="AR629" s="14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1"/>
      <c r="BM629" s="10"/>
      <c r="BN629" s="10"/>
      <c r="BO629" s="10"/>
      <c r="BP629" s="10"/>
      <c r="BQ629" s="10"/>
      <c r="BR629" s="14"/>
      <c r="BS629" s="14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4"/>
      <c r="CO629" s="11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4"/>
      <c r="DJ629" s="14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4"/>
      <c r="EF629" s="14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1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1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</row>
    <row r="630">
      <c r="A630" s="7"/>
      <c r="B630" s="8"/>
      <c r="C630" s="8"/>
      <c r="D630" s="7"/>
      <c r="E630" s="7"/>
      <c r="F630" s="7"/>
      <c r="G630" s="9"/>
      <c r="H630" s="7"/>
      <c r="I630" s="7"/>
      <c r="J630" s="7"/>
      <c r="K630" s="7"/>
      <c r="L630" s="7"/>
      <c r="M630" s="7"/>
      <c r="N630" s="10"/>
      <c r="O630" s="10"/>
      <c r="P630" s="10"/>
      <c r="Q630" s="11"/>
      <c r="R630" s="10"/>
      <c r="S630" s="10"/>
      <c r="T630" s="13"/>
      <c r="U630" s="14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1"/>
      <c r="AO630" s="10"/>
      <c r="AP630" s="14"/>
      <c r="AQ630" s="14"/>
      <c r="AR630" s="14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1"/>
      <c r="BM630" s="10"/>
      <c r="BN630" s="10"/>
      <c r="BO630" s="10"/>
      <c r="BP630" s="10"/>
      <c r="BQ630" s="10"/>
      <c r="BR630" s="14"/>
      <c r="BS630" s="14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4"/>
      <c r="CO630" s="11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4"/>
      <c r="DJ630" s="14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4"/>
      <c r="EF630" s="14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1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1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</row>
    <row r="631">
      <c r="A631" s="7"/>
      <c r="B631" s="8"/>
      <c r="C631" s="8"/>
      <c r="D631" s="7"/>
      <c r="E631" s="7"/>
      <c r="F631" s="7"/>
      <c r="G631" s="9"/>
      <c r="H631" s="7"/>
      <c r="I631" s="7"/>
      <c r="J631" s="7"/>
      <c r="K631" s="7"/>
      <c r="L631" s="7"/>
      <c r="M631" s="7"/>
      <c r="N631" s="10"/>
      <c r="O631" s="10"/>
      <c r="P631" s="10"/>
      <c r="Q631" s="11"/>
      <c r="R631" s="10"/>
      <c r="S631" s="10"/>
      <c r="T631" s="13"/>
      <c r="U631" s="14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1"/>
      <c r="AO631" s="10"/>
      <c r="AP631" s="14"/>
      <c r="AQ631" s="14"/>
      <c r="AR631" s="14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1"/>
      <c r="BM631" s="10"/>
      <c r="BN631" s="10"/>
      <c r="BO631" s="10"/>
      <c r="BP631" s="10"/>
      <c r="BQ631" s="10"/>
      <c r="BR631" s="14"/>
      <c r="BS631" s="14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4"/>
      <c r="CO631" s="11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4"/>
      <c r="DJ631" s="14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4"/>
      <c r="EF631" s="14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1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1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</row>
    <row r="632">
      <c r="A632" s="7"/>
      <c r="B632" s="8"/>
      <c r="C632" s="8"/>
      <c r="D632" s="7"/>
      <c r="E632" s="7"/>
      <c r="F632" s="7"/>
      <c r="G632" s="9"/>
      <c r="H632" s="7"/>
      <c r="I632" s="7"/>
      <c r="J632" s="7"/>
      <c r="K632" s="7"/>
      <c r="L632" s="7"/>
      <c r="M632" s="7"/>
      <c r="N632" s="10"/>
      <c r="O632" s="10"/>
      <c r="P632" s="10"/>
      <c r="Q632" s="11"/>
      <c r="R632" s="10"/>
      <c r="S632" s="10"/>
      <c r="T632" s="13"/>
      <c r="U632" s="14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1"/>
      <c r="AO632" s="10"/>
      <c r="AP632" s="14"/>
      <c r="AQ632" s="14"/>
      <c r="AR632" s="14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1"/>
      <c r="BM632" s="10"/>
      <c r="BN632" s="10"/>
      <c r="BO632" s="10"/>
      <c r="BP632" s="10"/>
      <c r="BQ632" s="10"/>
      <c r="BR632" s="14"/>
      <c r="BS632" s="14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4"/>
      <c r="CO632" s="11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4"/>
      <c r="DJ632" s="14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4"/>
      <c r="EF632" s="14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1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1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</row>
    <row r="633">
      <c r="A633" s="7"/>
      <c r="B633" s="8"/>
      <c r="C633" s="8"/>
      <c r="D633" s="7"/>
      <c r="E633" s="7"/>
      <c r="F633" s="7"/>
      <c r="G633" s="9"/>
      <c r="H633" s="7"/>
      <c r="I633" s="7"/>
      <c r="J633" s="7"/>
      <c r="K633" s="7"/>
      <c r="L633" s="7"/>
      <c r="M633" s="7"/>
      <c r="N633" s="10"/>
      <c r="O633" s="10"/>
      <c r="P633" s="10"/>
      <c r="Q633" s="11"/>
      <c r="R633" s="10"/>
      <c r="S633" s="10"/>
      <c r="T633" s="13"/>
      <c r="U633" s="14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1"/>
      <c r="AO633" s="10"/>
      <c r="AP633" s="14"/>
      <c r="AQ633" s="14"/>
      <c r="AR633" s="14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1"/>
      <c r="BM633" s="10"/>
      <c r="BN633" s="10"/>
      <c r="BO633" s="10"/>
      <c r="BP633" s="10"/>
      <c r="BQ633" s="10"/>
      <c r="BR633" s="14"/>
      <c r="BS633" s="14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4"/>
      <c r="CO633" s="11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4"/>
      <c r="DJ633" s="14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4"/>
      <c r="EF633" s="14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1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1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</row>
    <row r="634">
      <c r="A634" s="7"/>
      <c r="B634" s="8"/>
      <c r="C634" s="8"/>
      <c r="D634" s="7"/>
      <c r="E634" s="7"/>
      <c r="F634" s="7"/>
      <c r="G634" s="9"/>
      <c r="H634" s="7"/>
      <c r="I634" s="7"/>
      <c r="J634" s="7"/>
      <c r="K634" s="7"/>
      <c r="L634" s="7"/>
      <c r="M634" s="7"/>
      <c r="N634" s="10"/>
      <c r="O634" s="10"/>
      <c r="P634" s="10"/>
      <c r="Q634" s="11"/>
      <c r="R634" s="10"/>
      <c r="S634" s="10"/>
      <c r="T634" s="13"/>
      <c r="U634" s="14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1"/>
      <c r="AO634" s="10"/>
      <c r="AP634" s="14"/>
      <c r="AQ634" s="14"/>
      <c r="AR634" s="14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1"/>
      <c r="BM634" s="10"/>
      <c r="BN634" s="10"/>
      <c r="BO634" s="10"/>
      <c r="BP634" s="10"/>
      <c r="BQ634" s="10"/>
      <c r="BR634" s="14"/>
      <c r="BS634" s="14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4"/>
      <c r="CO634" s="11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4"/>
      <c r="DJ634" s="14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4"/>
      <c r="EF634" s="14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1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1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</row>
    <row r="635">
      <c r="A635" s="7"/>
      <c r="B635" s="8"/>
      <c r="C635" s="8"/>
      <c r="D635" s="7"/>
      <c r="E635" s="7"/>
      <c r="F635" s="7"/>
      <c r="G635" s="9"/>
      <c r="H635" s="7"/>
      <c r="I635" s="7"/>
      <c r="J635" s="7"/>
      <c r="K635" s="7"/>
      <c r="L635" s="7"/>
      <c r="M635" s="7"/>
      <c r="N635" s="10"/>
      <c r="O635" s="10"/>
      <c r="P635" s="10"/>
      <c r="Q635" s="11"/>
      <c r="R635" s="10"/>
      <c r="S635" s="10"/>
      <c r="T635" s="13"/>
      <c r="U635" s="14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1"/>
      <c r="AO635" s="10"/>
      <c r="AP635" s="14"/>
      <c r="AQ635" s="14"/>
      <c r="AR635" s="14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1"/>
      <c r="BM635" s="10"/>
      <c r="BN635" s="10"/>
      <c r="BO635" s="10"/>
      <c r="BP635" s="10"/>
      <c r="BQ635" s="10"/>
      <c r="BR635" s="14"/>
      <c r="BS635" s="14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4"/>
      <c r="CO635" s="11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4"/>
      <c r="DJ635" s="14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4"/>
      <c r="EF635" s="14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1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1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</row>
    <row r="636">
      <c r="A636" s="7"/>
      <c r="B636" s="8"/>
      <c r="C636" s="8"/>
      <c r="D636" s="7"/>
      <c r="E636" s="7"/>
      <c r="F636" s="7"/>
      <c r="G636" s="9"/>
      <c r="H636" s="7"/>
      <c r="I636" s="7"/>
      <c r="J636" s="7"/>
      <c r="K636" s="7"/>
      <c r="L636" s="7"/>
      <c r="M636" s="7"/>
      <c r="N636" s="10"/>
      <c r="O636" s="10"/>
      <c r="P636" s="10"/>
      <c r="Q636" s="11"/>
      <c r="R636" s="10"/>
      <c r="S636" s="10"/>
      <c r="T636" s="13"/>
      <c r="U636" s="14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1"/>
      <c r="AO636" s="10"/>
      <c r="AP636" s="14"/>
      <c r="AQ636" s="14"/>
      <c r="AR636" s="14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1"/>
      <c r="BM636" s="10"/>
      <c r="BN636" s="10"/>
      <c r="BO636" s="10"/>
      <c r="BP636" s="10"/>
      <c r="BQ636" s="10"/>
      <c r="BR636" s="14"/>
      <c r="BS636" s="14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4"/>
      <c r="CO636" s="11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4"/>
      <c r="DJ636" s="14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4"/>
      <c r="EF636" s="14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1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1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</row>
    <row r="637">
      <c r="A637" s="7"/>
      <c r="B637" s="8"/>
      <c r="C637" s="8"/>
      <c r="D637" s="7"/>
      <c r="E637" s="7"/>
      <c r="F637" s="7"/>
      <c r="G637" s="9"/>
      <c r="H637" s="7"/>
      <c r="I637" s="7"/>
      <c r="J637" s="7"/>
      <c r="K637" s="7"/>
      <c r="L637" s="7"/>
      <c r="M637" s="7"/>
      <c r="N637" s="10"/>
      <c r="O637" s="10"/>
      <c r="P637" s="10"/>
      <c r="Q637" s="11"/>
      <c r="R637" s="10"/>
      <c r="S637" s="10"/>
      <c r="T637" s="13"/>
      <c r="U637" s="14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1"/>
      <c r="AO637" s="10"/>
      <c r="AP637" s="14"/>
      <c r="AQ637" s="14"/>
      <c r="AR637" s="14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1"/>
      <c r="BM637" s="10"/>
      <c r="BN637" s="10"/>
      <c r="BO637" s="10"/>
      <c r="BP637" s="10"/>
      <c r="BQ637" s="10"/>
      <c r="BR637" s="14"/>
      <c r="BS637" s="14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4"/>
      <c r="CO637" s="11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4"/>
      <c r="DJ637" s="14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4"/>
      <c r="EF637" s="14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1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1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</row>
    <row r="638">
      <c r="A638" s="7"/>
      <c r="B638" s="8"/>
      <c r="C638" s="8"/>
      <c r="D638" s="7"/>
      <c r="E638" s="7"/>
      <c r="F638" s="7"/>
      <c r="G638" s="9"/>
      <c r="H638" s="7"/>
      <c r="I638" s="7"/>
      <c r="J638" s="7"/>
      <c r="K638" s="7"/>
      <c r="L638" s="7"/>
      <c r="M638" s="7"/>
      <c r="N638" s="10"/>
      <c r="O638" s="10"/>
      <c r="P638" s="10"/>
      <c r="Q638" s="11"/>
      <c r="R638" s="10"/>
      <c r="S638" s="10"/>
      <c r="T638" s="13"/>
      <c r="U638" s="14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1"/>
      <c r="AO638" s="10"/>
      <c r="AP638" s="14"/>
      <c r="AQ638" s="14"/>
      <c r="AR638" s="14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1"/>
      <c r="BM638" s="10"/>
      <c r="BN638" s="10"/>
      <c r="BO638" s="10"/>
      <c r="BP638" s="10"/>
      <c r="BQ638" s="10"/>
      <c r="BR638" s="14"/>
      <c r="BS638" s="14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4"/>
      <c r="CO638" s="11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4"/>
      <c r="DJ638" s="14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4"/>
      <c r="EF638" s="14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1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1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</row>
    <row r="639">
      <c r="A639" s="7"/>
      <c r="B639" s="8"/>
      <c r="C639" s="8"/>
      <c r="D639" s="7"/>
      <c r="E639" s="7"/>
      <c r="F639" s="7"/>
      <c r="G639" s="9"/>
      <c r="H639" s="7"/>
      <c r="I639" s="7"/>
      <c r="J639" s="7"/>
      <c r="K639" s="7"/>
      <c r="L639" s="7"/>
      <c r="M639" s="7"/>
      <c r="N639" s="10"/>
      <c r="O639" s="10"/>
      <c r="P639" s="10"/>
      <c r="Q639" s="11"/>
      <c r="R639" s="10"/>
      <c r="S639" s="10"/>
      <c r="T639" s="13"/>
      <c r="U639" s="14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1"/>
      <c r="AO639" s="10"/>
      <c r="AP639" s="14"/>
      <c r="AQ639" s="14"/>
      <c r="AR639" s="14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1"/>
      <c r="BM639" s="10"/>
      <c r="BN639" s="10"/>
      <c r="BO639" s="10"/>
      <c r="BP639" s="10"/>
      <c r="BQ639" s="10"/>
      <c r="BR639" s="14"/>
      <c r="BS639" s="14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4"/>
      <c r="CO639" s="11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4"/>
      <c r="DJ639" s="14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4"/>
      <c r="EF639" s="14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1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1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</row>
    <row r="640">
      <c r="A640" s="7"/>
      <c r="B640" s="8"/>
      <c r="C640" s="8"/>
      <c r="D640" s="7"/>
      <c r="E640" s="7"/>
      <c r="F640" s="7"/>
      <c r="G640" s="9"/>
      <c r="H640" s="7"/>
      <c r="I640" s="7"/>
      <c r="J640" s="7"/>
      <c r="K640" s="7"/>
      <c r="L640" s="7"/>
      <c r="M640" s="7"/>
      <c r="N640" s="10"/>
      <c r="O640" s="10"/>
      <c r="P640" s="10"/>
      <c r="Q640" s="11"/>
      <c r="R640" s="10"/>
      <c r="S640" s="10"/>
      <c r="T640" s="13"/>
      <c r="U640" s="14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1"/>
      <c r="AO640" s="10"/>
      <c r="AP640" s="14"/>
      <c r="AQ640" s="14"/>
      <c r="AR640" s="14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1"/>
      <c r="BM640" s="10"/>
      <c r="BN640" s="10"/>
      <c r="BO640" s="10"/>
      <c r="BP640" s="10"/>
      <c r="BQ640" s="10"/>
      <c r="BR640" s="14"/>
      <c r="BS640" s="14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4"/>
      <c r="CO640" s="11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4"/>
      <c r="DJ640" s="14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4"/>
      <c r="EF640" s="14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1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1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</row>
    <row r="641">
      <c r="A641" s="7"/>
      <c r="B641" s="8"/>
      <c r="C641" s="8"/>
      <c r="D641" s="7"/>
      <c r="E641" s="7"/>
      <c r="F641" s="7"/>
      <c r="G641" s="9"/>
      <c r="H641" s="7"/>
      <c r="I641" s="7"/>
      <c r="J641" s="7"/>
      <c r="K641" s="7"/>
      <c r="L641" s="7"/>
      <c r="M641" s="7"/>
      <c r="N641" s="10"/>
      <c r="O641" s="10"/>
      <c r="P641" s="10"/>
      <c r="Q641" s="11"/>
      <c r="R641" s="10"/>
      <c r="S641" s="10"/>
      <c r="T641" s="13"/>
      <c r="U641" s="14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1"/>
      <c r="AO641" s="10"/>
      <c r="AP641" s="14"/>
      <c r="AQ641" s="14"/>
      <c r="AR641" s="14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1"/>
      <c r="BM641" s="10"/>
      <c r="BN641" s="10"/>
      <c r="BO641" s="10"/>
      <c r="BP641" s="10"/>
      <c r="BQ641" s="10"/>
      <c r="BR641" s="14"/>
      <c r="BS641" s="14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4"/>
      <c r="CO641" s="11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4"/>
      <c r="DJ641" s="14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4"/>
      <c r="EF641" s="14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1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1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</row>
    <row r="642">
      <c r="A642" s="7"/>
      <c r="B642" s="8"/>
      <c r="C642" s="8"/>
      <c r="D642" s="7"/>
      <c r="E642" s="7"/>
      <c r="F642" s="7"/>
      <c r="G642" s="9"/>
      <c r="H642" s="7"/>
      <c r="I642" s="7"/>
      <c r="J642" s="7"/>
      <c r="K642" s="7"/>
      <c r="L642" s="7"/>
      <c r="M642" s="7"/>
      <c r="N642" s="10"/>
      <c r="O642" s="10"/>
      <c r="P642" s="10"/>
      <c r="Q642" s="11"/>
      <c r="R642" s="10"/>
      <c r="S642" s="10"/>
      <c r="T642" s="13"/>
      <c r="U642" s="14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1"/>
      <c r="AO642" s="10"/>
      <c r="AP642" s="14"/>
      <c r="AQ642" s="14"/>
      <c r="AR642" s="14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1"/>
      <c r="BM642" s="10"/>
      <c r="BN642" s="10"/>
      <c r="BO642" s="10"/>
      <c r="BP642" s="10"/>
      <c r="BQ642" s="10"/>
      <c r="BR642" s="14"/>
      <c r="BS642" s="14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4"/>
      <c r="CO642" s="11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4"/>
      <c r="DJ642" s="14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4"/>
      <c r="EF642" s="14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1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1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</row>
    <row r="643">
      <c r="A643" s="7"/>
      <c r="B643" s="8"/>
      <c r="C643" s="8"/>
      <c r="D643" s="7"/>
      <c r="E643" s="7"/>
      <c r="F643" s="7"/>
      <c r="G643" s="9"/>
      <c r="H643" s="7"/>
      <c r="I643" s="7"/>
      <c r="J643" s="7"/>
      <c r="K643" s="7"/>
      <c r="L643" s="7"/>
      <c r="M643" s="7"/>
      <c r="N643" s="10"/>
      <c r="O643" s="10"/>
      <c r="P643" s="10"/>
      <c r="Q643" s="11"/>
      <c r="R643" s="10"/>
      <c r="S643" s="10"/>
      <c r="T643" s="13"/>
      <c r="U643" s="14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1"/>
      <c r="AO643" s="10"/>
      <c r="AP643" s="14"/>
      <c r="AQ643" s="14"/>
      <c r="AR643" s="14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1"/>
      <c r="BM643" s="10"/>
      <c r="BN643" s="10"/>
      <c r="BO643" s="10"/>
      <c r="BP643" s="10"/>
      <c r="BQ643" s="10"/>
      <c r="BR643" s="14"/>
      <c r="BS643" s="14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4"/>
      <c r="CO643" s="11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4"/>
      <c r="DJ643" s="14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4"/>
      <c r="EF643" s="14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1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1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</row>
    <row r="644">
      <c r="A644" s="7"/>
      <c r="B644" s="8"/>
      <c r="C644" s="8"/>
      <c r="D644" s="7"/>
      <c r="E644" s="7"/>
      <c r="F644" s="7"/>
      <c r="G644" s="9"/>
      <c r="H644" s="7"/>
      <c r="I644" s="7"/>
      <c r="J644" s="7"/>
      <c r="K644" s="7"/>
      <c r="L644" s="7"/>
      <c r="M644" s="7"/>
      <c r="N644" s="10"/>
      <c r="O644" s="10"/>
      <c r="P644" s="10"/>
      <c r="Q644" s="11"/>
      <c r="R644" s="10"/>
      <c r="S644" s="10"/>
      <c r="T644" s="13"/>
      <c r="U644" s="14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1"/>
      <c r="AO644" s="10"/>
      <c r="AP644" s="14"/>
      <c r="AQ644" s="14"/>
      <c r="AR644" s="14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1"/>
      <c r="BM644" s="10"/>
      <c r="BN644" s="10"/>
      <c r="BO644" s="10"/>
      <c r="BP644" s="10"/>
      <c r="BQ644" s="10"/>
      <c r="BR644" s="14"/>
      <c r="BS644" s="14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4"/>
      <c r="CO644" s="11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4"/>
      <c r="DJ644" s="14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4"/>
      <c r="EF644" s="14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1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1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</row>
    <row r="645">
      <c r="A645" s="7"/>
      <c r="B645" s="8"/>
      <c r="C645" s="8"/>
      <c r="D645" s="7"/>
      <c r="E645" s="7"/>
      <c r="F645" s="7"/>
      <c r="G645" s="9"/>
      <c r="H645" s="7"/>
      <c r="I645" s="7"/>
      <c r="J645" s="7"/>
      <c r="K645" s="7"/>
      <c r="L645" s="7"/>
      <c r="M645" s="7"/>
      <c r="N645" s="10"/>
      <c r="O645" s="10"/>
      <c r="P645" s="10"/>
      <c r="Q645" s="11"/>
      <c r="R645" s="10"/>
      <c r="S645" s="10"/>
      <c r="T645" s="13"/>
      <c r="U645" s="14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1"/>
      <c r="AO645" s="10"/>
      <c r="AP645" s="14"/>
      <c r="AQ645" s="14"/>
      <c r="AR645" s="14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1"/>
      <c r="BM645" s="10"/>
      <c r="BN645" s="10"/>
      <c r="BO645" s="10"/>
      <c r="BP645" s="10"/>
      <c r="BQ645" s="10"/>
      <c r="BR645" s="14"/>
      <c r="BS645" s="14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4"/>
      <c r="CO645" s="11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4"/>
      <c r="DJ645" s="14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4"/>
      <c r="EF645" s="14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1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1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</row>
    <row r="646">
      <c r="A646" s="7"/>
      <c r="B646" s="8"/>
      <c r="C646" s="8"/>
      <c r="D646" s="7"/>
      <c r="E646" s="7"/>
      <c r="F646" s="7"/>
      <c r="G646" s="9"/>
      <c r="H646" s="7"/>
      <c r="I646" s="7"/>
      <c r="J646" s="7"/>
      <c r="K646" s="7"/>
      <c r="L646" s="7"/>
      <c r="M646" s="7"/>
      <c r="N646" s="10"/>
      <c r="O646" s="10"/>
      <c r="P646" s="10"/>
      <c r="Q646" s="11"/>
      <c r="R646" s="10"/>
      <c r="S646" s="10"/>
      <c r="T646" s="13"/>
      <c r="U646" s="14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1"/>
      <c r="AO646" s="10"/>
      <c r="AP646" s="14"/>
      <c r="AQ646" s="14"/>
      <c r="AR646" s="14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1"/>
      <c r="BM646" s="10"/>
      <c r="BN646" s="10"/>
      <c r="BO646" s="10"/>
      <c r="BP646" s="10"/>
      <c r="BQ646" s="10"/>
      <c r="BR646" s="14"/>
      <c r="BS646" s="14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4"/>
      <c r="CO646" s="11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4"/>
      <c r="DJ646" s="14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4"/>
      <c r="EF646" s="14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1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1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</row>
    <row r="647">
      <c r="A647" s="7"/>
      <c r="B647" s="8"/>
      <c r="C647" s="8"/>
      <c r="D647" s="7"/>
      <c r="E647" s="7"/>
      <c r="F647" s="7"/>
      <c r="G647" s="9"/>
      <c r="H647" s="7"/>
      <c r="I647" s="7"/>
      <c r="J647" s="7"/>
      <c r="K647" s="7"/>
      <c r="L647" s="7"/>
      <c r="M647" s="7"/>
      <c r="N647" s="10"/>
      <c r="O647" s="10"/>
      <c r="P647" s="10"/>
      <c r="Q647" s="11"/>
      <c r="R647" s="10"/>
      <c r="S647" s="10"/>
      <c r="T647" s="13"/>
      <c r="U647" s="14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1"/>
      <c r="AO647" s="10"/>
      <c r="AP647" s="14"/>
      <c r="AQ647" s="14"/>
      <c r="AR647" s="14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1"/>
      <c r="BM647" s="10"/>
      <c r="BN647" s="10"/>
      <c r="BO647" s="10"/>
      <c r="BP647" s="10"/>
      <c r="BQ647" s="10"/>
      <c r="BR647" s="14"/>
      <c r="BS647" s="14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4"/>
      <c r="CO647" s="11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4"/>
      <c r="DJ647" s="14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4"/>
      <c r="EF647" s="14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1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1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</row>
    <row r="648">
      <c r="A648" s="7"/>
      <c r="B648" s="8"/>
      <c r="C648" s="8"/>
      <c r="D648" s="7"/>
      <c r="E648" s="7"/>
      <c r="F648" s="7"/>
      <c r="G648" s="9"/>
      <c r="H648" s="7"/>
      <c r="I648" s="7"/>
      <c r="J648" s="7"/>
      <c r="K648" s="7"/>
      <c r="L648" s="7"/>
      <c r="M648" s="7"/>
      <c r="N648" s="10"/>
      <c r="O648" s="10"/>
      <c r="P648" s="10"/>
      <c r="Q648" s="11"/>
      <c r="R648" s="10"/>
      <c r="S648" s="10"/>
      <c r="T648" s="13"/>
      <c r="U648" s="14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1"/>
      <c r="AO648" s="10"/>
      <c r="AP648" s="14"/>
      <c r="AQ648" s="14"/>
      <c r="AR648" s="14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1"/>
      <c r="BM648" s="10"/>
      <c r="BN648" s="10"/>
      <c r="BO648" s="10"/>
      <c r="BP648" s="10"/>
      <c r="BQ648" s="10"/>
      <c r="BR648" s="14"/>
      <c r="BS648" s="14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4"/>
      <c r="CO648" s="11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4"/>
      <c r="DJ648" s="14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4"/>
      <c r="EF648" s="14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1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1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</row>
    <row r="649">
      <c r="A649" s="7"/>
      <c r="B649" s="8"/>
      <c r="C649" s="8"/>
      <c r="D649" s="7"/>
      <c r="E649" s="7"/>
      <c r="F649" s="7"/>
      <c r="G649" s="9"/>
      <c r="H649" s="7"/>
      <c r="I649" s="7"/>
      <c r="J649" s="7"/>
      <c r="K649" s="7"/>
      <c r="L649" s="7"/>
      <c r="M649" s="7"/>
      <c r="N649" s="10"/>
      <c r="O649" s="10"/>
      <c r="P649" s="10"/>
      <c r="Q649" s="11"/>
      <c r="R649" s="10"/>
      <c r="S649" s="10"/>
      <c r="T649" s="13"/>
      <c r="U649" s="14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1"/>
      <c r="AO649" s="10"/>
      <c r="AP649" s="14"/>
      <c r="AQ649" s="14"/>
      <c r="AR649" s="14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1"/>
      <c r="BM649" s="10"/>
      <c r="BN649" s="10"/>
      <c r="BO649" s="10"/>
      <c r="BP649" s="10"/>
      <c r="BQ649" s="10"/>
      <c r="BR649" s="14"/>
      <c r="BS649" s="14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4"/>
      <c r="CO649" s="11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4"/>
      <c r="DJ649" s="14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4"/>
      <c r="EF649" s="14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1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1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</row>
    <row r="650">
      <c r="A650" s="7"/>
      <c r="B650" s="8"/>
      <c r="C650" s="8"/>
      <c r="D650" s="7"/>
      <c r="E650" s="7"/>
      <c r="F650" s="7"/>
      <c r="G650" s="9"/>
      <c r="H650" s="7"/>
      <c r="I650" s="7"/>
      <c r="J650" s="7"/>
      <c r="K650" s="7"/>
      <c r="L650" s="7"/>
      <c r="M650" s="7"/>
      <c r="N650" s="10"/>
      <c r="O650" s="10"/>
      <c r="P650" s="10"/>
      <c r="Q650" s="11"/>
      <c r="R650" s="10"/>
      <c r="S650" s="10"/>
      <c r="T650" s="13"/>
      <c r="U650" s="14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1"/>
      <c r="AO650" s="10"/>
      <c r="AP650" s="14"/>
      <c r="AQ650" s="14"/>
      <c r="AR650" s="14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1"/>
      <c r="BM650" s="10"/>
      <c r="BN650" s="10"/>
      <c r="BO650" s="10"/>
      <c r="BP650" s="10"/>
      <c r="BQ650" s="10"/>
      <c r="BR650" s="14"/>
      <c r="BS650" s="14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4"/>
      <c r="CO650" s="11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4"/>
      <c r="DJ650" s="14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4"/>
      <c r="EF650" s="14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1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1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</row>
    <row r="651">
      <c r="A651" s="7"/>
      <c r="B651" s="8"/>
      <c r="C651" s="8"/>
      <c r="D651" s="7"/>
      <c r="E651" s="7"/>
      <c r="F651" s="7"/>
      <c r="G651" s="9"/>
      <c r="H651" s="7"/>
      <c r="I651" s="7"/>
      <c r="J651" s="7"/>
      <c r="K651" s="7"/>
      <c r="L651" s="7"/>
      <c r="M651" s="7"/>
      <c r="N651" s="10"/>
      <c r="O651" s="10"/>
      <c r="P651" s="10"/>
      <c r="Q651" s="11"/>
      <c r="R651" s="10"/>
      <c r="S651" s="10"/>
      <c r="T651" s="13"/>
      <c r="U651" s="14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1"/>
      <c r="AO651" s="10"/>
      <c r="AP651" s="14"/>
      <c r="AQ651" s="14"/>
      <c r="AR651" s="14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1"/>
      <c r="BM651" s="10"/>
      <c r="BN651" s="10"/>
      <c r="BO651" s="10"/>
      <c r="BP651" s="10"/>
      <c r="BQ651" s="10"/>
      <c r="BR651" s="14"/>
      <c r="BS651" s="14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4"/>
      <c r="CO651" s="11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4"/>
      <c r="DJ651" s="14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4"/>
      <c r="EF651" s="14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1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1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</row>
    <row r="652">
      <c r="A652" s="7"/>
      <c r="B652" s="8"/>
      <c r="C652" s="8"/>
      <c r="D652" s="7"/>
      <c r="E652" s="7"/>
      <c r="F652" s="7"/>
      <c r="G652" s="9"/>
      <c r="H652" s="7"/>
      <c r="I652" s="7"/>
      <c r="J652" s="7"/>
      <c r="K652" s="7"/>
      <c r="L652" s="7"/>
      <c r="M652" s="7"/>
      <c r="N652" s="10"/>
      <c r="O652" s="10"/>
      <c r="P652" s="10"/>
      <c r="Q652" s="11"/>
      <c r="R652" s="10"/>
      <c r="S652" s="10"/>
      <c r="T652" s="13"/>
      <c r="U652" s="14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1"/>
      <c r="AO652" s="10"/>
      <c r="AP652" s="14"/>
      <c r="AQ652" s="14"/>
      <c r="AR652" s="14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1"/>
      <c r="BM652" s="10"/>
      <c r="BN652" s="10"/>
      <c r="BO652" s="10"/>
      <c r="BP652" s="10"/>
      <c r="BQ652" s="10"/>
      <c r="BR652" s="14"/>
      <c r="BS652" s="14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4"/>
      <c r="CO652" s="11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4"/>
      <c r="DJ652" s="14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4"/>
      <c r="EF652" s="14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1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1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</row>
    <row r="653">
      <c r="A653" s="7"/>
      <c r="B653" s="8"/>
      <c r="C653" s="8"/>
      <c r="D653" s="7"/>
      <c r="E653" s="7"/>
      <c r="F653" s="7"/>
      <c r="G653" s="9"/>
      <c r="H653" s="7"/>
      <c r="I653" s="7"/>
      <c r="J653" s="7"/>
      <c r="K653" s="7"/>
      <c r="L653" s="7"/>
      <c r="M653" s="7"/>
      <c r="N653" s="10"/>
      <c r="O653" s="10"/>
      <c r="P653" s="10"/>
      <c r="Q653" s="11"/>
      <c r="R653" s="10"/>
      <c r="S653" s="10"/>
      <c r="T653" s="13"/>
      <c r="U653" s="14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1"/>
      <c r="AO653" s="10"/>
      <c r="AP653" s="14"/>
      <c r="AQ653" s="14"/>
      <c r="AR653" s="14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1"/>
      <c r="BM653" s="10"/>
      <c r="BN653" s="10"/>
      <c r="BO653" s="10"/>
      <c r="BP653" s="10"/>
      <c r="BQ653" s="10"/>
      <c r="BR653" s="14"/>
      <c r="BS653" s="14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4"/>
      <c r="CO653" s="11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4"/>
      <c r="DJ653" s="14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4"/>
      <c r="EF653" s="14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1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1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</row>
    <row r="654">
      <c r="A654" s="7"/>
      <c r="B654" s="8"/>
      <c r="C654" s="8"/>
      <c r="D654" s="7"/>
      <c r="E654" s="7"/>
      <c r="F654" s="7"/>
      <c r="G654" s="9"/>
      <c r="H654" s="7"/>
      <c r="I654" s="7"/>
      <c r="J654" s="7"/>
      <c r="K654" s="7"/>
      <c r="L654" s="7"/>
      <c r="M654" s="7"/>
      <c r="N654" s="10"/>
      <c r="O654" s="10"/>
      <c r="P654" s="10"/>
      <c r="Q654" s="11"/>
      <c r="R654" s="10"/>
      <c r="S654" s="10"/>
      <c r="T654" s="13"/>
      <c r="U654" s="14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1"/>
      <c r="AO654" s="10"/>
      <c r="AP654" s="14"/>
      <c r="AQ654" s="14"/>
      <c r="AR654" s="14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1"/>
      <c r="BM654" s="10"/>
      <c r="BN654" s="10"/>
      <c r="BO654" s="10"/>
      <c r="BP654" s="10"/>
      <c r="BQ654" s="10"/>
      <c r="BR654" s="14"/>
      <c r="BS654" s="14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4"/>
      <c r="CO654" s="11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4"/>
      <c r="DJ654" s="14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4"/>
      <c r="EF654" s="14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1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1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</row>
    <row r="655">
      <c r="A655" s="7"/>
      <c r="B655" s="8"/>
      <c r="C655" s="8"/>
      <c r="D655" s="7"/>
      <c r="E655" s="7"/>
      <c r="F655" s="7"/>
      <c r="G655" s="9"/>
      <c r="H655" s="7"/>
      <c r="I655" s="7"/>
      <c r="J655" s="7"/>
      <c r="K655" s="7"/>
      <c r="L655" s="7"/>
      <c r="M655" s="7"/>
      <c r="N655" s="10"/>
      <c r="O655" s="10"/>
      <c r="P655" s="10"/>
      <c r="Q655" s="11"/>
      <c r="R655" s="10"/>
      <c r="S655" s="10"/>
      <c r="T655" s="13"/>
      <c r="U655" s="14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1"/>
      <c r="AO655" s="10"/>
      <c r="AP655" s="14"/>
      <c r="AQ655" s="14"/>
      <c r="AR655" s="14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1"/>
      <c r="BM655" s="10"/>
      <c r="BN655" s="10"/>
      <c r="BO655" s="10"/>
      <c r="BP655" s="10"/>
      <c r="BQ655" s="10"/>
      <c r="BR655" s="14"/>
      <c r="BS655" s="14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4"/>
      <c r="CO655" s="11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4"/>
      <c r="DJ655" s="14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4"/>
      <c r="EF655" s="14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1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1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</row>
    <row r="656">
      <c r="A656" s="7"/>
      <c r="B656" s="8"/>
      <c r="C656" s="8"/>
      <c r="D656" s="7"/>
      <c r="E656" s="7"/>
      <c r="F656" s="7"/>
      <c r="G656" s="9"/>
      <c r="H656" s="7"/>
      <c r="I656" s="7"/>
      <c r="J656" s="7"/>
      <c r="K656" s="7"/>
      <c r="L656" s="7"/>
      <c r="M656" s="7"/>
      <c r="N656" s="10"/>
      <c r="O656" s="10"/>
      <c r="P656" s="10"/>
      <c r="Q656" s="11"/>
      <c r="R656" s="10"/>
      <c r="S656" s="10"/>
      <c r="T656" s="13"/>
      <c r="U656" s="14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1"/>
      <c r="AO656" s="10"/>
      <c r="AP656" s="14"/>
      <c r="AQ656" s="14"/>
      <c r="AR656" s="14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1"/>
      <c r="BM656" s="10"/>
      <c r="BN656" s="10"/>
      <c r="BO656" s="10"/>
      <c r="BP656" s="10"/>
      <c r="BQ656" s="10"/>
      <c r="BR656" s="14"/>
      <c r="BS656" s="14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4"/>
      <c r="CO656" s="11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4"/>
      <c r="DJ656" s="14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4"/>
      <c r="EF656" s="14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1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1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</row>
    <row r="657">
      <c r="A657" s="7"/>
      <c r="B657" s="8"/>
      <c r="C657" s="8"/>
      <c r="D657" s="7"/>
      <c r="E657" s="7"/>
      <c r="F657" s="7"/>
      <c r="G657" s="9"/>
      <c r="H657" s="7"/>
      <c r="I657" s="7"/>
      <c r="J657" s="7"/>
      <c r="K657" s="7"/>
      <c r="L657" s="7"/>
      <c r="M657" s="7"/>
      <c r="N657" s="10"/>
      <c r="O657" s="10"/>
      <c r="P657" s="10"/>
      <c r="Q657" s="11"/>
      <c r="R657" s="10"/>
      <c r="S657" s="10"/>
      <c r="T657" s="13"/>
      <c r="U657" s="14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1"/>
      <c r="AO657" s="10"/>
      <c r="AP657" s="14"/>
      <c r="AQ657" s="14"/>
      <c r="AR657" s="14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1"/>
      <c r="BM657" s="10"/>
      <c r="BN657" s="10"/>
      <c r="BO657" s="10"/>
      <c r="BP657" s="10"/>
      <c r="BQ657" s="10"/>
      <c r="BR657" s="14"/>
      <c r="BS657" s="14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4"/>
      <c r="CO657" s="11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4"/>
      <c r="DJ657" s="14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4"/>
      <c r="EF657" s="14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1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1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</row>
    <row r="658">
      <c r="A658" s="7"/>
      <c r="B658" s="8"/>
      <c r="C658" s="8"/>
      <c r="D658" s="7"/>
      <c r="E658" s="7"/>
      <c r="F658" s="7"/>
      <c r="G658" s="9"/>
      <c r="H658" s="7"/>
      <c r="I658" s="7"/>
      <c r="J658" s="7"/>
      <c r="K658" s="7"/>
      <c r="L658" s="7"/>
      <c r="M658" s="7"/>
      <c r="N658" s="10"/>
      <c r="O658" s="10"/>
      <c r="P658" s="10"/>
      <c r="Q658" s="11"/>
      <c r="R658" s="10"/>
      <c r="S658" s="10"/>
      <c r="T658" s="13"/>
      <c r="U658" s="14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1"/>
      <c r="AO658" s="10"/>
      <c r="AP658" s="14"/>
      <c r="AQ658" s="14"/>
      <c r="AR658" s="14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1"/>
      <c r="BM658" s="10"/>
      <c r="BN658" s="10"/>
      <c r="BO658" s="10"/>
      <c r="BP658" s="10"/>
      <c r="BQ658" s="10"/>
      <c r="BR658" s="14"/>
      <c r="BS658" s="14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4"/>
      <c r="CO658" s="11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4"/>
      <c r="DJ658" s="14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4"/>
      <c r="EF658" s="14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1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1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</row>
    <row r="659">
      <c r="A659" s="7"/>
      <c r="B659" s="8"/>
      <c r="C659" s="8"/>
      <c r="D659" s="7"/>
      <c r="E659" s="7"/>
      <c r="F659" s="7"/>
      <c r="G659" s="9"/>
      <c r="H659" s="7"/>
      <c r="I659" s="7"/>
      <c r="J659" s="7"/>
      <c r="K659" s="7"/>
      <c r="L659" s="7"/>
      <c r="M659" s="7"/>
      <c r="N659" s="10"/>
      <c r="O659" s="10"/>
      <c r="P659" s="10"/>
      <c r="Q659" s="11"/>
      <c r="R659" s="10"/>
      <c r="S659" s="10"/>
      <c r="T659" s="13"/>
      <c r="U659" s="14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1"/>
      <c r="AO659" s="10"/>
      <c r="AP659" s="14"/>
      <c r="AQ659" s="14"/>
      <c r="AR659" s="14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1"/>
      <c r="BM659" s="10"/>
      <c r="BN659" s="10"/>
      <c r="BO659" s="10"/>
      <c r="BP659" s="10"/>
      <c r="BQ659" s="10"/>
      <c r="BR659" s="14"/>
      <c r="BS659" s="14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4"/>
      <c r="CO659" s="11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4"/>
      <c r="DJ659" s="14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4"/>
      <c r="EF659" s="14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1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1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</row>
    <row r="660">
      <c r="A660" s="7"/>
      <c r="B660" s="8"/>
      <c r="C660" s="8"/>
      <c r="D660" s="7"/>
      <c r="E660" s="7"/>
      <c r="F660" s="7"/>
      <c r="G660" s="9"/>
      <c r="H660" s="7"/>
      <c r="I660" s="7"/>
      <c r="J660" s="7"/>
      <c r="K660" s="7"/>
      <c r="L660" s="7"/>
      <c r="M660" s="7"/>
      <c r="N660" s="10"/>
      <c r="O660" s="10"/>
      <c r="P660" s="10"/>
      <c r="Q660" s="11"/>
      <c r="R660" s="10"/>
      <c r="S660" s="10"/>
      <c r="T660" s="13"/>
      <c r="U660" s="14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1"/>
      <c r="AO660" s="10"/>
      <c r="AP660" s="14"/>
      <c r="AQ660" s="14"/>
      <c r="AR660" s="14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1"/>
      <c r="BM660" s="10"/>
      <c r="BN660" s="10"/>
      <c r="BO660" s="10"/>
      <c r="BP660" s="10"/>
      <c r="BQ660" s="10"/>
      <c r="BR660" s="14"/>
      <c r="BS660" s="14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4"/>
      <c r="CO660" s="11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4"/>
      <c r="DJ660" s="14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4"/>
      <c r="EF660" s="14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1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1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</row>
    <row r="661">
      <c r="A661" s="7"/>
      <c r="B661" s="8"/>
      <c r="C661" s="8"/>
      <c r="D661" s="7"/>
      <c r="E661" s="7"/>
      <c r="F661" s="7"/>
      <c r="G661" s="9"/>
      <c r="H661" s="7"/>
      <c r="I661" s="7"/>
      <c r="J661" s="7"/>
      <c r="K661" s="7"/>
      <c r="L661" s="7"/>
      <c r="M661" s="7"/>
      <c r="N661" s="10"/>
      <c r="O661" s="10"/>
      <c r="P661" s="10"/>
      <c r="Q661" s="11"/>
      <c r="R661" s="10"/>
      <c r="S661" s="10"/>
      <c r="T661" s="13"/>
      <c r="U661" s="14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1"/>
      <c r="AO661" s="10"/>
      <c r="AP661" s="14"/>
      <c r="AQ661" s="14"/>
      <c r="AR661" s="14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1"/>
      <c r="BM661" s="10"/>
      <c r="BN661" s="10"/>
      <c r="BO661" s="10"/>
      <c r="BP661" s="10"/>
      <c r="BQ661" s="10"/>
      <c r="BR661" s="14"/>
      <c r="BS661" s="14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4"/>
      <c r="CO661" s="11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4"/>
      <c r="DJ661" s="14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4"/>
      <c r="EF661" s="14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1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1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</row>
    <row r="662">
      <c r="A662" s="7"/>
      <c r="B662" s="8"/>
      <c r="C662" s="8"/>
      <c r="D662" s="7"/>
      <c r="E662" s="7"/>
      <c r="F662" s="7"/>
      <c r="G662" s="9"/>
      <c r="H662" s="7"/>
      <c r="I662" s="7"/>
      <c r="J662" s="7"/>
      <c r="K662" s="7"/>
      <c r="L662" s="7"/>
      <c r="M662" s="7"/>
      <c r="N662" s="10"/>
      <c r="O662" s="10"/>
      <c r="P662" s="10"/>
      <c r="Q662" s="11"/>
      <c r="R662" s="10"/>
      <c r="S662" s="10"/>
      <c r="T662" s="13"/>
      <c r="U662" s="14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1"/>
      <c r="AO662" s="10"/>
      <c r="AP662" s="14"/>
      <c r="AQ662" s="14"/>
      <c r="AR662" s="14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1"/>
      <c r="BM662" s="10"/>
      <c r="BN662" s="10"/>
      <c r="BO662" s="10"/>
      <c r="BP662" s="10"/>
      <c r="BQ662" s="10"/>
      <c r="BR662" s="14"/>
      <c r="BS662" s="14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4"/>
      <c r="CO662" s="11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4"/>
      <c r="DJ662" s="14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4"/>
      <c r="EF662" s="14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1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1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</row>
    <row r="663">
      <c r="A663" s="7"/>
      <c r="B663" s="8"/>
      <c r="C663" s="8"/>
      <c r="D663" s="7"/>
      <c r="E663" s="7"/>
      <c r="F663" s="7"/>
      <c r="G663" s="9"/>
      <c r="H663" s="7"/>
      <c r="I663" s="7"/>
      <c r="J663" s="7"/>
      <c r="K663" s="7"/>
      <c r="L663" s="7"/>
      <c r="M663" s="7"/>
      <c r="N663" s="10"/>
      <c r="O663" s="10"/>
      <c r="P663" s="10"/>
      <c r="Q663" s="11"/>
      <c r="R663" s="10"/>
      <c r="S663" s="10"/>
      <c r="T663" s="13"/>
      <c r="U663" s="14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1"/>
      <c r="AO663" s="10"/>
      <c r="AP663" s="14"/>
      <c r="AQ663" s="14"/>
      <c r="AR663" s="14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1"/>
      <c r="BM663" s="10"/>
      <c r="BN663" s="10"/>
      <c r="BO663" s="10"/>
      <c r="BP663" s="10"/>
      <c r="BQ663" s="10"/>
      <c r="BR663" s="14"/>
      <c r="BS663" s="14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4"/>
      <c r="CO663" s="11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4"/>
      <c r="DJ663" s="14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4"/>
      <c r="EF663" s="14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1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1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</row>
    <row r="664">
      <c r="A664" s="7"/>
      <c r="B664" s="8"/>
      <c r="C664" s="8"/>
      <c r="D664" s="7"/>
      <c r="E664" s="7"/>
      <c r="F664" s="7"/>
      <c r="G664" s="9"/>
      <c r="H664" s="7"/>
      <c r="I664" s="7"/>
      <c r="J664" s="7"/>
      <c r="K664" s="7"/>
      <c r="L664" s="7"/>
      <c r="M664" s="7"/>
      <c r="N664" s="10"/>
      <c r="O664" s="10"/>
      <c r="P664" s="10"/>
      <c r="Q664" s="11"/>
      <c r="R664" s="10"/>
      <c r="S664" s="10"/>
      <c r="T664" s="13"/>
      <c r="U664" s="14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1"/>
      <c r="AO664" s="10"/>
      <c r="AP664" s="14"/>
      <c r="AQ664" s="14"/>
      <c r="AR664" s="14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1"/>
      <c r="BM664" s="10"/>
      <c r="BN664" s="10"/>
      <c r="BO664" s="10"/>
      <c r="BP664" s="10"/>
      <c r="BQ664" s="10"/>
      <c r="BR664" s="14"/>
      <c r="BS664" s="14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4"/>
      <c r="CO664" s="11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4"/>
      <c r="DJ664" s="14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4"/>
      <c r="EF664" s="14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1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1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</row>
    <row r="665">
      <c r="A665" s="7"/>
      <c r="B665" s="8"/>
      <c r="C665" s="8"/>
      <c r="D665" s="7"/>
      <c r="E665" s="7"/>
      <c r="F665" s="7"/>
      <c r="G665" s="9"/>
      <c r="H665" s="7"/>
      <c r="I665" s="7"/>
      <c r="J665" s="7"/>
      <c r="K665" s="7"/>
      <c r="L665" s="7"/>
      <c r="M665" s="7"/>
      <c r="N665" s="10"/>
      <c r="O665" s="10"/>
      <c r="P665" s="10"/>
      <c r="Q665" s="11"/>
      <c r="R665" s="10"/>
      <c r="S665" s="10"/>
      <c r="T665" s="13"/>
      <c r="U665" s="14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1"/>
      <c r="AO665" s="10"/>
      <c r="AP665" s="14"/>
      <c r="AQ665" s="14"/>
      <c r="AR665" s="14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1"/>
      <c r="BM665" s="10"/>
      <c r="BN665" s="10"/>
      <c r="BO665" s="10"/>
      <c r="BP665" s="10"/>
      <c r="BQ665" s="10"/>
      <c r="BR665" s="14"/>
      <c r="BS665" s="14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4"/>
      <c r="CO665" s="11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4"/>
      <c r="DJ665" s="14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4"/>
      <c r="EF665" s="14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1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1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</row>
    <row r="666">
      <c r="A666" s="7"/>
      <c r="B666" s="8"/>
      <c r="C666" s="8"/>
      <c r="D666" s="7"/>
      <c r="E666" s="7"/>
      <c r="F666" s="7"/>
      <c r="G666" s="9"/>
      <c r="H666" s="7"/>
      <c r="I666" s="7"/>
      <c r="J666" s="7"/>
      <c r="K666" s="7"/>
      <c r="L666" s="7"/>
      <c r="M666" s="7"/>
      <c r="N666" s="10"/>
      <c r="O666" s="10"/>
      <c r="P666" s="10"/>
      <c r="Q666" s="11"/>
      <c r="R666" s="10"/>
      <c r="S666" s="10"/>
      <c r="T666" s="13"/>
      <c r="U666" s="14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1"/>
      <c r="AO666" s="10"/>
      <c r="AP666" s="14"/>
      <c r="AQ666" s="14"/>
      <c r="AR666" s="14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1"/>
      <c r="BM666" s="10"/>
      <c r="BN666" s="10"/>
      <c r="BO666" s="10"/>
      <c r="BP666" s="10"/>
      <c r="BQ666" s="10"/>
      <c r="BR666" s="14"/>
      <c r="BS666" s="14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4"/>
      <c r="CO666" s="11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4"/>
      <c r="DJ666" s="14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4"/>
      <c r="EF666" s="14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1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1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</row>
    <row r="667">
      <c r="A667" s="7"/>
      <c r="B667" s="8"/>
      <c r="C667" s="8"/>
      <c r="D667" s="7"/>
      <c r="E667" s="7"/>
      <c r="F667" s="7"/>
      <c r="G667" s="9"/>
      <c r="H667" s="7"/>
      <c r="I667" s="7"/>
      <c r="J667" s="7"/>
      <c r="K667" s="7"/>
      <c r="L667" s="7"/>
      <c r="M667" s="7"/>
      <c r="N667" s="10"/>
      <c r="O667" s="10"/>
      <c r="P667" s="10"/>
      <c r="Q667" s="11"/>
      <c r="R667" s="10"/>
      <c r="S667" s="10"/>
      <c r="T667" s="13"/>
      <c r="U667" s="14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1"/>
      <c r="AO667" s="10"/>
      <c r="AP667" s="14"/>
      <c r="AQ667" s="14"/>
      <c r="AR667" s="14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1"/>
      <c r="BM667" s="10"/>
      <c r="BN667" s="10"/>
      <c r="BO667" s="10"/>
      <c r="BP667" s="10"/>
      <c r="BQ667" s="10"/>
      <c r="BR667" s="14"/>
      <c r="BS667" s="14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4"/>
      <c r="CO667" s="11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4"/>
      <c r="DJ667" s="14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4"/>
      <c r="EF667" s="14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1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1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</row>
    <row r="668">
      <c r="A668" s="7"/>
      <c r="B668" s="8"/>
      <c r="C668" s="8"/>
      <c r="D668" s="7"/>
      <c r="E668" s="7"/>
      <c r="F668" s="7"/>
      <c r="G668" s="9"/>
      <c r="H668" s="7"/>
      <c r="I668" s="7"/>
      <c r="J668" s="7"/>
      <c r="K668" s="7"/>
      <c r="L668" s="7"/>
      <c r="M668" s="7"/>
      <c r="N668" s="10"/>
      <c r="O668" s="10"/>
      <c r="P668" s="10"/>
      <c r="Q668" s="11"/>
      <c r="R668" s="10"/>
      <c r="S668" s="10"/>
      <c r="T668" s="13"/>
      <c r="U668" s="14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1"/>
      <c r="AO668" s="10"/>
      <c r="AP668" s="14"/>
      <c r="AQ668" s="14"/>
      <c r="AR668" s="14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1"/>
      <c r="BM668" s="10"/>
      <c r="BN668" s="10"/>
      <c r="BO668" s="10"/>
      <c r="BP668" s="10"/>
      <c r="BQ668" s="10"/>
      <c r="BR668" s="14"/>
      <c r="BS668" s="14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4"/>
      <c r="CO668" s="11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4"/>
      <c r="DJ668" s="14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4"/>
      <c r="EF668" s="14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1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1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</row>
    <row r="669">
      <c r="A669" s="7"/>
      <c r="B669" s="8"/>
      <c r="C669" s="8"/>
      <c r="D669" s="7"/>
      <c r="E669" s="7"/>
      <c r="F669" s="7"/>
      <c r="G669" s="9"/>
      <c r="H669" s="7"/>
      <c r="I669" s="7"/>
      <c r="J669" s="7"/>
      <c r="K669" s="7"/>
      <c r="L669" s="7"/>
      <c r="M669" s="7"/>
      <c r="N669" s="10"/>
      <c r="O669" s="10"/>
      <c r="P669" s="10"/>
      <c r="Q669" s="11"/>
      <c r="R669" s="10"/>
      <c r="S669" s="10"/>
      <c r="T669" s="13"/>
      <c r="U669" s="14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1"/>
      <c r="AO669" s="10"/>
      <c r="AP669" s="14"/>
      <c r="AQ669" s="14"/>
      <c r="AR669" s="14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1"/>
      <c r="BM669" s="10"/>
      <c r="BN669" s="10"/>
      <c r="BO669" s="10"/>
      <c r="BP669" s="10"/>
      <c r="BQ669" s="10"/>
      <c r="BR669" s="14"/>
      <c r="BS669" s="14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4"/>
      <c r="CO669" s="11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4"/>
      <c r="DJ669" s="14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4"/>
      <c r="EF669" s="14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1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1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</row>
    <row r="670">
      <c r="A670" s="7"/>
      <c r="B670" s="8"/>
      <c r="C670" s="8"/>
      <c r="D670" s="7"/>
      <c r="E670" s="7"/>
      <c r="F670" s="7"/>
      <c r="G670" s="9"/>
      <c r="H670" s="7"/>
      <c r="I670" s="7"/>
      <c r="J670" s="7"/>
      <c r="K670" s="7"/>
      <c r="L670" s="7"/>
      <c r="M670" s="7"/>
      <c r="N670" s="10"/>
      <c r="O670" s="10"/>
      <c r="P670" s="10"/>
      <c r="Q670" s="11"/>
      <c r="R670" s="10"/>
      <c r="S670" s="10"/>
      <c r="T670" s="13"/>
      <c r="U670" s="14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1"/>
      <c r="AO670" s="10"/>
      <c r="AP670" s="14"/>
      <c r="AQ670" s="14"/>
      <c r="AR670" s="14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1"/>
      <c r="BM670" s="10"/>
      <c r="BN670" s="10"/>
      <c r="BO670" s="10"/>
      <c r="BP670" s="10"/>
      <c r="BQ670" s="10"/>
      <c r="BR670" s="14"/>
      <c r="BS670" s="14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4"/>
      <c r="CO670" s="11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4"/>
      <c r="DJ670" s="14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4"/>
      <c r="EF670" s="14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1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1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</row>
    <row r="671">
      <c r="A671" s="7"/>
      <c r="B671" s="8"/>
      <c r="C671" s="8"/>
      <c r="D671" s="7"/>
      <c r="E671" s="7"/>
      <c r="F671" s="7"/>
      <c r="G671" s="9"/>
      <c r="H671" s="7"/>
      <c r="I671" s="7"/>
      <c r="J671" s="7"/>
      <c r="K671" s="7"/>
      <c r="L671" s="7"/>
      <c r="M671" s="7"/>
      <c r="N671" s="10"/>
      <c r="O671" s="10"/>
      <c r="P671" s="10"/>
      <c r="Q671" s="11"/>
      <c r="R671" s="10"/>
      <c r="S671" s="10"/>
      <c r="T671" s="13"/>
      <c r="U671" s="14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1"/>
      <c r="AO671" s="10"/>
      <c r="AP671" s="14"/>
      <c r="AQ671" s="14"/>
      <c r="AR671" s="14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1"/>
      <c r="BM671" s="10"/>
      <c r="BN671" s="10"/>
      <c r="BO671" s="10"/>
      <c r="BP671" s="10"/>
      <c r="BQ671" s="10"/>
      <c r="BR671" s="14"/>
      <c r="BS671" s="14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4"/>
      <c r="CO671" s="11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4"/>
      <c r="DJ671" s="14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4"/>
      <c r="EF671" s="14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1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1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</row>
    <row r="672">
      <c r="A672" s="7"/>
      <c r="B672" s="8"/>
      <c r="C672" s="8"/>
      <c r="D672" s="7"/>
      <c r="E672" s="7"/>
      <c r="F672" s="7"/>
      <c r="G672" s="9"/>
      <c r="H672" s="7"/>
      <c r="I672" s="7"/>
      <c r="J672" s="7"/>
      <c r="K672" s="7"/>
      <c r="L672" s="7"/>
      <c r="M672" s="7"/>
      <c r="N672" s="10"/>
      <c r="O672" s="10"/>
      <c r="P672" s="10"/>
      <c r="Q672" s="11"/>
      <c r="R672" s="10"/>
      <c r="S672" s="10"/>
      <c r="T672" s="13"/>
      <c r="U672" s="14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1"/>
      <c r="AO672" s="10"/>
      <c r="AP672" s="14"/>
      <c r="AQ672" s="14"/>
      <c r="AR672" s="14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1"/>
      <c r="BM672" s="10"/>
      <c r="BN672" s="10"/>
      <c r="BO672" s="10"/>
      <c r="BP672" s="10"/>
      <c r="BQ672" s="10"/>
      <c r="BR672" s="14"/>
      <c r="BS672" s="14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4"/>
      <c r="CO672" s="11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4"/>
      <c r="DJ672" s="14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4"/>
      <c r="EF672" s="14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1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1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</row>
    <row r="673">
      <c r="A673" s="7"/>
      <c r="B673" s="8"/>
      <c r="C673" s="8"/>
      <c r="D673" s="7"/>
      <c r="E673" s="7"/>
      <c r="F673" s="7"/>
      <c r="G673" s="9"/>
      <c r="H673" s="7"/>
      <c r="I673" s="7"/>
      <c r="J673" s="7"/>
      <c r="K673" s="7"/>
      <c r="L673" s="7"/>
      <c r="M673" s="7"/>
      <c r="N673" s="10"/>
      <c r="O673" s="10"/>
      <c r="P673" s="10"/>
      <c r="Q673" s="11"/>
      <c r="R673" s="10"/>
      <c r="S673" s="10"/>
      <c r="T673" s="13"/>
      <c r="U673" s="14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1"/>
      <c r="AO673" s="10"/>
      <c r="AP673" s="14"/>
      <c r="AQ673" s="14"/>
      <c r="AR673" s="14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1"/>
      <c r="BM673" s="10"/>
      <c r="BN673" s="10"/>
      <c r="BO673" s="10"/>
      <c r="BP673" s="10"/>
      <c r="BQ673" s="10"/>
      <c r="BR673" s="14"/>
      <c r="BS673" s="14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4"/>
      <c r="CO673" s="11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4"/>
      <c r="DJ673" s="14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4"/>
      <c r="EF673" s="14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1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1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</row>
    <row r="674">
      <c r="A674" s="7"/>
      <c r="B674" s="8"/>
      <c r="C674" s="8"/>
      <c r="D674" s="7"/>
      <c r="E674" s="7"/>
      <c r="F674" s="7"/>
      <c r="G674" s="9"/>
      <c r="H674" s="7"/>
      <c r="I674" s="7"/>
      <c r="J674" s="7"/>
      <c r="K674" s="7"/>
      <c r="L674" s="7"/>
      <c r="M674" s="7"/>
      <c r="N674" s="10"/>
      <c r="O674" s="10"/>
      <c r="P674" s="10"/>
      <c r="Q674" s="11"/>
      <c r="R674" s="10"/>
      <c r="S674" s="10"/>
      <c r="T674" s="13"/>
      <c r="U674" s="14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1"/>
      <c r="AO674" s="10"/>
      <c r="AP674" s="14"/>
      <c r="AQ674" s="14"/>
      <c r="AR674" s="14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1"/>
      <c r="BM674" s="10"/>
      <c r="BN674" s="10"/>
      <c r="BO674" s="10"/>
      <c r="BP674" s="10"/>
      <c r="BQ674" s="10"/>
      <c r="BR674" s="14"/>
      <c r="BS674" s="14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4"/>
      <c r="CO674" s="11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4"/>
      <c r="DJ674" s="14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4"/>
      <c r="EF674" s="14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1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1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</row>
    <row r="675">
      <c r="A675" s="7"/>
      <c r="B675" s="8"/>
      <c r="C675" s="8"/>
      <c r="D675" s="7"/>
      <c r="E675" s="7"/>
      <c r="F675" s="7"/>
      <c r="G675" s="9"/>
      <c r="H675" s="7"/>
      <c r="I675" s="7"/>
      <c r="J675" s="7"/>
      <c r="K675" s="7"/>
      <c r="L675" s="7"/>
      <c r="M675" s="7"/>
      <c r="N675" s="10"/>
      <c r="O675" s="10"/>
      <c r="P675" s="10"/>
      <c r="Q675" s="11"/>
      <c r="R675" s="10"/>
      <c r="S675" s="10"/>
      <c r="T675" s="13"/>
      <c r="U675" s="14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1"/>
      <c r="AO675" s="10"/>
      <c r="AP675" s="14"/>
      <c r="AQ675" s="14"/>
      <c r="AR675" s="14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1"/>
      <c r="BM675" s="10"/>
      <c r="BN675" s="10"/>
      <c r="BO675" s="10"/>
      <c r="BP675" s="10"/>
      <c r="BQ675" s="10"/>
      <c r="BR675" s="14"/>
      <c r="BS675" s="14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4"/>
      <c r="CO675" s="11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4"/>
      <c r="DJ675" s="14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4"/>
      <c r="EF675" s="14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1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1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</row>
    <row r="676">
      <c r="A676" s="7"/>
      <c r="B676" s="8"/>
      <c r="C676" s="8"/>
      <c r="D676" s="7"/>
      <c r="E676" s="7"/>
      <c r="F676" s="7"/>
      <c r="G676" s="9"/>
      <c r="H676" s="7"/>
      <c r="I676" s="7"/>
      <c r="J676" s="7"/>
      <c r="K676" s="7"/>
      <c r="L676" s="7"/>
      <c r="M676" s="7"/>
      <c r="N676" s="10"/>
      <c r="O676" s="10"/>
      <c r="P676" s="10"/>
      <c r="Q676" s="11"/>
      <c r="R676" s="10"/>
      <c r="S676" s="10"/>
      <c r="T676" s="13"/>
      <c r="U676" s="14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1"/>
      <c r="AO676" s="10"/>
      <c r="AP676" s="14"/>
      <c r="AQ676" s="14"/>
      <c r="AR676" s="14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1"/>
      <c r="BM676" s="10"/>
      <c r="BN676" s="10"/>
      <c r="BO676" s="10"/>
      <c r="BP676" s="10"/>
      <c r="BQ676" s="10"/>
      <c r="BR676" s="14"/>
      <c r="BS676" s="14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4"/>
      <c r="CO676" s="11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4"/>
      <c r="DJ676" s="14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4"/>
      <c r="EF676" s="14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1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1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</row>
    <row r="677">
      <c r="A677" s="7"/>
      <c r="B677" s="8"/>
      <c r="C677" s="8"/>
      <c r="D677" s="7"/>
      <c r="E677" s="7"/>
      <c r="F677" s="7"/>
      <c r="G677" s="9"/>
      <c r="H677" s="7"/>
      <c r="I677" s="7"/>
      <c r="J677" s="7"/>
      <c r="K677" s="7"/>
      <c r="L677" s="7"/>
      <c r="M677" s="7"/>
      <c r="N677" s="10"/>
      <c r="O677" s="10"/>
      <c r="P677" s="10"/>
      <c r="Q677" s="11"/>
      <c r="R677" s="10"/>
      <c r="S677" s="10"/>
      <c r="T677" s="13"/>
      <c r="U677" s="14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1"/>
      <c r="AO677" s="10"/>
      <c r="AP677" s="14"/>
      <c r="AQ677" s="14"/>
      <c r="AR677" s="14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1"/>
      <c r="BM677" s="10"/>
      <c r="BN677" s="10"/>
      <c r="BO677" s="10"/>
      <c r="BP677" s="10"/>
      <c r="BQ677" s="10"/>
      <c r="BR677" s="14"/>
      <c r="BS677" s="14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4"/>
      <c r="CO677" s="11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4"/>
      <c r="DJ677" s="14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4"/>
      <c r="EF677" s="14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1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1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</row>
    <row r="678">
      <c r="A678" s="7"/>
      <c r="B678" s="8"/>
      <c r="C678" s="8"/>
      <c r="D678" s="7"/>
      <c r="E678" s="7"/>
      <c r="F678" s="7"/>
      <c r="G678" s="9"/>
      <c r="H678" s="7"/>
      <c r="I678" s="7"/>
      <c r="J678" s="7"/>
      <c r="K678" s="7"/>
      <c r="L678" s="7"/>
      <c r="M678" s="7"/>
      <c r="N678" s="10"/>
      <c r="O678" s="10"/>
      <c r="P678" s="10"/>
      <c r="Q678" s="11"/>
      <c r="R678" s="10"/>
      <c r="S678" s="10"/>
      <c r="T678" s="13"/>
      <c r="U678" s="14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1"/>
      <c r="AO678" s="10"/>
      <c r="AP678" s="14"/>
      <c r="AQ678" s="14"/>
      <c r="AR678" s="14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1"/>
      <c r="BM678" s="10"/>
      <c r="BN678" s="10"/>
      <c r="BO678" s="10"/>
      <c r="BP678" s="10"/>
      <c r="BQ678" s="10"/>
      <c r="BR678" s="14"/>
      <c r="BS678" s="14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4"/>
      <c r="CO678" s="11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4"/>
      <c r="DJ678" s="14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4"/>
      <c r="EF678" s="14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1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1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</row>
    <row r="679">
      <c r="A679" s="7"/>
      <c r="B679" s="8"/>
      <c r="C679" s="8"/>
      <c r="D679" s="7"/>
      <c r="E679" s="7"/>
      <c r="F679" s="7"/>
      <c r="G679" s="9"/>
      <c r="H679" s="7"/>
      <c r="I679" s="7"/>
      <c r="J679" s="7"/>
      <c r="K679" s="7"/>
      <c r="L679" s="7"/>
      <c r="M679" s="7"/>
      <c r="N679" s="10"/>
      <c r="O679" s="10"/>
      <c r="P679" s="10"/>
      <c r="Q679" s="11"/>
      <c r="R679" s="10"/>
      <c r="S679" s="10"/>
      <c r="T679" s="13"/>
      <c r="U679" s="14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1"/>
      <c r="AO679" s="10"/>
      <c r="AP679" s="14"/>
      <c r="AQ679" s="14"/>
      <c r="AR679" s="14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1"/>
      <c r="BM679" s="10"/>
      <c r="BN679" s="10"/>
      <c r="BO679" s="10"/>
      <c r="BP679" s="10"/>
      <c r="BQ679" s="10"/>
      <c r="BR679" s="14"/>
      <c r="BS679" s="14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4"/>
      <c r="CO679" s="11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4"/>
      <c r="DJ679" s="14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4"/>
      <c r="EF679" s="14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1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1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</row>
    <row r="680">
      <c r="A680" s="7"/>
      <c r="B680" s="8"/>
      <c r="C680" s="8"/>
      <c r="D680" s="7"/>
      <c r="E680" s="7"/>
      <c r="F680" s="7"/>
      <c r="G680" s="9"/>
      <c r="H680" s="7"/>
      <c r="I680" s="7"/>
      <c r="J680" s="7"/>
      <c r="K680" s="7"/>
      <c r="L680" s="7"/>
      <c r="M680" s="7"/>
      <c r="N680" s="10"/>
      <c r="O680" s="10"/>
      <c r="P680" s="10"/>
      <c r="Q680" s="11"/>
      <c r="R680" s="10"/>
      <c r="S680" s="10"/>
      <c r="T680" s="13"/>
      <c r="U680" s="14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1"/>
      <c r="AO680" s="10"/>
      <c r="AP680" s="14"/>
      <c r="AQ680" s="14"/>
      <c r="AR680" s="14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1"/>
      <c r="BM680" s="10"/>
      <c r="BN680" s="10"/>
      <c r="BO680" s="10"/>
      <c r="BP680" s="10"/>
      <c r="BQ680" s="10"/>
      <c r="BR680" s="14"/>
      <c r="BS680" s="14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4"/>
      <c r="CO680" s="11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4"/>
      <c r="DJ680" s="14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4"/>
      <c r="EF680" s="14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1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1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</row>
    <row r="681">
      <c r="A681" s="7"/>
      <c r="B681" s="8"/>
      <c r="C681" s="8"/>
      <c r="D681" s="7"/>
      <c r="E681" s="7"/>
      <c r="F681" s="7"/>
      <c r="G681" s="9"/>
      <c r="H681" s="7"/>
      <c r="I681" s="7"/>
      <c r="J681" s="7"/>
      <c r="K681" s="7"/>
      <c r="L681" s="7"/>
      <c r="M681" s="7"/>
      <c r="N681" s="10"/>
      <c r="O681" s="10"/>
      <c r="P681" s="10"/>
      <c r="Q681" s="11"/>
      <c r="R681" s="10"/>
      <c r="S681" s="10"/>
      <c r="T681" s="13"/>
      <c r="U681" s="14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1"/>
      <c r="AO681" s="10"/>
      <c r="AP681" s="14"/>
      <c r="AQ681" s="14"/>
      <c r="AR681" s="14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1"/>
      <c r="BM681" s="10"/>
      <c r="BN681" s="10"/>
      <c r="BO681" s="10"/>
      <c r="BP681" s="10"/>
      <c r="BQ681" s="10"/>
      <c r="BR681" s="14"/>
      <c r="BS681" s="14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4"/>
      <c r="CO681" s="11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4"/>
      <c r="DJ681" s="14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4"/>
      <c r="EF681" s="14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1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1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</row>
    <row r="682">
      <c r="A682" s="7"/>
      <c r="B682" s="8"/>
      <c r="C682" s="8"/>
      <c r="D682" s="7"/>
      <c r="E682" s="7"/>
      <c r="F682" s="7"/>
      <c r="G682" s="9"/>
      <c r="H682" s="7"/>
      <c r="I682" s="7"/>
      <c r="J682" s="7"/>
      <c r="K682" s="7"/>
      <c r="L682" s="7"/>
      <c r="M682" s="7"/>
      <c r="N682" s="10"/>
      <c r="O682" s="10"/>
      <c r="P682" s="10"/>
      <c r="Q682" s="11"/>
      <c r="R682" s="10"/>
      <c r="S682" s="10"/>
      <c r="T682" s="13"/>
      <c r="U682" s="14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1"/>
      <c r="AO682" s="10"/>
      <c r="AP682" s="14"/>
      <c r="AQ682" s="14"/>
      <c r="AR682" s="14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1"/>
      <c r="BM682" s="10"/>
      <c r="BN682" s="10"/>
      <c r="BO682" s="10"/>
      <c r="BP682" s="10"/>
      <c r="BQ682" s="10"/>
      <c r="BR682" s="14"/>
      <c r="BS682" s="14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4"/>
      <c r="CO682" s="11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4"/>
      <c r="DJ682" s="14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4"/>
      <c r="EF682" s="14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1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1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</row>
    <row r="683">
      <c r="A683" s="7"/>
      <c r="B683" s="8"/>
      <c r="C683" s="8"/>
      <c r="D683" s="7"/>
      <c r="E683" s="7"/>
      <c r="F683" s="7"/>
      <c r="G683" s="9"/>
      <c r="H683" s="7"/>
      <c r="I683" s="7"/>
      <c r="J683" s="7"/>
      <c r="K683" s="7"/>
      <c r="L683" s="7"/>
      <c r="M683" s="7"/>
      <c r="N683" s="10"/>
      <c r="O683" s="10"/>
      <c r="P683" s="10"/>
      <c r="Q683" s="11"/>
      <c r="R683" s="10"/>
      <c r="S683" s="10"/>
      <c r="T683" s="13"/>
      <c r="U683" s="14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1"/>
      <c r="AO683" s="10"/>
      <c r="AP683" s="14"/>
      <c r="AQ683" s="14"/>
      <c r="AR683" s="14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1"/>
      <c r="BM683" s="10"/>
      <c r="BN683" s="10"/>
      <c r="BO683" s="10"/>
      <c r="BP683" s="10"/>
      <c r="BQ683" s="10"/>
      <c r="BR683" s="14"/>
      <c r="BS683" s="14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4"/>
      <c r="CO683" s="11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4"/>
      <c r="DJ683" s="14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4"/>
      <c r="EF683" s="14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1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1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</row>
    <row r="684">
      <c r="A684" s="7"/>
      <c r="B684" s="8"/>
      <c r="C684" s="8"/>
      <c r="D684" s="7"/>
      <c r="E684" s="7"/>
      <c r="F684" s="7"/>
      <c r="G684" s="9"/>
      <c r="H684" s="7"/>
      <c r="I684" s="7"/>
      <c r="J684" s="7"/>
      <c r="K684" s="7"/>
      <c r="L684" s="7"/>
      <c r="M684" s="7"/>
      <c r="N684" s="10"/>
      <c r="O684" s="10"/>
      <c r="P684" s="10"/>
      <c r="Q684" s="11"/>
      <c r="R684" s="10"/>
      <c r="S684" s="10"/>
      <c r="T684" s="13"/>
      <c r="U684" s="14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1"/>
      <c r="AO684" s="10"/>
      <c r="AP684" s="14"/>
      <c r="AQ684" s="14"/>
      <c r="AR684" s="14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1"/>
      <c r="BM684" s="10"/>
      <c r="BN684" s="10"/>
      <c r="BO684" s="10"/>
      <c r="BP684" s="10"/>
      <c r="BQ684" s="10"/>
      <c r="BR684" s="14"/>
      <c r="BS684" s="14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4"/>
      <c r="CO684" s="11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4"/>
      <c r="DJ684" s="14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4"/>
      <c r="EF684" s="14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1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1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</row>
    <row r="685">
      <c r="A685" s="7"/>
      <c r="B685" s="8"/>
      <c r="C685" s="8"/>
      <c r="D685" s="7"/>
      <c r="E685" s="7"/>
      <c r="F685" s="7"/>
      <c r="G685" s="9"/>
      <c r="H685" s="7"/>
      <c r="I685" s="7"/>
      <c r="J685" s="7"/>
      <c r="K685" s="7"/>
      <c r="L685" s="7"/>
      <c r="M685" s="7"/>
      <c r="N685" s="10"/>
      <c r="O685" s="10"/>
      <c r="P685" s="10"/>
      <c r="Q685" s="11"/>
      <c r="R685" s="10"/>
      <c r="S685" s="10"/>
      <c r="T685" s="13"/>
      <c r="U685" s="14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1"/>
      <c r="AO685" s="10"/>
      <c r="AP685" s="14"/>
      <c r="AQ685" s="14"/>
      <c r="AR685" s="14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1"/>
      <c r="BM685" s="10"/>
      <c r="BN685" s="10"/>
      <c r="BO685" s="10"/>
      <c r="BP685" s="10"/>
      <c r="BQ685" s="10"/>
      <c r="BR685" s="14"/>
      <c r="BS685" s="14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4"/>
      <c r="CO685" s="11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4"/>
      <c r="DJ685" s="14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4"/>
      <c r="EF685" s="14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1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1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</row>
    <row r="686">
      <c r="A686" s="7"/>
      <c r="B686" s="8"/>
      <c r="C686" s="8"/>
      <c r="D686" s="7"/>
      <c r="E686" s="7"/>
      <c r="F686" s="7"/>
      <c r="G686" s="9"/>
      <c r="H686" s="7"/>
      <c r="I686" s="7"/>
      <c r="J686" s="7"/>
      <c r="K686" s="7"/>
      <c r="L686" s="7"/>
      <c r="M686" s="7"/>
      <c r="N686" s="10"/>
      <c r="O686" s="10"/>
      <c r="P686" s="10"/>
      <c r="Q686" s="11"/>
      <c r="R686" s="10"/>
      <c r="S686" s="10"/>
      <c r="T686" s="13"/>
      <c r="U686" s="14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1"/>
      <c r="AO686" s="10"/>
      <c r="AP686" s="14"/>
      <c r="AQ686" s="14"/>
      <c r="AR686" s="14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1"/>
      <c r="BM686" s="10"/>
      <c r="BN686" s="10"/>
      <c r="BO686" s="10"/>
      <c r="BP686" s="10"/>
      <c r="BQ686" s="10"/>
      <c r="BR686" s="14"/>
      <c r="BS686" s="14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4"/>
      <c r="CO686" s="11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4"/>
      <c r="DJ686" s="14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4"/>
      <c r="EF686" s="14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1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1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</row>
    <row r="687">
      <c r="A687" s="7"/>
      <c r="B687" s="8"/>
      <c r="C687" s="8"/>
      <c r="D687" s="7"/>
      <c r="E687" s="7"/>
      <c r="F687" s="7"/>
      <c r="G687" s="9"/>
      <c r="H687" s="7"/>
      <c r="I687" s="7"/>
      <c r="J687" s="7"/>
      <c r="K687" s="7"/>
      <c r="L687" s="7"/>
      <c r="M687" s="7"/>
      <c r="N687" s="10"/>
      <c r="O687" s="10"/>
      <c r="P687" s="10"/>
      <c r="Q687" s="11"/>
      <c r="R687" s="10"/>
      <c r="S687" s="10"/>
      <c r="T687" s="13"/>
      <c r="U687" s="14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1"/>
      <c r="AO687" s="10"/>
      <c r="AP687" s="14"/>
      <c r="AQ687" s="14"/>
      <c r="AR687" s="14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1"/>
      <c r="BM687" s="10"/>
      <c r="BN687" s="10"/>
      <c r="BO687" s="10"/>
      <c r="BP687" s="10"/>
      <c r="BQ687" s="10"/>
      <c r="BR687" s="14"/>
      <c r="BS687" s="14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4"/>
      <c r="CO687" s="11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4"/>
      <c r="DJ687" s="14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4"/>
      <c r="EF687" s="14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1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1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</row>
    <row r="688">
      <c r="A688" s="7"/>
      <c r="B688" s="8"/>
      <c r="C688" s="8"/>
      <c r="D688" s="7"/>
      <c r="E688" s="7"/>
      <c r="F688" s="7"/>
      <c r="G688" s="9"/>
      <c r="H688" s="7"/>
      <c r="I688" s="7"/>
      <c r="J688" s="7"/>
      <c r="K688" s="7"/>
      <c r="L688" s="7"/>
      <c r="M688" s="7"/>
      <c r="N688" s="10"/>
      <c r="O688" s="10"/>
      <c r="P688" s="10"/>
      <c r="Q688" s="11"/>
      <c r="R688" s="10"/>
      <c r="S688" s="10"/>
      <c r="T688" s="13"/>
      <c r="U688" s="14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1"/>
      <c r="AO688" s="10"/>
      <c r="AP688" s="14"/>
      <c r="AQ688" s="14"/>
      <c r="AR688" s="14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1"/>
      <c r="BM688" s="10"/>
      <c r="BN688" s="10"/>
      <c r="BO688" s="10"/>
      <c r="BP688" s="10"/>
      <c r="BQ688" s="10"/>
      <c r="BR688" s="14"/>
      <c r="BS688" s="14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4"/>
      <c r="CO688" s="11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4"/>
      <c r="DJ688" s="14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4"/>
      <c r="EF688" s="14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1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1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</row>
    <row r="689">
      <c r="A689" s="7"/>
      <c r="B689" s="8"/>
      <c r="C689" s="8"/>
      <c r="D689" s="7"/>
      <c r="E689" s="7"/>
      <c r="F689" s="7"/>
      <c r="G689" s="9"/>
      <c r="H689" s="7"/>
      <c r="I689" s="7"/>
      <c r="J689" s="7"/>
      <c r="K689" s="7"/>
      <c r="L689" s="7"/>
      <c r="M689" s="7"/>
      <c r="N689" s="10"/>
      <c r="O689" s="10"/>
      <c r="P689" s="10"/>
      <c r="Q689" s="11"/>
      <c r="R689" s="10"/>
      <c r="S689" s="10"/>
      <c r="T689" s="13"/>
      <c r="U689" s="14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1"/>
      <c r="AO689" s="10"/>
      <c r="AP689" s="14"/>
      <c r="AQ689" s="14"/>
      <c r="AR689" s="14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1"/>
      <c r="BM689" s="10"/>
      <c r="BN689" s="10"/>
      <c r="BO689" s="10"/>
      <c r="BP689" s="10"/>
      <c r="BQ689" s="10"/>
      <c r="BR689" s="14"/>
      <c r="BS689" s="14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4"/>
      <c r="CO689" s="11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4"/>
      <c r="DJ689" s="14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4"/>
      <c r="EF689" s="14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1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1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</row>
    <row r="690">
      <c r="A690" s="7"/>
      <c r="B690" s="8"/>
      <c r="C690" s="8"/>
      <c r="D690" s="7"/>
      <c r="E690" s="7"/>
      <c r="F690" s="7"/>
      <c r="G690" s="9"/>
      <c r="H690" s="7"/>
      <c r="I690" s="7"/>
      <c r="J690" s="7"/>
      <c r="K690" s="7"/>
      <c r="L690" s="7"/>
      <c r="M690" s="7"/>
      <c r="N690" s="10"/>
      <c r="O690" s="10"/>
      <c r="P690" s="10"/>
      <c r="Q690" s="11"/>
      <c r="R690" s="10"/>
      <c r="S690" s="10"/>
      <c r="T690" s="13"/>
      <c r="U690" s="14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1"/>
      <c r="AO690" s="10"/>
      <c r="AP690" s="14"/>
      <c r="AQ690" s="14"/>
      <c r="AR690" s="14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1"/>
      <c r="BM690" s="10"/>
      <c r="BN690" s="10"/>
      <c r="BO690" s="10"/>
      <c r="BP690" s="10"/>
      <c r="BQ690" s="10"/>
      <c r="BR690" s="14"/>
      <c r="BS690" s="14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4"/>
      <c r="CO690" s="11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4"/>
      <c r="DJ690" s="14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4"/>
      <c r="EF690" s="14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1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1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</row>
    <row r="691">
      <c r="A691" s="7"/>
      <c r="B691" s="8"/>
      <c r="C691" s="8"/>
      <c r="D691" s="7"/>
      <c r="E691" s="7"/>
      <c r="F691" s="7"/>
      <c r="G691" s="9"/>
      <c r="H691" s="7"/>
      <c r="I691" s="7"/>
      <c r="J691" s="7"/>
      <c r="K691" s="7"/>
      <c r="L691" s="7"/>
      <c r="M691" s="7"/>
      <c r="N691" s="10"/>
      <c r="O691" s="10"/>
      <c r="P691" s="10"/>
      <c r="Q691" s="11"/>
      <c r="R691" s="10"/>
      <c r="S691" s="10"/>
      <c r="T691" s="13"/>
      <c r="U691" s="14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1"/>
      <c r="AO691" s="10"/>
      <c r="AP691" s="14"/>
      <c r="AQ691" s="14"/>
      <c r="AR691" s="14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1"/>
      <c r="BM691" s="10"/>
      <c r="BN691" s="10"/>
      <c r="BO691" s="10"/>
      <c r="BP691" s="10"/>
      <c r="BQ691" s="10"/>
      <c r="BR691" s="14"/>
      <c r="BS691" s="14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4"/>
      <c r="CO691" s="11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4"/>
      <c r="DJ691" s="14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4"/>
      <c r="EF691" s="14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1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1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</row>
    <row r="692">
      <c r="A692" s="7"/>
      <c r="B692" s="8"/>
      <c r="C692" s="8"/>
      <c r="D692" s="7"/>
      <c r="E692" s="7"/>
      <c r="F692" s="7"/>
      <c r="G692" s="9"/>
      <c r="H692" s="7"/>
      <c r="I692" s="7"/>
      <c r="J692" s="7"/>
      <c r="K692" s="7"/>
      <c r="L692" s="7"/>
      <c r="M692" s="7"/>
      <c r="N692" s="10"/>
      <c r="O692" s="10"/>
      <c r="P692" s="10"/>
      <c r="Q692" s="11"/>
      <c r="R692" s="10"/>
      <c r="S692" s="10"/>
      <c r="T692" s="13"/>
      <c r="U692" s="14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1"/>
      <c r="AO692" s="10"/>
      <c r="AP692" s="14"/>
      <c r="AQ692" s="14"/>
      <c r="AR692" s="14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1"/>
      <c r="BM692" s="10"/>
      <c r="BN692" s="10"/>
      <c r="BO692" s="10"/>
      <c r="BP692" s="10"/>
      <c r="BQ692" s="10"/>
      <c r="BR692" s="14"/>
      <c r="BS692" s="14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4"/>
      <c r="CO692" s="11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4"/>
      <c r="DJ692" s="14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4"/>
      <c r="EF692" s="14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1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1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</row>
    <row r="693">
      <c r="A693" s="7"/>
      <c r="B693" s="8"/>
      <c r="C693" s="8"/>
      <c r="D693" s="7"/>
      <c r="E693" s="7"/>
      <c r="F693" s="7"/>
      <c r="G693" s="9"/>
      <c r="H693" s="7"/>
      <c r="I693" s="7"/>
      <c r="J693" s="7"/>
      <c r="K693" s="7"/>
      <c r="L693" s="7"/>
      <c r="M693" s="7"/>
      <c r="N693" s="10"/>
      <c r="O693" s="10"/>
      <c r="P693" s="10"/>
      <c r="Q693" s="11"/>
      <c r="R693" s="10"/>
      <c r="S693" s="10"/>
      <c r="T693" s="13"/>
      <c r="U693" s="14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1"/>
      <c r="AO693" s="10"/>
      <c r="AP693" s="14"/>
      <c r="AQ693" s="14"/>
      <c r="AR693" s="14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1"/>
      <c r="BM693" s="10"/>
      <c r="BN693" s="10"/>
      <c r="BO693" s="10"/>
      <c r="BP693" s="10"/>
      <c r="BQ693" s="10"/>
      <c r="BR693" s="14"/>
      <c r="BS693" s="14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4"/>
      <c r="CO693" s="11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4"/>
      <c r="DJ693" s="14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4"/>
      <c r="EF693" s="14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1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1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</row>
    <row r="694">
      <c r="A694" s="7"/>
      <c r="B694" s="8"/>
      <c r="C694" s="8"/>
      <c r="D694" s="7"/>
      <c r="E694" s="7"/>
      <c r="F694" s="7"/>
      <c r="G694" s="9"/>
      <c r="H694" s="7"/>
      <c r="I694" s="7"/>
      <c r="J694" s="7"/>
      <c r="K694" s="7"/>
      <c r="L694" s="7"/>
      <c r="M694" s="7"/>
      <c r="N694" s="10"/>
      <c r="O694" s="10"/>
      <c r="P694" s="10"/>
      <c r="Q694" s="11"/>
      <c r="R694" s="10"/>
      <c r="S694" s="10"/>
      <c r="T694" s="13"/>
      <c r="U694" s="14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1"/>
      <c r="AO694" s="10"/>
      <c r="AP694" s="14"/>
      <c r="AQ694" s="14"/>
      <c r="AR694" s="14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1"/>
      <c r="BM694" s="10"/>
      <c r="BN694" s="10"/>
      <c r="BO694" s="10"/>
      <c r="BP694" s="10"/>
      <c r="BQ694" s="10"/>
      <c r="BR694" s="14"/>
      <c r="BS694" s="14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4"/>
      <c r="CO694" s="11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4"/>
      <c r="DJ694" s="14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4"/>
      <c r="EF694" s="14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1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1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</row>
    <row r="695">
      <c r="A695" s="7"/>
      <c r="B695" s="8"/>
      <c r="C695" s="8"/>
      <c r="D695" s="7"/>
      <c r="E695" s="7"/>
      <c r="F695" s="7"/>
      <c r="G695" s="9"/>
      <c r="H695" s="7"/>
      <c r="I695" s="7"/>
      <c r="J695" s="7"/>
      <c r="K695" s="7"/>
      <c r="L695" s="7"/>
      <c r="M695" s="7"/>
      <c r="N695" s="10"/>
      <c r="O695" s="10"/>
      <c r="P695" s="10"/>
      <c r="Q695" s="11"/>
      <c r="R695" s="10"/>
      <c r="S695" s="10"/>
      <c r="T695" s="13"/>
      <c r="U695" s="14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1"/>
      <c r="AO695" s="10"/>
      <c r="AP695" s="14"/>
      <c r="AQ695" s="14"/>
      <c r="AR695" s="14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1"/>
      <c r="BM695" s="10"/>
      <c r="BN695" s="10"/>
      <c r="BO695" s="10"/>
      <c r="BP695" s="10"/>
      <c r="BQ695" s="10"/>
      <c r="BR695" s="14"/>
      <c r="BS695" s="14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4"/>
      <c r="CO695" s="11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4"/>
      <c r="DJ695" s="14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4"/>
      <c r="EF695" s="14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1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1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</row>
    <row r="696">
      <c r="A696" s="7"/>
      <c r="B696" s="8"/>
      <c r="C696" s="8"/>
      <c r="D696" s="7"/>
      <c r="E696" s="7"/>
      <c r="F696" s="7"/>
      <c r="G696" s="9"/>
      <c r="H696" s="7"/>
      <c r="I696" s="7"/>
      <c r="J696" s="7"/>
      <c r="K696" s="7"/>
      <c r="L696" s="7"/>
      <c r="M696" s="7"/>
      <c r="N696" s="10"/>
      <c r="O696" s="10"/>
      <c r="P696" s="10"/>
      <c r="Q696" s="11"/>
      <c r="R696" s="10"/>
      <c r="S696" s="10"/>
      <c r="T696" s="13"/>
      <c r="U696" s="14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1"/>
      <c r="AO696" s="10"/>
      <c r="AP696" s="14"/>
      <c r="AQ696" s="14"/>
      <c r="AR696" s="14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1"/>
      <c r="BM696" s="10"/>
      <c r="BN696" s="10"/>
      <c r="BO696" s="10"/>
      <c r="BP696" s="10"/>
      <c r="BQ696" s="10"/>
      <c r="BR696" s="14"/>
      <c r="BS696" s="14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4"/>
      <c r="CO696" s="11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4"/>
      <c r="DJ696" s="14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4"/>
      <c r="EF696" s="14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1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1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</row>
    <row r="697">
      <c r="A697" s="7"/>
      <c r="B697" s="8"/>
      <c r="C697" s="8"/>
      <c r="D697" s="7"/>
      <c r="E697" s="7"/>
      <c r="F697" s="7"/>
      <c r="G697" s="9"/>
      <c r="H697" s="7"/>
      <c r="I697" s="7"/>
      <c r="J697" s="7"/>
      <c r="K697" s="7"/>
      <c r="L697" s="7"/>
      <c r="M697" s="7"/>
      <c r="N697" s="10"/>
      <c r="O697" s="10"/>
      <c r="P697" s="10"/>
      <c r="Q697" s="11"/>
      <c r="R697" s="10"/>
      <c r="S697" s="10"/>
      <c r="T697" s="13"/>
      <c r="U697" s="14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1"/>
      <c r="AO697" s="10"/>
      <c r="AP697" s="14"/>
      <c r="AQ697" s="14"/>
      <c r="AR697" s="14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1"/>
      <c r="BM697" s="10"/>
      <c r="BN697" s="10"/>
      <c r="BO697" s="10"/>
      <c r="BP697" s="10"/>
      <c r="BQ697" s="10"/>
      <c r="BR697" s="14"/>
      <c r="BS697" s="14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4"/>
      <c r="CO697" s="11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4"/>
      <c r="DJ697" s="14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4"/>
      <c r="EF697" s="14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1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1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</row>
    <row r="698">
      <c r="A698" s="7"/>
      <c r="B698" s="8"/>
      <c r="C698" s="8"/>
      <c r="D698" s="7"/>
      <c r="E698" s="7"/>
      <c r="F698" s="7"/>
      <c r="G698" s="9"/>
      <c r="H698" s="7"/>
      <c r="I698" s="7"/>
      <c r="J698" s="7"/>
      <c r="K698" s="7"/>
      <c r="L698" s="7"/>
      <c r="M698" s="7"/>
      <c r="N698" s="10"/>
      <c r="O698" s="10"/>
      <c r="P698" s="10"/>
      <c r="Q698" s="11"/>
      <c r="R698" s="10"/>
      <c r="S698" s="10"/>
      <c r="T698" s="13"/>
      <c r="U698" s="14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1"/>
      <c r="AO698" s="10"/>
      <c r="AP698" s="14"/>
      <c r="AQ698" s="14"/>
      <c r="AR698" s="14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1"/>
      <c r="BM698" s="10"/>
      <c r="BN698" s="10"/>
      <c r="BO698" s="10"/>
      <c r="BP698" s="10"/>
      <c r="BQ698" s="10"/>
      <c r="BR698" s="14"/>
      <c r="BS698" s="14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4"/>
      <c r="CO698" s="11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4"/>
      <c r="DJ698" s="14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4"/>
      <c r="EF698" s="14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1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1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</row>
    <row r="699">
      <c r="A699" s="7"/>
      <c r="B699" s="8"/>
      <c r="C699" s="8"/>
      <c r="D699" s="7"/>
      <c r="E699" s="7"/>
      <c r="F699" s="7"/>
      <c r="G699" s="9"/>
      <c r="H699" s="7"/>
      <c r="I699" s="7"/>
      <c r="J699" s="7"/>
      <c r="K699" s="7"/>
      <c r="L699" s="7"/>
      <c r="M699" s="7"/>
      <c r="N699" s="10"/>
      <c r="O699" s="10"/>
      <c r="P699" s="10"/>
      <c r="Q699" s="11"/>
      <c r="R699" s="10"/>
      <c r="S699" s="10"/>
      <c r="T699" s="13"/>
      <c r="U699" s="14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1"/>
      <c r="AO699" s="10"/>
      <c r="AP699" s="14"/>
      <c r="AQ699" s="14"/>
      <c r="AR699" s="14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1"/>
      <c r="BM699" s="10"/>
      <c r="BN699" s="10"/>
      <c r="BO699" s="10"/>
      <c r="BP699" s="10"/>
      <c r="BQ699" s="10"/>
      <c r="BR699" s="14"/>
      <c r="BS699" s="14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4"/>
      <c r="CO699" s="11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4"/>
      <c r="DJ699" s="14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4"/>
      <c r="EF699" s="14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1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1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</row>
    <row r="700">
      <c r="A700" s="7"/>
      <c r="B700" s="8"/>
      <c r="C700" s="8"/>
      <c r="D700" s="7"/>
      <c r="E700" s="7"/>
      <c r="F700" s="7"/>
      <c r="G700" s="9"/>
      <c r="H700" s="7"/>
      <c r="I700" s="7"/>
      <c r="J700" s="7"/>
      <c r="K700" s="7"/>
      <c r="L700" s="7"/>
      <c r="M700" s="7"/>
      <c r="N700" s="10"/>
      <c r="O700" s="10"/>
      <c r="P700" s="10"/>
      <c r="Q700" s="11"/>
      <c r="R700" s="10"/>
      <c r="S700" s="10"/>
      <c r="T700" s="13"/>
      <c r="U700" s="14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1"/>
      <c r="AO700" s="10"/>
      <c r="AP700" s="14"/>
      <c r="AQ700" s="14"/>
      <c r="AR700" s="14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1"/>
      <c r="BM700" s="10"/>
      <c r="BN700" s="10"/>
      <c r="BO700" s="10"/>
      <c r="BP700" s="10"/>
      <c r="BQ700" s="10"/>
      <c r="BR700" s="14"/>
      <c r="BS700" s="14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4"/>
      <c r="CO700" s="11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4"/>
      <c r="DJ700" s="14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4"/>
      <c r="EF700" s="14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1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1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</row>
    <row r="701">
      <c r="A701" s="7"/>
      <c r="B701" s="8"/>
      <c r="C701" s="8"/>
      <c r="D701" s="7"/>
      <c r="E701" s="7"/>
      <c r="F701" s="7"/>
      <c r="G701" s="9"/>
      <c r="H701" s="7"/>
      <c r="I701" s="7"/>
      <c r="J701" s="7"/>
      <c r="K701" s="7"/>
      <c r="L701" s="7"/>
      <c r="M701" s="7"/>
      <c r="N701" s="10"/>
      <c r="O701" s="10"/>
      <c r="P701" s="10"/>
      <c r="Q701" s="11"/>
      <c r="R701" s="10"/>
      <c r="S701" s="10"/>
      <c r="T701" s="13"/>
      <c r="U701" s="14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1"/>
      <c r="AO701" s="10"/>
      <c r="AP701" s="14"/>
      <c r="AQ701" s="14"/>
      <c r="AR701" s="14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1"/>
      <c r="BM701" s="10"/>
      <c r="BN701" s="10"/>
      <c r="BO701" s="10"/>
      <c r="BP701" s="10"/>
      <c r="BQ701" s="10"/>
      <c r="BR701" s="14"/>
      <c r="BS701" s="14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4"/>
      <c r="CO701" s="11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4"/>
      <c r="DJ701" s="14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4"/>
      <c r="EF701" s="14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1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1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</row>
    <row r="702">
      <c r="A702" s="7"/>
      <c r="B702" s="8"/>
      <c r="C702" s="8"/>
      <c r="D702" s="7"/>
      <c r="E702" s="7"/>
      <c r="F702" s="7"/>
      <c r="G702" s="9"/>
      <c r="H702" s="7"/>
      <c r="I702" s="7"/>
      <c r="J702" s="7"/>
      <c r="K702" s="7"/>
      <c r="L702" s="7"/>
      <c r="M702" s="7"/>
      <c r="N702" s="10"/>
      <c r="O702" s="10"/>
      <c r="P702" s="10"/>
      <c r="Q702" s="11"/>
      <c r="R702" s="10"/>
      <c r="S702" s="10"/>
      <c r="T702" s="13"/>
      <c r="U702" s="14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1"/>
      <c r="AO702" s="10"/>
      <c r="AP702" s="14"/>
      <c r="AQ702" s="14"/>
      <c r="AR702" s="14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1"/>
      <c r="BM702" s="10"/>
      <c r="BN702" s="10"/>
      <c r="BO702" s="10"/>
      <c r="BP702" s="10"/>
      <c r="BQ702" s="10"/>
      <c r="BR702" s="14"/>
      <c r="BS702" s="14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4"/>
      <c r="CO702" s="11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4"/>
      <c r="DJ702" s="14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4"/>
      <c r="EF702" s="14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1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1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</row>
    <row r="703">
      <c r="A703" s="7"/>
      <c r="B703" s="8"/>
      <c r="C703" s="8"/>
      <c r="D703" s="7"/>
      <c r="E703" s="7"/>
      <c r="F703" s="7"/>
      <c r="G703" s="9"/>
      <c r="H703" s="7"/>
      <c r="I703" s="7"/>
      <c r="J703" s="7"/>
      <c r="K703" s="7"/>
      <c r="L703" s="7"/>
      <c r="M703" s="7"/>
      <c r="N703" s="10"/>
      <c r="O703" s="10"/>
      <c r="P703" s="10"/>
      <c r="Q703" s="11"/>
      <c r="R703" s="10"/>
      <c r="S703" s="10"/>
      <c r="T703" s="13"/>
      <c r="U703" s="14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1"/>
      <c r="AO703" s="10"/>
      <c r="AP703" s="14"/>
      <c r="AQ703" s="14"/>
      <c r="AR703" s="14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1"/>
      <c r="BM703" s="10"/>
      <c r="BN703" s="10"/>
      <c r="BO703" s="10"/>
      <c r="BP703" s="10"/>
      <c r="BQ703" s="10"/>
      <c r="BR703" s="14"/>
      <c r="BS703" s="14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4"/>
      <c r="CO703" s="11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4"/>
      <c r="DJ703" s="14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4"/>
      <c r="EF703" s="14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1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1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</row>
    <row r="704">
      <c r="A704" s="7"/>
      <c r="B704" s="8"/>
      <c r="C704" s="8"/>
      <c r="D704" s="7"/>
      <c r="E704" s="7"/>
      <c r="F704" s="7"/>
      <c r="G704" s="9"/>
      <c r="H704" s="7"/>
      <c r="I704" s="7"/>
      <c r="J704" s="7"/>
      <c r="K704" s="7"/>
      <c r="L704" s="7"/>
      <c r="M704" s="7"/>
      <c r="N704" s="10"/>
      <c r="O704" s="10"/>
      <c r="P704" s="10"/>
      <c r="Q704" s="11"/>
      <c r="R704" s="10"/>
      <c r="S704" s="10"/>
      <c r="T704" s="13"/>
      <c r="U704" s="14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1"/>
      <c r="AO704" s="10"/>
      <c r="AP704" s="14"/>
      <c r="AQ704" s="14"/>
      <c r="AR704" s="14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1"/>
      <c r="BM704" s="10"/>
      <c r="BN704" s="10"/>
      <c r="BO704" s="10"/>
      <c r="BP704" s="10"/>
      <c r="BQ704" s="10"/>
      <c r="BR704" s="14"/>
      <c r="BS704" s="14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4"/>
      <c r="CO704" s="11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4"/>
      <c r="DJ704" s="14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4"/>
      <c r="EF704" s="14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1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1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</row>
    <row r="705">
      <c r="A705" s="7"/>
      <c r="B705" s="8"/>
      <c r="C705" s="8"/>
      <c r="D705" s="7"/>
      <c r="E705" s="7"/>
      <c r="F705" s="7"/>
      <c r="G705" s="9"/>
      <c r="H705" s="7"/>
      <c r="I705" s="7"/>
      <c r="J705" s="7"/>
      <c r="K705" s="7"/>
      <c r="L705" s="7"/>
      <c r="M705" s="7"/>
      <c r="N705" s="10"/>
      <c r="O705" s="10"/>
      <c r="P705" s="10"/>
      <c r="Q705" s="11"/>
      <c r="R705" s="10"/>
      <c r="S705" s="10"/>
      <c r="T705" s="13"/>
      <c r="U705" s="14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1"/>
      <c r="AO705" s="10"/>
      <c r="AP705" s="14"/>
      <c r="AQ705" s="14"/>
      <c r="AR705" s="14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1"/>
      <c r="BM705" s="10"/>
      <c r="BN705" s="10"/>
      <c r="BO705" s="10"/>
      <c r="BP705" s="10"/>
      <c r="BQ705" s="10"/>
      <c r="BR705" s="14"/>
      <c r="BS705" s="14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4"/>
      <c r="CO705" s="11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4"/>
      <c r="DJ705" s="14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4"/>
      <c r="EF705" s="14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1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1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</row>
    <row r="706">
      <c r="A706" s="7"/>
      <c r="B706" s="8"/>
      <c r="C706" s="8"/>
      <c r="D706" s="7"/>
      <c r="E706" s="7"/>
      <c r="F706" s="7"/>
      <c r="G706" s="9"/>
      <c r="H706" s="7"/>
      <c r="I706" s="7"/>
      <c r="J706" s="7"/>
      <c r="K706" s="7"/>
      <c r="L706" s="7"/>
      <c r="M706" s="7"/>
      <c r="N706" s="10"/>
      <c r="O706" s="10"/>
      <c r="P706" s="10"/>
      <c r="Q706" s="11"/>
      <c r="R706" s="10"/>
      <c r="S706" s="10"/>
      <c r="T706" s="13"/>
      <c r="U706" s="14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1"/>
      <c r="AO706" s="10"/>
      <c r="AP706" s="14"/>
      <c r="AQ706" s="14"/>
      <c r="AR706" s="14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1"/>
      <c r="BM706" s="10"/>
      <c r="BN706" s="10"/>
      <c r="BO706" s="10"/>
      <c r="BP706" s="10"/>
      <c r="BQ706" s="10"/>
      <c r="BR706" s="14"/>
      <c r="BS706" s="14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4"/>
      <c r="CO706" s="11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4"/>
      <c r="DJ706" s="14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4"/>
      <c r="EF706" s="14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1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1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</row>
    <row r="707">
      <c r="A707" s="7"/>
      <c r="B707" s="8"/>
      <c r="C707" s="8"/>
      <c r="D707" s="7"/>
      <c r="E707" s="7"/>
      <c r="F707" s="7"/>
      <c r="G707" s="9"/>
      <c r="H707" s="7"/>
      <c r="I707" s="7"/>
      <c r="J707" s="7"/>
      <c r="K707" s="7"/>
      <c r="L707" s="7"/>
      <c r="M707" s="7"/>
      <c r="N707" s="10"/>
      <c r="O707" s="10"/>
      <c r="P707" s="10"/>
      <c r="Q707" s="11"/>
      <c r="R707" s="10"/>
      <c r="S707" s="10"/>
      <c r="T707" s="13"/>
      <c r="U707" s="14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1"/>
      <c r="AO707" s="10"/>
      <c r="AP707" s="14"/>
      <c r="AQ707" s="14"/>
      <c r="AR707" s="14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1"/>
      <c r="BM707" s="10"/>
      <c r="BN707" s="10"/>
      <c r="BO707" s="10"/>
      <c r="BP707" s="10"/>
      <c r="BQ707" s="10"/>
      <c r="BR707" s="14"/>
      <c r="BS707" s="14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4"/>
      <c r="CO707" s="11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4"/>
      <c r="DJ707" s="14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4"/>
      <c r="EF707" s="14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1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1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</row>
    <row r="708">
      <c r="A708" s="7"/>
      <c r="B708" s="8"/>
      <c r="C708" s="8"/>
      <c r="D708" s="7"/>
      <c r="E708" s="7"/>
      <c r="F708" s="7"/>
      <c r="G708" s="9"/>
      <c r="H708" s="7"/>
      <c r="I708" s="7"/>
      <c r="J708" s="7"/>
      <c r="K708" s="7"/>
      <c r="L708" s="7"/>
      <c r="M708" s="7"/>
      <c r="N708" s="10"/>
      <c r="O708" s="10"/>
      <c r="P708" s="10"/>
      <c r="Q708" s="11"/>
      <c r="R708" s="10"/>
      <c r="S708" s="10"/>
      <c r="T708" s="13"/>
      <c r="U708" s="14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1"/>
      <c r="AO708" s="10"/>
      <c r="AP708" s="14"/>
      <c r="AQ708" s="14"/>
      <c r="AR708" s="14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1"/>
      <c r="BM708" s="10"/>
      <c r="BN708" s="10"/>
      <c r="BO708" s="10"/>
      <c r="BP708" s="10"/>
      <c r="BQ708" s="10"/>
      <c r="BR708" s="14"/>
      <c r="BS708" s="14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4"/>
      <c r="CO708" s="11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4"/>
      <c r="DJ708" s="14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4"/>
      <c r="EF708" s="14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1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1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</row>
    <row r="709">
      <c r="A709" s="7"/>
      <c r="B709" s="8"/>
      <c r="C709" s="8"/>
      <c r="D709" s="7"/>
      <c r="E709" s="7"/>
      <c r="F709" s="7"/>
      <c r="G709" s="9"/>
      <c r="H709" s="7"/>
      <c r="I709" s="7"/>
      <c r="J709" s="7"/>
      <c r="K709" s="7"/>
      <c r="L709" s="7"/>
      <c r="M709" s="7"/>
      <c r="N709" s="10"/>
      <c r="O709" s="10"/>
      <c r="P709" s="10"/>
      <c r="Q709" s="11"/>
      <c r="R709" s="10"/>
      <c r="S709" s="10"/>
      <c r="T709" s="13"/>
      <c r="U709" s="14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1"/>
      <c r="AO709" s="10"/>
      <c r="AP709" s="14"/>
      <c r="AQ709" s="14"/>
      <c r="AR709" s="14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1"/>
      <c r="BM709" s="10"/>
      <c r="BN709" s="10"/>
      <c r="BO709" s="10"/>
      <c r="BP709" s="10"/>
      <c r="BQ709" s="10"/>
      <c r="BR709" s="14"/>
      <c r="BS709" s="14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4"/>
      <c r="CO709" s="11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4"/>
      <c r="DJ709" s="14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4"/>
      <c r="EF709" s="14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1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1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</row>
    <row r="710">
      <c r="A710" s="7"/>
      <c r="B710" s="8"/>
      <c r="C710" s="8"/>
      <c r="D710" s="7"/>
      <c r="E710" s="7"/>
      <c r="F710" s="7"/>
      <c r="G710" s="9"/>
      <c r="H710" s="7"/>
      <c r="I710" s="7"/>
      <c r="J710" s="7"/>
      <c r="K710" s="7"/>
      <c r="L710" s="7"/>
      <c r="M710" s="7"/>
      <c r="N710" s="10"/>
      <c r="O710" s="10"/>
      <c r="P710" s="10"/>
      <c r="Q710" s="11"/>
      <c r="R710" s="10"/>
      <c r="S710" s="10"/>
      <c r="T710" s="13"/>
      <c r="U710" s="14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1"/>
      <c r="AO710" s="10"/>
      <c r="AP710" s="14"/>
      <c r="AQ710" s="14"/>
      <c r="AR710" s="14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1"/>
      <c r="BM710" s="10"/>
      <c r="BN710" s="10"/>
      <c r="BO710" s="10"/>
      <c r="BP710" s="10"/>
      <c r="BQ710" s="10"/>
      <c r="BR710" s="14"/>
      <c r="BS710" s="14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4"/>
      <c r="CO710" s="11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4"/>
      <c r="DJ710" s="14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4"/>
      <c r="EF710" s="14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1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1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</row>
    <row r="711">
      <c r="A711" s="7"/>
      <c r="B711" s="8"/>
      <c r="C711" s="8"/>
      <c r="D711" s="7"/>
      <c r="E711" s="7"/>
      <c r="F711" s="7"/>
      <c r="G711" s="9"/>
      <c r="H711" s="7"/>
      <c r="I711" s="7"/>
      <c r="J711" s="7"/>
      <c r="K711" s="7"/>
      <c r="L711" s="7"/>
      <c r="M711" s="7"/>
      <c r="N711" s="10"/>
      <c r="O711" s="10"/>
      <c r="P711" s="10"/>
      <c r="Q711" s="11"/>
      <c r="R711" s="10"/>
      <c r="S711" s="10"/>
      <c r="T711" s="13"/>
      <c r="U711" s="14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1"/>
      <c r="AO711" s="10"/>
      <c r="AP711" s="14"/>
      <c r="AQ711" s="14"/>
      <c r="AR711" s="14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1"/>
      <c r="BM711" s="10"/>
      <c r="BN711" s="10"/>
      <c r="BO711" s="10"/>
      <c r="BP711" s="10"/>
      <c r="BQ711" s="10"/>
      <c r="BR711" s="14"/>
      <c r="BS711" s="14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4"/>
      <c r="CO711" s="11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4"/>
      <c r="DJ711" s="14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4"/>
      <c r="EF711" s="14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1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1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</row>
    <row r="712">
      <c r="A712" s="7"/>
      <c r="B712" s="8"/>
      <c r="C712" s="8"/>
      <c r="D712" s="7"/>
      <c r="E712" s="7"/>
      <c r="F712" s="7"/>
      <c r="G712" s="9"/>
      <c r="H712" s="7"/>
      <c r="I712" s="7"/>
      <c r="J712" s="7"/>
      <c r="K712" s="7"/>
      <c r="L712" s="7"/>
      <c r="M712" s="7"/>
      <c r="N712" s="10"/>
      <c r="O712" s="10"/>
      <c r="P712" s="10"/>
      <c r="Q712" s="11"/>
      <c r="R712" s="10"/>
      <c r="S712" s="10"/>
      <c r="T712" s="13"/>
      <c r="U712" s="14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1"/>
      <c r="AO712" s="10"/>
      <c r="AP712" s="14"/>
      <c r="AQ712" s="14"/>
      <c r="AR712" s="14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1"/>
      <c r="BM712" s="10"/>
      <c r="BN712" s="10"/>
      <c r="BO712" s="10"/>
      <c r="BP712" s="10"/>
      <c r="BQ712" s="10"/>
      <c r="BR712" s="14"/>
      <c r="BS712" s="14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4"/>
      <c r="CO712" s="11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4"/>
      <c r="DJ712" s="14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4"/>
      <c r="EF712" s="14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1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1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</row>
    <row r="713">
      <c r="A713" s="7"/>
      <c r="B713" s="8"/>
      <c r="C713" s="8"/>
      <c r="D713" s="7"/>
      <c r="E713" s="7"/>
      <c r="F713" s="7"/>
      <c r="G713" s="9"/>
      <c r="H713" s="7"/>
      <c r="I713" s="7"/>
      <c r="J713" s="7"/>
      <c r="K713" s="7"/>
      <c r="L713" s="7"/>
      <c r="M713" s="7"/>
      <c r="N713" s="10"/>
      <c r="O713" s="10"/>
      <c r="P713" s="10"/>
      <c r="Q713" s="11"/>
      <c r="R713" s="10"/>
      <c r="S713" s="10"/>
      <c r="T713" s="13"/>
      <c r="U713" s="14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1"/>
      <c r="AO713" s="10"/>
      <c r="AP713" s="14"/>
      <c r="AQ713" s="14"/>
      <c r="AR713" s="14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1"/>
      <c r="BM713" s="10"/>
      <c r="BN713" s="10"/>
      <c r="BO713" s="10"/>
      <c r="BP713" s="10"/>
      <c r="BQ713" s="10"/>
      <c r="BR713" s="14"/>
      <c r="BS713" s="14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4"/>
      <c r="CO713" s="11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4"/>
      <c r="DJ713" s="14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4"/>
      <c r="EF713" s="14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1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1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</row>
    <row r="714">
      <c r="A714" s="7"/>
      <c r="B714" s="8"/>
      <c r="C714" s="8"/>
      <c r="D714" s="7"/>
      <c r="E714" s="7"/>
      <c r="F714" s="7"/>
      <c r="G714" s="9"/>
      <c r="H714" s="7"/>
      <c r="I714" s="7"/>
      <c r="J714" s="7"/>
      <c r="K714" s="7"/>
      <c r="L714" s="7"/>
      <c r="M714" s="7"/>
      <c r="N714" s="10"/>
      <c r="O714" s="10"/>
      <c r="P714" s="10"/>
      <c r="Q714" s="11"/>
      <c r="R714" s="10"/>
      <c r="S714" s="10"/>
      <c r="T714" s="13"/>
      <c r="U714" s="14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1"/>
      <c r="AO714" s="10"/>
      <c r="AP714" s="14"/>
      <c r="AQ714" s="14"/>
      <c r="AR714" s="14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1"/>
      <c r="BM714" s="10"/>
      <c r="BN714" s="10"/>
      <c r="BO714" s="10"/>
      <c r="BP714" s="10"/>
      <c r="BQ714" s="10"/>
      <c r="BR714" s="14"/>
      <c r="BS714" s="14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4"/>
      <c r="CO714" s="11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4"/>
      <c r="DJ714" s="14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4"/>
      <c r="EF714" s="14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1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1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</row>
    <row r="715">
      <c r="A715" s="7"/>
      <c r="B715" s="8"/>
      <c r="C715" s="8"/>
      <c r="D715" s="7"/>
      <c r="E715" s="7"/>
      <c r="F715" s="7"/>
      <c r="G715" s="9"/>
      <c r="H715" s="7"/>
      <c r="I715" s="7"/>
      <c r="J715" s="7"/>
      <c r="K715" s="7"/>
      <c r="L715" s="7"/>
      <c r="M715" s="7"/>
      <c r="N715" s="10"/>
      <c r="O715" s="10"/>
      <c r="P715" s="10"/>
      <c r="Q715" s="11"/>
      <c r="R715" s="10"/>
      <c r="S715" s="10"/>
      <c r="T715" s="13"/>
      <c r="U715" s="14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1"/>
      <c r="AO715" s="10"/>
      <c r="AP715" s="14"/>
      <c r="AQ715" s="14"/>
      <c r="AR715" s="14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1"/>
      <c r="BM715" s="10"/>
      <c r="BN715" s="10"/>
      <c r="BO715" s="10"/>
      <c r="BP715" s="10"/>
      <c r="BQ715" s="10"/>
      <c r="BR715" s="14"/>
      <c r="BS715" s="14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4"/>
      <c r="CO715" s="11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4"/>
      <c r="DJ715" s="14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4"/>
      <c r="EF715" s="14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1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1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</row>
    <row r="716">
      <c r="A716" s="7"/>
      <c r="B716" s="8"/>
      <c r="C716" s="8"/>
      <c r="D716" s="7"/>
      <c r="E716" s="7"/>
      <c r="F716" s="7"/>
      <c r="G716" s="9"/>
      <c r="H716" s="7"/>
      <c r="I716" s="7"/>
      <c r="J716" s="7"/>
      <c r="K716" s="7"/>
      <c r="L716" s="7"/>
      <c r="M716" s="7"/>
      <c r="N716" s="10"/>
      <c r="O716" s="10"/>
      <c r="P716" s="10"/>
      <c r="Q716" s="11"/>
      <c r="R716" s="10"/>
      <c r="S716" s="10"/>
      <c r="T716" s="13"/>
      <c r="U716" s="14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1"/>
      <c r="AO716" s="10"/>
      <c r="AP716" s="14"/>
      <c r="AQ716" s="14"/>
      <c r="AR716" s="14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1"/>
      <c r="BM716" s="10"/>
      <c r="BN716" s="10"/>
      <c r="BO716" s="10"/>
      <c r="BP716" s="10"/>
      <c r="BQ716" s="10"/>
      <c r="BR716" s="14"/>
      <c r="BS716" s="14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4"/>
      <c r="CO716" s="11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4"/>
      <c r="DJ716" s="14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4"/>
      <c r="EF716" s="14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1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1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</row>
    <row r="717">
      <c r="A717" s="7"/>
      <c r="B717" s="8"/>
      <c r="C717" s="8"/>
      <c r="D717" s="7"/>
      <c r="E717" s="7"/>
      <c r="F717" s="7"/>
      <c r="G717" s="9"/>
      <c r="H717" s="7"/>
      <c r="I717" s="7"/>
      <c r="J717" s="7"/>
      <c r="K717" s="7"/>
      <c r="L717" s="7"/>
      <c r="M717" s="7"/>
      <c r="N717" s="10"/>
      <c r="O717" s="10"/>
      <c r="P717" s="10"/>
      <c r="Q717" s="11"/>
      <c r="R717" s="10"/>
      <c r="S717" s="10"/>
      <c r="T717" s="13"/>
      <c r="U717" s="14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1"/>
      <c r="AO717" s="10"/>
      <c r="AP717" s="14"/>
      <c r="AQ717" s="14"/>
      <c r="AR717" s="14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1"/>
      <c r="BM717" s="10"/>
      <c r="BN717" s="10"/>
      <c r="BO717" s="10"/>
      <c r="BP717" s="10"/>
      <c r="BQ717" s="10"/>
      <c r="BR717" s="14"/>
      <c r="BS717" s="14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4"/>
      <c r="CO717" s="11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4"/>
      <c r="DJ717" s="14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4"/>
      <c r="EF717" s="14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1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1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</row>
    <row r="718">
      <c r="A718" s="7"/>
      <c r="B718" s="8"/>
      <c r="C718" s="8"/>
      <c r="D718" s="7"/>
      <c r="E718" s="7"/>
      <c r="F718" s="7"/>
      <c r="G718" s="9"/>
      <c r="H718" s="7"/>
      <c r="I718" s="7"/>
      <c r="J718" s="7"/>
      <c r="K718" s="7"/>
      <c r="L718" s="7"/>
      <c r="M718" s="7"/>
      <c r="N718" s="10"/>
      <c r="O718" s="10"/>
      <c r="P718" s="10"/>
      <c r="Q718" s="11"/>
      <c r="R718" s="10"/>
      <c r="S718" s="10"/>
      <c r="T718" s="13"/>
      <c r="U718" s="14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1"/>
      <c r="AO718" s="10"/>
      <c r="AP718" s="14"/>
      <c r="AQ718" s="14"/>
      <c r="AR718" s="14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1"/>
      <c r="BM718" s="10"/>
      <c r="BN718" s="10"/>
      <c r="BO718" s="10"/>
      <c r="BP718" s="10"/>
      <c r="BQ718" s="10"/>
      <c r="BR718" s="14"/>
      <c r="BS718" s="14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4"/>
      <c r="CO718" s="11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4"/>
      <c r="DJ718" s="14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4"/>
      <c r="EF718" s="14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1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1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</row>
    <row r="719">
      <c r="A719" s="7"/>
      <c r="B719" s="8"/>
      <c r="C719" s="8"/>
      <c r="D719" s="7"/>
      <c r="E719" s="7"/>
      <c r="F719" s="7"/>
      <c r="G719" s="9"/>
      <c r="H719" s="7"/>
      <c r="I719" s="7"/>
      <c r="J719" s="7"/>
      <c r="K719" s="7"/>
      <c r="L719" s="7"/>
      <c r="M719" s="7"/>
      <c r="N719" s="10"/>
      <c r="O719" s="10"/>
      <c r="P719" s="10"/>
      <c r="Q719" s="11"/>
      <c r="R719" s="10"/>
      <c r="S719" s="10"/>
      <c r="T719" s="13"/>
      <c r="U719" s="14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1"/>
      <c r="AO719" s="10"/>
      <c r="AP719" s="14"/>
      <c r="AQ719" s="14"/>
      <c r="AR719" s="14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1"/>
      <c r="BM719" s="10"/>
      <c r="BN719" s="10"/>
      <c r="BO719" s="10"/>
      <c r="BP719" s="10"/>
      <c r="BQ719" s="10"/>
      <c r="BR719" s="14"/>
      <c r="BS719" s="14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4"/>
      <c r="CO719" s="11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4"/>
      <c r="DJ719" s="14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4"/>
      <c r="EF719" s="14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1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1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</row>
    <row r="720">
      <c r="A720" s="7"/>
      <c r="B720" s="8"/>
      <c r="C720" s="8"/>
      <c r="D720" s="7"/>
      <c r="E720" s="7"/>
      <c r="F720" s="7"/>
      <c r="G720" s="9"/>
      <c r="H720" s="7"/>
      <c r="I720" s="7"/>
      <c r="J720" s="7"/>
      <c r="K720" s="7"/>
      <c r="L720" s="7"/>
      <c r="M720" s="7"/>
      <c r="N720" s="10"/>
      <c r="O720" s="10"/>
      <c r="P720" s="10"/>
      <c r="Q720" s="11"/>
      <c r="R720" s="10"/>
      <c r="S720" s="10"/>
      <c r="T720" s="13"/>
      <c r="U720" s="14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1"/>
      <c r="AO720" s="10"/>
      <c r="AP720" s="14"/>
      <c r="AQ720" s="14"/>
      <c r="AR720" s="14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1"/>
      <c r="BM720" s="10"/>
      <c r="BN720" s="10"/>
      <c r="BO720" s="10"/>
      <c r="BP720" s="10"/>
      <c r="BQ720" s="10"/>
      <c r="BR720" s="14"/>
      <c r="BS720" s="14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4"/>
      <c r="CO720" s="11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4"/>
      <c r="DJ720" s="14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4"/>
      <c r="EF720" s="14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1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1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</row>
    <row r="721">
      <c r="A721" s="7"/>
      <c r="B721" s="8"/>
      <c r="C721" s="8"/>
      <c r="D721" s="7"/>
      <c r="E721" s="7"/>
      <c r="F721" s="7"/>
      <c r="G721" s="9"/>
      <c r="H721" s="7"/>
      <c r="I721" s="7"/>
      <c r="J721" s="7"/>
      <c r="K721" s="7"/>
      <c r="L721" s="7"/>
      <c r="M721" s="7"/>
      <c r="N721" s="10"/>
      <c r="O721" s="10"/>
      <c r="P721" s="10"/>
      <c r="Q721" s="11"/>
      <c r="R721" s="10"/>
      <c r="S721" s="10"/>
      <c r="T721" s="13"/>
      <c r="U721" s="14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1"/>
      <c r="AO721" s="10"/>
      <c r="AP721" s="14"/>
      <c r="AQ721" s="14"/>
      <c r="AR721" s="14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1"/>
      <c r="BM721" s="10"/>
      <c r="BN721" s="10"/>
      <c r="BO721" s="10"/>
      <c r="BP721" s="10"/>
      <c r="BQ721" s="10"/>
      <c r="BR721" s="14"/>
      <c r="BS721" s="14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4"/>
      <c r="CO721" s="11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4"/>
      <c r="DJ721" s="14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4"/>
      <c r="EF721" s="14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1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1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</row>
    <row r="722">
      <c r="A722" s="7"/>
      <c r="B722" s="8"/>
      <c r="C722" s="8"/>
      <c r="D722" s="7"/>
      <c r="E722" s="7"/>
      <c r="F722" s="7"/>
      <c r="G722" s="9"/>
      <c r="H722" s="7"/>
      <c r="I722" s="7"/>
      <c r="J722" s="7"/>
      <c r="K722" s="7"/>
      <c r="L722" s="7"/>
      <c r="M722" s="7"/>
      <c r="N722" s="10"/>
      <c r="O722" s="10"/>
      <c r="P722" s="10"/>
      <c r="Q722" s="11"/>
      <c r="R722" s="10"/>
      <c r="S722" s="10"/>
      <c r="T722" s="13"/>
      <c r="U722" s="14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1"/>
      <c r="AO722" s="10"/>
      <c r="AP722" s="14"/>
      <c r="AQ722" s="14"/>
      <c r="AR722" s="14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1"/>
      <c r="BM722" s="10"/>
      <c r="BN722" s="10"/>
      <c r="BO722" s="10"/>
      <c r="BP722" s="10"/>
      <c r="BQ722" s="10"/>
      <c r="BR722" s="14"/>
      <c r="BS722" s="14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4"/>
      <c r="CO722" s="11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4"/>
      <c r="DJ722" s="14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4"/>
      <c r="EF722" s="14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1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1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</row>
    <row r="723">
      <c r="A723" s="7"/>
      <c r="B723" s="8"/>
      <c r="C723" s="8"/>
      <c r="D723" s="7"/>
      <c r="E723" s="7"/>
      <c r="F723" s="7"/>
      <c r="G723" s="9"/>
      <c r="H723" s="7"/>
      <c r="I723" s="7"/>
      <c r="J723" s="7"/>
      <c r="K723" s="7"/>
      <c r="L723" s="7"/>
      <c r="M723" s="7"/>
      <c r="N723" s="10"/>
      <c r="O723" s="10"/>
      <c r="P723" s="10"/>
      <c r="Q723" s="11"/>
      <c r="R723" s="10"/>
      <c r="S723" s="10"/>
      <c r="T723" s="13"/>
      <c r="U723" s="14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1"/>
      <c r="AO723" s="10"/>
      <c r="AP723" s="14"/>
      <c r="AQ723" s="14"/>
      <c r="AR723" s="14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1"/>
      <c r="BM723" s="10"/>
      <c r="BN723" s="10"/>
      <c r="BO723" s="10"/>
      <c r="BP723" s="10"/>
      <c r="BQ723" s="10"/>
      <c r="BR723" s="14"/>
      <c r="BS723" s="14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4"/>
      <c r="CO723" s="11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4"/>
      <c r="DJ723" s="14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4"/>
      <c r="EF723" s="14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1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1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</row>
    <row r="724">
      <c r="A724" s="7"/>
      <c r="B724" s="8"/>
      <c r="C724" s="8"/>
      <c r="D724" s="7"/>
      <c r="E724" s="7"/>
      <c r="F724" s="7"/>
      <c r="G724" s="9"/>
      <c r="H724" s="7"/>
      <c r="I724" s="7"/>
      <c r="J724" s="7"/>
      <c r="K724" s="7"/>
      <c r="L724" s="7"/>
      <c r="M724" s="7"/>
      <c r="N724" s="10"/>
      <c r="O724" s="10"/>
      <c r="P724" s="10"/>
      <c r="Q724" s="11"/>
      <c r="R724" s="10"/>
      <c r="S724" s="10"/>
      <c r="T724" s="13"/>
      <c r="U724" s="14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1"/>
      <c r="AO724" s="10"/>
      <c r="AP724" s="14"/>
      <c r="AQ724" s="14"/>
      <c r="AR724" s="14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1"/>
      <c r="BM724" s="10"/>
      <c r="BN724" s="10"/>
      <c r="BO724" s="10"/>
      <c r="BP724" s="10"/>
      <c r="BQ724" s="10"/>
      <c r="BR724" s="14"/>
      <c r="BS724" s="14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4"/>
      <c r="CO724" s="11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4"/>
      <c r="DJ724" s="14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4"/>
      <c r="EF724" s="14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1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1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</row>
    <row r="725">
      <c r="A725" s="7"/>
      <c r="B725" s="8"/>
      <c r="C725" s="8"/>
      <c r="D725" s="7"/>
      <c r="E725" s="7"/>
      <c r="F725" s="7"/>
      <c r="G725" s="9"/>
      <c r="H725" s="7"/>
      <c r="I725" s="7"/>
      <c r="J725" s="7"/>
      <c r="K725" s="7"/>
      <c r="L725" s="7"/>
      <c r="M725" s="7"/>
      <c r="N725" s="10"/>
      <c r="O725" s="10"/>
      <c r="P725" s="10"/>
      <c r="Q725" s="11"/>
      <c r="R725" s="10"/>
      <c r="S725" s="10"/>
      <c r="T725" s="13"/>
      <c r="U725" s="14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1"/>
      <c r="AO725" s="10"/>
      <c r="AP725" s="14"/>
      <c r="AQ725" s="14"/>
      <c r="AR725" s="14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1"/>
      <c r="BM725" s="10"/>
      <c r="BN725" s="10"/>
      <c r="BO725" s="10"/>
      <c r="BP725" s="10"/>
      <c r="BQ725" s="10"/>
      <c r="BR725" s="14"/>
      <c r="BS725" s="14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4"/>
      <c r="CO725" s="11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4"/>
      <c r="DJ725" s="14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4"/>
      <c r="EF725" s="14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1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1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</row>
    <row r="726">
      <c r="A726" s="7"/>
      <c r="B726" s="8"/>
      <c r="C726" s="8"/>
      <c r="D726" s="7"/>
      <c r="E726" s="7"/>
      <c r="F726" s="7"/>
      <c r="G726" s="9"/>
      <c r="H726" s="7"/>
      <c r="I726" s="7"/>
      <c r="J726" s="7"/>
      <c r="K726" s="7"/>
      <c r="L726" s="7"/>
      <c r="M726" s="7"/>
      <c r="N726" s="10"/>
      <c r="O726" s="10"/>
      <c r="P726" s="10"/>
      <c r="Q726" s="11"/>
      <c r="R726" s="10"/>
      <c r="S726" s="10"/>
      <c r="T726" s="13"/>
      <c r="U726" s="14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1"/>
      <c r="AO726" s="10"/>
      <c r="AP726" s="14"/>
      <c r="AQ726" s="14"/>
      <c r="AR726" s="14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1"/>
      <c r="BM726" s="10"/>
      <c r="BN726" s="10"/>
      <c r="BO726" s="10"/>
      <c r="BP726" s="10"/>
      <c r="BQ726" s="10"/>
      <c r="BR726" s="14"/>
      <c r="BS726" s="14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4"/>
      <c r="CO726" s="11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4"/>
      <c r="DJ726" s="14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4"/>
      <c r="EF726" s="14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1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1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</row>
    <row r="727">
      <c r="A727" s="7"/>
      <c r="B727" s="8"/>
      <c r="C727" s="8"/>
      <c r="D727" s="7"/>
      <c r="E727" s="7"/>
      <c r="F727" s="7"/>
      <c r="G727" s="9"/>
      <c r="H727" s="7"/>
      <c r="I727" s="7"/>
      <c r="J727" s="7"/>
      <c r="K727" s="7"/>
      <c r="L727" s="7"/>
      <c r="M727" s="7"/>
      <c r="N727" s="10"/>
      <c r="O727" s="10"/>
      <c r="P727" s="10"/>
      <c r="Q727" s="11"/>
      <c r="R727" s="10"/>
      <c r="S727" s="10"/>
      <c r="T727" s="13"/>
      <c r="U727" s="14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1"/>
      <c r="AO727" s="10"/>
      <c r="AP727" s="14"/>
      <c r="AQ727" s="14"/>
      <c r="AR727" s="14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1"/>
      <c r="BM727" s="10"/>
      <c r="BN727" s="10"/>
      <c r="BO727" s="10"/>
      <c r="BP727" s="10"/>
      <c r="BQ727" s="10"/>
      <c r="BR727" s="14"/>
      <c r="BS727" s="14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4"/>
      <c r="CO727" s="11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4"/>
      <c r="DJ727" s="14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4"/>
      <c r="EF727" s="14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1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1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</row>
    <row r="728">
      <c r="A728" s="7"/>
      <c r="B728" s="8"/>
      <c r="C728" s="8"/>
      <c r="D728" s="7"/>
      <c r="E728" s="7"/>
      <c r="F728" s="7"/>
      <c r="G728" s="9"/>
      <c r="H728" s="7"/>
      <c r="I728" s="7"/>
      <c r="J728" s="7"/>
      <c r="K728" s="7"/>
      <c r="L728" s="7"/>
      <c r="M728" s="7"/>
      <c r="N728" s="10"/>
      <c r="O728" s="10"/>
      <c r="P728" s="10"/>
      <c r="Q728" s="11"/>
      <c r="R728" s="10"/>
      <c r="S728" s="10"/>
      <c r="T728" s="13"/>
      <c r="U728" s="14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1"/>
      <c r="AO728" s="10"/>
      <c r="AP728" s="14"/>
      <c r="AQ728" s="14"/>
      <c r="AR728" s="14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1"/>
      <c r="BM728" s="10"/>
      <c r="BN728" s="10"/>
      <c r="BO728" s="10"/>
      <c r="BP728" s="10"/>
      <c r="BQ728" s="10"/>
      <c r="BR728" s="14"/>
      <c r="BS728" s="14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4"/>
      <c r="CO728" s="11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4"/>
      <c r="DJ728" s="14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4"/>
      <c r="EF728" s="14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1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1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</row>
    <row r="729">
      <c r="A729" s="7"/>
      <c r="B729" s="8"/>
      <c r="C729" s="8"/>
      <c r="D729" s="7"/>
      <c r="E729" s="7"/>
      <c r="F729" s="7"/>
      <c r="G729" s="9"/>
      <c r="H729" s="7"/>
      <c r="I729" s="7"/>
      <c r="J729" s="7"/>
      <c r="K729" s="7"/>
      <c r="L729" s="7"/>
      <c r="M729" s="7"/>
      <c r="N729" s="10"/>
      <c r="O729" s="10"/>
      <c r="P729" s="10"/>
      <c r="Q729" s="11"/>
      <c r="R729" s="10"/>
      <c r="S729" s="10"/>
      <c r="T729" s="13"/>
      <c r="U729" s="14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1"/>
      <c r="AO729" s="10"/>
      <c r="AP729" s="14"/>
      <c r="AQ729" s="14"/>
      <c r="AR729" s="14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1"/>
      <c r="BM729" s="10"/>
      <c r="BN729" s="10"/>
      <c r="BO729" s="10"/>
      <c r="BP729" s="10"/>
      <c r="BQ729" s="10"/>
      <c r="BR729" s="14"/>
      <c r="BS729" s="14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4"/>
      <c r="CO729" s="11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4"/>
      <c r="DJ729" s="14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4"/>
      <c r="EF729" s="14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1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1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</row>
    <row r="730">
      <c r="A730" s="7"/>
      <c r="B730" s="8"/>
      <c r="C730" s="8"/>
      <c r="D730" s="7"/>
      <c r="E730" s="7"/>
      <c r="F730" s="7"/>
      <c r="G730" s="9"/>
      <c r="H730" s="7"/>
      <c r="I730" s="7"/>
      <c r="J730" s="7"/>
      <c r="K730" s="7"/>
      <c r="L730" s="7"/>
      <c r="M730" s="7"/>
      <c r="N730" s="10"/>
      <c r="O730" s="10"/>
      <c r="P730" s="10"/>
      <c r="Q730" s="11"/>
      <c r="R730" s="10"/>
      <c r="S730" s="10"/>
      <c r="T730" s="13"/>
      <c r="U730" s="14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1"/>
      <c r="AO730" s="10"/>
      <c r="AP730" s="14"/>
      <c r="AQ730" s="14"/>
      <c r="AR730" s="14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1"/>
      <c r="BM730" s="10"/>
      <c r="BN730" s="10"/>
      <c r="BO730" s="10"/>
      <c r="BP730" s="10"/>
      <c r="BQ730" s="10"/>
      <c r="BR730" s="14"/>
      <c r="BS730" s="14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4"/>
      <c r="CO730" s="11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4"/>
      <c r="DJ730" s="14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4"/>
      <c r="EF730" s="14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1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1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</row>
    <row r="731">
      <c r="A731" s="7"/>
      <c r="B731" s="8"/>
      <c r="C731" s="8"/>
      <c r="D731" s="7"/>
      <c r="E731" s="7"/>
      <c r="F731" s="7"/>
      <c r="G731" s="9"/>
      <c r="H731" s="7"/>
      <c r="I731" s="7"/>
      <c r="J731" s="7"/>
      <c r="K731" s="7"/>
      <c r="L731" s="7"/>
      <c r="M731" s="7"/>
      <c r="N731" s="10"/>
      <c r="O731" s="10"/>
      <c r="P731" s="10"/>
      <c r="Q731" s="11"/>
      <c r="R731" s="10"/>
      <c r="S731" s="10"/>
      <c r="T731" s="13"/>
      <c r="U731" s="14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1"/>
      <c r="AO731" s="10"/>
      <c r="AP731" s="14"/>
      <c r="AQ731" s="14"/>
      <c r="AR731" s="14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1"/>
      <c r="BM731" s="10"/>
      <c r="BN731" s="10"/>
      <c r="BO731" s="10"/>
      <c r="BP731" s="10"/>
      <c r="BQ731" s="10"/>
      <c r="BR731" s="14"/>
      <c r="BS731" s="14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4"/>
      <c r="CO731" s="11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4"/>
      <c r="DJ731" s="14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4"/>
      <c r="EF731" s="14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1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1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</row>
    <row r="732">
      <c r="A732" s="7"/>
      <c r="B732" s="8"/>
      <c r="C732" s="8"/>
      <c r="D732" s="7"/>
      <c r="E732" s="7"/>
      <c r="F732" s="7"/>
      <c r="G732" s="9"/>
      <c r="H732" s="7"/>
      <c r="I732" s="7"/>
      <c r="J732" s="7"/>
      <c r="K732" s="7"/>
      <c r="L732" s="7"/>
      <c r="M732" s="7"/>
      <c r="N732" s="10"/>
      <c r="O732" s="10"/>
      <c r="P732" s="10"/>
      <c r="Q732" s="11"/>
      <c r="R732" s="10"/>
      <c r="S732" s="10"/>
      <c r="T732" s="13"/>
      <c r="U732" s="14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1"/>
      <c r="AO732" s="10"/>
      <c r="AP732" s="14"/>
      <c r="AQ732" s="14"/>
      <c r="AR732" s="14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1"/>
      <c r="BM732" s="10"/>
      <c r="BN732" s="10"/>
      <c r="BO732" s="10"/>
      <c r="BP732" s="10"/>
      <c r="BQ732" s="10"/>
      <c r="BR732" s="14"/>
      <c r="BS732" s="14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4"/>
      <c r="CO732" s="11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4"/>
      <c r="DJ732" s="14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4"/>
      <c r="EF732" s="14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1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1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</row>
    <row r="733">
      <c r="A733" s="7"/>
      <c r="B733" s="8"/>
      <c r="C733" s="8"/>
      <c r="D733" s="7"/>
      <c r="E733" s="7"/>
      <c r="F733" s="7"/>
      <c r="G733" s="9"/>
      <c r="H733" s="7"/>
      <c r="I733" s="7"/>
      <c r="J733" s="7"/>
      <c r="K733" s="7"/>
      <c r="L733" s="7"/>
      <c r="M733" s="7"/>
      <c r="N733" s="10"/>
      <c r="O733" s="10"/>
      <c r="P733" s="10"/>
      <c r="Q733" s="11"/>
      <c r="R733" s="10"/>
      <c r="S733" s="10"/>
      <c r="T733" s="13"/>
      <c r="U733" s="14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1"/>
      <c r="AO733" s="10"/>
      <c r="AP733" s="14"/>
      <c r="AQ733" s="14"/>
      <c r="AR733" s="14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1"/>
      <c r="BM733" s="10"/>
      <c r="BN733" s="10"/>
      <c r="BO733" s="10"/>
      <c r="BP733" s="10"/>
      <c r="BQ733" s="10"/>
      <c r="BR733" s="14"/>
      <c r="BS733" s="14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4"/>
      <c r="CO733" s="11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4"/>
      <c r="DJ733" s="14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4"/>
      <c r="EF733" s="14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1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1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</row>
    <row r="734">
      <c r="A734" s="7"/>
      <c r="B734" s="8"/>
      <c r="C734" s="8"/>
      <c r="D734" s="7"/>
      <c r="E734" s="7"/>
      <c r="F734" s="7"/>
      <c r="G734" s="9"/>
      <c r="H734" s="7"/>
      <c r="I734" s="7"/>
      <c r="J734" s="7"/>
      <c r="K734" s="7"/>
      <c r="L734" s="7"/>
      <c r="M734" s="7"/>
      <c r="N734" s="10"/>
      <c r="O734" s="10"/>
      <c r="P734" s="10"/>
      <c r="Q734" s="11"/>
      <c r="R734" s="10"/>
      <c r="S734" s="10"/>
      <c r="T734" s="13"/>
      <c r="U734" s="14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1"/>
      <c r="AO734" s="10"/>
      <c r="AP734" s="14"/>
      <c r="AQ734" s="14"/>
      <c r="AR734" s="14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1"/>
      <c r="BM734" s="10"/>
      <c r="BN734" s="10"/>
      <c r="BO734" s="10"/>
      <c r="BP734" s="10"/>
      <c r="BQ734" s="10"/>
      <c r="BR734" s="14"/>
      <c r="BS734" s="14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4"/>
      <c r="CO734" s="11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4"/>
      <c r="DJ734" s="14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4"/>
      <c r="EF734" s="14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1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1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</row>
    <row r="735">
      <c r="A735" s="7"/>
      <c r="B735" s="8"/>
      <c r="C735" s="8"/>
      <c r="D735" s="7"/>
      <c r="E735" s="7"/>
      <c r="F735" s="7"/>
      <c r="G735" s="9"/>
      <c r="H735" s="7"/>
      <c r="I735" s="7"/>
      <c r="J735" s="7"/>
      <c r="K735" s="7"/>
      <c r="L735" s="7"/>
      <c r="M735" s="7"/>
      <c r="N735" s="10"/>
      <c r="O735" s="10"/>
      <c r="P735" s="10"/>
      <c r="Q735" s="11"/>
      <c r="R735" s="10"/>
      <c r="S735" s="10"/>
      <c r="T735" s="13"/>
      <c r="U735" s="14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1"/>
      <c r="AO735" s="10"/>
      <c r="AP735" s="14"/>
      <c r="AQ735" s="14"/>
      <c r="AR735" s="14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1"/>
      <c r="BM735" s="10"/>
      <c r="BN735" s="10"/>
      <c r="BO735" s="10"/>
      <c r="BP735" s="10"/>
      <c r="BQ735" s="10"/>
      <c r="BR735" s="14"/>
      <c r="BS735" s="14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4"/>
      <c r="CO735" s="11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4"/>
      <c r="DJ735" s="14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4"/>
      <c r="EF735" s="14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1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1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</row>
    <row r="736">
      <c r="A736" s="7"/>
      <c r="B736" s="8"/>
      <c r="C736" s="8"/>
      <c r="D736" s="7"/>
      <c r="E736" s="7"/>
      <c r="F736" s="7"/>
      <c r="G736" s="9"/>
      <c r="H736" s="7"/>
      <c r="I736" s="7"/>
      <c r="J736" s="7"/>
      <c r="K736" s="7"/>
      <c r="L736" s="7"/>
      <c r="M736" s="7"/>
      <c r="N736" s="10"/>
      <c r="O736" s="10"/>
      <c r="P736" s="10"/>
      <c r="Q736" s="11"/>
      <c r="R736" s="10"/>
      <c r="S736" s="10"/>
      <c r="T736" s="13"/>
      <c r="U736" s="14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1"/>
      <c r="AO736" s="10"/>
      <c r="AP736" s="14"/>
      <c r="AQ736" s="14"/>
      <c r="AR736" s="14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1"/>
      <c r="BM736" s="10"/>
      <c r="BN736" s="10"/>
      <c r="BO736" s="10"/>
      <c r="BP736" s="10"/>
      <c r="BQ736" s="10"/>
      <c r="BR736" s="14"/>
      <c r="BS736" s="14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4"/>
      <c r="CO736" s="11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4"/>
      <c r="DJ736" s="14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4"/>
      <c r="EF736" s="14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1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1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</row>
    <row r="737">
      <c r="A737" s="7"/>
      <c r="B737" s="8"/>
      <c r="C737" s="8"/>
      <c r="D737" s="7"/>
      <c r="E737" s="7"/>
      <c r="F737" s="7"/>
      <c r="G737" s="9"/>
      <c r="H737" s="7"/>
      <c r="I737" s="7"/>
      <c r="J737" s="7"/>
      <c r="K737" s="7"/>
      <c r="L737" s="7"/>
      <c r="M737" s="7"/>
      <c r="N737" s="10"/>
      <c r="O737" s="10"/>
      <c r="P737" s="10"/>
      <c r="Q737" s="11"/>
      <c r="R737" s="10"/>
      <c r="S737" s="10"/>
      <c r="T737" s="13"/>
      <c r="U737" s="14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1"/>
      <c r="AO737" s="10"/>
      <c r="AP737" s="14"/>
      <c r="AQ737" s="14"/>
      <c r="AR737" s="14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1"/>
      <c r="BM737" s="10"/>
      <c r="BN737" s="10"/>
      <c r="BO737" s="10"/>
      <c r="BP737" s="10"/>
      <c r="BQ737" s="10"/>
      <c r="BR737" s="14"/>
      <c r="BS737" s="14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4"/>
      <c r="CO737" s="11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4"/>
      <c r="DJ737" s="14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4"/>
      <c r="EF737" s="14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1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1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</row>
    <row r="738">
      <c r="A738" s="7"/>
      <c r="B738" s="8"/>
      <c r="C738" s="8"/>
      <c r="D738" s="7"/>
      <c r="E738" s="7"/>
      <c r="F738" s="7"/>
      <c r="G738" s="9"/>
      <c r="H738" s="7"/>
      <c r="I738" s="7"/>
      <c r="J738" s="7"/>
      <c r="K738" s="7"/>
      <c r="L738" s="7"/>
      <c r="M738" s="7"/>
      <c r="N738" s="10"/>
      <c r="O738" s="10"/>
      <c r="P738" s="10"/>
      <c r="Q738" s="11"/>
      <c r="R738" s="10"/>
      <c r="S738" s="10"/>
      <c r="T738" s="13"/>
      <c r="U738" s="14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1"/>
      <c r="AO738" s="10"/>
      <c r="AP738" s="14"/>
      <c r="AQ738" s="14"/>
      <c r="AR738" s="14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1"/>
      <c r="BM738" s="10"/>
      <c r="BN738" s="10"/>
      <c r="BO738" s="10"/>
      <c r="BP738" s="10"/>
      <c r="BQ738" s="10"/>
      <c r="BR738" s="14"/>
      <c r="BS738" s="14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4"/>
      <c r="CO738" s="11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4"/>
      <c r="DJ738" s="14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4"/>
      <c r="EF738" s="14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1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1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</row>
    <row r="739">
      <c r="A739" s="7"/>
      <c r="B739" s="8"/>
      <c r="C739" s="8"/>
      <c r="D739" s="7"/>
      <c r="E739" s="7"/>
      <c r="F739" s="7"/>
      <c r="G739" s="9"/>
      <c r="H739" s="7"/>
      <c r="I739" s="7"/>
      <c r="J739" s="7"/>
      <c r="K739" s="7"/>
      <c r="L739" s="7"/>
      <c r="M739" s="7"/>
      <c r="N739" s="10"/>
      <c r="O739" s="10"/>
      <c r="P739" s="10"/>
      <c r="Q739" s="11"/>
      <c r="R739" s="10"/>
      <c r="S739" s="10"/>
      <c r="T739" s="13"/>
      <c r="U739" s="14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1"/>
      <c r="AO739" s="10"/>
      <c r="AP739" s="14"/>
      <c r="AQ739" s="14"/>
      <c r="AR739" s="14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1"/>
      <c r="BM739" s="10"/>
      <c r="BN739" s="10"/>
      <c r="BO739" s="10"/>
      <c r="BP739" s="10"/>
      <c r="BQ739" s="10"/>
      <c r="BR739" s="14"/>
      <c r="BS739" s="14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4"/>
      <c r="CO739" s="11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4"/>
      <c r="DJ739" s="14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4"/>
      <c r="EF739" s="14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1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1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</row>
    <row r="740">
      <c r="A740" s="7"/>
      <c r="B740" s="8"/>
      <c r="C740" s="8"/>
      <c r="D740" s="7"/>
      <c r="E740" s="7"/>
      <c r="F740" s="7"/>
      <c r="G740" s="9"/>
      <c r="H740" s="7"/>
      <c r="I740" s="7"/>
      <c r="J740" s="7"/>
      <c r="K740" s="7"/>
      <c r="L740" s="7"/>
      <c r="M740" s="7"/>
      <c r="N740" s="10"/>
      <c r="O740" s="10"/>
      <c r="P740" s="10"/>
      <c r="Q740" s="11"/>
      <c r="R740" s="10"/>
      <c r="S740" s="10"/>
      <c r="T740" s="13"/>
      <c r="U740" s="14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1"/>
      <c r="AO740" s="10"/>
      <c r="AP740" s="14"/>
      <c r="AQ740" s="14"/>
      <c r="AR740" s="14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1"/>
      <c r="BM740" s="10"/>
      <c r="BN740" s="10"/>
      <c r="BO740" s="10"/>
      <c r="BP740" s="10"/>
      <c r="BQ740" s="10"/>
      <c r="BR740" s="14"/>
      <c r="BS740" s="14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4"/>
      <c r="CO740" s="11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4"/>
      <c r="DJ740" s="14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4"/>
      <c r="EF740" s="14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1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1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</row>
    <row r="741">
      <c r="A741" s="7"/>
      <c r="B741" s="8"/>
      <c r="C741" s="8"/>
      <c r="D741" s="7"/>
      <c r="E741" s="7"/>
      <c r="F741" s="7"/>
      <c r="G741" s="9"/>
      <c r="H741" s="7"/>
      <c r="I741" s="7"/>
      <c r="J741" s="7"/>
      <c r="K741" s="7"/>
      <c r="L741" s="7"/>
      <c r="M741" s="7"/>
      <c r="N741" s="10"/>
      <c r="O741" s="10"/>
      <c r="P741" s="10"/>
      <c r="Q741" s="11"/>
      <c r="R741" s="10"/>
      <c r="S741" s="10"/>
      <c r="T741" s="13"/>
      <c r="U741" s="14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1"/>
      <c r="AO741" s="10"/>
      <c r="AP741" s="14"/>
      <c r="AQ741" s="14"/>
      <c r="AR741" s="14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1"/>
      <c r="BM741" s="10"/>
      <c r="BN741" s="10"/>
      <c r="BO741" s="10"/>
      <c r="BP741" s="10"/>
      <c r="BQ741" s="10"/>
      <c r="BR741" s="14"/>
      <c r="BS741" s="14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4"/>
      <c r="CO741" s="11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4"/>
      <c r="DJ741" s="14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4"/>
      <c r="EF741" s="14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1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1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</row>
    <row r="742">
      <c r="A742" s="7"/>
      <c r="B742" s="8"/>
      <c r="C742" s="8"/>
      <c r="D742" s="7"/>
      <c r="E742" s="7"/>
      <c r="F742" s="7"/>
      <c r="G742" s="9"/>
      <c r="H742" s="7"/>
      <c r="I742" s="7"/>
      <c r="J742" s="7"/>
      <c r="K742" s="7"/>
      <c r="L742" s="7"/>
      <c r="M742" s="7"/>
      <c r="N742" s="10"/>
      <c r="O742" s="10"/>
      <c r="P742" s="10"/>
      <c r="Q742" s="11"/>
      <c r="R742" s="10"/>
      <c r="S742" s="10"/>
      <c r="T742" s="13"/>
      <c r="U742" s="14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1"/>
      <c r="AO742" s="10"/>
      <c r="AP742" s="14"/>
      <c r="AQ742" s="14"/>
      <c r="AR742" s="14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1"/>
      <c r="BM742" s="10"/>
      <c r="BN742" s="10"/>
      <c r="BO742" s="10"/>
      <c r="BP742" s="10"/>
      <c r="BQ742" s="10"/>
      <c r="BR742" s="14"/>
      <c r="BS742" s="14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4"/>
      <c r="CO742" s="11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4"/>
      <c r="DJ742" s="14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4"/>
      <c r="EF742" s="14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1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1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</row>
    <row r="743">
      <c r="A743" s="7"/>
      <c r="B743" s="8"/>
      <c r="C743" s="8"/>
      <c r="D743" s="7"/>
      <c r="E743" s="7"/>
      <c r="F743" s="7"/>
      <c r="G743" s="9"/>
      <c r="H743" s="7"/>
      <c r="I743" s="7"/>
      <c r="J743" s="7"/>
      <c r="K743" s="7"/>
      <c r="L743" s="7"/>
      <c r="M743" s="7"/>
      <c r="N743" s="10"/>
      <c r="O743" s="10"/>
      <c r="P743" s="10"/>
      <c r="Q743" s="11"/>
      <c r="R743" s="10"/>
      <c r="S743" s="10"/>
      <c r="T743" s="13"/>
      <c r="U743" s="14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1"/>
      <c r="AO743" s="10"/>
      <c r="AP743" s="14"/>
      <c r="AQ743" s="14"/>
      <c r="AR743" s="14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1"/>
      <c r="BM743" s="10"/>
      <c r="BN743" s="10"/>
      <c r="BO743" s="10"/>
      <c r="BP743" s="10"/>
      <c r="BQ743" s="10"/>
      <c r="BR743" s="14"/>
      <c r="BS743" s="14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4"/>
      <c r="CO743" s="11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4"/>
      <c r="DJ743" s="14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4"/>
      <c r="EF743" s="14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1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1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</row>
    <row r="744">
      <c r="A744" s="7"/>
      <c r="B744" s="8"/>
      <c r="C744" s="8"/>
      <c r="D744" s="7"/>
      <c r="E744" s="7"/>
      <c r="F744" s="7"/>
      <c r="G744" s="9"/>
      <c r="H744" s="7"/>
      <c r="I744" s="7"/>
      <c r="J744" s="7"/>
      <c r="K744" s="7"/>
      <c r="L744" s="7"/>
      <c r="M744" s="7"/>
      <c r="N744" s="10"/>
      <c r="O744" s="10"/>
      <c r="P744" s="10"/>
      <c r="Q744" s="11"/>
      <c r="R744" s="10"/>
      <c r="S744" s="10"/>
      <c r="T744" s="13"/>
      <c r="U744" s="14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1"/>
      <c r="AO744" s="10"/>
      <c r="AP744" s="14"/>
      <c r="AQ744" s="14"/>
      <c r="AR744" s="14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1"/>
      <c r="BM744" s="10"/>
      <c r="BN744" s="10"/>
      <c r="BO744" s="10"/>
      <c r="BP744" s="10"/>
      <c r="BQ744" s="10"/>
      <c r="BR744" s="14"/>
      <c r="BS744" s="14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4"/>
      <c r="CO744" s="11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4"/>
      <c r="DJ744" s="14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4"/>
      <c r="EF744" s="14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1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1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</row>
    <row r="745">
      <c r="A745" s="7"/>
      <c r="B745" s="8"/>
      <c r="C745" s="8"/>
      <c r="D745" s="7"/>
      <c r="E745" s="7"/>
      <c r="F745" s="7"/>
      <c r="G745" s="9"/>
      <c r="H745" s="7"/>
      <c r="I745" s="7"/>
      <c r="J745" s="7"/>
      <c r="K745" s="7"/>
      <c r="L745" s="7"/>
      <c r="M745" s="7"/>
      <c r="N745" s="10"/>
      <c r="O745" s="10"/>
      <c r="P745" s="10"/>
      <c r="Q745" s="11"/>
      <c r="R745" s="10"/>
      <c r="S745" s="10"/>
      <c r="T745" s="13"/>
      <c r="U745" s="14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1"/>
      <c r="AO745" s="10"/>
      <c r="AP745" s="14"/>
      <c r="AQ745" s="14"/>
      <c r="AR745" s="14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1"/>
      <c r="BM745" s="10"/>
      <c r="BN745" s="10"/>
      <c r="BO745" s="10"/>
      <c r="BP745" s="10"/>
      <c r="BQ745" s="10"/>
      <c r="BR745" s="14"/>
      <c r="BS745" s="14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4"/>
      <c r="CO745" s="11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4"/>
      <c r="DJ745" s="14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4"/>
      <c r="EF745" s="14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1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1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</row>
    <row r="746">
      <c r="A746" s="7"/>
      <c r="B746" s="8"/>
      <c r="C746" s="8"/>
      <c r="D746" s="7"/>
      <c r="E746" s="7"/>
      <c r="F746" s="7"/>
      <c r="G746" s="9"/>
      <c r="H746" s="7"/>
      <c r="I746" s="7"/>
      <c r="J746" s="7"/>
      <c r="K746" s="7"/>
      <c r="L746" s="7"/>
      <c r="M746" s="7"/>
      <c r="N746" s="10"/>
      <c r="O746" s="10"/>
      <c r="P746" s="10"/>
      <c r="Q746" s="11"/>
      <c r="R746" s="10"/>
      <c r="S746" s="10"/>
      <c r="T746" s="13"/>
      <c r="U746" s="14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1"/>
      <c r="AO746" s="10"/>
      <c r="AP746" s="14"/>
      <c r="AQ746" s="14"/>
      <c r="AR746" s="14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1"/>
      <c r="BM746" s="10"/>
      <c r="BN746" s="10"/>
      <c r="BO746" s="10"/>
      <c r="BP746" s="10"/>
      <c r="BQ746" s="10"/>
      <c r="BR746" s="14"/>
      <c r="BS746" s="14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4"/>
      <c r="CO746" s="11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4"/>
      <c r="DJ746" s="14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4"/>
      <c r="EF746" s="14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1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1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</row>
    <row r="747">
      <c r="A747" s="7"/>
      <c r="B747" s="8"/>
      <c r="C747" s="8"/>
      <c r="D747" s="7"/>
      <c r="E747" s="7"/>
      <c r="F747" s="7"/>
      <c r="G747" s="9"/>
      <c r="H747" s="7"/>
      <c r="I747" s="7"/>
      <c r="J747" s="7"/>
      <c r="K747" s="7"/>
      <c r="L747" s="7"/>
      <c r="M747" s="7"/>
      <c r="N747" s="10"/>
      <c r="O747" s="10"/>
      <c r="P747" s="10"/>
      <c r="Q747" s="11"/>
      <c r="R747" s="10"/>
      <c r="S747" s="10"/>
      <c r="T747" s="13"/>
      <c r="U747" s="14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1"/>
      <c r="AO747" s="10"/>
      <c r="AP747" s="14"/>
      <c r="AQ747" s="14"/>
      <c r="AR747" s="14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1"/>
      <c r="BM747" s="10"/>
      <c r="BN747" s="10"/>
      <c r="BO747" s="10"/>
      <c r="BP747" s="10"/>
      <c r="BQ747" s="10"/>
      <c r="BR747" s="14"/>
      <c r="BS747" s="14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4"/>
      <c r="CO747" s="11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4"/>
      <c r="DJ747" s="14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4"/>
      <c r="EF747" s="14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1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1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</row>
    <row r="748">
      <c r="A748" s="7"/>
      <c r="B748" s="8"/>
      <c r="C748" s="8"/>
      <c r="D748" s="7"/>
      <c r="E748" s="7"/>
      <c r="F748" s="7"/>
      <c r="G748" s="9"/>
      <c r="H748" s="7"/>
      <c r="I748" s="7"/>
      <c r="J748" s="7"/>
      <c r="K748" s="7"/>
      <c r="L748" s="7"/>
      <c r="M748" s="7"/>
      <c r="N748" s="10"/>
      <c r="O748" s="10"/>
      <c r="P748" s="10"/>
      <c r="Q748" s="11"/>
      <c r="R748" s="10"/>
      <c r="S748" s="10"/>
      <c r="T748" s="13"/>
      <c r="U748" s="14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1"/>
      <c r="AO748" s="10"/>
      <c r="AP748" s="14"/>
      <c r="AQ748" s="14"/>
      <c r="AR748" s="14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1"/>
      <c r="BM748" s="10"/>
      <c r="BN748" s="10"/>
      <c r="BO748" s="10"/>
      <c r="BP748" s="10"/>
      <c r="BQ748" s="10"/>
      <c r="BR748" s="14"/>
      <c r="BS748" s="14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4"/>
      <c r="CO748" s="11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4"/>
      <c r="DJ748" s="14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4"/>
      <c r="EF748" s="14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1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1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</row>
    <row r="749">
      <c r="A749" s="7"/>
      <c r="B749" s="8"/>
      <c r="C749" s="8"/>
      <c r="D749" s="7"/>
      <c r="E749" s="7"/>
      <c r="F749" s="7"/>
      <c r="G749" s="9"/>
      <c r="H749" s="7"/>
      <c r="I749" s="7"/>
      <c r="J749" s="7"/>
      <c r="K749" s="7"/>
      <c r="L749" s="7"/>
      <c r="M749" s="7"/>
      <c r="N749" s="10"/>
      <c r="O749" s="10"/>
      <c r="P749" s="10"/>
      <c r="Q749" s="11"/>
      <c r="R749" s="10"/>
      <c r="S749" s="10"/>
      <c r="T749" s="13"/>
      <c r="U749" s="14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1"/>
      <c r="AO749" s="10"/>
      <c r="AP749" s="14"/>
      <c r="AQ749" s="14"/>
      <c r="AR749" s="14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1"/>
      <c r="BM749" s="10"/>
      <c r="BN749" s="10"/>
      <c r="BO749" s="10"/>
      <c r="BP749" s="10"/>
      <c r="BQ749" s="10"/>
      <c r="BR749" s="14"/>
      <c r="BS749" s="14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4"/>
      <c r="CO749" s="11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4"/>
      <c r="DJ749" s="14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4"/>
      <c r="EF749" s="14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1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1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</row>
    <row r="750">
      <c r="A750" s="7"/>
      <c r="B750" s="8"/>
      <c r="C750" s="8"/>
      <c r="D750" s="7"/>
      <c r="E750" s="7"/>
      <c r="F750" s="7"/>
      <c r="G750" s="9"/>
      <c r="H750" s="7"/>
      <c r="I750" s="7"/>
      <c r="J750" s="7"/>
      <c r="K750" s="7"/>
      <c r="L750" s="7"/>
      <c r="M750" s="7"/>
      <c r="N750" s="10"/>
      <c r="O750" s="10"/>
      <c r="P750" s="10"/>
      <c r="Q750" s="11"/>
      <c r="R750" s="10"/>
      <c r="S750" s="10"/>
      <c r="T750" s="13"/>
      <c r="U750" s="14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1"/>
      <c r="AO750" s="10"/>
      <c r="AP750" s="14"/>
      <c r="AQ750" s="14"/>
      <c r="AR750" s="14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1"/>
      <c r="BM750" s="10"/>
      <c r="BN750" s="10"/>
      <c r="BO750" s="10"/>
      <c r="BP750" s="10"/>
      <c r="BQ750" s="10"/>
      <c r="BR750" s="14"/>
      <c r="BS750" s="14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4"/>
      <c r="CO750" s="11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4"/>
      <c r="DJ750" s="14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4"/>
      <c r="EF750" s="14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1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1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</row>
    <row r="751">
      <c r="A751" s="7"/>
      <c r="B751" s="8"/>
      <c r="C751" s="8"/>
      <c r="D751" s="7"/>
      <c r="E751" s="7"/>
      <c r="F751" s="7"/>
      <c r="G751" s="9"/>
      <c r="H751" s="7"/>
      <c r="I751" s="7"/>
      <c r="J751" s="7"/>
      <c r="K751" s="7"/>
      <c r="L751" s="7"/>
      <c r="M751" s="7"/>
      <c r="N751" s="10"/>
      <c r="O751" s="10"/>
      <c r="P751" s="10"/>
      <c r="Q751" s="11"/>
      <c r="R751" s="10"/>
      <c r="S751" s="10"/>
      <c r="T751" s="13"/>
      <c r="U751" s="14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1"/>
      <c r="AO751" s="10"/>
      <c r="AP751" s="14"/>
      <c r="AQ751" s="14"/>
      <c r="AR751" s="14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1"/>
      <c r="BM751" s="10"/>
      <c r="BN751" s="10"/>
      <c r="BO751" s="10"/>
      <c r="BP751" s="10"/>
      <c r="BQ751" s="10"/>
      <c r="BR751" s="14"/>
      <c r="BS751" s="14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4"/>
      <c r="CO751" s="11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4"/>
      <c r="DJ751" s="14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4"/>
      <c r="EF751" s="14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1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1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</row>
    <row r="752">
      <c r="A752" s="7"/>
      <c r="B752" s="8"/>
      <c r="C752" s="8"/>
      <c r="D752" s="7"/>
      <c r="E752" s="7"/>
      <c r="F752" s="7"/>
      <c r="G752" s="9"/>
      <c r="H752" s="7"/>
      <c r="I752" s="7"/>
      <c r="J752" s="7"/>
      <c r="K752" s="7"/>
      <c r="L752" s="7"/>
      <c r="M752" s="7"/>
      <c r="N752" s="10"/>
      <c r="O752" s="10"/>
      <c r="P752" s="10"/>
      <c r="Q752" s="11"/>
      <c r="R752" s="10"/>
      <c r="S752" s="10"/>
      <c r="T752" s="13"/>
      <c r="U752" s="14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1"/>
      <c r="AO752" s="10"/>
      <c r="AP752" s="14"/>
      <c r="AQ752" s="14"/>
      <c r="AR752" s="14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1"/>
      <c r="BM752" s="10"/>
      <c r="BN752" s="10"/>
      <c r="BO752" s="10"/>
      <c r="BP752" s="10"/>
      <c r="BQ752" s="10"/>
      <c r="BR752" s="14"/>
      <c r="BS752" s="14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4"/>
      <c r="CO752" s="11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4"/>
      <c r="DJ752" s="14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4"/>
      <c r="EF752" s="14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1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1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</row>
    <row r="753">
      <c r="A753" s="7"/>
      <c r="B753" s="8"/>
      <c r="C753" s="8"/>
      <c r="D753" s="7"/>
      <c r="E753" s="7"/>
      <c r="F753" s="7"/>
      <c r="G753" s="9"/>
      <c r="H753" s="7"/>
      <c r="I753" s="7"/>
      <c r="J753" s="7"/>
      <c r="K753" s="7"/>
      <c r="L753" s="7"/>
      <c r="M753" s="7"/>
      <c r="N753" s="10"/>
      <c r="O753" s="10"/>
      <c r="P753" s="10"/>
      <c r="Q753" s="11"/>
      <c r="R753" s="10"/>
      <c r="S753" s="10"/>
      <c r="T753" s="13"/>
      <c r="U753" s="14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1"/>
      <c r="AO753" s="10"/>
      <c r="AP753" s="14"/>
      <c r="AQ753" s="14"/>
      <c r="AR753" s="14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1"/>
      <c r="BM753" s="10"/>
      <c r="BN753" s="10"/>
      <c r="BO753" s="10"/>
      <c r="BP753" s="10"/>
      <c r="BQ753" s="10"/>
      <c r="BR753" s="14"/>
      <c r="BS753" s="14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4"/>
      <c r="CO753" s="11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4"/>
      <c r="DJ753" s="14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4"/>
      <c r="EF753" s="14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1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1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</row>
    <row r="754">
      <c r="A754" s="7"/>
      <c r="B754" s="8"/>
      <c r="C754" s="8"/>
      <c r="D754" s="7"/>
      <c r="E754" s="7"/>
      <c r="F754" s="7"/>
      <c r="G754" s="9"/>
      <c r="H754" s="7"/>
      <c r="I754" s="7"/>
      <c r="J754" s="7"/>
      <c r="K754" s="7"/>
      <c r="L754" s="7"/>
      <c r="M754" s="7"/>
      <c r="N754" s="10"/>
      <c r="O754" s="10"/>
      <c r="P754" s="10"/>
      <c r="Q754" s="11"/>
      <c r="R754" s="10"/>
      <c r="S754" s="10"/>
      <c r="T754" s="13"/>
      <c r="U754" s="14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1"/>
      <c r="AO754" s="10"/>
      <c r="AP754" s="14"/>
      <c r="AQ754" s="14"/>
      <c r="AR754" s="14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1"/>
      <c r="BM754" s="10"/>
      <c r="BN754" s="10"/>
      <c r="BO754" s="10"/>
      <c r="BP754" s="10"/>
      <c r="BQ754" s="10"/>
      <c r="BR754" s="14"/>
      <c r="BS754" s="14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4"/>
      <c r="CO754" s="11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4"/>
      <c r="DJ754" s="14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4"/>
      <c r="EF754" s="14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1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1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</row>
    <row r="755">
      <c r="A755" s="7"/>
      <c r="B755" s="8"/>
      <c r="C755" s="8"/>
      <c r="D755" s="7"/>
      <c r="E755" s="7"/>
      <c r="F755" s="7"/>
      <c r="G755" s="9"/>
      <c r="H755" s="7"/>
      <c r="I755" s="7"/>
      <c r="J755" s="7"/>
      <c r="K755" s="7"/>
      <c r="L755" s="7"/>
      <c r="M755" s="7"/>
      <c r="N755" s="10"/>
      <c r="O755" s="10"/>
      <c r="P755" s="10"/>
      <c r="Q755" s="11"/>
      <c r="R755" s="10"/>
      <c r="S755" s="10"/>
      <c r="T755" s="13"/>
      <c r="U755" s="14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1"/>
      <c r="AO755" s="10"/>
      <c r="AP755" s="14"/>
      <c r="AQ755" s="14"/>
      <c r="AR755" s="14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1"/>
      <c r="BM755" s="10"/>
      <c r="BN755" s="10"/>
      <c r="BO755" s="10"/>
      <c r="BP755" s="10"/>
      <c r="BQ755" s="10"/>
      <c r="BR755" s="14"/>
      <c r="BS755" s="14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4"/>
      <c r="CO755" s="11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4"/>
      <c r="DJ755" s="14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4"/>
      <c r="EF755" s="14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1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1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</row>
    <row r="756">
      <c r="A756" s="7"/>
      <c r="B756" s="8"/>
      <c r="C756" s="8"/>
      <c r="D756" s="7"/>
      <c r="E756" s="7"/>
      <c r="F756" s="7"/>
      <c r="G756" s="9"/>
      <c r="H756" s="7"/>
      <c r="I756" s="7"/>
      <c r="J756" s="7"/>
      <c r="K756" s="7"/>
      <c r="L756" s="7"/>
      <c r="M756" s="7"/>
      <c r="N756" s="10"/>
      <c r="O756" s="10"/>
      <c r="P756" s="10"/>
      <c r="Q756" s="11"/>
      <c r="R756" s="10"/>
      <c r="S756" s="10"/>
      <c r="T756" s="13"/>
      <c r="U756" s="14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1"/>
      <c r="AO756" s="10"/>
      <c r="AP756" s="14"/>
      <c r="AQ756" s="14"/>
      <c r="AR756" s="14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1"/>
      <c r="BM756" s="10"/>
      <c r="BN756" s="10"/>
      <c r="BO756" s="10"/>
      <c r="BP756" s="10"/>
      <c r="BQ756" s="10"/>
      <c r="BR756" s="14"/>
      <c r="BS756" s="14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4"/>
      <c r="CO756" s="11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4"/>
      <c r="DJ756" s="14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4"/>
      <c r="EF756" s="14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1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1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</row>
    <row r="757">
      <c r="A757" s="7"/>
      <c r="B757" s="8"/>
      <c r="C757" s="8"/>
      <c r="D757" s="7"/>
      <c r="E757" s="7"/>
      <c r="F757" s="7"/>
      <c r="G757" s="9"/>
      <c r="H757" s="7"/>
      <c r="I757" s="7"/>
      <c r="J757" s="7"/>
      <c r="K757" s="7"/>
      <c r="L757" s="7"/>
      <c r="M757" s="7"/>
      <c r="N757" s="10"/>
      <c r="O757" s="10"/>
      <c r="P757" s="10"/>
      <c r="Q757" s="11"/>
      <c r="R757" s="10"/>
      <c r="S757" s="10"/>
      <c r="T757" s="13"/>
      <c r="U757" s="14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1"/>
      <c r="AO757" s="10"/>
      <c r="AP757" s="14"/>
      <c r="AQ757" s="14"/>
      <c r="AR757" s="14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1"/>
      <c r="BM757" s="10"/>
      <c r="BN757" s="10"/>
      <c r="BO757" s="10"/>
      <c r="BP757" s="10"/>
      <c r="BQ757" s="10"/>
      <c r="BR757" s="14"/>
      <c r="BS757" s="14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4"/>
      <c r="CO757" s="11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4"/>
      <c r="DJ757" s="14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4"/>
      <c r="EF757" s="14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1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1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</row>
    <row r="758">
      <c r="A758" s="7"/>
      <c r="B758" s="8"/>
      <c r="C758" s="8"/>
      <c r="D758" s="7"/>
      <c r="E758" s="7"/>
      <c r="F758" s="7"/>
      <c r="G758" s="9"/>
      <c r="H758" s="7"/>
      <c r="I758" s="7"/>
      <c r="J758" s="7"/>
      <c r="K758" s="7"/>
      <c r="L758" s="7"/>
      <c r="M758" s="7"/>
      <c r="N758" s="10"/>
      <c r="O758" s="10"/>
      <c r="P758" s="10"/>
      <c r="Q758" s="11"/>
      <c r="R758" s="10"/>
      <c r="S758" s="10"/>
      <c r="T758" s="13"/>
      <c r="U758" s="14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1"/>
      <c r="AO758" s="10"/>
      <c r="AP758" s="14"/>
      <c r="AQ758" s="14"/>
      <c r="AR758" s="14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1"/>
      <c r="BM758" s="10"/>
      <c r="BN758" s="10"/>
      <c r="BO758" s="10"/>
      <c r="BP758" s="10"/>
      <c r="BQ758" s="10"/>
      <c r="BR758" s="14"/>
      <c r="BS758" s="14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4"/>
      <c r="CO758" s="11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4"/>
      <c r="DJ758" s="14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4"/>
      <c r="EF758" s="14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1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1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</row>
    <row r="759">
      <c r="A759" s="7"/>
      <c r="B759" s="8"/>
      <c r="C759" s="8"/>
      <c r="D759" s="7"/>
      <c r="E759" s="7"/>
      <c r="F759" s="7"/>
      <c r="G759" s="9"/>
      <c r="H759" s="7"/>
      <c r="I759" s="7"/>
      <c r="J759" s="7"/>
      <c r="K759" s="7"/>
      <c r="L759" s="7"/>
      <c r="M759" s="7"/>
      <c r="N759" s="10"/>
      <c r="O759" s="10"/>
      <c r="P759" s="10"/>
      <c r="Q759" s="11"/>
      <c r="R759" s="10"/>
      <c r="S759" s="10"/>
      <c r="T759" s="13"/>
      <c r="U759" s="14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1"/>
      <c r="AO759" s="10"/>
      <c r="AP759" s="14"/>
      <c r="AQ759" s="14"/>
      <c r="AR759" s="14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1"/>
      <c r="BM759" s="10"/>
      <c r="BN759" s="10"/>
      <c r="BO759" s="10"/>
      <c r="BP759" s="10"/>
      <c r="BQ759" s="10"/>
      <c r="BR759" s="14"/>
      <c r="BS759" s="14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4"/>
      <c r="CO759" s="11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4"/>
      <c r="DJ759" s="14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4"/>
      <c r="EF759" s="14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1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1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</row>
    <row r="760">
      <c r="A760" s="7"/>
      <c r="B760" s="8"/>
      <c r="C760" s="8"/>
      <c r="D760" s="7"/>
      <c r="E760" s="7"/>
      <c r="F760" s="7"/>
      <c r="G760" s="9"/>
      <c r="H760" s="7"/>
      <c r="I760" s="7"/>
      <c r="J760" s="7"/>
      <c r="K760" s="7"/>
      <c r="L760" s="7"/>
      <c r="M760" s="7"/>
      <c r="N760" s="10"/>
      <c r="O760" s="10"/>
      <c r="P760" s="10"/>
      <c r="Q760" s="11"/>
      <c r="R760" s="10"/>
      <c r="S760" s="10"/>
      <c r="T760" s="13"/>
      <c r="U760" s="14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1"/>
      <c r="AO760" s="10"/>
      <c r="AP760" s="14"/>
      <c r="AQ760" s="14"/>
      <c r="AR760" s="14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1"/>
      <c r="BM760" s="10"/>
      <c r="BN760" s="10"/>
      <c r="BO760" s="10"/>
      <c r="BP760" s="10"/>
      <c r="BQ760" s="10"/>
      <c r="BR760" s="14"/>
      <c r="BS760" s="14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4"/>
      <c r="CO760" s="11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4"/>
      <c r="DJ760" s="14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4"/>
      <c r="EF760" s="14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1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1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</row>
    <row r="761">
      <c r="A761" s="7"/>
      <c r="B761" s="8"/>
      <c r="C761" s="8"/>
      <c r="D761" s="7"/>
      <c r="E761" s="7"/>
      <c r="F761" s="7"/>
      <c r="G761" s="9"/>
      <c r="H761" s="7"/>
      <c r="I761" s="7"/>
      <c r="J761" s="7"/>
      <c r="K761" s="7"/>
      <c r="L761" s="7"/>
      <c r="M761" s="7"/>
      <c r="N761" s="10"/>
      <c r="O761" s="10"/>
      <c r="P761" s="10"/>
      <c r="Q761" s="11"/>
      <c r="R761" s="10"/>
      <c r="S761" s="10"/>
      <c r="T761" s="13"/>
      <c r="U761" s="14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1"/>
      <c r="AO761" s="10"/>
      <c r="AP761" s="14"/>
      <c r="AQ761" s="14"/>
      <c r="AR761" s="14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1"/>
      <c r="BM761" s="10"/>
      <c r="BN761" s="10"/>
      <c r="BO761" s="10"/>
      <c r="BP761" s="10"/>
      <c r="BQ761" s="10"/>
      <c r="BR761" s="14"/>
      <c r="BS761" s="14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4"/>
      <c r="CO761" s="11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4"/>
      <c r="DJ761" s="14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4"/>
      <c r="EF761" s="14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1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1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</row>
    <row r="762">
      <c r="A762" s="7"/>
      <c r="B762" s="8"/>
      <c r="C762" s="8"/>
      <c r="D762" s="7"/>
      <c r="E762" s="7"/>
      <c r="F762" s="7"/>
      <c r="G762" s="9"/>
      <c r="H762" s="7"/>
      <c r="I762" s="7"/>
      <c r="J762" s="7"/>
      <c r="K762" s="7"/>
      <c r="L762" s="7"/>
      <c r="M762" s="7"/>
      <c r="N762" s="10"/>
      <c r="O762" s="10"/>
      <c r="P762" s="10"/>
      <c r="Q762" s="11"/>
      <c r="R762" s="10"/>
      <c r="S762" s="10"/>
      <c r="T762" s="13"/>
      <c r="U762" s="14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1"/>
      <c r="AO762" s="10"/>
      <c r="AP762" s="14"/>
      <c r="AQ762" s="14"/>
      <c r="AR762" s="14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1"/>
      <c r="BM762" s="10"/>
      <c r="BN762" s="10"/>
      <c r="BO762" s="10"/>
      <c r="BP762" s="10"/>
      <c r="BQ762" s="10"/>
      <c r="BR762" s="14"/>
      <c r="BS762" s="14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4"/>
      <c r="CO762" s="11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4"/>
      <c r="DJ762" s="14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4"/>
      <c r="EF762" s="14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1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1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</row>
    <row r="763">
      <c r="A763" s="7"/>
      <c r="B763" s="8"/>
      <c r="C763" s="8"/>
      <c r="D763" s="7"/>
      <c r="E763" s="7"/>
      <c r="F763" s="7"/>
      <c r="G763" s="9"/>
      <c r="H763" s="7"/>
      <c r="I763" s="7"/>
      <c r="J763" s="7"/>
      <c r="K763" s="7"/>
      <c r="L763" s="7"/>
      <c r="M763" s="7"/>
      <c r="N763" s="10"/>
      <c r="O763" s="10"/>
      <c r="P763" s="10"/>
      <c r="Q763" s="11"/>
      <c r="R763" s="10"/>
      <c r="S763" s="10"/>
      <c r="T763" s="13"/>
      <c r="U763" s="14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1"/>
      <c r="AO763" s="10"/>
      <c r="AP763" s="14"/>
      <c r="AQ763" s="14"/>
      <c r="AR763" s="14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1"/>
      <c r="BM763" s="10"/>
      <c r="BN763" s="10"/>
      <c r="BO763" s="10"/>
      <c r="BP763" s="10"/>
      <c r="BQ763" s="10"/>
      <c r="BR763" s="14"/>
      <c r="BS763" s="14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4"/>
      <c r="CO763" s="11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4"/>
      <c r="DJ763" s="14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4"/>
      <c r="EF763" s="14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1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1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</row>
    <row r="764">
      <c r="A764" s="7"/>
      <c r="B764" s="8"/>
      <c r="C764" s="8"/>
      <c r="D764" s="7"/>
      <c r="E764" s="7"/>
      <c r="F764" s="7"/>
      <c r="G764" s="9"/>
      <c r="H764" s="7"/>
      <c r="I764" s="7"/>
      <c r="J764" s="7"/>
      <c r="K764" s="7"/>
      <c r="L764" s="7"/>
      <c r="M764" s="7"/>
      <c r="N764" s="10"/>
      <c r="O764" s="10"/>
      <c r="P764" s="10"/>
      <c r="Q764" s="11"/>
      <c r="R764" s="10"/>
      <c r="S764" s="10"/>
      <c r="T764" s="13"/>
      <c r="U764" s="14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1"/>
      <c r="AO764" s="10"/>
      <c r="AP764" s="14"/>
      <c r="AQ764" s="14"/>
      <c r="AR764" s="14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1"/>
      <c r="BM764" s="10"/>
      <c r="BN764" s="10"/>
      <c r="BO764" s="10"/>
      <c r="BP764" s="10"/>
      <c r="BQ764" s="10"/>
      <c r="BR764" s="14"/>
      <c r="BS764" s="14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4"/>
      <c r="CO764" s="11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4"/>
      <c r="DJ764" s="14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4"/>
      <c r="EF764" s="14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1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1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</row>
    <row r="765">
      <c r="A765" s="7"/>
      <c r="B765" s="8"/>
      <c r="C765" s="8"/>
      <c r="D765" s="7"/>
      <c r="E765" s="7"/>
      <c r="F765" s="7"/>
      <c r="G765" s="9"/>
      <c r="H765" s="7"/>
      <c r="I765" s="7"/>
      <c r="J765" s="7"/>
      <c r="K765" s="7"/>
      <c r="L765" s="7"/>
      <c r="M765" s="7"/>
      <c r="N765" s="10"/>
      <c r="O765" s="10"/>
      <c r="P765" s="10"/>
      <c r="Q765" s="11"/>
      <c r="R765" s="10"/>
      <c r="S765" s="10"/>
      <c r="T765" s="13"/>
      <c r="U765" s="14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1"/>
      <c r="AO765" s="10"/>
      <c r="AP765" s="14"/>
      <c r="AQ765" s="14"/>
      <c r="AR765" s="14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1"/>
      <c r="BM765" s="10"/>
      <c r="BN765" s="10"/>
      <c r="BO765" s="10"/>
      <c r="BP765" s="10"/>
      <c r="BQ765" s="10"/>
      <c r="BR765" s="14"/>
      <c r="BS765" s="14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4"/>
      <c r="CO765" s="11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4"/>
      <c r="DJ765" s="14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4"/>
      <c r="EF765" s="14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1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1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</row>
    <row r="766">
      <c r="A766" s="7"/>
      <c r="B766" s="8"/>
      <c r="C766" s="8"/>
      <c r="D766" s="7"/>
      <c r="E766" s="7"/>
      <c r="F766" s="7"/>
      <c r="G766" s="9"/>
      <c r="H766" s="7"/>
      <c r="I766" s="7"/>
      <c r="J766" s="7"/>
      <c r="K766" s="7"/>
      <c r="L766" s="7"/>
      <c r="M766" s="7"/>
      <c r="N766" s="10"/>
      <c r="O766" s="10"/>
      <c r="P766" s="10"/>
      <c r="Q766" s="11"/>
      <c r="R766" s="10"/>
      <c r="S766" s="10"/>
      <c r="T766" s="13"/>
      <c r="U766" s="14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1"/>
      <c r="AO766" s="10"/>
      <c r="AP766" s="14"/>
      <c r="AQ766" s="14"/>
      <c r="AR766" s="14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1"/>
      <c r="BM766" s="10"/>
      <c r="BN766" s="10"/>
      <c r="BO766" s="10"/>
      <c r="BP766" s="10"/>
      <c r="BQ766" s="10"/>
      <c r="BR766" s="14"/>
      <c r="BS766" s="14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4"/>
      <c r="CO766" s="11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4"/>
      <c r="DJ766" s="14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4"/>
      <c r="EF766" s="14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1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1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</row>
    <row r="767">
      <c r="A767" s="7"/>
      <c r="B767" s="8"/>
      <c r="C767" s="8"/>
      <c r="D767" s="7"/>
      <c r="E767" s="7"/>
      <c r="F767" s="7"/>
      <c r="G767" s="9"/>
      <c r="H767" s="7"/>
      <c r="I767" s="7"/>
      <c r="J767" s="7"/>
      <c r="K767" s="7"/>
      <c r="L767" s="7"/>
      <c r="M767" s="7"/>
      <c r="N767" s="10"/>
      <c r="O767" s="10"/>
      <c r="P767" s="10"/>
      <c r="Q767" s="11"/>
      <c r="R767" s="10"/>
      <c r="S767" s="10"/>
      <c r="T767" s="13"/>
      <c r="U767" s="14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1"/>
      <c r="AO767" s="10"/>
      <c r="AP767" s="14"/>
      <c r="AQ767" s="14"/>
      <c r="AR767" s="14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1"/>
      <c r="BM767" s="10"/>
      <c r="BN767" s="10"/>
      <c r="BO767" s="10"/>
      <c r="BP767" s="10"/>
      <c r="BQ767" s="10"/>
      <c r="BR767" s="14"/>
      <c r="BS767" s="14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4"/>
      <c r="CO767" s="11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4"/>
      <c r="DJ767" s="14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4"/>
      <c r="EF767" s="14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1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1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</row>
    <row r="768">
      <c r="A768" s="7"/>
      <c r="B768" s="8"/>
      <c r="C768" s="8"/>
      <c r="D768" s="7"/>
      <c r="E768" s="7"/>
      <c r="F768" s="7"/>
      <c r="G768" s="9"/>
      <c r="H768" s="7"/>
      <c r="I768" s="7"/>
      <c r="J768" s="7"/>
      <c r="K768" s="7"/>
      <c r="L768" s="7"/>
      <c r="M768" s="7"/>
      <c r="N768" s="10"/>
      <c r="O768" s="10"/>
      <c r="P768" s="10"/>
      <c r="Q768" s="11"/>
      <c r="R768" s="10"/>
      <c r="S768" s="10"/>
      <c r="T768" s="13"/>
      <c r="U768" s="14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1"/>
      <c r="AO768" s="10"/>
      <c r="AP768" s="14"/>
      <c r="AQ768" s="14"/>
      <c r="AR768" s="14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1"/>
      <c r="BM768" s="10"/>
      <c r="BN768" s="10"/>
      <c r="BO768" s="10"/>
      <c r="BP768" s="10"/>
      <c r="BQ768" s="10"/>
      <c r="BR768" s="14"/>
      <c r="BS768" s="14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4"/>
      <c r="CO768" s="11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4"/>
      <c r="DJ768" s="14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4"/>
      <c r="EF768" s="14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1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1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</row>
    <row r="769">
      <c r="A769" s="7"/>
      <c r="B769" s="8"/>
      <c r="C769" s="8"/>
      <c r="D769" s="7"/>
      <c r="E769" s="7"/>
      <c r="F769" s="7"/>
      <c r="G769" s="9"/>
      <c r="H769" s="7"/>
      <c r="I769" s="7"/>
      <c r="J769" s="7"/>
      <c r="K769" s="7"/>
      <c r="L769" s="7"/>
      <c r="M769" s="7"/>
      <c r="N769" s="10"/>
      <c r="O769" s="10"/>
      <c r="P769" s="10"/>
      <c r="Q769" s="11"/>
      <c r="R769" s="10"/>
      <c r="S769" s="10"/>
      <c r="T769" s="13"/>
      <c r="U769" s="14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1"/>
      <c r="AO769" s="10"/>
      <c r="AP769" s="14"/>
      <c r="AQ769" s="14"/>
      <c r="AR769" s="14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1"/>
      <c r="BM769" s="10"/>
      <c r="BN769" s="10"/>
      <c r="BO769" s="10"/>
      <c r="BP769" s="10"/>
      <c r="BQ769" s="10"/>
      <c r="BR769" s="14"/>
      <c r="BS769" s="14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4"/>
      <c r="CO769" s="11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4"/>
      <c r="DJ769" s="14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4"/>
      <c r="EF769" s="14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1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1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</row>
    <row r="770">
      <c r="A770" s="7"/>
      <c r="B770" s="8"/>
      <c r="C770" s="8"/>
      <c r="D770" s="7"/>
      <c r="E770" s="7"/>
      <c r="F770" s="7"/>
      <c r="G770" s="9"/>
      <c r="H770" s="7"/>
      <c r="I770" s="7"/>
      <c r="J770" s="7"/>
      <c r="K770" s="7"/>
      <c r="L770" s="7"/>
      <c r="M770" s="7"/>
      <c r="N770" s="10"/>
      <c r="O770" s="10"/>
      <c r="P770" s="10"/>
      <c r="Q770" s="11"/>
      <c r="R770" s="10"/>
      <c r="S770" s="10"/>
      <c r="T770" s="13"/>
      <c r="U770" s="14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1"/>
      <c r="AO770" s="10"/>
      <c r="AP770" s="14"/>
      <c r="AQ770" s="14"/>
      <c r="AR770" s="14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1"/>
      <c r="BM770" s="10"/>
      <c r="BN770" s="10"/>
      <c r="BO770" s="10"/>
      <c r="BP770" s="10"/>
      <c r="BQ770" s="10"/>
      <c r="BR770" s="14"/>
      <c r="BS770" s="14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4"/>
      <c r="CO770" s="11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4"/>
      <c r="DJ770" s="14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4"/>
      <c r="EF770" s="14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1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1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</row>
    <row r="771">
      <c r="A771" s="7"/>
      <c r="B771" s="8"/>
      <c r="C771" s="8"/>
      <c r="D771" s="7"/>
      <c r="E771" s="7"/>
      <c r="F771" s="7"/>
      <c r="G771" s="9"/>
      <c r="H771" s="7"/>
      <c r="I771" s="7"/>
      <c r="J771" s="7"/>
      <c r="K771" s="7"/>
      <c r="L771" s="7"/>
      <c r="M771" s="7"/>
      <c r="N771" s="10"/>
      <c r="O771" s="10"/>
      <c r="P771" s="10"/>
      <c r="Q771" s="11"/>
      <c r="R771" s="10"/>
      <c r="S771" s="10"/>
      <c r="T771" s="13"/>
      <c r="U771" s="14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1"/>
      <c r="AO771" s="10"/>
      <c r="AP771" s="14"/>
      <c r="AQ771" s="14"/>
      <c r="AR771" s="14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1"/>
      <c r="BM771" s="10"/>
      <c r="BN771" s="10"/>
      <c r="BO771" s="10"/>
      <c r="BP771" s="10"/>
      <c r="BQ771" s="10"/>
      <c r="BR771" s="14"/>
      <c r="BS771" s="14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4"/>
      <c r="CO771" s="11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4"/>
      <c r="DJ771" s="14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4"/>
      <c r="EF771" s="14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1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1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</row>
    <row r="772">
      <c r="A772" s="7"/>
      <c r="B772" s="8"/>
      <c r="C772" s="8"/>
      <c r="D772" s="7"/>
      <c r="E772" s="7"/>
      <c r="F772" s="7"/>
      <c r="G772" s="9"/>
      <c r="H772" s="7"/>
      <c r="I772" s="7"/>
      <c r="J772" s="7"/>
      <c r="K772" s="7"/>
      <c r="L772" s="7"/>
      <c r="M772" s="7"/>
      <c r="N772" s="10"/>
      <c r="O772" s="10"/>
      <c r="P772" s="10"/>
      <c r="Q772" s="11"/>
      <c r="R772" s="10"/>
      <c r="S772" s="10"/>
      <c r="T772" s="13"/>
      <c r="U772" s="14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1"/>
      <c r="AO772" s="10"/>
      <c r="AP772" s="14"/>
      <c r="AQ772" s="14"/>
      <c r="AR772" s="14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1"/>
      <c r="BM772" s="10"/>
      <c r="BN772" s="10"/>
      <c r="BO772" s="10"/>
      <c r="BP772" s="10"/>
      <c r="BQ772" s="10"/>
      <c r="BR772" s="14"/>
      <c r="BS772" s="14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4"/>
      <c r="CO772" s="11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4"/>
      <c r="DJ772" s="14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4"/>
      <c r="EF772" s="14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1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1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</row>
    <row r="773">
      <c r="A773" s="7"/>
      <c r="B773" s="8"/>
      <c r="C773" s="8"/>
      <c r="D773" s="7"/>
      <c r="E773" s="7"/>
      <c r="F773" s="7"/>
      <c r="G773" s="9"/>
      <c r="H773" s="7"/>
      <c r="I773" s="7"/>
      <c r="J773" s="7"/>
      <c r="K773" s="7"/>
      <c r="L773" s="7"/>
      <c r="M773" s="7"/>
      <c r="N773" s="10"/>
      <c r="O773" s="10"/>
      <c r="P773" s="10"/>
      <c r="Q773" s="11"/>
      <c r="R773" s="10"/>
      <c r="S773" s="10"/>
      <c r="T773" s="13"/>
      <c r="U773" s="14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1"/>
      <c r="AO773" s="10"/>
      <c r="AP773" s="14"/>
      <c r="AQ773" s="14"/>
      <c r="AR773" s="14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1"/>
      <c r="BM773" s="10"/>
      <c r="BN773" s="10"/>
      <c r="BO773" s="10"/>
      <c r="BP773" s="10"/>
      <c r="BQ773" s="10"/>
      <c r="BR773" s="14"/>
      <c r="BS773" s="14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4"/>
      <c r="CO773" s="11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4"/>
      <c r="DJ773" s="14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4"/>
      <c r="EF773" s="14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1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1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</row>
    <row r="774">
      <c r="A774" s="7"/>
      <c r="B774" s="8"/>
      <c r="C774" s="8"/>
      <c r="D774" s="7"/>
      <c r="E774" s="7"/>
      <c r="F774" s="7"/>
      <c r="G774" s="9"/>
      <c r="H774" s="7"/>
      <c r="I774" s="7"/>
      <c r="J774" s="7"/>
      <c r="K774" s="7"/>
      <c r="L774" s="7"/>
      <c r="M774" s="7"/>
      <c r="N774" s="10"/>
      <c r="O774" s="10"/>
      <c r="P774" s="10"/>
      <c r="Q774" s="11"/>
      <c r="R774" s="10"/>
      <c r="S774" s="10"/>
      <c r="T774" s="13"/>
      <c r="U774" s="14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1"/>
      <c r="AO774" s="10"/>
      <c r="AP774" s="14"/>
      <c r="AQ774" s="14"/>
      <c r="AR774" s="14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1"/>
      <c r="BM774" s="10"/>
      <c r="BN774" s="10"/>
      <c r="BO774" s="10"/>
      <c r="BP774" s="10"/>
      <c r="BQ774" s="10"/>
      <c r="BR774" s="14"/>
      <c r="BS774" s="14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4"/>
      <c r="CO774" s="11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4"/>
      <c r="DJ774" s="14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4"/>
      <c r="EF774" s="14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1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1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</row>
    <row r="775">
      <c r="A775" s="7"/>
      <c r="B775" s="8"/>
      <c r="C775" s="8"/>
      <c r="D775" s="7"/>
      <c r="E775" s="7"/>
      <c r="F775" s="7"/>
      <c r="G775" s="9"/>
      <c r="H775" s="7"/>
      <c r="I775" s="7"/>
      <c r="J775" s="7"/>
      <c r="K775" s="7"/>
      <c r="L775" s="7"/>
      <c r="M775" s="7"/>
      <c r="N775" s="10"/>
      <c r="O775" s="10"/>
      <c r="P775" s="10"/>
      <c r="Q775" s="11"/>
      <c r="R775" s="10"/>
      <c r="S775" s="10"/>
      <c r="T775" s="13"/>
      <c r="U775" s="14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1"/>
      <c r="AO775" s="10"/>
      <c r="AP775" s="14"/>
      <c r="AQ775" s="14"/>
      <c r="AR775" s="14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1"/>
      <c r="BM775" s="10"/>
      <c r="BN775" s="10"/>
      <c r="BO775" s="10"/>
      <c r="BP775" s="10"/>
      <c r="BQ775" s="10"/>
      <c r="BR775" s="14"/>
      <c r="BS775" s="14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4"/>
      <c r="CO775" s="11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4"/>
      <c r="DJ775" s="14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4"/>
      <c r="EF775" s="14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1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1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</row>
    <row r="776">
      <c r="A776" s="7"/>
      <c r="B776" s="8"/>
      <c r="C776" s="8"/>
      <c r="D776" s="7"/>
      <c r="E776" s="7"/>
      <c r="F776" s="7"/>
      <c r="G776" s="9"/>
      <c r="H776" s="7"/>
      <c r="I776" s="7"/>
      <c r="J776" s="7"/>
      <c r="K776" s="7"/>
      <c r="L776" s="7"/>
      <c r="M776" s="7"/>
      <c r="N776" s="10"/>
      <c r="O776" s="10"/>
      <c r="P776" s="10"/>
      <c r="Q776" s="11"/>
      <c r="R776" s="10"/>
      <c r="S776" s="10"/>
      <c r="T776" s="13"/>
      <c r="U776" s="14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1"/>
      <c r="AO776" s="10"/>
      <c r="AP776" s="14"/>
      <c r="AQ776" s="14"/>
      <c r="AR776" s="14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1"/>
      <c r="BM776" s="10"/>
      <c r="BN776" s="10"/>
      <c r="BO776" s="10"/>
      <c r="BP776" s="10"/>
      <c r="BQ776" s="10"/>
      <c r="BR776" s="14"/>
      <c r="BS776" s="14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4"/>
      <c r="CO776" s="11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4"/>
      <c r="DJ776" s="14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4"/>
      <c r="EF776" s="14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1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1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</row>
    <row r="777">
      <c r="A777" s="7"/>
      <c r="B777" s="8"/>
      <c r="C777" s="8"/>
      <c r="D777" s="7"/>
      <c r="E777" s="7"/>
      <c r="F777" s="7"/>
      <c r="G777" s="9"/>
      <c r="H777" s="7"/>
      <c r="I777" s="7"/>
      <c r="J777" s="7"/>
      <c r="K777" s="7"/>
      <c r="L777" s="7"/>
      <c r="M777" s="7"/>
      <c r="N777" s="10"/>
      <c r="O777" s="10"/>
      <c r="P777" s="10"/>
      <c r="Q777" s="11"/>
      <c r="R777" s="10"/>
      <c r="S777" s="10"/>
      <c r="T777" s="13"/>
      <c r="U777" s="14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1"/>
      <c r="AO777" s="10"/>
      <c r="AP777" s="14"/>
      <c r="AQ777" s="14"/>
      <c r="AR777" s="14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1"/>
      <c r="BM777" s="10"/>
      <c r="BN777" s="10"/>
      <c r="BO777" s="10"/>
      <c r="BP777" s="10"/>
      <c r="BQ777" s="10"/>
      <c r="BR777" s="14"/>
      <c r="BS777" s="14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4"/>
      <c r="CO777" s="11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4"/>
      <c r="DJ777" s="14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4"/>
      <c r="EF777" s="14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1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1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</row>
    <row r="778">
      <c r="A778" s="7"/>
      <c r="B778" s="8"/>
      <c r="C778" s="8"/>
      <c r="D778" s="7"/>
      <c r="E778" s="7"/>
      <c r="F778" s="7"/>
      <c r="G778" s="9"/>
      <c r="H778" s="7"/>
      <c r="I778" s="7"/>
      <c r="J778" s="7"/>
      <c r="K778" s="7"/>
      <c r="L778" s="7"/>
      <c r="M778" s="7"/>
      <c r="N778" s="10"/>
      <c r="O778" s="10"/>
      <c r="P778" s="10"/>
      <c r="Q778" s="11"/>
      <c r="R778" s="10"/>
      <c r="S778" s="10"/>
      <c r="T778" s="13"/>
      <c r="U778" s="14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1"/>
      <c r="AO778" s="10"/>
      <c r="AP778" s="14"/>
      <c r="AQ778" s="14"/>
      <c r="AR778" s="14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1"/>
      <c r="BM778" s="10"/>
      <c r="BN778" s="10"/>
      <c r="BO778" s="10"/>
      <c r="BP778" s="10"/>
      <c r="BQ778" s="10"/>
      <c r="BR778" s="14"/>
      <c r="BS778" s="14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4"/>
      <c r="CO778" s="11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4"/>
      <c r="DJ778" s="14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4"/>
      <c r="EF778" s="14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1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1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</row>
    <row r="779">
      <c r="A779" s="7"/>
      <c r="B779" s="8"/>
      <c r="C779" s="8"/>
      <c r="D779" s="7"/>
      <c r="E779" s="7"/>
      <c r="F779" s="7"/>
      <c r="G779" s="9"/>
      <c r="H779" s="7"/>
      <c r="I779" s="7"/>
      <c r="J779" s="7"/>
      <c r="K779" s="7"/>
      <c r="L779" s="7"/>
      <c r="M779" s="7"/>
      <c r="N779" s="10"/>
      <c r="O779" s="10"/>
      <c r="P779" s="10"/>
      <c r="Q779" s="11"/>
      <c r="R779" s="10"/>
      <c r="S779" s="10"/>
      <c r="T779" s="13"/>
      <c r="U779" s="14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1"/>
      <c r="AO779" s="10"/>
      <c r="AP779" s="14"/>
      <c r="AQ779" s="14"/>
      <c r="AR779" s="14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1"/>
      <c r="BM779" s="10"/>
      <c r="BN779" s="10"/>
      <c r="BO779" s="10"/>
      <c r="BP779" s="10"/>
      <c r="BQ779" s="10"/>
      <c r="BR779" s="14"/>
      <c r="BS779" s="14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4"/>
      <c r="CO779" s="11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4"/>
      <c r="DJ779" s="14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4"/>
      <c r="EF779" s="14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1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1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</row>
    <row r="780">
      <c r="A780" s="7"/>
      <c r="B780" s="8"/>
      <c r="C780" s="8"/>
      <c r="D780" s="7"/>
      <c r="E780" s="7"/>
      <c r="F780" s="7"/>
      <c r="G780" s="9"/>
      <c r="H780" s="7"/>
      <c r="I780" s="7"/>
      <c r="J780" s="7"/>
      <c r="K780" s="7"/>
      <c r="L780" s="7"/>
      <c r="M780" s="7"/>
      <c r="N780" s="10"/>
      <c r="O780" s="10"/>
      <c r="P780" s="10"/>
      <c r="Q780" s="11"/>
      <c r="R780" s="10"/>
      <c r="S780" s="10"/>
      <c r="T780" s="13"/>
      <c r="U780" s="14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1"/>
      <c r="AO780" s="10"/>
      <c r="AP780" s="14"/>
      <c r="AQ780" s="14"/>
      <c r="AR780" s="14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1"/>
      <c r="BM780" s="10"/>
      <c r="BN780" s="10"/>
      <c r="BO780" s="10"/>
      <c r="BP780" s="10"/>
      <c r="BQ780" s="10"/>
      <c r="BR780" s="14"/>
      <c r="BS780" s="14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4"/>
      <c r="CO780" s="11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4"/>
      <c r="DJ780" s="14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4"/>
      <c r="EF780" s="14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1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1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</row>
    <row r="781">
      <c r="A781" s="7"/>
      <c r="B781" s="8"/>
      <c r="C781" s="8"/>
      <c r="D781" s="7"/>
      <c r="E781" s="7"/>
      <c r="F781" s="7"/>
      <c r="G781" s="9"/>
      <c r="H781" s="7"/>
      <c r="I781" s="7"/>
      <c r="J781" s="7"/>
      <c r="K781" s="7"/>
      <c r="L781" s="7"/>
      <c r="M781" s="7"/>
      <c r="N781" s="10"/>
      <c r="O781" s="10"/>
      <c r="P781" s="10"/>
      <c r="Q781" s="11"/>
      <c r="R781" s="10"/>
      <c r="S781" s="10"/>
      <c r="T781" s="13"/>
      <c r="U781" s="14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1"/>
      <c r="AO781" s="10"/>
      <c r="AP781" s="14"/>
      <c r="AQ781" s="14"/>
      <c r="AR781" s="14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1"/>
      <c r="BM781" s="10"/>
      <c r="BN781" s="10"/>
      <c r="BO781" s="10"/>
      <c r="BP781" s="10"/>
      <c r="BQ781" s="10"/>
      <c r="BR781" s="14"/>
      <c r="BS781" s="14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4"/>
      <c r="CO781" s="11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4"/>
      <c r="DJ781" s="14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4"/>
      <c r="EF781" s="14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1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1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</row>
    <row r="782">
      <c r="A782" s="7"/>
      <c r="B782" s="8"/>
      <c r="C782" s="8"/>
      <c r="D782" s="7"/>
      <c r="E782" s="7"/>
      <c r="F782" s="7"/>
      <c r="G782" s="9"/>
      <c r="H782" s="7"/>
      <c r="I782" s="7"/>
      <c r="J782" s="7"/>
      <c r="K782" s="7"/>
      <c r="L782" s="7"/>
      <c r="M782" s="7"/>
      <c r="N782" s="10"/>
      <c r="O782" s="10"/>
      <c r="P782" s="10"/>
      <c r="Q782" s="11"/>
      <c r="R782" s="10"/>
      <c r="S782" s="10"/>
      <c r="T782" s="13"/>
      <c r="U782" s="14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1"/>
      <c r="AO782" s="10"/>
      <c r="AP782" s="14"/>
      <c r="AQ782" s="14"/>
      <c r="AR782" s="14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1"/>
      <c r="BM782" s="10"/>
      <c r="BN782" s="10"/>
      <c r="BO782" s="10"/>
      <c r="BP782" s="10"/>
      <c r="BQ782" s="10"/>
      <c r="BR782" s="14"/>
      <c r="BS782" s="14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4"/>
      <c r="CO782" s="11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4"/>
      <c r="DJ782" s="14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4"/>
      <c r="EF782" s="14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1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1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</row>
    <row r="783">
      <c r="A783" s="7"/>
      <c r="B783" s="8"/>
      <c r="C783" s="8"/>
      <c r="D783" s="7"/>
      <c r="E783" s="7"/>
      <c r="F783" s="7"/>
      <c r="G783" s="9"/>
      <c r="H783" s="7"/>
      <c r="I783" s="7"/>
      <c r="J783" s="7"/>
      <c r="K783" s="7"/>
      <c r="L783" s="7"/>
      <c r="M783" s="7"/>
      <c r="N783" s="10"/>
      <c r="O783" s="10"/>
      <c r="P783" s="10"/>
      <c r="Q783" s="11"/>
      <c r="R783" s="10"/>
      <c r="S783" s="10"/>
      <c r="T783" s="13"/>
      <c r="U783" s="14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1"/>
      <c r="AO783" s="10"/>
      <c r="AP783" s="14"/>
      <c r="AQ783" s="14"/>
      <c r="AR783" s="14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1"/>
      <c r="BM783" s="10"/>
      <c r="BN783" s="10"/>
      <c r="BO783" s="10"/>
      <c r="BP783" s="10"/>
      <c r="BQ783" s="10"/>
      <c r="BR783" s="14"/>
      <c r="BS783" s="14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4"/>
      <c r="CO783" s="11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4"/>
      <c r="DJ783" s="14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4"/>
      <c r="EF783" s="14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1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1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</row>
    <row r="784">
      <c r="A784" s="7"/>
      <c r="B784" s="8"/>
      <c r="C784" s="8"/>
      <c r="D784" s="7"/>
      <c r="E784" s="7"/>
      <c r="F784" s="7"/>
      <c r="G784" s="9"/>
      <c r="H784" s="7"/>
      <c r="I784" s="7"/>
      <c r="J784" s="7"/>
      <c r="K784" s="7"/>
      <c r="L784" s="7"/>
      <c r="M784" s="7"/>
      <c r="N784" s="10"/>
      <c r="O784" s="10"/>
      <c r="P784" s="10"/>
      <c r="Q784" s="11"/>
      <c r="R784" s="10"/>
      <c r="S784" s="10"/>
      <c r="T784" s="13"/>
      <c r="U784" s="14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1"/>
      <c r="AO784" s="10"/>
      <c r="AP784" s="14"/>
      <c r="AQ784" s="14"/>
      <c r="AR784" s="14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1"/>
      <c r="BM784" s="10"/>
      <c r="BN784" s="10"/>
      <c r="BO784" s="10"/>
      <c r="BP784" s="10"/>
      <c r="BQ784" s="10"/>
      <c r="BR784" s="14"/>
      <c r="BS784" s="14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4"/>
      <c r="CO784" s="11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4"/>
      <c r="DJ784" s="14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4"/>
      <c r="EF784" s="14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1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1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</row>
    <row r="785">
      <c r="A785" s="7"/>
      <c r="B785" s="8"/>
      <c r="C785" s="8"/>
      <c r="D785" s="7"/>
      <c r="E785" s="7"/>
      <c r="F785" s="7"/>
      <c r="G785" s="9"/>
      <c r="H785" s="7"/>
      <c r="I785" s="7"/>
      <c r="J785" s="7"/>
      <c r="K785" s="7"/>
      <c r="L785" s="7"/>
      <c r="M785" s="7"/>
      <c r="N785" s="10"/>
      <c r="O785" s="10"/>
      <c r="P785" s="10"/>
      <c r="Q785" s="11"/>
      <c r="R785" s="10"/>
      <c r="S785" s="10"/>
      <c r="T785" s="13"/>
      <c r="U785" s="14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1"/>
      <c r="AO785" s="10"/>
      <c r="AP785" s="14"/>
      <c r="AQ785" s="14"/>
      <c r="AR785" s="14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1"/>
      <c r="BM785" s="10"/>
      <c r="BN785" s="10"/>
      <c r="BO785" s="10"/>
      <c r="BP785" s="10"/>
      <c r="BQ785" s="10"/>
      <c r="BR785" s="14"/>
      <c r="BS785" s="14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4"/>
      <c r="CO785" s="11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4"/>
      <c r="DJ785" s="14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4"/>
      <c r="EF785" s="14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1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1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</row>
    <row r="786">
      <c r="A786" s="7"/>
      <c r="B786" s="8"/>
      <c r="C786" s="8"/>
      <c r="D786" s="7"/>
      <c r="E786" s="7"/>
      <c r="F786" s="7"/>
      <c r="G786" s="9"/>
      <c r="H786" s="7"/>
      <c r="I786" s="7"/>
      <c r="J786" s="7"/>
      <c r="K786" s="7"/>
      <c r="L786" s="7"/>
      <c r="M786" s="7"/>
      <c r="N786" s="10"/>
      <c r="O786" s="10"/>
      <c r="P786" s="10"/>
      <c r="Q786" s="11"/>
      <c r="R786" s="10"/>
      <c r="S786" s="10"/>
      <c r="T786" s="13"/>
      <c r="U786" s="14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1"/>
      <c r="AO786" s="10"/>
      <c r="AP786" s="14"/>
      <c r="AQ786" s="14"/>
      <c r="AR786" s="14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1"/>
      <c r="BM786" s="10"/>
      <c r="BN786" s="10"/>
      <c r="BO786" s="10"/>
      <c r="BP786" s="10"/>
      <c r="BQ786" s="10"/>
      <c r="BR786" s="14"/>
      <c r="BS786" s="14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4"/>
      <c r="CO786" s="11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4"/>
      <c r="DJ786" s="14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4"/>
      <c r="EF786" s="14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1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1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</row>
    <row r="787">
      <c r="A787" s="7"/>
      <c r="B787" s="8"/>
      <c r="C787" s="8"/>
      <c r="D787" s="7"/>
      <c r="E787" s="7"/>
      <c r="F787" s="7"/>
      <c r="G787" s="9"/>
      <c r="H787" s="7"/>
      <c r="I787" s="7"/>
      <c r="J787" s="7"/>
      <c r="K787" s="7"/>
      <c r="L787" s="7"/>
      <c r="M787" s="7"/>
      <c r="N787" s="10"/>
      <c r="O787" s="10"/>
      <c r="P787" s="10"/>
      <c r="Q787" s="11"/>
      <c r="R787" s="10"/>
      <c r="S787" s="10"/>
      <c r="T787" s="13"/>
      <c r="U787" s="14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1"/>
      <c r="AO787" s="10"/>
      <c r="AP787" s="14"/>
      <c r="AQ787" s="14"/>
      <c r="AR787" s="14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1"/>
      <c r="BM787" s="10"/>
      <c r="BN787" s="10"/>
      <c r="BO787" s="10"/>
      <c r="BP787" s="10"/>
      <c r="BQ787" s="10"/>
      <c r="BR787" s="14"/>
      <c r="BS787" s="14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4"/>
      <c r="CO787" s="11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4"/>
      <c r="DJ787" s="14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4"/>
      <c r="EF787" s="14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1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1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</row>
    <row r="788">
      <c r="A788" s="7"/>
      <c r="B788" s="8"/>
      <c r="C788" s="8"/>
      <c r="D788" s="7"/>
      <c r="E788" s="7"/>
      <c r="F788" s="7"/>
      <c r="G788" s="9"/>
      <c r="H788" s="7"/>
      <c r="I788" s="7"/>
      <c r="J788" s="7"/>
      <c r="K788" s="7"/>
      <c r="L788" s="7"/>
      <c r="M788" s="7"/>
      <c r="N788" s="10"/>
      <c r="O788" s="10"/>
      <c r="P788" s="10"/>
      <c r="Q788" s="11"/>
      <c r="R788" s="10"/>
      <c r="S788" s="10"/>
      <c r="T788" s="13"/>
      <c r="U788" s="14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1"/>
      <c r="AO788" s="10"/>
      <c r="AP788" s="14"/>
      <c r="AQ788" s="14"/>
      <c r="AR788" s="14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1"/>
      <c r="BM788" s="10"/>
      <c r="BN788" s="10"/>
      <c r="BO788" s="10"/>
      <c r="BP788" s="10"/>
      <c r="BQ788" s="10"/>
      <c r="BR788" s="14"/>
      <c r="BS788" s="14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4"/>
      <c r="CO788" s="11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4"/>
      <c r="DJ788" s="14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4"/>
      <c r="EF788" s="14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1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1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</row>
    <row r="789">
      <c r="A789" s="7"/>
      <c r="B789" s="8"/>
      <c r="C789" s="8"/>
      <c r="D789" s="7"/>
      <c r="E789" s="7"/>
      <c r="F789" s="7"/>
      <c r="G789" s="9"/>
      <c r="H789" s="7"/>
      <c r="I789" s="7"/>
      <c r="J789" s="7"/>
      <c r="K789" s="7"/>
      <c r="L789" s="7"/>
      <c r="M789" s="7"/>
      <c r="N789" s="10"/>
      <c r="O789" s="10"/>
      <c r="P789" s="10"/>
      <c r="Q789" s="11"/>
      <c r="R789" s="10"/>
      <c r="S789" s="10"/>
      <c r="T789" s="13"/>
      <c r="U789" s="14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1"/>
      <c r="AO789" s="10"/>
      <c r="AP789" s="14"/>
      <c r="AQ789" s="14"/>
      <c r="AR789" s="14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1"/>
      <c r="BM789" s="10"/>
      <c r="BN789" s="10"/>
      <c r="BO789" s="10"/>
      <c r="BP789" s="10"/>
      <c r="BQ789" s="10"/>
      <c r="BR789" s="14"/>
      <c r="BS789" s="14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4"/>
      <c r="CO789" s="11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4"/>
      <c r="DJ789" s="14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4"/>
      <c r="EF789" s="14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1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1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</row>
    <row r="790">
      <c r="A790" s="7"/>
      <c r="B790" s="8"/>
      <c r="C790" s="8"/>
      <c r="D790" s="7"/>
      <c r="E790" s="7"/>
      <c r="F790" s="7"/>
      <c r="G790" s="9"/>
      <c r="H790" s="7"/>
      <c r="I790" s="7"/>
      <c r="J790" s="7"/>
      <c r="K790" s="7"/>
      <c r="L790" s="7"/>
      <c r="M790" s="7"/>
      <c r="N790" s="10"/>
      <c r="O790" s="10"/>
      <c r="P790" s="10"/>
      <c r="Q790" s="11"/>
      <c r="R790" s="10"/>
      <c r="S790" s="10"/>
      <c r="T790" s="13"/>
      <c r="U790" s="14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1"/>
      <c r="AO790" s="10"/>
      <c r="AP790" s="14"/>
      <c r="AQ790" s="14"/>
      <c r="AR790" s="14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1"/>
      <c r="BM790" s="10"/>
      <c r="BN790" s="10"/>
      <c r="BO790" s="10"/>
      <c r="BP790" s="10"/>
      <c r="BQ790" s="10"/>
      <c r="BR790" s="14"/>
      <c r="BS790" s="14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4"/>
      <c r="CO790" s="11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4"/>
      <c r="DJ790" s="14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4"/>
      <c r="EF790" s="14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1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1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</row>
    <row r="791">
      <c r="A791" s="7"/>
      <c r="B791" s="8"/>
      <c r="C791" s="8"/>
      <c r="D791" s="7"/>
      <c r="E791" s="7"/>
      <c r="F791" s="7"/>
      <c r="G791" s="9"/>
      <c r="H791" s="7"/>
      <c r="I791" s="7"/>
      <c r="J791" s="7"/>
      <c r="K791" s="7"/>
      <c r="L791" s="7"/>
      <c r="M791" s="7"/>
      <c r="N791" s="10"/>
      <c r="O791" s="10"/>
      <c r="P791" s="10"/>
      <c r="Q791" s="11"/>
      <c r="R791" s="10"/>
      <c r="S791" s="10"/>
      <c r="T791" s="13"/>
      <c r="U791" s="14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1"/>
      <c r="AO791" s="10"/>
      <c r="AP791" s="14"/>
      <c r="AQ791" s="14"/>
      <c r="AR791" s="14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1"/>
      <c r="BM791" s="10"/>
      <c r="BN791" s="10"/>
      <c r="BO791" s="10"/>
      <c r="BP791" s="10"/>
      <c r="BQ791" s="10"/>
      <c r="BR791" s="14"/>
      <c r="BS791" s="14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4"/>
      <c r="CO791" s="11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4"/>
      <c r="DJ791" s="14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4"/>
      <c r="EF791" s="14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1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1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</row>
    <row r="792">
      <c r="A792" s="7"/>
      <c r="B792" s="8"/>
      <c r="C792" s="8"/>
      <c r="D792" s="7"/>
      <c r="E792" s="7"/>
      <c r="F792" s="7"/>
      <c r="G792" s="9"/>
      <c r="H792" s="7"/>
      <c r="I792" s="7"/>
      <c r="J792" s="7"/>
      <c r="K792" s="7"/>
      <c r="L792" s="7"/>
      <c r="M792" s="7"/>
      <c r="N792" s="10"/>
      <c r="O792" s="10"/>
      <c r="P792" s="10"/>
      <c r="Q792" s="11"/>
      <c r="R792" s="10"/>
      <c r="S792" s="10"/>
      <c r="T792" s="13"/>
      <c r="U792" s="14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1"/>
      <c r="AO792" s="10"/>
      <c r="AP792" s="14"/>
      <c r="AQ792" s="14"/>
      <c r="AR792" s="14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1"/>
      <c r="BM792" s="10"/>
      <c r="BN792" s="10"/>
      <c r="BO792" s="10"/>
      <c r="BP792" s="10"/>
      <c r="BQ792" s="10"/>
      <c r="BR792" s="14"/>
      <c r="BS792" s="14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4"/>
      <c r="CO792" s="11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4"/>
      <c r="DJ792" s="14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4"/>
      <c r="EF792" s="14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1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1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</row>
    <row r="793">
      <c r="A793" s="7"/>
      <c r="B793" s="8"/>
      <c r="C793" s="8"/>
      <c r="D793" s="7"/>
      <c r="E793" s="7"/>
      <c r="F793" s="7"/>
      <c r="G793" s="9"/>
      <c r="H793" s="7"/>
      <c r="I793" s="7"/>
      <c r="J793" s="7"/>
      <c r="K793" s="7"/>
      <c r="L793" s="7"/>
      <c r="M793" s="7"/>
      <c r="N793" s="10"/>
      <c r="O793" s="10"/>
      <c r="P793" s="10"/>
      <c r="Q793" s="11"/>
      <c r="R793" s="10"/>
      <c r="S793" s="10"/>
      <c r="T793" s="13"/>
      <c r="U793" s="14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1"/>
      <c r="AO793" s="10"/>
      <c r="AP793" s="14"/>
      <c r="AQ793" s="14"/>
      <c r="AR793" s="14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1"/>
      <c r="BM793" s="10"/>
      <c r="BN793" s="10"/>
      <c r="BO793" s="10"/>
      <c r="BP793" s="10"/>
      <c r="BQ793" s="10"/>
      <c r="BR793" s="14"/>
      <c r="BS793" s="14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4"/>
      <c r="CO793" s="11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4"/>
      <c r="DJ793" s="14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4"/>
      <c r="EF793" s="14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1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1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</row>
    <row r="794">
      <c r="A794" s="7"/>
      <c r="B794" s="8"/>
      <c r="C794" s="8"/>
      <c r="D794" s="7"/>
      <c r="E794" s="7"/>
      <c r="F794" s="7"/>
      <c r="G794" s="9"/>
      <c r="H794" s="7"/>
      <c r="I794" s="7"/>
      <c r="J794" s="7"/>
      <c r="K794" s="7"/>
      <c r="L794" s="7"/>
      <c r="M794" s="7"/>
      <c r="N794" s="10"/>
      <c r="O794" s="10"/>
      <c r="P794" s="10"/>
      <c r="Q794" s="11"/>
      <c r="R794" s="10"/>
      <c r="S794" s="10"/>
      <c r="T794" s="13"/>
      <c r="U794" s="14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1"/>
      <c r="AO794" s="10"/>
      <c r="AP794" s="14"/>
      <c r="AQ794" s="14"/>
      <c r="AR794" s="14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1"/>
      <c r="BM794" s="10"/>
      <c r="BN794" s="10"/>
      <c r="BO794" s="10"/>
      <c r="BP794" s="10"/>
      <c r="BQ794" s="10"/>
      <c r="BR794" s="14"/>
      <c r="BS794" s="14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4"/>
      <c r="CO794" s="11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4"/>
      <c r="DJ794" s="14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4"/>
      <c r="EF794" s="14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1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1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</row>
    <row r="795">
      <c r="A795" s="7"/>
      <c r="B795" s="8"/>
      <c r="C795" s="8"/>
      <c r="D795" s="7"/>
      <c r="E795" s="7"/>
      <c r="F795" s="7"/>
      <c r="G795" s="9"/>
      <c r="H795" s="7"/>
      <c r="I795" s="7"/>
      <c r="J795" s="7"/>
      <c r="K795" s="7"/>
      <c r="L795" s="7"/>
      <c r="M795" s="7"/>
      <c r="N795" s="10"/>
      <c r="O795" s="10"/>
      <c r="P795" s="10"/>
      <c r="Q795" s="11"/>
      <c r="R795" s="10"/>
      <c r="S795" s="10"/>
      <c r="T795" s="13"/>
      <c r="U795" s="14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1"/>
      <c r="AO795" s="10"/>
      <c r="AP795" s="14"/>
      <c r="AQ795" s="14"/>
      <c r="AR795" s="14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1"/>
      <c r="BM795" s="10"/>
      <c r="BN795" s="10"/>
      <c r="BO795" s="10"/>
      <c r="BP795" s="10"/>
      <c r="BQ795" s="10"/>
      <c r="BR795" s="14"/>
      <c r="BS795" s="14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4"/>
      <c r="CO795" s="11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4"/>
      <c r="DJ795" s="14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4"/>
      <c r="EF795" s="14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1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1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</row>
    <row r="796">
      <c r="A796" s="7"/>
      <c r="B796" s="8"/>
      <c r="C796" s="8"/>
      <c r="D796" s="7"/>
      <c r="E796" s="7"/>
      <c r="F796" s="7"/>
      <c r="G796" s="9"/>
      <c r="H796" s="7"/>
      <c r="I796" s="7"/>
      <c r="J796" s="7"/>
      <c r="K796" s="7"/>
      <c r="L796" s="7"/>
      <c r="M796" s="7"/>
      <c r="N796" s="10"/>
      <c r="O796" s="10"/>
      <c r="P796" s="10"/>
      <c r="Q796" s="11"/>
      <c r="R796" s="10"/>
      <c r="S796" s="10"/>
      <c r="T796" s="13"/>
      <c r="U796" s="14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1"/>
      <c r="AO796" s="10"/>
      <c r="AP796" s="14"/>
      <c r="AQ796" s="14"/>
      <c r="AR796" s="14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1"/>
      <c r="BM796" s="10"/>
      <c r="BN796" s="10"/>
      <c r="BO796" s="10"/>
      <c r="BP796" s="10"/>
      <c r="BQ796" s="10"/>
      <c r="BR796" s="14"/>
      <c r="BS796" s="14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4"/>
      <c r="CO796" s="11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4"/>
      <c r="DJ796" s="14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4"/>
      <c r="EF796" s="14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1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1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</row>
    <row r="797">
      <c r="A797" s="7"/>
      <c r="B797" s="8"/>
      <c r="C797" s="8"/>
      <c r="D797" s="7"/>
      <c r="E797" s="7"/>
      <c r="F797" s="7"/>
      <c r="G797" s="9"/>
      <c r="H797" s="7"/>
      <c r="I797" s="7"/>
      <c r="J797" s="7"/>
      <c r="K797" s="7"/>
      <c r="L797" s="7"/>
      <c r="M797" s="7"/>
      <c r="N797" s="10"/>
      <c r="O797" s="10"/>
      <c r="P797" s="10"/>
      <c r="Q797" s="11"/>
      <c r="R797" s="10"/>
      <c r="S797" s="10"/>
      <c r="T797" s="13"/>
      <c r="U797" s="14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1"/>
      <c r="AO797" s="10"/>
      <c r="AP797" s="14"/>
      <c r="AQ797" s="14"/>
      <c r="AR797" s="14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1"/>
      <c r="BM797" s="10"/>
      <c r="BN797" s="10"/>
      <c r="BO797" s="10"/>
      <c r="BP797" s="10"/>
      <c r="BQ797" s="10"/>
      <c r="BR797" s="14"/>
      <c r="BS797" s="14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4"/>
      <c r="CO797" s="11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4"/>
      <c r="DJ797" s="14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4"/>
      <c r="EF797" s="14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1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1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</row>
    <row r="798">
      <c r="A798" s="7"/>
      <c r="B798" s="8"/>
      <c r="C798" s="8"/>
      <c r="D798" s="7"/>
      <c r="E798" s="7"/>
      <c r="F798" s="7"/>
      <c r="G798" s="9"/>
      <c r="H798" s="7"/>
      <c r="I798" s="7"/>
      <c r="J798" s="7"/>
      <c r="K798" s="7"/>
      <c r="L798" s="7"/>
      <c r="M798" s="7"/>
      <c r="N798" s="10"/>
      <c r="O798" s="10"/>
      <c r="P798" s="10"/>
      <c r="Q798" s="11"/>
      <c r="R798" s="10"/>
      <c r="S798" s="10"/>
      <c r="T798" s="13"/>
      <c r="U798" s="14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1"/>
      <c r="AO798" s="10"/>
      <c r="AP798" s="14"/>
      <c r="AQ798" s="14"/>
      <c r="AR798" s="14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1"/>
      <c r="BM798" s="10"/>
      <c r="BN798" s="10"/>
      <c r="BO798" s="10"/>
      <c r="BP798" s="10"/>
      <c r="BQ798" s="10"/>
      <c r="BR798" s="14"/>
      <c r="BS798" s="14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4"/>
      <c r="CO798" s="11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4"/>
      <c r="DJ798" s="14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4"/>
      <c r="EF798" s="14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1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1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</row>
    <row r="799">
      <c r="A799" s="7"/>
      <c r="B799" s="8"/>
      <c r="C799" s="8"/>
      <c r="D799" s="7"/>
      <c r="E799" s="7"/>
      <c r="F799" s="7"/>
      <c r="G799" s="9"/>
      <c r="H799" s="7"/>
      <c r="I799" s="7"/>
      <c r="J799" s="7"/>
      <c r="K799" s="7"/>
      <c r="L799" s="7"/>
      <c r="M799" s="7"/>
      <c r="N799" s="10"/>
      <c r="O799" s="10"/>
      <c r="P799" s="10"/>
      <c r="Q799" s="11"/>
      <c r="R799" s="10"/>
      <c r="S799" s="10"/>
      <c r="T799" s="13"/>
      <c r="U799" s="14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1"/>
      <c r="AO799" s="10"/>
      <c r="AP799" s="14"/>
      <c r="AQ799" s="14"/>
      <c r="AR799" s="14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1"/>
      <c r="BM799" s="10"/>
      <c r="BN799" s="10"/>
      <c r="BO799" s="10"/>
      <c r="BP799" s="10"/>
      <c r="BQ799" s="10"/>
      <c r="BR799" s="14"/>
      <c r="BS799" s="14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4"/>
      <c r="CO799" s="11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4"/>
      <c r="DJ799" s="14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4"/>
      <c r="EF799" s="14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1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1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</row>
    <row r="800">
      <c r="A800" s="7"/>
      <c r="B800" s="8"/>
      <c r="C800" s="8"/>
      <c r="D800" s="7"/>
      <c r="E800" s="7"/>
      <c r="F800" s="7"/>
      <c r="G800" s="9"/>
      <c r="H800" s="7"/>
      <c r="I800" s="7"/>
      <c r="J800" s="7"/>
      <c r="K800" s="7"/>
      <c r="L800" s="7"/>
      <c r="M800" s="7"/>
      <c r="N800" s="10"/>
      <c r="O800" s="10"/>
      <c r="P800" s="10"/>
      <c r="Q800" s="11"/>
      <c r="R800" s="10"/>
      <c r="S800" s="10"/>
      <c r="T800" s="13"/>
      <c r="U800" s="14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1"/>
      <c r="AO800" s="10"/>
      <c r="AP800" s="14"/>
      <c r="AQ800" s="14"/>
      <c r="AR800" s="14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1"/>
      <c r="BM800" s="10"/>
      <c r="BN800" s="10"/>
      <c r="BO800" s="10"/>
      <c r="BP800" s="10"/>
      <c r="BQ800" s="10"/>
      <c r="BR800" s="14"/>
      <c r="BS800" s="14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4"/>
      <c r="CO800" s="11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4"/>
      <c r="DJ800" s="14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4"/>
      <c r="EF800" s="14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1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1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</row>
    <row r="801">
      <c r="A801" s="7"/>
      <c r="B801" s="8"/>
      <c r="C801" s="8"/>
      <c r="D801" s="7"/>
      <c r="E801" s="7"/>
      <c r="F801" s="7"/>
      <c r="G801" s="9"/>
      <c r="H801" s="7"/>
      <c r="I801" s="7"/>
      <c r="J801" s="7"/>
      <c r="K801" s="7"/>
      <c r="L801" s="7"/>
      <c r="M801" s="7"/>
      <c r="N801" s="10"/>
      <c r="O801" s="10"/>
      <c r="P801" s="10"/>
      <c r="Q801" s="11"/>
      <c r="R801" s="10"/>
      <c r="S801" s="10"/>
      <c r="T801" s="13"/>
      <c r="U801" s="14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1"/>
      <c r="AO801" s="10"/>
      <c r="AP801" s="14"/>
      <c r="AQ801" s="14"/>
      <c r="AR801" s="14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1"/>
      <c r="BM801" s="10"/>
      <c r="BN801" s="10"/>
      <c r="BO801" s="10"/>
      <c r="BP801" s="10"/>
      <c r="BQ801" s="10"/>
      <c r="BR801" s="14"/>
      <c r="BS801" s="14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4"/>
      <c r="CO801" s="11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4"/>
      <c r="DJ801" s="14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4"/>
      <c r="EF801" s="14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1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1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</row>
    <row r="802">
      <c r="A802" s="7"/>
      <c r="B802" s="8"/>
      <c r="C802" s="8"/>
      <c r="D802" s="7"/>
      <c r="E802" s="7"/>
      <c r="F802" s="7"/>
      <c r="G802" s="9"/>
      <c r="H802" s="7"/>
      <c r="I802" s="7"/>
      <c r="J802" s="7"/>
      <c r="K802" s="7"/>
      <c r="L802" s="7"/>
      <c r="M802" s="7"/>
      <c r="N802" s="10"/>
      <c r="O802" s="10"/>
      <c r="P802" s="10"/>
      <c r="Q802" s="11"/>
      <c r="R802" s="10"/>
      <c r="S802" s="10"/>
      <c r="T802" s="13"/>
      <c r="U802" s="14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1"/>
      <c r="AO802" s="10"/>
      <c r="AP802" s="14"/>
      <c r="AQ802" s="14"/>
      <c r="AR802" s="14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1"/>
      <c r="BM802" s="10"/>
      <c r="BN802" s="10"/>
      <c r="BO802" s="10"/>
      <c r="BP802" s="10"/>
      <c r="BQ802" s="10"/>
      <c r="BR802" s="14"/>
      <c r="BS802" s="14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4"/>
      <c r="CO802" s="11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4"/>
      <c r="DJ802" s="14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4"/>
      <c r="EF802" s="14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1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1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</row>
    <row r="803">
      <c r="A803" s="7"/>
      <c r="B803" s="8"/>
      <c r="C803" s="8"/>
      <c r="D803" s="7"/>
      <c r="E803" s="7"/>
      <c r="F803" s="7"/>
      <c r="G803" s="9"/>
      <c r="H803" s="7"/>
      <c r="I803" s="7"/>
      <c r="J803" s="7"/>
      <c r="K803" s="7"/>
      <c r="L803" s="7"/>
      <c r="M803" s="7"/>
      <c r="N803" s="10"/>
      <c r="O803" s="10"/>
      <c r="P803" s="10"/>
      <c r="Q803" s="11"/>
      <c r="R803" s="10"/>
      <c r="S803" s="10"/>
      <c r="T803" s="13"/>
      <c r="U803" s="14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1"/>
      <c r="AO803" s="10"/>
      <c r="AP803" s="14"/>
      <c r="AQ803" s="14"/>
      <c r="AR803" s="14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1"/>
      <c r="BM803" s="10"/>
      <c r="BN803" s="10"/>
      <c r="BO803" s="10"/>
      <c r="BP803" s="10"/>
      <c r="BQ803" s="10"/>
      <c r="BR803" s="14"/>
      <c r="BS803" s="14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4"/>
      <c r="CO803" s="11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4"/>
      <c r="DJ803" s="14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4"/>
      <c r="EF803" s="14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1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1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</row>
    <row r="804">
      <c r="A804" s="7"/>
      <c r="B804" s="8"/>
      <c r="C804" s="8"/>
      <c r="D804" s="7"/>
      <c r="E804" s="7"/>
      <c r="F804" s="7"/>
      <c r="G804" s="9"/>
      <c r="H804" s="7"/>
      <c r="I804" s="7"/>
      <c r="J804" s="7"/>
      <c r="K804" s="7"/>
      <c r="L804" s="7"/>
      <c r="M804" s="7"/>
      <c r="N804" s="10"/>
      <c r="O804" s="10"/>
      <c r="P804" s="10"/>
      <c r="Q804" s="11"/>
      <c r="R804" s="10"/>
      <c r="S804" s="10"/>
      <c r="T804" s="13"/>
      <c r="U804" s="14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1"/>
      <c r="AO804" s="10"/>
      <c r="AP804" s="14"/>
      <c r="AQ804" s="14"/>
      <c r="AR804" s="14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1"/>
      <c r="BM804" s="10"/>
      <c r="BN804" s="10"/>
      <c r="BO804" s="10"/>
      <c r="BP804" s="10"/>
      <c r="BQ804" s="10"/>
      <c r="BR804" s="14"/>
      <c r="BS804" s="14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4"/>
      <c r="CO804" s="11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4"/>
      <c r="DJ804" s="14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4"/>
      <c r="EF804" s="14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1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1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</row>
    <row r="805">
      <c r="A805" s="7"/>
      <c r="B805" s="8"/>
      <c r="C805" s="8"/>
      <c r="D805" s="7"/>
      <c r="E805" s="7"/>
      <c r="F805" s="7"/>
      <c r="G805" s="9"/>
      <c r="H805" s="7"/>
      <c r="I805" s="7"/>
      <c r="J805" s="7"/>
      <c r="K805" s="7"/>
      <c r="L805" s="7"/>
      <c r="M805" s="7"/>
      <c r="N805" s="10"/>
      <c r="O805" s="10"/>
      <c r="P805" s="10"/>
      <c r="Q805" s="11"/>
      <c r="R805" s="10"/>
      <c r="S805" s="10"/>
      <c r="T805" s="13"/>
      <c r="U805" s="14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1"/>
      <c r="AO805" s="10"/>
      <c r="AP805" s="14"/>
      <c r="AQ805" s="14"/>
      <c r="AR805" s="14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1"/>
      <c r="BM805" s="10"/>
      <c r="BN805" s="10"/>
      <c r="BO805" s="10"/>
      <c r="BP805" s="10"/>
      <c r="BQ805" s="10"/>
      <c r="BR805" s="14"/>
      <c r="BS805" s="14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4"/>
      <c r="CO805" s="11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4"/>
      <c r="DJ805" s="14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4"/>
      <c r="EF805" s="14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1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1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</row>
    <row r="806">
      <c r="A806" s="7"/>
      <c r="B806" s="8"/>
      <c r="C806" s="8"/>
      <c r="D806" s="7"/>
      <c r="E806" s="7"/>
      <c r="F806" s="7"/>
      <c r="G806" s="9"/>
      <c r="H806" s="7"/>
      <c r="I806" s="7"/>
      <c r="J806" s="7"/>
      <c r="K806" s="7"/>
      <c r="L806" s="7"/>
      <c r="M806" s="7"/>
      <c r="N806" s="10"/>
      <c r="O806" s="10"/>
      <c r="P806" s="10"/>
      <c r="Q806" s="11"/>
      <c r="R806" s="10"/>
      <c r="S806" s="10"/>
      <c r="T806" s="13"/>
      <c r="U806" s="14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1"/>
      <c r="AO806" s="10"/>
      <c r="AP806" s="14"/>
      <c r="AQ806" s="14"/>
      <c r="AR806" s="14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1"/>
      <c r="BM806" s="10"/>
      <c r="BN806" s="10"/>
      <c r="BO806" s="10"/>
      <c r="BP806" s="10"/>
      <c r="BQ806" s="10"/>
      <c r="BR806" s="14"/>
      <c r="BS806" s="14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4"/>
      <c r="CO806" s="11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4"/>
      <c r="DJ806" s="14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4"/>
      <c r="EF806" s="14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1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1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</row>
    <row r="807">
      <c r="A807" s="7"/>
      <c r="B807" s="8"/>
      <c r="C807" s="8"/>
      <c r="D807" s="7"/>
      <c r="E807" s="7"/>
      <c r="F807" s="7"/>
      <c r="G807" s="9"/>
      <c r="H807" s="7"/>
      <c r="I807" s="7"/>
      <c r="J807" s="7"/>
      <c r="K807" s="7"/>
      <c r="L807" s="7"/>
      <c r="M807" s="7"/>
      <c r="N807" s="10"/>
      <c r="O807" s="10"/>
      <c r="P807" s="10"/>
      <c r="Q807" s="11"/>
      <c r="R807" s="10"/>
      <c r="S807" s="10"/>
      <c r="T807" s="13"/>
      <c r="U807" s="14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1"/>
      <c r="AO807" s="10"/>
      <c r="AP807" s="14"/>
      <c r="AQ807" s="14"/>
      <c r="AR807" s="14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1"/>
      <c r="BM807" s="10"/>
      <c r="BN807" s="10"/>
      <c r="BO807" s="10"/>
      <c r="BP807" s="10"/>
      <c r="BQ807" s="10"/>
      <c r="BR807" s="14"/>
      <c r="BS807" s="14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4"/>
      <c r="CO807" s="11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4"/>
      <c r="DJ807" s="14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4"/>
      <c r="EF807" s="14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1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1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</row>
    <row r="808">
      <c r="A808" s="7"/>
      <c r="B808" s="8"/>
      <c r="C808" s="8"/>
      <c r="D808" s="7"/>
      <c r="E808" s="7"/>
      <c r="F808" s="7"/>
      <c r="G808" s="9"/>
      <c r="H808" s="7"/>
      <c r="I808" s="7"/>
      <c r="J808" s="7"/>
      <c r="K808" s="7"/>
      <c r="L808" s="7"/>
      <c r="M808" s="7"/>
      <c r="N808" s="10"/>
      <c r="O808" s="10"/>
      <c r="P808" s="10"/>
      <c r="Q808" s="11"/>
      <c r="R808" s="10"/>
      <c r="S808" s="10"/>
      <c r="T808" s="13"/>
      <c r="U808" s="14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1"/>
      <c r="AO808" s="10"/>
      <c r="AP808" s="14"/>
      <c r="AQ808" s="14"/>
      <c r="AR808" s="14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1"/>
      <c r="BM808" s="10"/>
      <c r="BN808" s="10"/>
      <c r="BO808" s="10"/>
      <c r="BP808" s="10"/>
      <c r="BQ808" s="10"/>
      <c r="BR808" s="14"/>
      <c r="BS808" s="14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4"/>
      <c r="CO808" s="11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4"/>
      <c r="DJ808" s="14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4"/>
      <c r="EF808" s="14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1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1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</row>
    <row r="809">
      <c r="A809" s="7"/>
      <c r="B809" s="8"/>
      <c r="C809" s="8"/>
      <c r="D809" s="7"/>
      <c r="E809" s="7"/>
      <c r="F809" s="7"/>
      <c r="G809" s="9"/>
      <c r="H809" s="7"/>
      <c r="I809" s="7"/>
      <c r="J809" s="7"/>
      <c r="K809" s="7"/>
      <c r="L809" s="7"/>
      <c r="M809" s="7"/>
      <c r="N809" s="10"/>
      <c r="O809" s="10"/>
      <c r="P809" s="10"/>
      <c r="Q809" s="11"/>
      <c r="R809" s="10"/>
      <c r="S809" s="10"/>
      <c r="T809" s="13"/>
      <c r="U809" s="14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1"/>
      <c r="AO809" s="10"/>
      <c r="AP809" s="14"/>
      <c r="AQ809" s="14"/>
      <c r="AR809" s="14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1"/>
      <c r="BM809" s="10"/>
      <c r="BN809" s="10"/>
      <c r="BO809" s="10"/>
      <c r="BP809" s="10"/>
      <c r="BQ809" s="10"/>
      <c r="BR809" s="14"/>
      <c r="BS809" s="14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4"/>
      <c r="CO809" s="11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4"/>
      <c r="DJ809" s="14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4"/>
      <c r="EF809" s="14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1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1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</row>
    <row r="810">
      <c r="A810" s="7"/>
      <c r="B810" s="8"/>
      <c r="C810" s="8"/>
      <c r="D810" s="7"/>
      <c r="E810" s="7"/>
      <c r="F810" s="7"/>
      <c r="G810" s="9"/>
      <c r="H810" s="7"/>
      <c r="I810" s="7"/>
      <c r="J810" s="7"/>
      <c r="K810" s="7"/>
      <c r="L810" s="7"/>
      <c r="M810" s="7"/>
      <c r="N810" s="10"/>
      <c r="O810" s="10"/>
      <c r="P810" s="10"/>
      <c r="Q810" s="11"/>
      <c r="R810" s="10"/>
      <c r="S810" s="10"/>
      <c r="T810" s="13"/>
      <c r="U810" s="14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1"/>
      <c r="AO810" s="10"/>
      <c r="AP810" s="14"/>
      <c r="AQ810" s="14"/>
      <c r="AR810" s="14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1"/>
      <c r="BM810" s="10"/>
      <c r="BN810" s="10"/>
      <c r="BO810" s="10"/>
      <c r="BP810" s="10"/>
      <c r="BQ810" s="10"/>
      <c r="BR810" s="14"/>
      <c r="BS810" s="14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4"/>
      <c r="CO810" s="11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4"/>
      <c r="DJ810" s="14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4"/>
      <c r="EF810" s="14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1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1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</row>
    <row r="811">
      <c r="A811" s="7"/>
      <c r="B811" s="8"/>
      <c r="C811" s="8"/>
      <c r="D811" s="7"/>
      <c r="E811" s="7"/>
      <c r="F811" s="7"/>
      <c r="G811" s="9"/>
      <c r="H811" s="7"/>
      <c r="I811" s="7"/>
      <c r="J811" s="7"/>
      <c r="K811" s="7"/>
      <c r="L811" s="7"/>
      <c r="M811" s="7"/>
      <c r="N811" s="10"/>
      <c r="O811" s="10"/>
      <c r="P811" s="10"/>
      <c r="Q811" s="11"/>
      <c r="R811" s="10"/>
      <c r="S811" s="10"/>
      <c r="T811" s="13"/>
      <c r="U811" s="14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1"/>
      <c r="AO811" s="10"/>
      <c r="AP811" s="14"/>
      <c r="AQ811" s="14"/>
      <c r="AR811" s="14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1"/>
      <c r="BM811" s="10"/>
      <c r="BN811" s="10"/>
      <c r="BO811" s="10"/>
      <c r="BP811" s="10"/>
      <c r="BQ811" s="10"/>
      <c r="BR811" s="14"/>
      <c r="BS811" s="14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4"/>
      <c r="CO811" s="11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4"/>
      <c r="DJ811" s="14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4"/>
      <c r="EF811" s="14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1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1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</row>
    <row r="812">
      <c r="A812" s="7"/>
      <c r="B812" s="8"/>
      <c r="C812" s="8"/>
      <c r="D812" s="7"/>
      <c r="E812" s="7"/>
      <c r="F812" s="7"/>
      <c r="G812" s="9"/>
      <c r="H812" s="7"/>
      <c r="I812" s="7"/>
      <c r="J812" s="7"/>
      <c r="K812" s="7"/>
      <c r="L812" s="7"/>
      <c r="M812" s="7"/>
      <c r="N812" s="10"/>
      <c r="O812" s="10"/>
      <c r="P812" s="10"/>
      <c r="Q812" s="11"/>
      <c r="R812" s="10"/>
      <c r="S812" s="10"/>
      <c r="T812" s="13"/>
      <c r="U812" s="14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1"/>
      <c r="AO812" s="10"/>
      <c r="AP812" s="14"/>
      <c r="AQ812" s="14"/>
      <c r="AR812" s="14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1"/>
      <c r="BM812" s="10"/>
      <c r="BN812" s="10"/>
      <c r="BO812" s="10"/>
      <c r="BP812" s="10"/>
      <c r="BQ812" s="10"/>
      <c r="BR812" s="14"/>
      <c r="BS812" s="14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4"/>
      <c r="CO812" s="11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4"/>
      <c r="DJ812" s="14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4"/>
      <c r="EF812" s="14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1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1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</row>
    <row r="813">
      <c r="A813" s="7"/>
      <c r="B813" s="8"/>
      <c r="C813" s="8"/>
      <c r="D813" s="7"/>
      <c r="E813" s="7"/>
      <c r="F813" s="7"/>
      <c r="G813" s="9"/>
      <c r="H813" s="7"/>
      <c r="I813" s="7"/>
      <c r="J813" s="7"/>
      <c r="K813" s="7"/>
      <c r="L813" s="7"/>
      <c r="M813" s="7"/>
      <c r="N813" s="10"/>
      <c r="O813" s="10"/>
      <c r="P813" s="10"/>
      <c r="Q813" s="11"/>
      <c r="R813" s="10"/>
      <c r="S813" s="10"/>
      <c r="T813" s="13"/>
      <c r="U813" s="14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1"/>
      <c r="AO813" s="10"/>
      <c r="AP813" s="14"/>
      <c r="AQ813" s="14"/>
      <c r="AR813" s="14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1"/>
      <c r="BM813" s="10"/>
      <c r="BN813" s="10"/>
      <c r="BO813" s="10"/>
      <c r="BP813" s="10"/>
      <c r="BQ813" s="10"/>
      <c r="BR813" s="14"/>
      <c r="BS813" s="14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4"/>
      <c r="CO813" s="11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4"/>
      <c r="DJ813" s="14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4"/>
      <c r="EF813" s="14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1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1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</row>
    <row r="814">
      <c r="A814" s="7"/>
      <c r="B814" s="8"/>
      <c r="C814" s="8"/>
      <c r="D814" s="7"/>
      <c r="E814" s="7"/>
      <c r="F814" s="7"/>
      <c r="G814" s="9"/>
      <c r="H814" s="7"/>
      <c r="I814" s="7"/>
      <c r="J814" s="7"/>
      <c r="K814" s="7"/>
      <c r="L814" s="7"/>
      <c r="M814" s="7"/>
      <c r="N814" s="10"/>
      <c r="O814" s="10"/>
      <c r="P814" s="10"/>
      <c r="Q814" s="11"/>
      <c r="R814" s="10"/>
      <c r="S814" s="10"/>
      <c r="T814" s="13"/>
      <c r="U814" s="14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1"/>
      <c r="AO814" s="10"/>
      <c r="AP814" s="14"/>
      <c r="AQ814" s="14"/>
      <c r="AR814" s="14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1"/>
      <c r="BM814" s="10"/>
      <c r="BN814" s="10"/>
      <c r="BO814" s="10"/>
      <c r="BP814" s="10"/>
      <c r="BQ814" s="10"/>
      <c r="BR814" s="14"/>
      <c r="BS814" s="14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4"/>
      <c r="CO814" s="11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4"/>
      <c r="DJ814" s="14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4"/>
      <c r="EF814" s="14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1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1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</row>
    <row r="815">
      <c r="A815" s="7"/>
      <c r="B815" s="8"/>
      <c r="C815" s="8"/>
      <c r="D815" s="7"/>
      <c r="E815" s="7"/>
      <c r="F815" s="7"/>
      <c r="G815" s="9"/>
      <c r="H815" s="7"/>
      <c r="I815" s="7"/>
      <c r="J815" s="7"/>
      <c r="K815" s="7"/>
      <c r="L815" s="7"/>
      <c r="M815" s="7"/>
      <c r="N815" s="10"/>
      <c r="O815" s="10"/>
      <c r="P815" s="10"/>
      <c r="Q815" s="11"/>
      <c r="R815" s="10"/>
      <c r="S815" s="10"/>
      <c r="T815" s="13"/>
      <c r="U815" s="14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1"/>
      <c r="AO815" s="10"/>
      <c r="AP815" s="14"/>
      <c r="AQ815" s="14"/>
      <c r="AR815" s="14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1"/>
      <c r="BM815" s="10"/>
      <c r="BN815" s="10"/>
      <c r="BO815" s="10"/>
      <c r="BP815" s="10"/>
      <c r="BQ815" s="10"/>
      <c r="BR815" s="14"/>
      <c r="BS815" s="14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4"/>
      <c r="CO815" s="11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4"/>
      <c r="DJ815" s="14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4"/>
      <c r="EF815" s="14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1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1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</row>
    <row r="816">
      <c r="A816" s="7"/>
      <c r="B816" s="8"/>
      <c r="C816" s="8"/>
      <c r="D816" s="7"/>
      <c r="E816" s="7"/>
      <c r="F816" s="7"/>
      <c r="G816" s="9"/>
      <c r="H816" s="7"/>
      <c r="I816" s="7"/>
      <c r="J816" s="7"/>
      <c r="K816" s="7"/>
      <c r="L816" s="7"/>
      <c r="M816" s="7"/>
      <c r="N816" s="10"/>
      <c r="O816" s="10"/>
      <c r="P816" s="10"/>
      <c r="Q816" s="11"/>
      <c r="R816" s="10"/>
      <c r="S816" s="10"/>
      <c r="T816" s="13"/>
      <c r="U816" s="14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1"/>
      <c r="AO816" s="10"/>
      <c r="AP816" s="14"/>
      <c r="AQ816" s="14"/>
      <c r="AR816" s="14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1"/>
      <c r="BM816" s="10"/>
      <c r="BN816" s="10"/>
      <c r="BO816" s="10"/>
      <c r="BP816" s="10"/>
      <c r="BQ816" s="10"/>
      <c r="BR816" s="14"/>
      <c r="BS816" s="14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4"/>
      <c r="CO816" s="11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4"/>
      <c r="DJ816" s="14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4"/>
      <c r="EF816" s="14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1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1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</row>
    <row r="817">
      <c r="A817" s="7"/>
      <c r="B817" s="8"/>
      <c r="C817" s="8"/>
      <c r="D817" s="7"/>
      <c r="E817" s="7"/>
      <c r="F817" s="7"/>
      <c r="G817" s="9"/>
      <c r="H817" s="7"/>
      <c r="I817" s="7"/>
      <c r="J817" s="7"/>
      <c r="K817" s="7"/>
      <c r="L817" s="7"/>
      <c r="M817" s="7"/>
      <c r="N817" s="10"/>
      <c r="O817" s="10"/>
      <c r="P817" s="10"/>
      <c r="Q817" s="11"/>
      <c r="R817" s="10"/>
      <c r="S817" s="10"/>
      <c r="T817" s="13"/>
      <c r="U817" s="14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1"/>
      <c r="AO817" s="10"/>
      <c r="AP817" s="14"/>
      <c r="AQ817" s="14"/>
      <c r="AR817" s="14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1"/>
      <c r="BM817" s="10"/>
      <c r="BN817" s="10"/>
      <c r="BO817" s="10"/>
      <c r="BP817" s="10"/>
      <c r="BQ817" s="10"/>
      <c r="BR817" s="14"/>
      <c r="BS817" s="14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4"/>
      <c r="CO817" s="11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4"/>
      <c r="DJ817" s="14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4"/>
      <c r="EF817" s="14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1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1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</row>
    <row r="818">
      <c r="A818" s="7"/>
      <c r="B818" s="8"/>
      <c r="C818" s="8"/>
      <c r="D818" s="7"/>
      <c r="E818" s="7"/>
      <c r="F818" s="7"/>
      <c r="G818" s="9"/>
      <c r="H818" s="7"/>
      <c r="I818" s="7"/>
      <c r="J818" s="7"/>
      <c r="K818" s="7"/>
      <c r="L818" s="7"/>
      <c r="M818" s="7"/>
      <c r="N818" s="10"/>
      <c r="O818" s="10"/>
      <c r="P818" s="10"/>
      <c r="Q818" s="11"/>
      <c r="R818" s="10"/>
      <c r="S818" s="10"/>
      <c r="T818" s="13"/>
      <c r="U818" s="14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1"/>
      <c r="AO818" s="10"/>
      <c r="AP818" s="14"/>
      <c r="AQ818" s="14"/>
      <c r="AR818" s="14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1"/>
      <c r="BM818" s="10"/>
      <c r="BN818" s="10"/>
      <c r="BO818" s="10"/>
      <c r="BP818" s="10"/>
      <c r="BQ818" s="10"/>
      <c r="BR818" s="14"/>
      <c r="BS818" s="14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4"/>
      <c r="CO818" s="11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4"/>
      <c r="DJ818" s="14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4"/>
      <c r="EF818" s="14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1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1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</row>
    <row r="819">
      <c r="A819" s="7"/>
      <c r="B819" s="8"/>
      <c r="C819" s="8"/>
      <c r="D819" s="7"/>
      <c r="E819" s="7"/>
      <c r="F819" s="7"/>
      <c r="G819" s="9"/>
      <c r="H819" s="7"/>
      <c r="I819" s="7"/>
      <c r="J819" s="7"/>
      <c r="K819" s="7"/>
      <c r="L819" s="7"/>
      <c r="M819" s="7"/>
      <c r="N819" s="10"/>
      <c r="O819" s="10"/>
      <c r="P819" s="10"/>
      <c r="Q819" s="11"/>
      <c r="R819" s="10"/>
      <c r="S819" s="10"/>
      <c r="T819" s="13"/>
      <c r="U819" s="14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1"/>
      <c r="AO819" s="10"/>
      <c r="AP819" s="14"/>
      <c r="AQ819" s="14"/>
      <c r="AR819" s="14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1"/>
      <c r="BM819" s="10"/>
      <c r="BN819" s="10"/>
      <c r="BO819" s="10"/>
      <c r="BP819" s="10"/>
      <c r="BQ819" s="10"/>
      <c r="BR819" s="14"/>
      <c r="BS819" s="14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4"/>
      <c r="CO819" s="11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4"/>
      <c r="DJ819" s="14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4"/>
      <c r="EF819" s="14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1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1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</row>
    <row r="820">
      <c r="A820" s="7"/>
      <c r="B820" s="8"/>
      <c r="C820" s="8"/>
      <c r="D820" s="7"/>
      <c r="E820" s="7"/>
      <c r="F820" s="7"/>
      <c r="G820" s="9"/>
      <c r="H820" s="7"/>
      <c r="I820" s="7"/>
      <c r="J820" s="7"/>
      <c r="K820" s="7"/>
      <c r="L820" s="7"/>
      <c r="M820" s="7"/>
      <c r="N820" s="10"/>
      <c r="O820" s="10"/>
      <c r="P820" s="10"/>
      <c r="Q820" s="11"/>
      <c r="R820" s="10"/>
      <c r="S820" s="10"/>
      <c r="T820" s="13"/>
      <c r="U820" s="14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1"/>
      <c r="AO820" s="10"/>
      <c r="AP820" s="14"/>
      <c r="AQ820" s="14"/>
      <c r="AR820" s="14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1"/>
      <c r="BM820" s="10"/>
      <c r="BN820" s="10"/>
      <c r="BO820" s="10"/>
      <c r="BP820" s="10"/>
      <c r="BQ820" s="10"/>
      <c r="BR820" s="14"/>
      <c r="BS820" s="14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4"/>
      <c r="CO820" s="11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4"/>
      <c r="DJ820" s="14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4"/>
      <c r="EF820" s="14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1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1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</row>
    <row r="821">
      <c r="A821" s="7"/>
      <c r="B821" s="8"/>
      <c r="C821" s="8"/>
      <c r="D821" s="7"/>
      <c r="E821" s="7"/>
      <c r="F821" s="7"/>
      <c r="G821" s="9"/>
      <c r="H821" s="7"/>
      <c r="I821" s="7"/>
      <c r="J821" s="7"/>
      <c r="K821" s="7"/>
      <c r="L821" s="7"/>
      <c r="M821" s="7"/>
      <c r="N821" s="10"/>
      <c r="O821" s="10"/>
      <c r="P821" s="10"/>
      <c r="Q821" s="11"/>
      <c r="R821" s="10"/>
      <c r="S821" s="10"/>
      <c r="T821" s="13"/>
      <c r="U821" s="14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1"/>
      <c r="AO821" s="10"/>
      <c r="AP821" s="14"/>
      <c r="AQ821" s="14"/>
      <c r="AR821" s="14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1"/>
      <c r="BM821" s="10"/>
      <c r="BN821" s="10"/>
      <c r="BO821" s="10"/>
      <c r="BP821" s="10"/>
      <c r="BQ821" s="10"/>
      <c r="BR821" s="14"/>
      <c r="BS821" s="14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4"/>
      <c r="CO821" s="11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4"/>
      <c r="DJ821" s="14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4"/>
      <c r="EF821" s="14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1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1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</row>
    <row r="822">
      <c r="A822" s="7"/>
      <c r="B822" s="8"/>
      <c r="C822" s="8"/>
      <c r="D822" s="7"/>
      <c r="E822" s="7"/>
      <c r="F822" s="7"/>
      <c r="G822" s="9"/>
      <c r="H822" s="7"/>
      <c r="I822" s="7"/>
      <c r="J822" s="7"/>
      <c r="K822" s="7"/>
      <c r="L822" s="7"/>
      <c r="M822" s="7"/>
      <c r="N822" s="10"/>
      <c r="O822" s="10"/>
      <c r="P822" s="10"/>
      <c r="Q822" s="11"/>
      <c r="R822" s="10"/>
      <c r="S822" s="10"/>
      <c r="T822" s="13"/>
      <c r="U822" s="14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1"/>
      <c r="AO822" s="10"/>
      <c r="AP822" s="14"/>
      <c r="AQ822" s="14"/>
      <c r="AR822" s="14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1"/>
      <c r="BM822" s="10"/>
      <c r="BN822" s="10"/>
      <c r="BO822" s="10"/>
      <c r="BP822" s="10"/>
      <c r="BQ822" s="10"/>
      <c r="BR822" s="14"/>
      <c r="BS822" s="14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4"/>
      <c r="CO822" s="11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4"/>
      <c r="DJ822" s="14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4"/>
      <c r="EF822" s="14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1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1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</row>
    <row r="823">
      <c r="A823" s="7"/>
      <c r="B823" s="8"/>
      <c r="C823" s="8"/>
      <c r="D823" s="7"/>
      <c r="E823" s="7"/>
      <c r="F823" s="7"/>
      <c r="G823" s="9"/>
      <c r="H823" s="7"/>
      <c r="I823" s="7"/>
      <c r="J823" s="7"/>
      <c r="K823" s="7"/>
      <c r="L823" s="7"/>
      <c r="M823" s="7"/>
      <c r="N823" s="10"/>
      <c r="O823" s="10"/>
      <c r="P823" s="10"/>
      <c r="Q823" s="11"/>
      <c r="R823" s="10"/>
      <c r="S823" s="10"/>
      <c r="T823" s="13"/>
      <c r="U823" s="14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1"/>
      <c r="AO823" s="10"/>
      <c r="AP823" s="14"/>
      <c r="AQ823" s="14"/>
      <c r="AR823" s="14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1"/>
      <c r="BM823" s="10"/>
      <c r="BN823" s="10"/>
      <c r="BO823" s="10"/>
      <c r="BP823" s="10"/>
      <c r="BQ823" s="10"/>
      <c r="BR823" s="14"/>
      <c r="BS823" s="14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4"/>
      <c r="CO823" s="11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4"/>
      <c r="DJ823" s="14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4"/>
      <c r="EF823" s="14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1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1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</row>
    <row r="824">
      <c r="A824" s="7"/>
      <c r="B824" s="8"/>
      <c r="C824" s="8"/>
      <c r="D824" s="7"/>
      <c r="E824" s="7"/>
      <c r="F824" s="7"/>
      <c r="G824" s="9"/>
      <c r="H824" s="7"/>
      <c r="I824" s="7"/>
      <c r="J824" s="7"/>
      <c r="K824" s="7"/>
      <c r="L824" s="7"/>
      <c r="M824" s="7"/>
      <c r="N824" s="10"/>
      <c r="O824" s="10"/>
      <c r="P824" s="10"/>
      <c r="Q824" s="11"/>
      <c r="R824" s="10"/>
      <c r="S824" s="10"/>
      <c r="T824" s="13"/>
      <c r="U824" s="14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1"/>
      <c r="AO824" s="10"/>
      <c r="AP824" s="14"/>
      <c r="AQ824" s="14"/>
      <c r="AR824" s="14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1"/>
      <c r="BM824" s="10"/>
      <c r="BN824" s="10"/>
      <c r="BO824" s="10"/>
      <c r="BP824" s="10"/>
      <c r="BQ824" s="10"/>
      <c r="BR824" s="14"/>
      <c r="BS824" s="14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4"/>
      <c r="CO824" s="11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4"/>
      <c r="DJ824" s="14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4"/>
      <c r="EF824" s="14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1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1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</row>
    <row r="825">
      <c r="A825" s="7"/>
      <c r="B825" s="8"/>
      <c r="C825" s="8"/>
      <c r="D825" s="7"/>
      <c r="E825" s="7"/>
      <c r="F825" s="7"/>
      <c r="G825" s="9"/>
      <c r="H825" s="7"/>
      <c r="I825" s="7"/>
      <c r="J825" s="7"/>
      <c r="K825" s="7"/>
      <c r="L825" s="7"/>
      <c r="M825" s="7"/>
      <c r="N825" s="10"/>
      <c r="O825" s="10"/>
      <c r="P825" s="10"/>
      <c r="Q825" s="11"/>
      <c r="R825" s="10"/>
      <c r="S825" s="10"/>
      <c r="T825" s="13"/>
      <c r="U825" s="14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1"/>
      <c r="AO825" s="10"/>
      <c r="AP825" s="14"/>
      <c r="AQ825" s="14"/>
      <c r="AR825" s="14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1"/>
      <c r="BM825" s="10"/>
      <c r="BN825" s="10"/>
      <c r="BO825" s="10"/>
      <c r="BP825" s="10"/>
      <c r="BQ825" s="10"/>
      <c r="BR825" s="14"/>
      <c r="BS825" s="14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4"/>
      <c r="CO825" s="11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4"/>
      <c r="DJ825" s="14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4"/>
      <c r="EF825" s="14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1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1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</row>
    <row r="826">
      <c r="A826" s="7"/>
      <c r="B826" s="8"/>
      <c r="C826" s="8"/>
      <c r="D826" s="7"/>
      <c r="E826" s="7"/>
      <c r="F826" s="7"/>
      <c r="G826" s="9"/>
      <c r="H826" s="7"/>
      <c r="I826" s="7"/>
      <c r="J826" s="7"/>
      <c r="K826" s="7"/>
      <c r="L826" s="7"/>
      <c r="M826" s="7"/>
      <c r="N826" s="10"/>
      <c r="O826" s="10"/>
      <c r="P826" s="10"/>
      <c r="Q826" s="11"/>
      <c r="R826" s="10"/>
      <c r="S826" s="10"/>
      <c r="T826" s="13"/>
      <c r="U826" s="14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1"/>
      <c r="AO826" s="10"/>
      <c r="AP826" s="14"/>
      <c r="AQ826" s="14"/>
      <c r="AR826" s="14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1"/>
      <c r="BM826" s="10"/>
      <c r="BN826" s="10"/>
      <c r="BO826" s="10"/>
      <c r="BP826" s="10"/>
      <c r="BQ826" s="10"/>
      <c r="BR826" s="14"/>
      <c r="BS826" s="14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4"/>
      <c r="CO826" s="11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4"/>
      <c r="DJ826" s="14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4"/>
      <c r="EF826" s="14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1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1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</row>
    <row r="827">
      <c r="A827" s="7"/>
      <c r="B827" s="8"/>
      <c r="C827" s="8"/>
      <c r="D827" s="7"/>
      <c r="E827" s="7"/>
      <c r="F827" s="7"/>
      <c r="G827" s="9"/>
      <c r="H827" s="7"/>
      <c r="I827" s="7"/>
      <c r="J827" s="7"/>
      <c r="K827" s="7"/>
      <c r="L827" s="7"/>
      <c r="M827" s="7"/>
      <c r="N827" s="10"/>
      <c r="O827" s="10"/>
      <c r="P827" s="10"/>
      <c r="Q827" s="11"/>
      <c r="R827" s="10"/>
      <c r="S827" s="10"/>
      <c r="T827" s="13"/>
      <c r="U827" s="14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1"/>
      <c r="AO827" s="10"/>
      <c r="AP827" s="14"/>
      <c r="AQ827" s="14"/>
      <c r="AR827" s="14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1"/>
      <c r="BM827" s="10"/>
      <c r="BN827" s="10"/>
      <c r="BO827" s="10"/>
      <c r="BP827" s="10"/>
      <c r="BQ827" s="10"/>
      <c r="BR827" s="14"/>
      <c r="BS827" s="14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4"/>
      <c r="CO827" s="11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4"/>
      <c r="DJ827" s="14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4"/>
      <c r="EF827" s="14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1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1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</row>
    <row r="828">
      <c r="A828" s="7"/>
      <c r="B828" s="8"/>
      <c r="C828" s="8"/>
      <c r="D828" s="7"/>
      <c r="E828" s="7"/>
      <c r="F828" s="7"/>
      <c r="G828" s="9"/>
      <c r="H828" s="7"/>
      <c r="I828" s="7"/>
      <c r="J828" s="7"/>
      <c r="K828" s="7"/>
      <c r="L828" s="7"/>
      <c r="M828" s="7"/>
      <c r="N828" s="10"/>
      <c r="O828" s="10"/>
      <c r="P828" s="10"/>
      <c r="Q828" s="11"/>
      <c r="R828" s="10"/>
      <c r="S828" s="10"/>
      <c r="T828" s="13"/>
      <c r="U828" s="14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1"/>
      <c r="AO828" s="10"/>
      <c r="AP828" s="14"/>
      <c r="AQ828" s="14"/>
      <c r="AR828" s="14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1"/>
      <c r="BM828" s="10"/>
      <c r="BN828" s="10"/>
      <c r="BO828" s="10"/>
      <c r="BP828" s="10"/>
      <c r="BQ828" s="10"/>
      <c r="BR828" s="14"/>
      <c r="BS828" s="14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4"/>
      <c r="CO828" s="11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4"/>
      <c r="DJ828" s="14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4"/>
      <c r="EF828" s="14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1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1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</row>
    <row r="829">
      <c r="A829" s="7"/>
      <c r="B829" s="8"/>
      <c r="C829" s="8"/>
      <c r="D829" s="7"/>
      <c r="E829" s="7"/>
      <c r="F829" s="7"/>
      <c r="G829" s="9"/>
      <c r="H829" s="7"/>
      <c r="I829" s="7"/>
      <c r="J829" s="7"/>
      <c r="K829" s="7"/>
      <c r="L829" s="7"/>
      <c r="M829" s="7"/>
      <c r="N829" s="10"/>
      <c r="O829" s="10"/>
      <c r="P829" s="10"/>
      <c r="Q829" s="11"/>
      <c r="R829" s="10"/>
      <c r="S829" s="10"/>
      <c r="T829" s="13"/>
      <c r="U829" s="14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1"/>
      <c r="AO829" s="10"/>
      <c r="AP829" s="14"/>
      <c r="AQ829" s="14"/>
      <c r="AR829" s="14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1"/>
      <c r="BM829" s="10"/>
      <c r="BN829" s="10"/>
      <c r="BO829" s="10"/>
      <c r="BP829" s="10"/>
      <c r="BQ829" s="10"/>
      <c r="BR829" s="14"/>
      <c r="BS829" s="14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4"/>
      <c r="CO829" s="11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4"/>
      <c r="DJ829" s="14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4"/>
      <c r="EF829" s="14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1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1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</row>
    <row r="830">
      <c r="A830" s="7"/>
      <c r="B830" s="8"/>
      <c r="C830" s="8"/>
      <c r="D830" s="7"/>
      <c r="E830" s="7"/>
      <c r="F830" s="7"/>
      <c r="G830" s="9"/>
      <c r="H830" s="7"/>
      <c r="I830" s="7"/>
      <c r="J830" s="7"/>
      <c r="K830" s="7"/>
      <c r="L830" s="7"/>
      <c r="M830" s="7"/>
      <c r="N830" s="10"/>
      <c r="O830" s="10"/>
      <c r="P830" s="10"/>
      <c r="Q830" s="11"/>
      <c r="R830" s="10"/>
      <c r="S830" s="10"/>
      <c r="T830" s="13"/>
      <c r="U830" s="14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1"/>
      <c r="AO830" s="10"/>
      <c r="AP830" s="14"/>
      <c r="AQ830" s="14"/>
      <c r="AR830" s="14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1"/>
      <c r="BM830" s="10"/>
      <c r="BN830" s="10"/>
      <c r="BO830" s="10"/>
      <c r="BP830" s="10"/>
      <c r="BQ830" s="10"/>
      <c r="BR830" s="14"/>
      <c r="BS830" s="14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4"/>
      <c r="CO830" s="11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4"/>
      <c r="DJ830" s="14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4"/>
      <c r="EF830" s="14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1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1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</row>
    <row r="831">
      <c r="A831" s="7"/>
      <c r="B831" s="8"/>
      <c r="C831" s="8"/>
      <c r="D831" s="7"/>
      <c r="E831" s="7"/>
      <c r="F831" s="7"/>
      <c r="G831" s="9"/>
      <c r="H831" s="7"/>
      <c r="I831" s="7"/>
      <c r="J831" s="7"/>
      <c r="K831" s="7"/>
      <c r="L831" s="7"/>
      <c r="M831" s="7"/>
      <c r="N831" s="10"/>
      <c r="O831" s="10"/>
      <c r="P831" s="10"/>
      <c r="Q831" s="11"/>
      <c r="R831" s="10"/>
      <c r="S831" s="10"/>
      <c r="T831" s="13"/>
      <c r="U831" s="14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1"/>
      <c r="AO831" s="10"/>
      <c r="AP831" s="14"/>
      <c r="AQ831" s="14"/>
      <c r="AR831" s="14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1"/>
      <c r="BM831" s="10"/>
      <c r="BN831" s="10"/>
      <c r="BO831" s="10"/>
      <c r="BP831" s="10"/>
      <c r="BQ831" s="10"/>
      <c r="BR831" s="14"/>
      <c r="BS831" s="14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4"/>
      <c r="CO831" s="11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4"/>
      <c r="DJ831" s="14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4"/>
      <c r="EF831" s="14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1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1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</row>
    <row r="832">
      <c r="A832" s="7"/>
      <c r="B832" s="8"/>
      <c r="C832" s="8"/>
      <c r="D832" s="7"/>
      <c r="E832" s="7"/>
      <c r="F832" s="7"/>
      <c r="G832" s="9"/>
      <c r="H832" s="7"/>
      <c r="I832" s="7"/>
      <c r="J832" s="7"/>
      <c r="K832" s="7"/>
      <c r="L832" s="7"/>
      <c r="M832" s="7"/>
      <c r="N832" s="10"/>
      <c r="O832" s="10"/>
      <c r="P832" s="10"/>
      <c r="Q832" s="11"/>
      <c r="R832" s="10"/>
      <c r="S832" s="10"/>
      <c r="T832" s="13"/>
      <c r="U832" s="14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1"/>
      <c r="AO832" s="10"/>
      <c r="AP832" s="14"/>
      <c r="AQ832" s="14"/>
      <c r="AR832" s="14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1"/>
      <c r="BM832" s="10"/>
      <c r="BN832" s="10"/>
      <c r="BO832" s="10"/>
      <c r="BP832" s="10"/>
      <c r="BQ832" s="10"/>
      <c r="BR832" s="14"/>
      <c r="BS832" s="14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4"/>
      <c r="CO832" s="11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4"/>
      <c r="DJ832" s="14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4"/>
      <c r="EF832" s="14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1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1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</row>
    <row r="833">
      <c r="A833" s="7"/>
      <c r="B833" s="8"/>
      <c r="C833" s="8"/>
      <c r="D833" s="7"/>
      <c r="E833" s="7"/>
      <c r="F833" s="7"/>
      <c r="G833" s="9"/>
      <c r="H833" s="7"/>
      <c r="I833" s="7"/>
      <c r="J833" s="7"/>
      <c r="K833" s="7"/>
      <c r="L833" s="7"/>
      <c r="M833" s="7"/>
      <c r="N833" s="10"/>
      <c r="O833" s="10"/>
      <c r="P833" s="10"/>
      <c r="Q833" s="11"/>
      <c r="R833" s="10"/>
      <c r="S833" s="10"/>
      <c r="T833" s="13"/>
      <c r="U833" s="14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1"/>
      <c r="AO833" s="10"/>
      <c r="AP833" s="14"/>
      <c r="AQ833" s="14"/>
      <c r="AR833" s="14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1"/>
      <c r="BM833" s="10"/>
      <c r="BN833" s="10"/>
      <c r="BO833" s="10"/>
      <c r="BP833" s="10"/>
      <c r="BQ833" s="10"/>
      <c r="BR833" s="14"/>
      <c r="BS833" s="14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4"/>
      <c r="CO833" s="11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4"/>
      <c r="DJ833" s="14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4"/>
      <c r="EF833" s="14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1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1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</row>
    <row r="834">
      <c r="A834" s="7"/>
      <c r="B834" s="8"/>
      <c r="C834" s="8"/>
      <c r="D834" s="7"/>
      <c r="E834" s="7"/>
      <c r="F834" s="7"/>
      <c r="G834" s="9"/>
      <c r="H834" s="7"/>
      <c r="I834" s="7"/>
      <c r="J834" s="7"/>
      <c r="K834" s="7"/>
      <c r="L834" s="7"/>
      <c r="M834" s="7"/>
      <c r="N834" s="10"/>
      <c r="O834" s="10"/>
      <c r="P834" s="10"/>
      <c r="Q834" s="11"/>
      <c r="R834" s="10"/>
      <c r="S834" s="10"/>
      <c r="T834" s="13"/>
      <c r="U834" s="14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1"/>
      <c r="AO834" s="10"/>
      <c r="AP834" s="14"/>
      <c r="AQ834" s="14"/>
      <c r="AR834" s="14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1"/>
      <c r="BM834" s="10"/>
      <c r="BN834" s="10"/>
      <c r="BO834" s="10"/>
      <c r="BP834" s="10"/>
      <c r="BQ834" s="10"/>
      <c r="BR834" s="14"/>
      <c r="BS834" s="14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4"/>
      <c r="CO834" s="11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4"/>
      <c r="DJ834" s="14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4"/>
      <c r="EF834" s="14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1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1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</row>
    <row r="835">
      <c r="A835" s="7"/>
      <c r="B835" s="8"/>
      <c r="C835" s="8"/>
      <c r="D835" s="7"/>
      <c r="E835" s="7"/>
      <c r="F835" s="7"/>
      <c r="G835" s="9"/>
      <c r="H835" s="7"/>
      <c r="I835" s="7"/>
      <c r="J835" s="7"/>
      <c r="K835" s="7"/>
      <c r="L835" s="7"/>
      <c r="M835" s="7"/>
      <c r="N835" s="10"/>
      <c r="O835" s="10"/>
      <c r="P835" s="10"/>
      <c r="Q835" s="11"/>
      <c r="R835" s="10"/>
      <c r="S835" s="10"/>
      <c r="T835" s="13"/>
      <c r="U835" s="14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1"/>
      <c r="AO835" s="10"/>
      <c r="AP835" s="14"/>
      <c r="AQ835" s="14"/>
      <c r="AR835" s="14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1"/>
      <c r="BM835" s="10"/>
      <c r="BN835" s="10"/>
      <c r="BO835" s="10"/>
      <c r="BP835" s="10"/>
      <c r="BQ835" s="10"/>
      <c r="BR835" s="14"/>
      <c r="BS835" s="14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4"/>
      <c r="CO835" s="11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4"/>
      <c r="DJ835" s="14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4"/>
      <c r="EF835" s="14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1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1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</row>
    <row r="836">
      <c r="A836" s="7"/>
      <c r="B836" s="8"/>
      <c r="C836" s="8"/>
      <c r="D836" s="7"/>
      <c r="E836" s="7"/>
      <c r="F836" s="7"/>
      <c r="G836" s="9"/>
      <c r="H836" s="7"/>
      <c r="I836" s="7"/>
      <c r="J836" s="7"/>
      <c r="K836" s="7"/>
      <c r="L836" s="7"/>
      <c r="M836" s="7"/>
      <c r="N836" s="10"/>
      <c r="O836" s="10"/>
      <c r="P836" s="10"/>
      <c r="Q836" s="11"/>
      <c r="R836" s="10"/>
      <c r="S836" s="10"/>
      <c r="T836" s="13"/>
      <c r="U836" s="14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1"/>
      <c r="AO836" s="10"/>
      <c r="AP836" s="14"/>
      <c r="AQ836" s="14"/>
      <c r="AR836" s="14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1"/>
      <c r="BM836" s="10"/>
      <c r="BN836" s="10"/>
      <c r="BO836" s="10"/>
      <c r="BP836" s="10"/>
      <c r="BQ836" s="10"/>
      <c r="BR836" s="14"/>
      <c r="BS836" s="14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4"/>
      <c r="CO836" s="11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4"/>
      <c r="DJ836" s="14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4"/>
      <c r="EF836" s="14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1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1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</row>
    <row r="837">
      <c r="A837" s="7"/>
      <c r="B837" s="8"/>
      <c r="C837" s="8"/>
      <c r="D837" s="7"/>
      <c r="E837" s="7"/>
      <c r="F837" s="7"/>
      <c r="G837" s="9"/>
      <c r="H837" s="7"/>
      <c r="I837" s="7"/>
      <c r="J837" s="7"/>
      <c r="K837" s="7"/>
      <c r="L837" s="7"/>
      <c r="M837" s="7"/>
      <c r="N837" s="10"/>
      <c r="O837" s="10"/>
      <c r="P837" s="10"/>
      <c r="Q837" s="11"/>
      <c r="R837" s="10"/>
      <c r="S837" s="10"/>
      <c r="T837" s="13"/>
      <c r="U837" s="14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1"/>
      <c r="AO837" s="10"/>
      <c r="AP837" s="14"/>
      <c r="AQ837" s="14"/>
      <c r="AR837" s="14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1"/>
      <c r="BM837" s="10"/>
      <c r="BN837" s="10"/>
      <c r="BO837" s="10"/>
      <c r="BP837" s="10"/>
      <c r="BQ837" s="10"/>
      <c r="BR837" s="14"/>
      <c r="BS837" s="14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4"/>
      <c r="CO837" s="11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4"/>
      <c r="DJ837" s="14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4"/>
      <c r="EF837" s="14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1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1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</row>
    <row r="838">
      <c r="A838" s="7"/>
      <c r="B838" s="8"/>
      <c r="C838" s="8"/>
      <c r="D838" s="7"/>
      <c r="E838" s="7"/>
      <c r="F838" s="7"/>
      <c r="G838" s="9"/>
      <c r="H838" s="7"/>
      <c r="I838" s="7"/>
      <c r="J838" s="7"/>
      <c r="K838" s="7"/>
      <c r="L838" s="7"/>
      <c r="M838" s="7"/>
      <c r="N838" s="10"/>
      <c r="O838" s="10"/>
      <c r="P838" s="10"/>
      <c r="Q838" s="11"/>
      <c r="R838" s="10"/>
      <c r="S838" s="10"/>
      <c r="T838" s="13"/>
      <c r="U838" s="14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1"/>
      <c r="AO838" s="10"/>
      <c r="AP838" s="14"/>
      <c r="AQ838" s="14"/>
      <c r="AR838" s="14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1"/>
      <c r="BM838" s="10"/>
      <c r="BN838" s="10"/>
      <c r="BO838" s="10"/>
      <c r="BP838" s="10"/>
      <c r="BQ838" s="10"/>
      <c r="BR838" s="14"/>
      <c r="BS838" s="14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4"/>
      <c r="CO838" s="11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4"/>
      <c r="DJ838" s="14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4"/>
      <c r="EF838" s="14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1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1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</row>
    <row r="839">
      <c r="A839" s="7"/>
      <c r="B839" s="8"/>
      <c r="C839" s="8"/>
      <c r="D839" s="7"/>
      <c r="E839" s="7"/>
      <c r="F839" s="7"/>
      <c r="G839" s="9"/>
      <c r="H839" s="7"/>
      <c r="I839" s="7"/>
      <c r="J839" s="7"/>
      <c r="K839" s="7"/>
      <c r="L839" s="7"/>
      <c r="M839" s="7"/>
      <c r="N839" s="10"/>
      <c r="O839" s="10"/>
      <c r="P839" s="10"/>
      <c r="Q839" s="11"/>
      <c r="R839" s="10"/>
      <c r="S839" s="10"/>
      <c r="T839" s="13"/>
      <c r="U839" s="14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1"/>
      <c r="AO839" s="10"/>
      <c r="AP839" s="14"/>
      <c r="AQ839" s="14"/>
      <c r="AR839" s="14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1"/>
      <c r="BM839" s="10"/>
      <c r="BN839" s="10"/>
      <c r="BO839" s="10"/>
      <c r="BP839" s="10"/>
      <c r="BQ839" s="10"/>
      <c r="BR839" s="14"/>
      <c r="BS839" s="14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4"/>
      <c r="CO839" s="11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4"/>
      <c r="DJ839" s="14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4"/>
      <c r="EF839" s="14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1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1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</row>
    <row r="840">
      <c r="A840" s="7"/>
      <c r="B840" s="8"/>
      <c r="C840" s="8"/>
      <c r="D840" s="7"/>
      <c r="E840" s="7"/>
      <c r="F840" s="7"/>
      <c r="G840" s="9"/>
      <c r="H840" s="7"/>
      <c r="I840" s="7"/>
      <c r="J840" s="7"/>
      <c r="K840" s="7"/>
      <c r="L840" s="7"/>
      <c r="M840" s="7"/>
      <c r="N840" s="10"/>
      <c r="O840" s="10"/>
      <c r="P840" s="10"/>
      <c r="Q840" s="11"/>
      <c r="R840" s="10"/>
      <c r="S840" s="10"/>
      <c r="T840" s="13"/>
      <c r="U840" s="14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1"/>
      <c r="AO840" s="10"/>
      <c r="AP840" s="14"/>
      <c r="AQ840" s="14"/>
      <c r="AR840" s="14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1"/>
      <c r="BM840" s="10"/>
      <c r="BN840" s="10"/>
      <c r="BO840" s="10"/>
      <c r="BP840" s="10"/>
      <c r="BQ840" s="10"/>
      <c r="BR840" s="14"/>
      <c r="BS840" s="14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4"/>
      <c r="CO840" s="11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4"/>
      <c r="DJ840" s="14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4"/>
      <c r="EF840" s="14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1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1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</row>
    <row r="841">
      <c r="A841" s="7"/>
      <c r="B841" s="8"/>
      <c r="C841" s="8"/>
      <c r="D841" s="7"/>
      <c r="E841" s="7"/>
      <c r="F841" s="7"/>
      <c r="G841" s="9"/>
      <c r="H841" s="7"/>
      <c r="I841" s="7"/>
      <c r="J841" s="7"/>
      <c r="K841" s="7"/>
      <c r="L841" s="7"/>
      <c r="M841" s="7"/>
      <c r="N841" s="10"/>
      <c r="O841" s="10"/>
      <c r="P841" s="10"/>
      <c r="Q841" s="11"/>
      <c r="R841" s="10"/>
      <c r="S841" s="10"/>
      <c r="T841" s="13"/>
      <c r="U841" s="14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1"/>
      <c r="AO841" s="10"/>
      <c r="AP841" s="14"/>
      <c r="AQ841" s="14"/>
      <c r="AR841" s="14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1"/>
      <c r="BM841" s="10"/>
      <c r="BN841" s="10"/>
      <c r="BO841" s="10"/>
      <c r="BP841" s="10"/>
      <c r="BQ841" s="10"/>
      <c r="BR841" s="14"/>
      <c r="BS841" s="14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4"/>
      <c r="CO841" s="11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4"/>
      <c r="DJ841" s="14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4"/>
      <c r="EF841" s="14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1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1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</row>
    <row r="842">
      <c r="A842" s="7"/>
      <c r="B842" s="8"/>
      <c r="C842" s="8"/>
      <c r="D842" s="7"/>
      <c r="E842" s="7"/>
      <c r="F842" s="7"/>
      <c r="G842" s="9"/>
      <c r="H842" s="7"/>
      <c r="I842" s="7"/>
      <c r="J842" s="7"/>
      <c r="K842" s="7"/>
      <c r="L842" s="7"/>
      <c r="M842" s="7"/>
      <c r="N842" s="10"/>
      <c r="O842" s="10"/>
      <c r="P842" s="10"/>
      <c r="Q842" s="11"/>
      <c r="R842" s="10"/>
      <c r="S842" s="10"/>
      <c r="T842" s="13"/>
      <c r="U842" s="14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1"/>
      <c r="AO842" s="10"/>
      <c r="AP842" s="14"/>
      <c r="AQ842" s="14"/>
      <c r="AR842" s="14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1"/>
      <c r="BM842" s="10"/>
      <c r="BN842" s="10"/>
      <c r="BO842" s="10"/>
      <c r="BP842" s="10"/>
      <c r="BQ842" s="10"/>
      <c r="BR842" s="14"/>
      <c r="BS842" s="14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4"/>
      <c r="CO842" s="11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4"/>
      <c r="DJ842" s="14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4"/>
      <c r="EF842" s="14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1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1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</row>
    <row r="843">
      <c r="A843" s="7"/>
      <c r="B843" s="8"/>
      <c r="C843" s="8"/>
      <c r="D843" s="7"/>
      <c r="E843" s="7"/>
      <c r="F843" s="7"/>
      <c r="G843" s="9"/>
      <c r="H843" s="7"/>
      <c r="I843" s="7"/>
      <c r="J843" s="7"/>
      <c r="K843" s="7"/>
      <c r="L843" s="7"/>
      <c r="M843" s="7"/>
      <c r="N843" s="10"/>
      <c r="O843" s="10"/>
      <c r="P843" s="10"/>
      <c r="Q843" s="11"/>
      <c r="R843" s="10"/>
      <c r="S843" s="10"/>
      <c r="T843" s="13"/>
      <c r="U843" s="14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1"/>
      <c r="AO843" s="10"/>
      <c r="AP843" s="14"/>
      <c r="AQ843" s="14"/>
      <c r="AR843" s="14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1"/>
      <c r="BM843" s="10"/>
      <c r="BN843" s="10"/>
      <c r="BO843" s="10"/>
      <c r="BP843" s="10"/>
      <c r="BQ843" s="10"/>
      <c r="BR843" s="14"/>
      <c r="BS843" s="14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4"/>
      <c r="CO843" s="11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4"/>
      <c r="DJ843" s="14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4"/>
      <c r="EF843" s="14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1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1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</row>
    <row r="844">
      <c r="A844" s="7"/>
      <c r="B844" s="8"/>
      <c r="C844" s="8"/>
      <c r="D844" s="7"/>
      <c r="E844" s="7"/>
      <c r="F844" s="7"/>
      <c r="G844" s="9"/>
      <c r="H844" s="7"/>
      <c r="I844" s="7"/>
      <c r="J844" s="7"/>
      <c r="K844" s="7"/>
      <c r="L844" s="7"/>
      <c r="M844" s="7"/>
      <c r="N844" s="10"/>
      <c r="O844" s="10"/>
      <c r="P844" s="10"/>
      <c r="Q844" s="11"/>
      <c r="R844" s="10"/>
      <c r="S844" s="10"/>
      <c r="T844" s="13"/>
      <c r="U844" s="14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1"/>
      <c r="AO844" s="10"/>
      <c r="AP844" s="14"/>
      <c r="AQ844" s="14"/>
      <c r="AR844" s="14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1"/>
      <c r="BM844" s="10"/>
      <c r="BN844" s="10"/>
      <c r="BO844" s="10"/>
      <c r="BP844" s="10"/>
      <c r="BQ844" s="10"/>
      <c r="BR844" s="14"/>
      <c r="BS844" s="14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4"/>
      <c r="CO844" s="11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4"/>
      <c r="DJ844" s="14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4"/>
      <c r="EF844" s="14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1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1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</row>
    <row r="845">
      <c r="A845" s="7"/>
      <c r="B845" s="8"/>
      <c r="C845" s="8"/>
      <c r="D845" s="7"/>
      <c r="E845" s="7"/>
      <c r="F845" s="7"/>
      <c r="G845" s="9"/>
      <c r="H845" s="7"/>
      <c r="I845" s="7"/>
      <c r="J845" s="7"/>
      <c r="K845" s="7"/>
      <c r="L845" s="7"/>
      <c r="M845" s="7"/>
      <c r="N845" s="10"/>
      <c r="O845" s="10"/>
      <c r="P845" s="10"/>
      <c r="Q845" s="11"/>
      <c r="R845" s="10"/>
      <c r="S845" s="10"/>
      <c r="T845" s="13"/>
      <c r="U845" s="14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1"/>
      <c r="AO845" s="10"/>
      <c r="AP845" s="14"/>
      <c r="AQ845" s="14"/>
      <c r="AR845" s="14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1"/>
      <c r="BM845" s="10"/>
      <c r="BN845" s="10"/>
      <c r="BO845" s="10"/>
      <c r="BP845" s="10"/>
      <c r="BQ845" s="10"/>
      <c r="BR845" s="14"/>
      <c r="BS845" s="14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4"/>
      <c r="CO845" s="11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4"/>
      <c r="DJ845" s="14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4"/>
      <c r="EF845" s="14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1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1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</row>
    <row r="846">
      <c r="A846" s="7"/>
      <c r="B846" s="8"/>
      <c r="C846" s="8"/>
      <c r="D846" s="7"/>
      <c r="E846" s="7"/>
      <c r="F846" s="7"/>
      <c r="G846" s="9"/>
      <c r="H846" s="7"/>
      <c r="I846" s="7"/>
      <c r="J846" s="7"/>
      <c r="K846" s="7"/>
      <c r="L846" s="7"/>
      <c r="M846" s="7"/>
      <c r="N846" s="10"/>
      <c r="O846" s="10"/>
      <c r="P846" s="10"/>
      <c r="Q846" s="11"/>
      <c r="R846" s="10"/>
      <c r="S846" s="10"/>
      <c r="T846" s="13"/>
      <c r="U846" s="14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1"/>
      <c r="AO846" s="10"/>
      <c r="AP846" s="14"/>
      <c r="AQ846" s="14"/>
      <c r="AR846" s="14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1"/>
      <c r="BM846" s="10"/>
      <c r="BN846" s="10"/>
      <c r="BO846" s="10"/>
      <c r="BP846" s="10"/>
      <c r="BQ846" s="10"/>
      <c r="BR846" s="14"/>
      <c r="BS846" s="14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4"/>
      <c r="CO846" s="11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4"/>
      <c r="DJ846" s="14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4"/>
      <c r="EF846" s="14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1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1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</row>
    <row r="847">
      <c r="A847" s="7"/>
      <c r="B847" s="8"/>
      <c r="C847" s="8"/>
      <c r="D847" s="7"/>
      <c r="E847" s="7"/>
      <c r="F847" s="7"/>
      <c r="G847" s="9"/>
      <c r="H847" s="7"/>
      <c r="I847" s="7"/>
      <c r="J847" s="7"/>
      <c r="K847" s="7"/>
      <c r="L847" s="7"/>
      <c r="M847" s="7"/>
      <c r="N847" s="10"/>
      <c r="O847" s="10"/>
      <c r="P847" s="10"/>
      <c r="Q847" s="11"/>
      <c r="R847" s="10"/>
      <c r="S847" s="10"/>
      <c r="T847" s="13"/>
      <c r="U847" s="14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1"/>
      <c r="AO847" s="10"/>
      <c r="AP847" s="14"/>
      <c r="AQ847" s="14"/>
      <c r="AR847" s="14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1"/>
      <c r="BM847" s="10"/>
      <c r="BN847" s="10"/>
      <c r="BO847" s="10"/>
      <c r="BP847" s="10"/>
      <c r="BQ847" s="10"/>
      <c r="BR847" s="14"/>
      <c r="BS847" s="14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4"/>
      <c r="CO847" s="11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4"/>
      <c r="DJ847" s="14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4"/>
      <c r="EF847" s="14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1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1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</row>
    <row r="848">
      <c r="A848" s="7"/>
      <c r="B848" s="8"/>
      <c r="C848" s="8"/>
      <c r="D848" s="7"/>
      <c r="E848" s="7"/>
      <c r="F848" s="7"/>
      <c r="G848" s="9"/>
      <c r="H848" s="7"/>
      <c r="I848" s="7"/>
      <c r="J848" s="7"/>
      <c r="K848" s="7"/>
      <c r="L848" s="7"/>
      <c r="M848" s="7"/>
      <c r="N848" s="10"/>
      <c r="O848" s="10"/>
      <c r="P848" s="10"/>
      <c r="Q848" s="11"/>
      <c r="R848" s="10"/>
      <c r="S848" s="10"/>
      <c r="T848" s="13"/>
      <c r="U848" s="14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1"/>
      <c r="AO848" s="10"/>
      <c r="AP848" s="14"/>
      <c r="AQ848" s="14"/>
      <c r="AR848" s="14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1"/>
      <c r="BM848" s="10"/>
      <c r="BN848" s="10"/>
      <c r="BO848" s="10"/>
      <c r="BP848" s="10"/>
      <c r="BQ848" s="10"/>
      <c r="BR848" s="14"/>
      <c r="BS848" s="14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4"/>
      <c r="CO848" s="11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4"/>
      <c r="DJ848" s="14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4"/>
      <c r="EF848" s="14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1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1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</row>
    <row r="849">
      <c r="A849" s="7"/>
      <c r="B849" s="8"/>
      <c r="C849" s="8"/>
      <c r="D849" s="7"/>
      <c r="E849" s="7"/>
      <c r="F849" s="7"/>
      <c r="G849" s="9"/>
      <c r="H849" s="7"/>
      <c r="I849" s="7"/>
      <c r="J849" s="7"/>
      <c r="K849" s="7"/>
      <c r="L849" s="7"/>
      <c r="M849" s="7"/>
      <c r="N849" s="10"/>
      <c r="O849" s="10"/>
      <c r="P849" s="10"/>
      <c r="Q849" s="11"/>
      <c r="R849" s="10"/>
      <c r="S849" s="10"/>
      <c r="T849" s="13"/>
      <c r="U849" s="14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1"/>
      <c r="AO849" s="10"/>
      <c r="AP849" s="14"/>
      <c r="AQ849" s="14"/>
      <c r="AR849" s="14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1"/>
      <c r="BM849" s="10"/>
      <c r="BN849" s="10"/>
      <c r="BO849" s="10"/>
      <c r="BP849" s="10"/>
      <c r="BQ849" s="10"/>
      <c r="BR849" s="14"/>
      <c r="BS849" s="14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4"/>
      <c r="CO849" s="11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4"/>
      <c r="DJ849" s="14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4"/>
      <c r="EF849" s="14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1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1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</row>
    <row r="850">
      <c r="A850" s="7"/>
      <c r="B850" s="8"/>
      <c r="C850" s="8"/>
      <c r="D850" s="7"/>
      <c r="E850" s="7"/>
      <c r="F850" s="7"/>
      <c r="G850" s="9"/>
      <c r="H850" s="7"/>
      <c r="I850" s="7"/>
      <c r="J850" s="7"/>
      <c r="K850" s="7"/>
      <c r="L850" s="7"/>
      <c r="M850" s="7"/>
      <c r="N850" s="10"/>
      <c r="O850" s="10"/>
      <c r="P850" s="10"/>
      <c r="Q850" s="11"/>
      <c r="R850" s="10"/>
      <c r="S850" s="10"/>
      <c r="T850" s="13"/>
      <c r="U850" s="14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1"/>
      <c r="AO850" s="10"/>
      <c r="AP850" s="14"/>
      <c r="AQ850" s="14"/>
      <c r="AR850" s="14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1"/>
      <c r="BM850" s="10"/>
      <c r="BN850" s="10"/>
      <c r="BO850" s="10"/>
      <c r="BP850" s="10"/>
      <c r="BQ850" s="10"/>
      <c r="BR850" s="14"/>
      <c r="BS850" s="14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4"/>
      <c r="CO850" s="11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4"/>
      <c r="DJ850" s="14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4"/>
      <c r="EF850" s="14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1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1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</row>
    <row r="851">
      <c r="A851" s="7"/>
      <c r="B851" s="8"/>
      <c r="C851" s="8"/>
      <c r="D851" s="7"/>
      <c r="E851" s="7"/>
      <c r="F851" s="7"/>
      <c r="G851" s="9"/>
      <c r="H851" s="7"/>
      <c r="I851" s="7"/>
      <c r="J851" s="7"/>
      <c r="K851" s="7"/>
      <c r="L851" s="7"/>
      <c r="M851" s="7"/>
      <c r="N851" s="10"/>
      <c r="O851" s="10"/>
      <c r="P851" s="10"/>
      <c r="Q851" s="11"/>
      <c r="R851" s="10"/>
      <c r="S851" s="10"/>
      <c r="T851" s="13"/>
      <c r="U851" s="14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1"/>
      <c r="AO851" s="10"/>
      <c r="AP851" s="14"/>
      <c r="AQ851" s="14"/>
      <c r="AR851" s="14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1"/>
      <c r="BM851" s="10"/>
      <c r="BN851" s="10"/>
      <c r="BO851" s="10"/>
      <c r="BP851" s="10"/>
      <c r="BQ851" s="10"/>
      <c r="BR851" s="14"/>
      <c r="BS851" s="14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4"/>
      <c r="CO851" s="11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4"/>
      <c r="DJ851" s="14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4"/>
      <c r="EF851" s="14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1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1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</row>
    <row r="852">
      <c r="A852" s="7"/>
      <c r="B852" s="8"/>
      <c r="C852" s="8"/>
      <c r="D852" s="7"/>
      <c r="E852" s="7"/>
      <c r="F852" s="7"/>
      <c r="G852" s="9"/>
      <c r="H852" s="7"/>
      <c r="I852" s="7"/>
      <c r="J852" s="7"/>
      <c r="K852" s="7"/>
      <c r="L852" s="7"/>
      <c r="M852" s="7"/>
      <c r="N852" s="10"/>
      <c r="O852" s="10"/>
      <c r="P852" s="10"/>
      <c r="Q852" s="11"/>
      <c r="R852" s="10"/>
      <c r="S852" s="10"/>
      <c r="T852" s="13"/>
      <c r="U852" s="14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1"/>
      <c r="AO852" s="10"/>
      <c r="AP852" s="14"/>
      <c r="AQ852" s="14"/>
      <c r="AR852" s="14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1"/>
      <c r="BM852" s="10"/>
      <c r="BN852" s="10"/>
      <c r="BO852" s="10"/>
      <c r="BP852" s="10"/>
      <c r="BQ852" s="10"/>
      <c r="BR852" s="14"/>
      <c r="BS852" s="14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4"/>
      <c r="CO852" s="11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4"/>
      <c r="DJ852" s="14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4"/>
      <c r="EF852" s="14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1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1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</row>
    <row r="853">
      <c r="A853" s="7"/>
      <c r="B853" s="8"/>
      <c r="C853" s="8"/>
      <c r="D853" s="7"/>
      <c r="E853" s="7"/>
      <c r="F853" s="7"/>
      <c r="G853" s="9"/>
      <c r="H853" s="7"/>
      <c r="I853" s="7"/>
      <c r="J853" s="7"/>
      <c r="K853" s="7"/>
      <c r="L853" s="7"/>
      <c r="M853" s="7"/>
      <c r="N853" s="10"/>
      <c r="O853" s="10"/>
      <c r="P853" s="10"/>
      <c r="Q853" s="11"/>
      <c r="R853" s="10"/>
      <c r="S853" s="10"/>
      <c r="T853" s="13"/>
      <c r="U853" s="14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1"/>
      <c r="AO853" s="10"/>
      <c r="AP853" s="14"/>
      <c r="AQ853" s="14"/>
      <c r="AR853" s="14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1"/>
      <c r="BM853" s="10"/>
      <c r="BN853" s="10"/>
      <c r="BO853" s="10"/>
      <c r="BP853" s="10"/>
      <c r="BQ853" s="10"/>
      <c r="BR853" s="14"/>
      <c r="BS853" s="14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4"/>
      <c r="CO853" s="11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4"/>
      <c r="DJ853" s="14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4"/>
      <c r="EF853" s="14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1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1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</row>
    <row r="854">
      <c r="A854" s="7"/>
      <c r="B854" s="8"/>
      <c r="C854" s="8"/>
      <c r="D854" s="7"/>
      <c r="E854" s="7"/>
      <c r="F854" s="7"/>
      <c r="G854" s="9"/>
      <c r="H854" s="7"/>
      <c r="I854" s="7"/>
      <c r="J854" s="7"/>
      <c r="K854" s="7"/>
      <c r="L854" s="7"/>
      <c r="M854" s="7"/>
      <c r="N854" s="10"/>
      <c r="O854" s="10"/>
      <c r="P854" s="10"/>
      <c r="Q854" s="11"/>
      <c r="R854" s="10"/>
      <c r="S854" s="10"/>
      <c r="T854" s="13"/>
      <c r="U854" s="14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1"/>
      <c r="AO854" s="10"/>
      <c r="AP854" s="14"/>
      <c r="AQ854" s="14"/>
      <c r="AR854" s="14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1"/>
      <c r="BM854" s="10"/>
      <c r="BN854" s="10"/>
      <c r="BO854" s="10"/>
      <c r="BP854" s="10"/>
      <c r="BQ854" s="10"/>
      <c r="BR854" s="14"/>
      <c r="BS854" s="14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4"/>
      <c r="CO854" s="11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4"/>
      <c r="DJ854" s="14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4"/>
      <c r="EF854" s="14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1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1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</row>
    <row r="855">
      <c r="A855" s="7"/>
      <c r="B855" s="8"/>
      <c r="C855" s="8"/>
      <c r="D855" s="7"/>
      <c r="E855" s="7"/>
      <c r="F855" s="7"/>
      <c r="G855" s="9"/>
      <c r="H855" s="7"/>
      <c r="I855" s="7"/>
      <c r="J855" s="7"/>
      <c r="K855" s="7"/>
      <c r="L855" s="7"/>
      <c r="M855" s="7"/>
      <c r="N855" s="10"/>
      <c r="O855" s="10"/>
      <c r="P855" s="10"/>
      <c r="Q855" s="11"/>
      <c r="R855" s="10"/>
      <c r="S855" s="10"/>
      <c r="T855" s="13"/>
      <c r="U855" s="14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1"/>
      <c r="AO855" s="10"/>
      <c r="AP855" s="14"/>
      <c r="AQ855" s="14"/>
      <c r="AR855" s="14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1"/>
      <c r="BM855" s="10"/>
      <c r="BN855" s="10"/>
      <c r="BO855" s="10"/>
      <c r="BP855" s="10"/>
      <c r="BQ855" s="10"/>
      <c r="BR855" s="14"/>
      <c r="BS855" s="14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4"/>
      <c r="CO855" s="11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4"/>
      <c r="DJ855" s="14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4"/>
      <c r="EF855" s="14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1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1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</row>
    <row r="856">
      <c r="A856" s="7"/>
      <c r="B856" s="8"/>
      <c r="C856" s="8"/>
      <c r="D856" s="7"/>
      <c r="E856" s="7"/>
      <c r="F856" s="7"/>
      <c r="G856" s="9"/>
      <c r="H856" s="7"/>
      <c r="I856" s="7"/>
      <c r="J856" s="7"/>
      <c r="K856" s="7"/>
      <c r="L856" s="7"/>
      <c r="M856" s="7"/>
      <c r="N856" s="10"/>
      <c r="O856" s="10"/>
      <c r="P856" s="10"/>
      <c r="Q856" s="11"/>
      <c r="R856" s="10"/>
      <c r="S856" s="10"/>
      <c r="T856" s="13"/>
      <c r="U856" s="14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1"/>
      <c r="AO856" s="10"/>
      <c r="AP856" s="14"/>
      <c r="AQ856" s="14"/>
      <c r="AR856" s="14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1"/>
      <c r="BM856" s="10"/>
      <c r="BN856" s="10"/>
      <c r="BO856" s="10"/>
      <c r="BP856" s="10"/>
      <c r="BQ856" s="10"/>
      <c r="BR856" s="14"/>
      <c r="BS856" s="14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4"/>
      <c r="CO856" s="11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4"/>
      <c r="DJ856" s="14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4"/>
      <c r="EF856" s="14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1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1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</row>
    <row r="857">
      <c r="A857" s="7"/>
      <c r="B857" s="8"/>
      <c r="C857" s="8"/>
      <c r="D857" s="7"/>
      <c r="E857" s="7"/>
      <c r="F857" s="7"/>
      <c r="G857" s="9"/>
      <c r="H857" s="7"/>
      <c r="I857" s="7"/>
      <c r="J857" s="7"/>
      <c r="K857" s="7"/>
      <c r="L857" s="7"/>
      <c r="M857" s="7"/>
      <c r="N857" s="10"/>
      <c r="O857" s="10"/>
      <c r="P857" s="10"/>
      <c r="Q857" s="11"/>
      <c r="R857" s="10"/>
      <c r="S857" s="10"/>
      <c r="T857" s="13"/>
      <c r="U857" s="14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1"/>
      <c r="AO857" s="10"/>
      <c r="AP857" s="14"/>
      <c r="AQ857" s="14"/>
      <c r="AR857" s="14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1"/>
      <c r="BM857" s="10"/>
      <c r="BN857" s="10"/>
      <c r="BO857" s="10"/>
      <c r="BP857" s="10"/>
      <c r="BQ857" s="10"/>
      <c r="BR857" s="14"/>
      <c r="BS857" s="14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4"/>
      <c r="CO857" s="11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4"/>
      <c r="DJ857" s="14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4"/>
      <c r="EF857" s="14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1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1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</row>
    <row r="858">
      <c r="A858" s="7"/>
      <c r="B858" s="8"/>
      <c r="C858" s="8"/>
      <c r="D858" s="7"/>
      <c r="E858" s="7"/>
      <c r="F858" s="7"/>
      <c r="G858" s="9"/>
      <c r="H858" s="7"/>
      <c r="I858" s="7"/>
      <c r="J858" s="7"/>
      <c r="K858" s="7"/>
      <c r="L858" s="7"/>
      <c r="M858" s="7"/>
      <c r="N858" s="10"/>
      <c r="O858" s="10"/>
      <c r="P858" s="10"/>
      <c r="Q858" s="11"/>
      <c r="R858" s="10"/>
      <c r="S858" s="10"/>
      <c r="T858" s="13"/>
      <c r="U858" s="14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1"/>
      <c r="AO858" s="10"/>
      <c r="AP858" s="14"/>
      <c r="AQ858" s="14"/>
      <c r="AR858" s="14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1"/>
      <c r="BM858" s="10"/>
      <c r="BN858" s="10"/>
      <c r="BO858" s="10"/>
      <c r="BP858" s="10"/>
      <c r="BQ858" s="10"/>
      <c r="BR858" s="14"/>
      <c r="BS858" s="14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4"/>
      <c r="CO858" s="11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4"/>
      <c r="DJ858" s="14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4"/>
      <c r="EF858" s="14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1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1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</row>
    <row r="859">
      <c r="A859" s="7"/>
      <c r="B859" s="8"/>
      <c r="C859" s="8"/>
      <c r="D859" s="7"/>
      <c r="E859" s="7"/>
      <c r="F859" s="7"/>
      <c r="G859" s="9"/>
      <c r="H859" s="7"/>
      <c r="I859" s="7"/>
      <c r="J859" s="7"/>
      <c r="K859" s="7"/>
      <c r="L859" s="7"/>
      <c r="M859" s="7"/>
      <c r="N859" s="10"/>
      <c r="O859" s="10"/>
      <c r="P859" s="10"/>
      <c r="Q859" s="11"/>
      <c r="R859" s="10"/>
      <c r="S859" s="10"/>
      <c r="T859" s="13"/>
      <c r="U859" s="14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1"/>
      <c r="AO859" s="10"/>
      <c r="AP859" s="14"/>
      <c r="AQ859" s="14"/>
      <c r="AR859" s="14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1"/>
      <c r="BM859" s="10"/>
      <c r="BN859" s="10"/>
      <c r="BO859" s="10"/>
      <c r="BP859" s="10"/>
      <c r="BQ859" s="10"/>
      <c r="BR859" s="14"/>
      <c r="BS859" s="14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4"/>
      <c r="CO859" s="11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4"/>
      <c r="DJ859" s="14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4"/>
      <c r="EF859" s="14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1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1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</row>
    <row r="860">
      <c r="A860" s="7"/>
      <c r="B860" s="8"/>
      <c r="C860" s="8"/>
      <c r="D860" s="7"/>
      <c r="E860" s="7"/>
      <c r="F860" s="7"/>
      <c r="G860" s="9"/>
      <c r="H860" s="7"/>
      <c r="I860" s="7"/>
      <c r="J860" s="7"/>
      <c r="K860" s="7"/>
      <c r="L860" s="7"/>
      <c r="M860" s="7"/>
      <c r="N860" s="10"/>
      <c r="O860" s="10"/>
      <c r="P860" s="10"/>
      <c r="Q860" s="11"/>
      <c r="R860" s="10"/>
      <c r="S860" s="10"/>
      <c r="T860" s="13"/>
      <c r="U860" s="14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1"/>
      <c r="AO860" s="10"/>
      <c r="AP860" s="14"/>
      <c r="AQ860" s="14"/>
      <c r="AR860" s="14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1"/>
      <c r="BM860" s="10"/>
      <c r="BN860" s="10"/>
      <c r="BO860" s="10"/>
      <c r="BP860" s="10"/>
      <c r="BQ860" s="10"/>
      <c r="BR860" s="14"/>
      <c r="BS860" s="14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4"/>
      <c r="CO860" s="11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4"/>
      <c r="DJ860" s="14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4"/>
      <c r="EF860" s="14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1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1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</row>
    <row r="861">
      <c r="A861" s="7"/>
      <c r="B861" s="8"/>
      <c r="C861" s="8"/>
      <c r="D861" s="7"/>
      <c r="E861" s="7"/>
      <c r="F861" s="7"/>
      <c r="G861" s="9"/>
      <c r="H861" s="7"/>
      <c r="I861" s="7"/>
      <c r="J861" s="7"/>
      <c r="K861" s="7"/>
      <c r="L861" s="7"/>
      <c r="M861" s="7"/>
      <c r="N861" s="10"/>
      <c r="O861" s="10"/>
      <c r="P861" s="10"/>
      <c r="Q861" s="11"/>
      <c r="R861" s="10"/>
      <c r="S861" s="10"/>
      <c r="T861" s="13"/>
      <c r="U861" s="14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1"/>
      <c r="AO861" s="10"/>
      <c r="AP861" s="14"/>
      <c r="AQ861" s="14"/>
      <c r="AR861" s="14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1"/>
      <c r="BM861" s="10"/>
      <c r="BN861" s="10"/>
      <c r="BO861" s="10"/>
      <c r="BP861" s="10"/>
      <c r="BQ861" s="10"/>
      <c r="BR861" s="14"/>
      <c r="BS861" s="14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4"/>
      <c r="CO861" s="11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4"/>
      <c r="DJ861" s="14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4"/>
      <c r="EF861" s="14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1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1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</row>
    <row r="862">
      <c r="A862" s="7"/>
      <c r="B862" s="8"/>
      <c r="C862" s="8"/>
      <c r="D862" s="7"/>
      <c r="E862" s="7"/>
      <c r="F862" s="7"/>
      <c r="G862" s="9"/>
      <c r="H862" s="7"/>
      <c r="I862" s="7"/>
      <c r="J862" s="7"/>
      <c r="K862" s="7"/>
      <c r="L862" s="7"/>
      <c r="M862" s="7"/>
      <c r="N862" s="10"/>
      <c r="O862" s="10"/>
      <c r="P862" s="10"/>
      <c r="Q862" s="11"/>
      <c r="R862" s="10"/>
      <c r="S862" s="10"/>
      <c r="T862" s="13"/>
      <c r="U862" s="14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1"/>
      <c r="AO862" s="10"/>
      <c r="AP862" s="14"/>
      <c r="AQ862" s="14"/>
      <c r="AR862" s="14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1"/>
      <c r="BM862" s="10"/>
      <c r="BN862" s="10"/>
      <c r="BO862" s="10"/>
      <c r="BP862" s="10"/>
      <c r="BQ862" s="10"/>
      <c r="BR862" s="14"/>
      <c r="BS862" s="14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4"/>
      <c r="CO862" s="11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4"/>
      <c r="DJ862" s="14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4"/>
      <c r="EF862" s="14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1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1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</row>
    <row r="863">
      <c r="A863" s="7"/>
      <c r="B863" s="8"/>
      <c r="C863" s="8"/>
      <c r="D863" s="7"/>
      <c r="E863" s="7"/>
      <c r="F863" s="7"/>
      <c r="G863" s="9"/>
      <c r="H863" s="7"/>
      <c r="I863" s="7"/>
      <c r="J863" s="7"/>
      <c r="K863" s="7"/>
      <c r="L863" s="7"/>
      <c r="M863" s="7"/>
      <c r="N863" s="10"/>
      <c r="O863" s="10"/>
      <c r="P863" s="10"/>
      <c r="Q863" s="11"/>
      <c r="R863" s="10"/>
      <c r="S863" s="10"/>
      <c r="T863" s="13"/>
      <c r="U863" s="14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1"/>
      <c r="AO863" s="10"/>
      <c r="AP863" s="14"/>
      <c r="AQ863" s="14"/>
      <c r="AR863" s="14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1"/>
      <c r="BM863" s="10"/>
      <c r="BN863" s="10"/>
      <c r="BO863" s="10"/>
      <c r="BP863" s="10"/>
      <c r="BQ863" s="10"/>
      <c r="BR863" s="14"/>
      <c r="BS863" s="14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4"/>
      <c r="CO863" s="11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4"/>
      <c r="DJ863" s="14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4"/>
      <c r="EF863" s="14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1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1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</row>
    <row r="864">
      <c r="A864" s="7"/>
      <c r="B864" s="8"/>
      <c r="C864" s="8"/>
      <c r="D864" s="7"/>
      <c r="E864" s="7"/>
      <c r="F864" s="7"/>
      <c r="G864" s="9"/>
      <c r="H864" s="7"/>
      <c r="I864" s="7"/>
      <c r="J864" s="7"/>
      <c r="K864" s="7"/>
      <c r="L864" s="7"/>
      <c r="M864" s="7"/>
      <c r="N864" s="10"/>
      <c r="O864" s="10"/>
      <c r="P864" s="10"/>
      <c r="Q864" s="11"/>
      <c r="R864" s="10"/>
      <c r="S864" s="10"/>
      <c r="T864" s="13"/>
      <c r="U864" s="14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1"/>
      <c r="AO864" s="10"/>
      <c r="AP864" s="14"/>
      <c r="AQ864" s="14"/>
      <c r="AR864" s="14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1"/>
      <c r="BM864" s="10"/>
      <c r="BN864" s="10"/>
      <c r="BO864" s="10"/>
      <c r="BP864" s="10"/>
      <c r="BQ864" s="10"/>
      <c r="BR864" s="14"/>
      <c r="BS864" s="14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4"/>
      <c r="CO864" s="11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4"/>
      <c r="DJ864" s="14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4"/>
      <c r="EF864" s="14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1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1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</row>
    <row r="865">
      <c r="A865" s="7"/>
      <c r="B865" s="8"/>
      <c r="C865" s="8"/>
      <c r="D865" s="7"/>
      <c r="E865" s="7"/>
      <c r="F865" s="7"/>
      <c r="G865" s="9"/>
      <c r="H865" s="7"/>
      <c r="I865" s="7"/>
      <c r="J865" s="7"/>
      <c r="K865" s="7"/>
      <c r="L865" s="7"/>
      <c r="M865" s="7"/>
      <c r="N865" s="10"/>
      <c r="O865" s="10"/>
      <c r="P865" s="10"/>
      <c r="Q865" s="11"/>
      <c r="R865" s="10"/>
      <c r="S865" s="10"/>
      <c r="T865" s="13"/>
      <c r="U865" s="14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1"/>
      <c r="AO865" s="10"/>
      <c r="AP865" s="14"/>
      <c r="AQ865" s="14"/>
      <c r="AR865" s="14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1"/>
      <c r="BM865" s="10"/>
      <c r="BN865" s="10"/>
      <c r="BO865" s="10"/>
      <c r="BP865" s="10"/>
      <c r="BQ865" s="10"/>
      <c r="BR865" s="14"/>
      <c r="BS865" s="14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4"/>
      <c r="CO865" s="11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4"/>
      <c r="DJ865" s="14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4"/>
      <c r="EF865" s="14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1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1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</row>
    <row r="866">
      <c r="A866" s="7"/>
      <c r="B866" s="8"/>
      <c r="C866" s="8"/>
      <c r="D866" s="7"/>
      <c r="E866" s="7"/>
      <c r="F866" s="7"/>
      <c r="G866" s="9"/>
      <c r="H866" s="7"/>
      <c r="I866" s="7"/>
      <c r="J866" s="7"/>
      <c r="K866" s="7"/>
      <c r="L866" s="7"/>
      <c r="M866" s="7"/>
      <c r="N866" s="10"/>
      <c r="O866" s="10"/>
      <c r="P866" s="10"/>
      <c r="Q866" s="11"/>
      <c r="R866" s="10"/>
      <c r="S866" s="10"/>
      <c r="T866" s="13"/>
      <c r="U866" s="14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1"/>
      <c r="AO866" s="10"/>
      <c r="AP866" s="14"/>
      <c r="AQ866" s="14"/>
      <c r="AR866" s="14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1"/>
      <c r="BM866" s="10"/>
      <c r="BN866" s="10"/>
      <c r="BO866" s="10"/>
      <c r="BP866" s="10"/>
      <c r="BQ866" s="10"/>
      <c r="BR866" s="14"/>
      <c r="BS866" s="14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4"/>
      <c r="CO866" s="11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4"/>
      <c r="DJ866" s="14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4"/>
      <c r="EF866" s="14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1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1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</row>
    <row r="867">
      <c r="A867" s="7"/>
      <c r="B867" s="8"/>
      <c r="C867" s="8"/>
      <c r="D867" s="7"/>
      <c r="E867" s="7"/>
      <c r="F867" s="7"/>
      <c r="G867" s="9"/>
      <c r="H867" s="7"/>
      <c r="I867" s="7"/>
      <c r="J867" s="7"/>
      <c r="K867" s="7"/>
      <c r="L867" s="7"/>
      <c r="M867" s="7"/>
      <c r="N867" s="10"/>
      <c r="O867" s="10"/>
      <c r="P867" s="10"/>
      <c r="Q867" s="11"/>
      <c r="R867" s="10"/>
      <c r="S867" s="10"/>
      <c r="T867" s="13"/>
      <c r="U867" s="14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1"/>
      <c r="AO867" s="10"/>
      <c r="AP867" s="14"/>
      <c r="AQ867" s="14"/>
      <c r="AR867" s="14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1"/>
      <c r="BM867" s="10"/>
      <c r="BN867" s="10"/>
      <c r="BO867" s="10"/>
      <c r="BP867" s="10"/>
      <c r="BQ867" s="10"/>
      <c r="BR867" s="14"/>
      <c r="BS867" s="14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4"/>
      <c r="CO867" s="11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4"/>
      <c r="DJ867" s="14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4"/>
      <c r="EF867" s="14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1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1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</row>
    <row r="868">
      <c r="A868" s="7"/>
      <c r="B868" s="8"/>
      <c r="C868" s="8"/>
      <c r="D868" s="7"/>
      <c r="E868" s="7"/>
      <c r="F868" s="7"/>
      <c r="G868" s="9"/>
      <c r="H868" s="7"/>
      <c r="I868" s="7"/>
      <c r="J868" s="7"/>
      <c r="K868" s="7"/>
      <c r="L868" s="7"/>
      <c r="M868" s="7"/>
      <c r="N868" s="10"/>
      <c r="O868" s="10"/>
      <c r="P868" s="10"/>
      <c r="Q868" s="11"/>
      <c r="R868" s="10"/>
      <c r="S868" s="10"/>
      <c r="T868" s="13"/>
      <c r="U868" s="14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1"/>
      <c r="AO868" s="10"/>
      <c r="AP868" s="14"/>
      <c r="AQ868" s="14"/>
      <c r="AR868" s="14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1"/>
      <c r="BM868" s="10"/>
      <c r="BN868" s="10"/>
      <c r="BO868" s="10"/>
      <c r="BP868" s="10"/>
      <c r="BQ868" s="10"/>
      <c r="BR868" s="14"/>
      <c r="BS868" s="14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4"/>
      <c r="CO868" s="11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4"/>
      <c r="DJ868" s="14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4"/>
      <c r="EF868" s="14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1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1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</row>
    <row r="869">
      <c r="A869" s="7"/>
      <c r="B869" s="8"/>
      <c r="C869" s="8"/>
      <c r="D869" s="7"/>
      <c r="E869" s="7"/>
      <c r="F869" s="7"/>
      <c r="G869" s="9"/>
      <c r="H869" s="7"/>
      <c r="I869" s="7"/>
      <c r="J869" s="7"/>
      <c r="K869" s="7"/>
      <c r="L869" s="7"/>
      <c r="M869" s="7"/>
      <c r="N869" s="10"/>
      <c r="O869" s="10"/>
      <c r="P869" s="10"/>
      <c r="Q869" s="11"/>
      <c r="R869" s="10"/>
      <c r="S869" s="10"/>
      <c r="T869" s="13"/>
      <c r="U869" s="14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1"/>
      <c r="AO869" s="10"/>
      <c r="AP869" s="14"/>
      <c r="AQ869" s="14"/>
      <c r="AR869" s="14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1"/>
      <c r="BM869" s="10"/>
      <c r="BN869" s="10"/>
      <c r="BO869" s="10"/>
      <c r="BP869" s="10"/>
      <c r="BQ869" s="10"/>
      <c r="BR869" s="14"/>
      <c r="BS869" s="14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4"/>
      <c r="CO869" s="11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4"/>
      <c r="DJ869" s="14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4"/>
      <c r="EF869" s="14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1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1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</row>
    <row r="870">
      <c r="A870" s="7"/>
      <c r="B870" s="8"/>
      <c r="C870" s="8"/>
      <c r="D870" s="7"/>
      <c r="E870" s="7"/>
      <c r="F870" s="7"/>
      <c r="G870" s="9"/>
      <c r="H870" s="7"/>
      <c r="I870" s="7"/>
      <c r="J870" s="7"/>
      <c r="K870" s="7"/>
      <c r="L870" s="7"/>
      <c r="M870" s="7"/>
      <c r="N870" s="10"/>
      <c r="O870" s="10"/>
      <c r="P870" s="10"/>
      <c r="Q870" s="11"/>
      <c r="R870" s="10"/>
      <c r="S870" s="10"/>
      <c r="T870" s="13"/>
      <c r="U870" s="14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1"/>
      <c r="AO870" s="10"/>
      <c r="AP870" s="14"/>
      <c r="AQ870" s="14"/>
      <c r="AR870" s="14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1"/>
      <c r="BM870" s="10"/>
      <c r="BN870" s="10"/>
      <c r="BO870" s="10"/>
      <c r="BP870" s="10"/>
      <c r="BQ870" s="10"/>
      <c r="BR870" s="14"/>
      <c r="BS870" s="14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4"/>
      <c r="CO870" s="11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4"/>
      <c r="DJ870" s="14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4"/>
      <c r="EF870" s="14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1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1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</row>
    <row r="871">
      <c r="A871" s="7"/>
      <c r="B871" s="8"/>
      <c r="C871" s="8"/>
      <c r="D871" s="7"/>
      <c r="E871" s="7"/>
      <c r="F871" s="7"/>
      <c r="G871" s="9"/>
      <c r="H871" s="7"/>
      <c r="I871" s="7"/>
      <c r="J871" s="7"/>
      <c r="K871" s="7"/>
      <c r="L871" s="7"/>
      <c r="M871" s="7"/>
      <c r="N871" s="10"/>
      <c r="O871" s="10"/>
      <c r="P871" s="10"/>
      <c r="Q871" s="11"/>
      <c r="R871" s="10"/>
      <c r="S871" s="10"/>
      <c r="T871" s="13"/>
      <c r="U871" s="14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1"/>
      <c r="AO871" s="10"/>
      <c r="AP871" s="14"/>
      <c r="AQ871" s="14"/>
      <c r="AR871" s="14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1"/>
      <c r="BM871" s="10"/>
      <c r="BN871" s="10"/>
      <c r="BO871" s="10"/>
      <c r="BP871" s="10"/>
      <c r="BQ871" s="10"/>
      <c r="BR871" s="14"/>
      <c r="BS871" s="14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4"/>
      <c r="CO871" s="11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4"/>
      <c r="DJ871" s="14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4"/>
      <c r="EF871" s="14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1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1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</row>
    <row r="872">
      <c r="A872" s="7"/>
      <c r="B872" s="8"/>
      <c r="C872" s="8"/>
      <c r="D872" s="7"/>
      <c r="E872" s="7"/>
      <c r="F872" s="7"/>
      <c r="G872" s="9"/>
      <c r="H872" s="7"/>
      <c r="I872" s="7"/>
      <c r="J872" s="7"/>
      <c r="K872" s="7"/>
      <c r="L872" s="7"/>
      <c r="M872" s="7"/>
      <c r="N872" s="10"/>
      <c r="O872" s="10"/>
      <c r="P872" s="10"/>
      <c r="Q872" s="11"/>
      <c r="R872" s="10"/>
      <c r="S872" s="10"/>
      <c r="T872" s="13"/>
      <c r="U872" s="14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1"/>
      <c r="AO872" s="10"/>
      <c r="AP872" s="14"/>
      <c r="AQ872" s="14"/>
      <c r="AR872" s="14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1"/>
      <c r="BM872" s="10"/>
      <c r="BN872" s="10"/>
      <c r="BO872" s="10"/>
      <c r="BP872" s="10"/>
      <c r="BQ872" s="10"/>
      <c r="BR872" s="14"/>
      <c r="BS872" s="14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4"/>
      <c r="CO872" s="11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4"/>
      <c r="DJ872" s="14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4"/>
      <c r="EF872" s="14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1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1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</row>
    <row r="873">
      <c r="A873" s="7"/>
      <c r="B873" s="8"/>
      <c r="C873" s="8"/>
      <c r="D873" s="7"/>
      <c r="E873" s="7"/>
      <c r="F873" s="7"/>
      <c r="G873" s="9"/>
      <c r="H873" s="7"/>
      <c r="I873" s="7"/>
      <c r="J873" s="7"/>
      <c r="K873" s="7"/>
      <c r="L873" s="7"/>
      <c r="M873" s="7"/>
      <c r="N873" s="10"/>
      <c r="O873" s="10"/>
      <c r="P873" s="10"/>
      <c r="Q873" s="11"/>
      <c r="R873" s="10"/>
      <c r="S873" s="10"/>
      <c r="T873" s="13"/>
      <c r="U873" s="14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1"/>
      <c r="AO873" s="10"/>
      <c r="AP873" s="14"/>
      <c r="AQ873" s="14"/>
      <c r="AR873" s="14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1"/>
      <c r="BM873" s="10"/>
      <c r="BN873" s="10"/>
      <c r="BO873" s="10"/>
      <c r="BP873" s="10"/>
      <c r="BQ873" s="10"/>
      <c r="BR873" s="14"/>
      <c r="BS873" s="14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4"/>
      <c r="CO873" s="11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4"/>
      <c r="DJ873" s="14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4"/>
      <c r="EF873" s="14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1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1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</row>
    <row r="874">
      <c r="A874" s="7"/>
      <c r="B874" s="8"/>
      <c r="C874" s="8"/>
      <c r="D874" s="7"/>
      <c r="E874" s="7"/>
      <c r="F874" s="7"/>
      <c r="G874" s="9"/>
      <c r="H874" s="7"/>
      <c r="I874" s="7"/>
      <c r="J874" s="7"/>
      <c r="K874" s="7"/>
      <c r="L874" s="7"/>
      <c r="M874" s="7"/>
      <c r="N874" s="10"/>
      <c r="O874" s="10"/>
      <c r="P874" s="10"/>
      <c r="Q874" s="11"/>
      <c r="R874" s="10"/>
      <c r="S874" s="10"/>
      <c r="T874" s="13"/>
      <c r="U874" s="14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1"/>
      <c r="AO874" s="10"/>
      <c r="AP874" s="14"/>
      <c r="AQ874" s="14"/>
      <c r="AR874" s="14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1"/>
      <c r="BM874" s="10"/>
      <c r="BN874" s="10"/>
      <c r="BO874" s="10"/>
      <c r="BP874" s="10"/>
      <c r="BQ874" s="10"/>
      <c r="BR874" s="14"/>
      <c r="BS874" s="14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4"/>
      <c r="CO874" s="11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4"/>
      <c r="DJ874" s="14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4"/>
      <c r="EF874" s="14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1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1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</row>
    <row r="875">
      <c r="A875" s="7"/>
      <c r="B875" s="8"/>
      <c r="C875" s="8"/>
      <c r="D875" s="7"/>
      <c r="E875" s="7"/>
      <c r="F875" s="7"/>
      <c r="G875" s="9"/>
      <c r="H875" s="7"/>
      <c r="I875" s="7"/>
      <c r="J875" s="7"/>
      <c r="K875" s="7"/>
      <c r="L875" s="7"/>
      <c r="M875" s="7"/>
      <c r="N875" s="10"/>
      <c r="O875" s="10"/>
      <c r="P875" s="10"/>
      <c r="Q875" s="11"/>
      <c r="R875" s="10"/>
      <c r="S875" s="10"/>
      <c r="T875" s="13"/>
      <c r="U875" s="14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1"/>
      <c r="AO875" s="10"/>
      <c r="AP875" s="14"/>
      <c r="AQ875" s="14"/>
      <c r="AR875" s="14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1"/>
      <c r="BM875" s="10"/>
      <c r="BN875" s="10"/>
      <c r="BO875" s="10"/>
      <c r="BP875" s="10"/>
      <c r="BQ875" s="10"/>
      <c r="BR875" s="14"/>
      <c r="BS875" s="14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4"/>
      <c r="CO875" s="11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4"/>
      <c r="DJ875" s="14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4"/>
      <c r="EF875" s="14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1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1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</row>
    <row r="876">
      <c r="A876" s="7"/>
      <c r="B876" s="8"/>
      <c r="C876" s="8"/>
      <c r="D876" s="7"/>
      <c r="E876" s="7"/>
      <c r="F876" s="7"/>
      <c r="G876" s="9"/>
      <c r="H876" s="7"/>
      <c r="I876" s="7"/>
      <c r="J876" s="7"/>
      <c r="K876" s="7"/>
      <c r="L876" s="7"/>
      <c r="M876" s="7"/>
      <c r="N876" s="10"/>
      <c r="O876" s="10"/>
      <c r="P876" s="10"/>
      <c r="Q876" s="11"/>
      <c r="R876" s="10"/>
      <c r="S876" s="10"/>
      <c r="T876" s="13"/>
      <c r="U876" s="14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1"/>
      <c r="AO876" s="10"/>
      <c r="AP876" s="14"/>
      <c r="AQ876" s="14"/>
      <c r="AR876" s="14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1"/>
      <c r="BM876" s="10"/>
      <c r="BN876" s="10"/>
      <c r="BO876" s="10"/>
      <c r="BP876" s="10"/>
      <c r="BQ876" s="10"/>
      <c r="BR876" s="14"/>
      <c r="BS876" s="14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4"/>
      <c r="CO876" s="11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4"/>
      <c r="DJ876" s="14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4"/>
      <c r="EF876" s="14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1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1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</row>
    <row r="877">
      <c r="A877" s="7"/>
      <c r="B877" s="8"/>
      <c r="C877" s="8"/>
      <c r="D877" s="7"/>
      <c r="E877" s="7"/>
      <c r="F877" s="7"/>
      <c r="G877" s="9"/>
      <c r="H877" s="7"/>
      <c r="I877" s="7"/>
      <c r="J877" s="7"/>
      <c r="K877" s="7"/>
      <c r="L877" s="7"/>
      <c r="M877" s="7"/>
      <c r="N877" s="10"/>
      <c r="O877" s="10"/>
      <c r="P877" s="10"/>
      <c r="Q877" s="11"/>
      <c r="R877" s="10"/>
      <c r="S877" s="10"/>
      <c r="T877" s="13"/>
      <c r="U877" s="14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1"/>
      <c r="AO877" s="10"/>
      <c r="AP877" s="14"/>
      <c r="AQ877" s="14"/>
      <c r="AR877" s="14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1"/>
      <c r="BM877" s="10"/>
      <c r="BN877" s="10"/>
      <c r="BO877" s="10"/>
      <c r="BP877" s="10"/>
      <c r="BQ877" s="10"/>
      <c r="BR877" s="14"/>
      <c r="BS877" s="14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4"/>
      <c r="CO877" s="11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4"/>
      <c r="DJ877" s="14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4"/>
      <c r="EF877" s="14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1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1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</row>
    <row r="878">
      <c r="A878" s="7"/>
      <c r="B878" s="8"/>
      <c r="C878" s="8"/>
      <c r="D878" s="7"/>
      <c r="E878" s="7"/>
      <c r="F878" s="7"/>
      <c r="G878" s="9"/>
      <c r="H878" s="7"/>
      <c r="I878" s="7"/>
      <c r="J878" s="7"/>
      <c r="K878" s="7"/>
      <c r="L878" s="7"/>
      <c r="M878" s="7"/>
      <c r="N878" s="10"/>
      <c r="O878" s="10"/>
      <c r="P878" s="10"/>
      <c r="Q878" s="11"/>
      <c r="R878" s="10"/>
      <c r="S878" s="10"/>
      <c r="T878" s="13"/>
      <c r="U878" s="14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1"/>
      <c r="AO878" s="10"/>
      <c r="AP878" s="14"/>
      <c r="AQ878" s="14"/>
      <c r="AR878" s="14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1"/>
      <c r="BM878" s="10"/>
      <c r="BN878" s="10"/>
      <c r="BO878" s="10"/>
      <c r="BP878" s="10"/>
      <c r="BQ878" s="10"/>
      <c r="BR878" s="14"/>
      <c r="BS878" s="14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4"/>
      <c r="CO878" s="11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4"/>
      <c r="DJ878" s="14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4"/>
      <c r="EF878" s="14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1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1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</row>
    <row r="879">
      <c r="A879" s="7"/>
      <c r="B879" s="8"/>
      <c r="C879" s="8"/>
      <c r="D879" s="7"/>
      <c r="E879" s="7"/>
      <c r="F879" s="7"/>
      <c r="G879" s="9"/>
      <c r="H879" s="7"/>
      <c r="I879" s="7"/>
      <c r="J879" s="7"/>
      <c r="K879" s="7"/>
      <c r="L879" s="7"/>
      <c r="M879" s="7"/>
      <c r="N879" s="10"/>
      <c r="O879" s="10"/>
      <c r="P879" s="10"/>
      <c r="Q879" s="11"/>
      <c r="R879" s="10"/>
      <c r="S879" s="10"/>
      <c r="T879" s="13"/>
      <c r="U879" s="14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1"/>
      <c r="AO879" s="10"/>
      <c r="AP879" s="14"/>
      <c r="AQ879" s="14"/>
      <c r="AR879" s="14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1"/>
      <c r="BM879" s="10"/>
      <c r="BN879" s="10"/>
      <c r="BO879" s="10"/>
      <c r="BP879" s="10"/>
      <c r="BQ879" s="10"/>
      <c r="BR879" s="14"/>
      <c r="BS879" s="14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4"/>
      <c r="CO879" s="11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4"/>
      <c r="DJ879" s="14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4"/>
      <c r="EF879" s="14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1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1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</row>
    <row r="880">
      <c r="A880" s="7"/>
      <c r="B880" s="8"/>
      <c r="C880" s="8"/>
      <c r="D880" s="7"/>
      <c r="E880" s="7"/>
      <c r="F880" s="7"/>
      <c r="G880" s="9"/>
      <c r="H880" s="7"/>
      <c r="I880" s="7"/>
      <c r="J880" s="7"/>
      <c r="K880" s="7"/>
      <c r="L880" s="7"/>
      <c r="M880" s="7"/>
      <c r="N880" s="10"/>
      <c r="O880" s="10"/>
      <c r="P880" s="10"/>
      <c r="Q880" s="11"/>
      <c r="R880" s="10"/>
      <c r="S880" s="10"/>
      <c r="T880" s="13"/>
      <c r="U880" s="14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1"/>
      <c r="AO880" s="10"/>
      <c r="AP880" s="14"/>
      <c r="AQ880" s="14"/>
      <c r="AR880" s="14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1"/>
      <c r="BM880" s="10"/>
      <c r="BN880" s="10"/>
      <c r="BO880" s="10"/>
      <c r="BP880" s="10"/>
      <c r="BQ880" s="10"/>
      <c r="BR880" s="14"/>
      <c r="BS880" s="14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4"/>
      <c r="CO880" s="11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4"/>
      <c r="DJ880" s="14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4"/>
      <c r="EF880" s="14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1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1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</row>
    <row r="881">
      <c r="A881" s="7"/>
      <c r="B881" s="8"/>
      <c r="C881" s="8"/>
      <c r="D881" s="7"/>
      <c r="E881" s="7"/>
      <c r="F881" s="7"/>
      <c r="G881" s="9"/>
      <c r="H881" s="7"/>
      <c r="I881" s="7"/>
      <c r="J881" s="7"/>
      <c r="K881" s="7"/>
      <c r="L881" s="7"/>
      <c r="M881" s="7"/>
      <c r="N881" s="10"/>
      <c r="O881" s="10"/>
      <c r="P881" s="10"/>
      <c r="Q881" s="11"/>
      <c r="R881" s="10"/>
      <c r="S881" s="10"/>
      <c r="T881" s="13"/>
      <c r="U881" s="14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1"/>
      <c r="AO881" s="10"/>
      <c r="AP881" s="14"/>
      <c r="AQ881" s="14"/>
      <c r="AR881" s="14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1"/>
      <c r="BM881" s="10"/>
      <c r="BN881" s="10"/>
      <c r="BO881" s="10"/>
      <c r="BP881" s="10"/>
      <c r="BQ881" s="10"/>
      <c r="BR881" s="14"/>
      <c r="BS881" s="14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4"/>
      <c r="CO881" s="11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4"/>
      <c r="DJ881" s="14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4"/>
      <c r="EF881" s="14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1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1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</row>
    <row r="882">
      <c r="A882" s="7"/>
      <c r="B882" s="8"/>
      <c r="C882" s="8"/>
      <c r="D882" s="7"/>
      <c r="E882" s="7"/>
      <c r="F882" s="7"/>
      <c r="G882" s="9"/>
      <c r="H882" s="7"/>
      <c r="I882" s="7"/>
      <c r="J882" s="7"/>
      <c r="K882" s="7"/>
      <c r="L882" s="7"/>
      <c r="M882" s="7"/>
      <c r="N882" s="10"/>
      <c r="O882" s="10"/>
      <c r="P882" s="10"/>
      <c r="Q882" s="11"/>
      <c r="R882" s="10"/>
      <c r="S882" s="10"/>
      <c r="T882" s="13"/>
      <c r="U882" s="14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1"/>
      <c r="AO882" s="10"/>
      <c r="AP882" s="14"/>
      <c r="AQ882" s="14"/>
      <c r="AR882" s="14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1"/>
      <c r="BM882" s="10"/>
      <c r="BN882" s="10"/>
      <c r="BO882" s="10"/>
      <c r="BP882" s="10"/>
      <c r="BQ882" s="10"/>
      <c r="BR882" s="14"/>
      <c r="BS882" s="14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4"/>
      <c r="CO882" s="11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4"/>
      <c r="DJ882" s="14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4"/>
      <c r="EF882" s="14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1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1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</row>
    <row r="883">
      <c r="A883" s="7"/>
      <c r="B883" s="8"/>
      <c r="C883" s="8"/>
      <c r="D883" s="7"/>
      <c r="E883" s="7"/>
      <c r="F883" s="7"/>
      <c r="G883" s="9"/>
      <c r="H883" s="7"/>
      <c r="I883" s="7"/>
      <c r="J883" s="7"/>
      <c r="K883" s="7"/>
      <c r="L883" s="7"/>
      <c r="M883" s="7"/>
      <c r="N883" s="10"/>
      <c r="O883" s="10"/>
      <c r="P883" s="10"/>
      <c r="Q883" s="11"/>
      <c r="R883" s="10"/>
      <c r="S883" s="10"/>
      <c r="T883" s="13"/>
      <c r="U883" s="14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1"/>
      <c r="AO883" s="10"/>
      <c r="AP883" s="14"/>
      <c r="AQ883" s="14"/>
      <c r="AR883" s="14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1"/>
      <c r="BM883" s="10"/>
      <c r="BN883" s="10"/>
      <c r="BO883" s="10"/>
      <c r="BP883" s="10"/>
      <c r="BQ883" s="10"/>
      <c r="BR883" s="14"/>
      <c r="BS883" s="14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4"/>
      <c r="CO883" s="11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4"/>
      <c r="DJ883" s="14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4"/>
      <c r="EF883" s="14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1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1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</row>
    <row r="884">
      <c r="A884" s="7"/>
      <c r="B884" s="8"/>
      <c r="C884" s="8"/>
      <c r="D884" s="7"/>
      <c r="E884" s="7"/>
      <c r="F884" s="7"/>
      <c r="G884" s="9"/>
      <c r="H884" s="7"/>
      <c r="I884" s="7"/>
      <c r="J884" s="7"/>
      <c r="K884" s="7"/>
      <c r="L884" s="7"/>
      <c r="M884" s="7"/>
      <c r="N884" s="10"/>
      <c r="O884" s="10"/>
      <c r="P884" s="10"/>
      <c r="Q884" s="11"/>
      <c r="R884" s="10"/>
      <c r="S884" s="10"/>
      <c r="T884" s="13"/>
      <c r="U884" s="14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1"/>
      <c r="AO884" s="10"/>
      <c r="AP884" s="14"/>
      <c r="AQ884" s="14"/>
      <c r="AR884" s="14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1"/>
      <c r="BM884" s="10"/>
      <c r="BN884" s="10"/>
      <c r="BO884" s="10"/>
      <c r="BP884" s="10"/>
      <c r="BQ884" s="10"/>
      <c r="BR884" s="14"/>
      <c r="BS884" s="14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4"/>
      <c r="CO884" s="11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4"/>
      <c r="DJ884" s="14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4"/>
      <c r="EF884" s="14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1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1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</row>
    <row r="885">
      <c r="A885" s="7"/>
      <c r="B885" s="8"/>
      <c r="C885" s="8"/>
      <c r="D885" s="7"/>
      <c r="E885" s="7"/>
      <c r="F885" s="7"/>
      <c r="G885" s="9"/>
      <c r="H885" s="7"/>
      <c r="I885" s="7"/>
      <c r="J885" s="7"/>
      <c r="K885" s="7"/>
      <c r="L885" s="7"/>
      <c r="M885" s="7"/>
      <c r="N885" s="10"/>
      <c r="O885" s="10"/>
      <c r="P885" s="10"/>
      <c r="Q885" s="11"/>
      <c r="R885" s="10"/>
      <c r="S885" s="10"/>
      <c r="T885" s="13"/>
      <c r="U885" s="14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1"/>
      <c r="AO885" s="10"/>
      <c r="AP885" s="14"/>
      <c r="AQ885" s="14"/>
      <c r="AR885" s="14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1"/>
      <c r="BM885" s="10"/>
      <c r="BN885" s="10"/>
      <c r="BO885" s="10"/>
      <c r="BP885" s="10"/>
      <c r="BQ885" s="10"/>
      <c r="BR885" s="14"/>
      <c r="BS885" s="14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4"/>
      <c r="CO885" s="11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4"/>
      <c r="DJ885" s="14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4"/>
      <c r="EF885" s="14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1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1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</row>
    <row r="886">
      <c r="A886" s="7"/>
      <c r="B886" s="8"/>
      <c r="C886" s="8"/>
      <c r="D886" s="7"/>
      <c r="E886" s="7"/>
      <c r="F886" s="7"/>
      <c r="G886" s="9"/>
      <c r="H886" s="7"/>
      <c r="I886" s="7"/>
      <c r="J886" s="7"/>
      <c r="K886" s="7"/>
      <c r="L886" s="7"/>
      <c r="M886" s="7"/>
      <c r="N886" s="10"/>
      <c r="O886" s="10"/>
      <c r="P886" s="10"/>
      <c r="Q886" s="11"/>
      <c r="R886" s="10"/>
      <c r="S886" s="10"/>
      <c r="T886" s="13"/>
      <c r="U886" s="14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1"/>
      <c r="AO886" s="10"/>
      <c r="AP886" s="14"/>
      <c r="AQ886" s="14"/>
      <c r="AR886" s="14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1"/>
      <c r="BM886" s="10"/>
      <c r="BN886" s="10"/>
      <c r="BO886" s="10"/>
      <c r="BP886" s="10"/>
      <c r="BQ886" s="10"/>
      <c r="BR886" s="14"/>
      <c r="BS886" s="14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4"/>
      <c r="CO886" s="11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4"/>
      <c r="DJ886" s="14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4"/>
      <c r="EF886" s="14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1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1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</row>
    <row r="887">
      <c r="A887" s="7"/>
      <c r="B887" s="8"/>
      <c r="C887" s="8"/>
      <c r="D887" s="7"/>
      <c r="E887" s="7"/>
      <c r="F887" s="7"/>
      <c r="G887" s="9"/>
      <c r="H887" s="7"/>
      <c r="I887" s="7"/>
      <c r="J887" s="7"/>
      <c r="K887" s="7"/>
      <c r="L887" s="7"/>
      <c r="M887" s="7"/>
      <c r="N887" s="10"/>
      <c r="O887" s="10"/>
      <c r="P887" s="10"/>
      <c r="Q887" s="11"/>
      <c r="R887" s="10"/>
      <c r="S887" s="10"/>
      <c r="T887" s="13"/>
      <c r="U887" s="14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1"/>
      <c r="AO887" s="10"/>
      <c r="AP887" s="14"/>
      <c r="AQ887" s="14"/>
      <c r="AR887" s="14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1"/>
      <c r="BM887" s="10"/>
      <c r="BN887" s="10"/>
      <c r="BO887" s="10"/>
      <c r="BP887" s="10"/>
      <c r="BQ887" s="10"/>
      <c r="BR887" s="14"/>
      <c r="BS887" s="14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4"/>
      <c r="CO887" s="11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4"/>
      <c r="DJ887" s="14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4"/>
      <c r="EF887" s="14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1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1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</row>
    <row r="888">
      <c r="A888" s="7"/>
      <c r="B888" s="8"/>
      <c r="C888" s="8"/>
      <c r="D888" s="7"/>
      <c r="E888" s="7"/>
      <c r="F888" s="7"/>
      <c r="G888" s="9"/>
      <c r="H888" s="7"/>
      <c r="I888" s="7"/>
      <c r="J888" s="7"/>
      <c r="K888" s="7"/>
      <c r="L888" s="7"/>
      <c r="M888" s="7"/>
      <c r="N888" s="10"/>
      <c r="O888" s="10"/>
      <c r="P888" s="10"/>
      <c r="Q888" s="11"/>
      <c r="R888" s="10"/>
      <c r="S888" s="10"/>
      <c r="T888" s="13"/>
      <c r="U888" s="14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1"/>
      <c r="AO888" s="10"/>
      <c r="AP888" s="14"/>
      <c r="AQ888" s="14"/>
      <c r="AR888" s="14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1"/>
      <c r="BM888" s="10"/>
      <c r="BN888" s="10"/>
      <c r="BO888" s="10"/>
      <c r="BP888" s="10"/>
      <c r="BQ888" s="10"/>
      <c r="BR888" s="14"/>
      <c r="BS888" s="14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4"/>
      <c r="CO888" s="11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4"/>
      <c r="DJ888" s="14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4"/>
      <c r="EF888" s="14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1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1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</row>
    <row r="889">
      <c r="A889" s="7"/>
      <c r="B889" s="8"/>
      <c r="C889" s="8"/>
      <c r="D889" s="7"/>
      <c r="E889" s="7"/>
      <c r="F889" s="7"/>
      <c r="G889" s="9"/>
      <c r="H889" s="7"/>
      <c r="I889" s="7"/>
      <c r="J889" s="7"/>
      <c r="K889" s="7"/>
      <c r="L889" s="7"/>
      <c r="M889" s="7"/>
      <c r="N889" s="10"/>
      <c r="O889" s="10"/>
      <c r="P889" s="10"/>
      <c r="Q889" s="11"/>
      <c r="R889" s="10"/>
      <c r="S889" s="10"/>
      <c r="T889" s="13"/>
      <c r="U889" s="14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1"/>
      <c r="AO889" s="10"/>
      <c r="AP889" s="14"/>
      <c r="AQ889" s="14"/>
      <c r="AR889" s="14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1"/>
      <c r="BM889" s="10"/>
      <c r="BN889" s="10"/>
      <c r="BO889" s="10"/>
      <c r="BP889" s="10"/>
      <c r="BQ889" s="10"/>
      <c r="BR889" s="14"/>
      <c r="BS889" s="14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4"/>
      <c r="CO889" s="11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4"/>
      <c r="DJ889" s="14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4"/>
      <c r="EF889" s="14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1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1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</row>
    <row r="890">
      <c r="A890" s="7"/>
      <c r="B890" s="8"/>
      <c r="C890" s="8"/>
      <c r="D890" s="7"/>
      <c r="E890" s="7"/>
      <c r="F890" s="7"/>
      <c r="G890" s="9"/>
      <c r="H890" s="7"/>
      <c r="I890" s="7"/>
      <c r="J890" s="7"/>
      <c r="K890" s="7"/>
      <c r="L890" s="7"/>
      <c r="M890" s="7"/>
      <c r="N890" s="10"/>
      <c r="O890" s="10"/>
      <c r="P890" s="10"/>
      <c r="Q890" s="11"/>
      <c r="R890" s="10"/>
      <c r="S890" s="10"/>
      <c r="T890" s="13"/>
      <c r="U890" s="14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1"/>
      <c r="AO890" s="10"/>
      <c r="AP890" s="14"/>
      <c r="AQ890" s="14"/>
      <c r="AR890" s="14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1"/>
      <c r="BM890" s="10"/>
      <c r="BN890" s="10"/>
      <c r="BO890" s="10"/>
      <c r="BP890" s="10"/>
      <c r="BQ890" s="10"/>
      <c r="BR890" s="14"/>
      <c r="BS890" s="14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4"/>
      <c r="CO890" s="11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4"/>
      <c r="DJ890" s="14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4"/>
      <c r="EF890" s="14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1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1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</row>
    <row r="891">
      <c r="A891" s="7"/>
      <c r="B891" s="8"/>
      <c r="C891" s="8"/>
      <c r="D891" s="7"/>
      <c r="E891" s="7"/>
      <c r="F891" s="7"/>
      <c r="G891" s="9"/>
      <c r="H891" s="7"/>
      <c r="I891" s="7"/>
      <c r="J891" s="7"/>
      <c r="K891" s="7"/>
      <c r="L891" s="7"/>
      <c r="M891" s="7"/>
      <c r="N891" s="10"/>
      <c r="O891" s="10"/>
      <c r="P891" s="10"/>
      <c r="Q891" s="11"/>
      <c r="R891" s="10"/>
      <c r="S891" s="10"/>
      <c r="T891" s="13"/>
      <c r="U891" s="14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1"/>
      <c r="AO891" s="10"/>
      <c r="AP891" s="14"/>
      <c r="AQ891" s="14"/>
      <c r="AR891" s="14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1"/>
      <c r="BM891" s="10"/>
      <c r="BN891" s="10"/>
      <c r="BO891" s="10"/>
      <c r="BP891" s="10"/>
      <c r="BQ891" s="10"/>
      <c r="BR891" s="14"/>
      <c r="BS891" s="14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4"/>
      <c r="CO891" s="11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4"/>
      <c r="DJ891" s="14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4"/>
      <c r="EF891" s="14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1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1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</row>
    <row r="892">
      <c r="A892" s="7"/>
      <c r="B892" s="8"/>
      <c r="C892" s="8"/>
      <c r="D892" s="7"/>
      <c r="E892" s="7"/>
      <c r="F892" s="7"/>
      <c r="G892" s="9"/>
      <c r="H892" s="7"/>
      <c r="I892" s="7"/>
      <c r="J892" s="7"/>
      <c r="K892" s="7"/>
      <c r="L892" s="7"/>
      <c r="M892" s="7"/>
      <c r="N892" s="10"/>
      <c r="O892" s="10"/>
      <c r="P892" s="10"/>
      <c r="Q892" s="11"/>
      <c r="R892" s="10"/>
      <c r="S892" s="10"/>
      <c r="T892" s="13"/>
      <c r="U892" s="14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1"/>
      <c r="AO892" s="10"/>
      <c r="AP892" s="14"/>
      <c r="AQ892" s="14"/>
      <c r="AR892" s="14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1"/>
      <c r="BM892" s="10"/>
      <c r="BN892" s="10"/>
      <c r="BO892" s="10"/>
      <c r="BP892" s="10"/>
      <c r="BQ892" s="10"/>
      <c r="BR892" s="14"/>
      <c r="BS892" s="14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4"/>
      <c r="CO892" s="11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4"/>
      <c r="DJ892" s="14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4"/>
      <c r="EF892" s="14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1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1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</row>
    <row r="893">
      <c r="A893" s="7"/>
      <c r="B893" s="8"/>
      <c r="C893" s="8"/>
      <c r="D893" s="7"/>
      <c r="E893" s="7"/>
      <c r="F893" s="7"/>
      <c r="G893" s="9"/>
      <c r="H893" s="7"/>
      <c r="I893" s="7"/>
      <c r="J893" s="7"/>
      <c r="K893" s="7"/>
      <c r="L893" s="7"/>
      <c r="M893" s="7"/>
      <c r="N893" s="10"/>
      <c r="O893" s="10"/>
      <c r="P893" s="10"/>
      <c r="Q893" s="11"/>
      <c r="R893" s="10"/>
      <c r="S893" s="10"/>
      <c r="T893" s="13"/>
      <c r="U893" s="14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1"/>
      <c r="AO893" s="10"/>
      <c r="AP893" s="14"/>
      <c r="AQ893" s="14"/>
      <c r="AR893" s="14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1"/>
      <c r="BM893" s="10"/>
      <c r="BN893" s="10"/>
      <c r="BO893" s="10"/>
      <c r="BP893" s="10"/>
      <c r="BQ893" s="10"/>
      <c r="BR893" s="14"/>
      <c r="BS893" s="14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4"/>
      <c r="CO893" s="11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4"/>
      <c r="DJ893" s="14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4"/>
      <c r="EF893" s="14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1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1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</row>
    <row r="894">
      <c r="A894" s="7"/>
      <c r="B894" s="8"/>
      <c r="C894" s="8"/>
      <c r="D894" s="7"/>
      <c r="E894" s="7"/>
      <c r="F894" s="7"/>
      <c r="G894" s="9"/>
      <c r="H894" s="7"/>
      <c r="I894" s="7"/>
      <c r="J894" s="7"/>
      <c r="K894" s="7"/>
      <c r="L894" s="7"/>
      <c r="M894" s="7"/>
      <c r="N894" s="10"/>
      <c r="O894" s="10"/>
      <c r="P894" s="10"/>
      <c r="Q894" s="11"/>
      <c r="R894" s="10"/>
      <c r="S894" s="10"/>
      <c r="T894" s="13"/>
      <c r="U894" s="14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1"/>
      <c r="AO894" s="10"/>
      <c r="AP894" s="14"/>
      <c r="AQ894" s="14"/>
      <c r="AR894" s="14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1"/>
      <c r="BM894" s="10"/>
      <c r="BN894" s="10"/>
      <c r="BO894" s="10"/>
      <c r="BP894" s="10"/>
      <c r="BQ894" s="10"/>
      <c r="BR894" s="14"/>
      <c r="BS894" s="14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4"/>
      <c r="CO894" s="11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4"/>
      <c r="DJ894" s="14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4"/>
      <c r="EF894" s="14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1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1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</row>
    <row r="895">
      <c r="A895" s="7"/>
      <c r="B895" s="8"/>
      <c r="C895" s="8"/>
      <c r="D895" s="7"/>
      <c r="E895" s="7"/>
      <c r="F895" s="7"/>
      <c r="G895" s="9"/>
      <c r="H895" s="7"/>
      <c r="I895" s="7"/>
      <c r="J895" s="7"/>
      <c r="K895" s="7"/>
      <c r="L895" s="7"/>
      <c r="M895" s="7"/>
      <c r="N895" s="10"/>
      <c r="O895" s="10"/>
      <c r="P895" s="10"/>
      <c r="Q895" s="11"/>
      <c r="R895" s="10"/>
      <c r="S895" s="10"/>
      <c r="T895" s="13"/>
      <c r="U895" s="14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1"/>
      <c r="AO895" s="10"/>
      <c r="AP895" s="14"/>
      <c r="AQ895" s="14"/>
      <c r="AR895" s="14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1"/>
      <c r="BM895" s="10"/>
      <c r="BN895" s="10"/>
      <c r="BO895" s="10"/>
      <c r="BP895" s="10"/>
      <c r="BQ895" s="10"/>
      <c r="BR895" s="14"/>
      <c r="BS895" s="14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4"/>
      <c r="CO895" s="11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4"/>
      <c r="DJ895" s="14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4"/>
      <c r="EF895" s="14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1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1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</row>
    <row r="896">
      <c r="A896" s="7"/>
      <c r="B896" s="8"/>
      <c r="C896" s="8"/>
      <c r="D896" s="7"/>
      <c r="E896" s="7"/>
      <c r="F896" s="7"/>
      <c r="G896" s="9"/>
      <c r="H896" s="7"/>
      <c r="I896" s="7"/>
      <c r="J896" s="7"/>
      <c r="K896" s="7"/>
      <c r="L896" s="7"/>
      <c r="M896" s="7"/>
      <c r="N896" s="10"/>
      <c r="O896" s="10"/>
      <c r="P896" s="10"/>
      <c r="Q896" s="11"/>
      <c r="R896" s="10"/>
      <c r="S896" s="10"/>
      <c r="T896" s="13"/>
      <c r="U896" s="14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1"/>
      <c r="AO896" s="10"/>
      <c r="AP896" s="14"/>
      <c r="AQ896" s="14"/>
      <c r="AR896" s="14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1"/>
      <c r="BM896" s="10"/>
      <c r="BN896" s="10"/>
      <c r="BO896" s="10"/>
      <c r="BP896" s="10"/>
      <c r="BQ896" s="10"/>
      <c r="BR896" s="14"/>
      <c r="BS896" s="14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4"/>
      <c r="CO896" s="11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4"/>
      <c r="DJ896" s="14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4"/>
      <c r="EF896" s="14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1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1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</row>
    <row r="897">
      <c r="A897" s="7"/>
      <c r="B897" s="8"/>
      <c r="C897" s="8"/>
      <c r="D897" s="7"/>
      <c r="E897" s="7"/>
      <c r="F897" s="7"/>
      <c r="G897" s="9"/>
      <c r="H897" s="7"/>
      <c r="I897" s="7"/>
      <c r="J897" s="7"/>
      <c r="K897" s="7"/>
      <c r="L897" s="7"/>
      <c r="M897" s="7"/>
      <c r="N897" s="10"/>
      <c r="O897" s="10"/>
      <c r="P897" s="10"/>
      <c r="Q897" s="11"/>
      <c r="R897" s="10"/>
      <c r="S897" s="10"/>
      <c r="T897" s="13"/>
      <c r="U897" s="14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1"/>
      <c r="AO897" s="10"/>
      <c r="AP897" s="14"/>
      <c r="AQ897" s="14"/>
      <c r="AR897" s="14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1"/>
      <c r="BM897" s="10"/>
      <c r="BN897" s="10"/>
      <c r="BO897" s="10"/>
      <c r="BP897" s="10"/>
      <c r="BQ897" s="10"/>
      <c r="BR897" s="14"/>
      <c r="BS897" s="14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4"/>
      <c r="CO897" s="11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4"/>
      <c r="DJ897" s="14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4"/>
      <c r="EF897" s="14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1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1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</row>
    <row r="898">
      <c r="A898" s="7"/>
      <c r="B898" s="8"/>
      <c r="C898" s="8"/>
      <c r="D898" s="7"/>
      <c r="E898" s="7"/>
      <c r="F898" s="7"/>
      <c r="G898" s="9"/>
      <c r="H898" s="7"/>
      <c r="I898" s="7"/>
      <c r="J898" s="7"/>
      <c r="K898" s="7"/>
      <c r="L898" s="7"/>
      <c r="M898" s="7"/>
      <c r="N898" s="10"/>
      <c r="O898" s="10"/>
      <c r="P898" s="10"/>
      <c r="Q898" s="11"/>
      <c r="R898" s="10"/>
      <c r="S898" s="10"/>
      <c r="T898" s="13"/>
      <c r="U898" s="14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1"/>
      <c r="AO898" s="10"/>
      <c r="AP898" s="14"/>
      <c r="AQ898" s="14"/>
      <c r="AR898" s="14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1"/>
      <c r="BM898" s="10"/>
      <c r="BN898" s="10"/>
      <c r="BO898" s="10"/>
      <c r="BP898" s="10"/>
      <c r="BQ898" s="10"/>
      <c r="BR898" s="14"/>
      <c r="BS898" s="14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4"/>
      <c r="CO898" s="11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4"/>
      <c r="DJ898" s="14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4"/>
      <c r="EF898" s="14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1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1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</row>
    <row r="899">
      <c r="A899" s="7"/>
      <c r="B899" s="8"/>
      <c r="C899" s="8"/>
      <c r="D899" s="7"/>
      <c r="E899" s="7"/>
      <c r="F899" s="7"/>
      <c r="G899" s="9"/>
      <c r="H899" s="7"/>
      <c r="I899" s="7"/>
      <c r="J899" s="7"/>
      <c r="K899" s="7"/>
      <c r="L899" s="7"/>
      <c r="M899" s="7"/>
      <c r="N899" s="10"/>
      <c r="O899" s="10"/>
      <c r="P899" s="10"/>
      <c r="Q899" s="11"/>
      <c r="R899" s="10"/>
      <c r="S899" s="10"/>
      <c r="T899" s="13"/>
      <c r="U899" s="14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1"/>
      <c r="AO899" s="10"/>
      <c r="AP899" s="14"/>
      <c r="AQ899" s="14"/>
      <c r="AR899" s="14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1"/>
      <c r="BM899" s="10"/>
      <c r="BN899" s="10"/>
      <c r="BO899" s="10"/>
      <c r="BP899" s="10"/>
      <c r="BQ899" s="10"/>
      <c r="BR899" s="14"/>
      <c r="BS899" s="14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4"/>
      <c r="CO899" s="11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4"/>
      <c r="DJ899" s="14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4"/>
      <c r="EF899" s="14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1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1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</row>
    <row r="900">
      <c r="A900" s="7"/>
      <c r="B900" s="8"/>
      <c r="C900" s="8"/>
      <c r="D900" s="7"/>
      <c r="E900" s="7"/>
      <c r="F900" s="7"/>
      <c r="G900" s="9"/>
      <c r="H900" s="7"/>
      <c r="I900" s="7"/>
      <c r="J900" s="7"/>
      <c r="K900" s="7"/>
      <c r="L900" s="7"/>
      <c r="M900" s="7"/>
      <c r="N900" s="10"/>
      <c r="O900" s="10"/>
      <c r="P900" s="10"/>
      <c r="Q900" s="11"/>
      <c r="R900" s="10"/>
      <c r="S900" s="10"/>
      <c r="T900" s="13"/>
      <c r="U900" s="14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1"/>
      <c r="AO900" s="10"/>
      <c r="AP900" s="14"/>
      <c r="AQ900" s="14"/>
      <c r="AR900" s="14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1"/>
      <c r="BM900" s="10"/>
      <c r="BN900" s="10"/>
      <c r="BO900" s="10"/>
      <c r="BP900" s="10"/>
      <c r="BQ900" s="10"/>
      <c r="BR900" s="14"/>
      <c r="BS900" s="14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4"/>
      <c r="CO900" s="11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4"/>
      <c r="DJ900" s="14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4"/>
      <c r="EF900" s="14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1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1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</row>
    <row r="901">
      <c r="A901" s="7"/>
      <c r="B901" s="8"/>
      <c r="C901" s="8"/>
      <c r="D901" s="7"/>
      <c r="E901" s="7"/>
      <c r="F901" s="7"/>
      <c r="G901" s="9"/>
      <c r="H901" s="7"/>
      <c r="I901" s="7"/>
      <c r="J901" s="7"/>
      <c r="K901" s="7"/>
      <c r="L901" s="7"/>
      <c r="M901" s="7"/>
      <c r="N901" s="10"/>
      <c r="O901" s="10"/>
      <c r="P901" s="10"/>
      <c r="Q901" s="11"/>
      <c r="R901" s="10"/>
      <c r="S901" s="10"/>
      <c r="T901" s="13"/>
      <c r="U901" s="14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1"/>
      <c r="AO901" s="10"/>
      <c r="AP901" s="14"/>
      <c r="AQ901" s="14"/>
      <c r="AR901" s="14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1"/>
      <c r="BM901" s="10"/>
      <c r="BN901" s="10"/>
      <c r="BO901" s="10"/>
      <c r="BP901" s="10"/>
      <c r="BQ901" s="10"/>
      <c r="BR901" s="14"/>
      <c r="BS901" s="14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4"/>
      <c r="CO901" s="11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4"/>
      <c r="DJ901" s="14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4"/>
      <c r="EF901" s="14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1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1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</row>
    <row r="902">
      <c r="A902" s="7"/>
      <c r="B902" s="8"/>
      <c r="C902" s="8"/>
      <c r="D902" s="7"/>
      <c r="E902" s="7"/>
      <c r="F902" s="7"/>
      <c r="G902" s="9"/>
      <c r="H902" s="7"/>
      <c r="I902" s="7"/>
      <c r="J902" s="7"/>
      <c r="K902" s="7"/>
      <c r="L902" s="7"/>
      <c r="M902" s="7"/>
      <c r="N902" s="10"/>
      <c r="O902" s="10"/>
      <c r="P902" s="10"/>
      <c r="Q902" s="11"/>
      <c r="R902" s="10"/>
      <c r="S902" s="10"/>
      <c r="T902" s="13"/>
      <c r="U902" s="14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1"/>
      <c r="AO902" s="10"/>
      <c r="AP902" s="14"/>
      <c r="AQ902" s="14"/>
      <c r="AR902" s="14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1"/>
      <c r="BM902" s="10"/>
      <c r="BN902" s="10"/>
      <c r="BO902" s="10"/>
      <c r="BP902" s="10"/>
      <c r="BQ902" s="10"/>
      <c r="BR902" s="14"/>
      <c r="BS902" s="14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4"/>
      <c r="CO902" s="11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4"/>
      <c r="DJ902" s="14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4"/>
      <c r="EF902" s="14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1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1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</row>
    <row r="903">
      <c r="A903" s="7"/>
      <c r="B903" s="8"/>
      <c r="C903" s="8"/>
      <c r="D903" s="7"/>
      <c r="E903" s="7"/>
      <c r="F903" s="7"/>
      <c r="G903" s="9"/>
      <c r="H903" s="7"/>
      <c r="I903" s="7"/>
      <c r="J903" s="7"/>
      <c r="K903" s="7"/>
      <c r="L903" s="7"/>
      <c r="M903" s="7"/>
      <c r="N903" s="10"/>
      <c r="O903" s="10"/>
      <c r="P903" s="10"/>
      <c r="Q903" s="11"/>
      <c r="R903" s="10"/>
      <c r="S903" s="10"/>
      <c r="T903" s="13"/>
      <c r="U903" s="14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1"/>
      <c r="AO903" s="10"/>
      <c r="AP903" s="14"/>
      <c r="AQ903" s="14"/>
      <c r="AR903" s="14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1"/>
      <c r="BM903" s="10"/>
      <c r="BN903" s="10"/>
      <c r="BO903" s="10"/>
      <c r="BP903" s="10"/>
      <c r="BQ903" s="10"/>
      <c r="BR903" s="14"/>
      <c r="BS903" s="14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4"/>
      <c r="CO903" s="11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4"/>
      <c r="DJ903" s="14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4"/>
      <c r="EF903" s="14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1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1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</row>
    <row r="904">
      <c r="A904" s="7"/>
      <c r="B904" s="8"/>
      <c r="C904" s="8"/>
      <c r="D904" s="7"/>
      <c r="E904" s="7"/>
      <c r="F904" s="7"/>
      <c r="G904" s="9"/>
      <c r="H904" s="7"/>
      <c r="I904" s="7"/>
      <c r="J904" s="7"/>
      <c r="K904" s="7"/>
      <c r="L904" s="7"/>
      <c r="M904" s="7"/>
      <c r="N904" s="10"/>
      <c r="O904" s="10"/>
      <c r="P904" s="10"/>
      <c r="Q904" s="11"/>
      <c r="R904" s="10"/>
      <c r="S904" s="10"/>
      <c r="T904" s="13"/>
      <c r="U904" s="14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1"/>
      <c r="AO904" s="10"/>
      <c r="AP904" s="14"/>
      <c r="AQ904" s="14"/>
      <c r="AR904" s="14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1"/>
      <c r="BM904" s="10"/>
      <c r="BN904" s="10"/>
      <c r="BO904" s="10"/>
      <c r="BP904" s="10"/>
      <c r="BQ904" s="10"/>
      <c r="BR904" s="14"/>
      <c r="BS904" s="14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4"/>
      <c r="CO904" s="11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4"/>
      <c r="DJ904" s="14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4"/>
      <c r="EF904" s="14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1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1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</row>
    <row r="905">
      <c r="A905" s="7"/>
      <c r="B905" s="8"/>
      <c r="C905" s="8"/>
      <c r="D905" s="7"/>
      <c r="E905" s="7"/>
      <c r="F905" s="7"/>
      <c r="G905" s="9"/>
      <c r="H905" s="7"/>
      <c r="I905" s="7"/>
      <c r="J905" s="7"/>
      <c r="K905" s="7"/>
      <c r="L905" s="7"/>
      <c r="M905" s="7"/>
      <c r="N905" s="10"/>
      <c r="O905" s="10"/>
      <c r="P905" s="10"/>
      <c r="Q905" s="11"/>
      <c r="R905" s="10"/>
      <c r="S905" s="10"/>
      <c r="T905" s="13"/>
      <c r="U905" s="14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1"/>
      <c r="AO905" s="10"/>
      <c r="AP905" s="14"/>
      <c r="AQ905" s="14"/>
      <c r="AR905" s="14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1"/>
      <c r="BM905" s="10"/>
      <c r="BN905" s="10"/>
      <c r="BO905" s="10"/>
      <c r="BP905" s="10"/>
      <c r="BQ905" s="10"/>
      <c r="BR905" s="14"/>
      <c r="BS905" s="14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4"/>
      <c r="CO905" s="11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4"/>
      <c r="DJ905" s="14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4"/>
      <c r="EF905" s="14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1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1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</row>
    <row r="906">
      <c r="A906" s="7"/>
      <c r="B906" s="8"/>
      <c r="C906" s="8"/>
      <c r="D906" s="7"/>
      <c r="E906" s="7"/>
      <c r="F906" s="7"/>
      <c r="G906" s="9"/>
      <c r="H906" s="7"/>
      <c r="I906" s="7"/>
      <c r="J906" s="7"/>
      <c r="K906" s="7"/>
      <c r="L906" s="7"/>
      <c r="M906" s="7"/>
      <c r="N906" s="10"/>
      <c r="O906" s="10"/>
      <c r="P906" s="10"/>
      <c r="Q906" s="11"/>
      <c r="R906" s="10"/>
      <c r="S906" s="10"/>
      <c r="T906" s="13"/>
      <c r="U906" s="14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1"/>
      <c r="AO906" s="10"/>
      <c r="AP906" s="14"/>
      <c r="AQ906" s="14"/>
      <c r="AR906" s="14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1"/>
      <c r="BM906" s="10"/>
      <c r="BN906" s="10"/>
      <c r="BO906" s="10"/>
      <c r="BP906" s="10"/>
      <c r="BQ906" s="10"/>
      <c r="BR906" s="14"/>
      <c r="BS906" s="14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4"/>
      <c r="CO906" s="11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4"/>
      <c r="DJ906" s="14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4"/>
      <c r="EF906" s="14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1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1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</row>
    <row r="907">
      <c r="A907" s="7"/>
      <c r="B907" s="8"/>
      <c r="C907" s="8"/>
      <c r="D907" s="7"/>
      <c r="E907" s="7"/>
      <c r="F907" s="7"/>
      <c r="G907" s="9"/>
      <c r="H907" s="7"/>
      <c r="I907" s="7"/>
      <c r="J907" s="7"/>
      <c r="K907" s="7"/>
      <c r="L907" s="7"/>
      <c r="M907" s="7"/>
      <c r="N907" s="10"/>
      <c r="O907" s="10"/>
      <c r="P907" s="10"/>
      <c r="Q907" s="11"/>
      <c r="R907" s="10"/>
      <c r="S907" s="10"/>
      <c r="T907" s="13"/>
      <c r="U907" s="14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1"/>
      <c r="AO907" s="10"/>
      <c r="AP907" s="14"/>
      <c r="AQ907" s="14"/>
      <c r="AR907" s="14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1"/>
      <c r="BM907" s="10"/>
      <c r="BN907" s="10"/>
      <c r="BO907" s="10"/>
      <c r="BP907" s="10"/>
      <c r="BQ907" s="10"/>
      <c r="BR907" s="14"/>
      <c r="BS907" s="14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4"/>
      <c r="CO907" s="11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4"/>
      <c r="DJ907" s="14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4"/>
      <c r="EF907" s="14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1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1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</row>
    <row r="908">
      <c r="A908" s="7"/>
      <c r="B908" s="8"/>
      <c r="C908" s="8"/>
      <c r="D908" s="7"/>
      <c r="E908" s="7"/>
      <c r="F908" s="7"/>
      <c r="G908" s="9"/>
      <c r="H908" s="7"/>
      <c r="I908" s="7"/>
      <c r="J908" s="7"/>
      <c r="K908" s="7"/>
      <c r="L908" s="7"/>
      <c r="M908" s="7"/>
      <c r="N908" s="10"/>
      <c r="O908" s="10"/>
      <c r="P908" s="10"/>
      <c r="Q908" s="11"/>
      <c r="R908" s="10"/>
      <c r="S908" s="10"/>
      <c r="T908" s="13"/>
      <c r="U908" s="14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1"/>
      <c r="AO908" s="10"/>
      <c r="AP908" s="14"/>
      <c r="AQ908" s="14"/>
      <c r="AR908" s="14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1"/>
      <c r="BM908" s="10"/>
      <c r="BN908" s="10"/>
      <c r="BO908" s="10"/>
      <c r="BP908" s="10"/>
      <c r="BQ908" s="10"/>
      <c r="BR908" s="14"/>
      <c r="BS908" s="14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4"/>
      <c r="CO908" s="11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4"/>
      <c r="DJ908" s="14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4"/>
      <c r="EF908" s="14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1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1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</row>
    <row r="909">
      <c r="A909" s="7"/>
      <c r="B909" s="8"/>
      <c r="C909" s="8"/>
      <c r="D909" s="7"/>
      <c r="E909" s="7"/>
      <c r="F909" s="7"/>
      <c r="G909" s="9"/>
      <c r="H909" s="7"/>
      <c r="I909" s="7"/>
      <c r="J909" s="7"/>
      <c r="K909" s="7"/>
      <c r="L909" s="7"/>
      <c r="M909" s="7"/>
      <c r="N909" s="10"/>
      <c r="O909" s="10"/>
      <c r="P909" s="10"/>
      <c r="Q909" s="11"/>
      <c r="R909" s="10"/>
      <c r="S909" s="10"/>
      <c r="T909" s="13"/>
      <c r="U909" s="14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1"/>
      <c r="AO909" s="10"/>
      <c r="AP909" s="14"/>
      <c r="AQ909" s="14"/>
      <c r="AR909" s="14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1"/>
      <c r="BM909" s="10"/>
      <c r="BN909" s="10"/>
      <c r="BO909" s="10"/>
      <c r="BP909" s="10"/>
      <c r="BQ909" s="10"/>
      <c r="BR909" s="14"/>
      <c r="BS909" s="14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4"/>
      <c r="CO909" s="11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4"/>
      <c r="DJ909" s="14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4"/>
      <c r="EF909" s="14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1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1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</row>
    <row r="910">
      <c r="A910" s="7"/>
      <c r="B910" s="8"/>
      <c r="C910" s="8"/>
      <c r="D910" s="7"/>
      <c r="E910" s="7"/>
      <c r="F910" s="7"/>
      <c r="G910" s="9"/>
      <c r="H910" s="7"/>
      <c r="I910" s="7"/>
      <c r="J910" s="7"/>
      <c r="K910" s="7"/>
      <c r="L910" s="7"/>
      <c r="M910" s="7"/>
      <c r="N910" s="10"/>
      <c r="O910" s="10"/>
      <c r="P910" s="10"/>
      <c r="Q910" s="11"/>
      <c r="R910" s="10"/>
      <c r="S910" s="10"/>
      <c r="T910" s="13"/>
      <c r="U910" s="14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1"/>
      <c r="AO910" s="10"/>
      <c r="AP910" s="14"/>
      <c r="AQ910" s="14"/>
      <c r="AR910" s="14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1"/>
      <c r="BM910" s="10"/>
      <c r="BN910" s="10"/>
      <c r="BO910" s="10"/>
      <c r="BP910" s="10"/>
      <c r="BQ910" s="10"/>
      <c r="BR910" s="14"/>
      <c r="BS910" s="14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4"/>
      <c r="CO910" s="11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4"/>
      <c r="DJ910" s="14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4"/>
      <c r="EF910" s="14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1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1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</row>
    <row r="911">
      <c r="A911" s="7"/>
      <c r="B911" s="8"/>
      <c r="C911" s="8"/>
      <c r="D911" s="7"/>
      <c r="E911" s="7"/>
      <c r="F911" s="7"/>
      <c r="G911" s="9"/>
      <c r="H911" s="7"/>
      <c r="I911" s="7"/>
      <c r="J911" s="7"/>
      <c r="K911" s="7"/>
      <c r="L911" s="7"/>
      <c r="M911" s="7"/>
      <c r="N911" s="10"/>
      <c r="O911" s="10"/>
      <c r="P911" s="10"/>
      <c r="Q911" s="11"/>
      <c r="R911" s="10"/>
      <c r="S911" s="10"/>
      <c r="T911" s="13"/>
      <c r="U911" s="14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1"/>
      <c r="AO911" s="10"/>
      <c r="AP911" s="14"/>
      <c r="AQ911" s="14"/>
      <c r="AR911" s="14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1"/>
      <c r="BM911" s="10"/>
      <c r="BN911" s="10"/>
      <c r="BO911" s="10"/>
      <c r="BP911" s="10"/>
      <c r="BQ911" s="10"/>
      <c r="BR911" s="14"/>
      <c r="BS911" s="14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4"/>
      <c r="CO911" s="11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4"/>
      <c r="DJ911" s="14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4"/>
      <c r="EF911" s="14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1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1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</row>
    <row r="912">
      <c r="A912" s="7"/>
      <c r="B912" s="8"/>
      <c r="C912" s="8"/>
      <c r="D912" s="7"/>
      <c r="E912" s="7"/>
      <c r="F912" s="7"/>
      <c r="G912" s="9"/>
      <c r="H912" s="7"/>
      <c r="I912" s="7"/>
      <c r="J912" s="7"/>
      <c r="K912" s="7"/>
      <c r="L912" s="7"/>
      <c r="M912" s="7"/>
      <c r="N912" s="10"/>
      <c r="O912" s="10"/>
      <c r="P912" s="10"/>
      <c r="Q912" s="11"/>
      <c r="R912" s="10"/>
      <c r="S912" s="10"/>
      <c r="T912" s="13"/>
      <c r="U912" s="14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1"/>
      <c r="AO912" s="10"/>
      <c r="AP912" s="14"/>
      <c r="AQ912" s="14"/>
      <c r="AR912" s="14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1"/>
      <c r="BM912" s="10"/>
      <c r="BN912" s="10"/>
      <c r="BO912" s="10"/>
      <c r="BP912" s="10"/>
      <c r="BQ912" s="10"/>
      <c r="BR912" s="14"/>
      <c r="BS912" s="14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4"/>
      <c r="CO912" s="11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4"/>
      <c r="DJ912" s="14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4"/>
      <c r="EF912" s="14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1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1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</row>
    <row r="913">
      <c r="A913" s="7"/>
      <c r="B913" s="8"/>
      <c r="C913" s="8"/>
      <c r="D913" s="7"/>
      <c r="E913" s="7"/>
      <c r="F913" s="7"/>
      <c r="G913" s="9"/>
      <c r="H913" s="7"/>
      <c r="I913" s="7"/>
      <c r="J913" s="7"/>
      <c r="K913" s="7"/>
      <c r="L913" s="7"/>
      <c r="M913" s="7"/>
      <c r="N913" s="10"/>
      <c r="O913" s="10"/>
      <c r="P913" s="10"/>
      <c r="Q913" s="11"/>
      <c r="R913" s="10"/>
      <c r="S913" s="10"/>
      <c r="T913" s="13"/>
      <c r="U913" s="14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1"/>
      <c r="AO913" s="10"/>
      <c r="AP913" s="14"/>
      <c r="AQ913" s="14"/>
      <c r="AR913" s="14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1"/>
      <c r="BM913" s="10"/>
      <c r="BN913" s="10"/>
      <c r="BO913" s="10"/>
      <c r="BP913" s="10"/>
      <c r="BQ913" s="10"/>
      <c r="BR913" s="14"/>
      <c r="BS913" s="14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4"/>
      <c r="CO913" s="11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4"/>
      <c r="DJ913" s="14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4"/>
      <c r="EF913" s="14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1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1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</row>
    <row r="914">
      <c r="A914" s="7"/>
      <c r="B914" s="8"/>
      <c r="C914" s="8"/>
      <c r="D914" s="7"/>
      <c r="E914" s="7"/>
      <c r="F914" s="7"/>
      <c r="G914" s="9"/>
      <c r="H914" s="7"/>
      <c r="I914" s="7"/>
      <c r="J914" s="7"/>
      <c r="K914" s="7"/>
      <c r="L914" s="7"/>
      <c r="M914" s="7"/>
      <c r="N914" s="10"/>
      <c r="O914" s="10"/>
      <c r="P914" s="10"/>
      <c r="Q914" s="11"/>
      <c r="R914" s="10"/>
      <c r="S914" s="10"/>
      <c r="T914" s="13"/>
      <c r="U914" s="14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1"/>
      <c r="AO914" s="10"/>
      <c r="AP914" s="14"/>
      <c r="AQ914" s="14"/>
      <c r="AR914" s="14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1"/>
      <c r="BM914" s="10"/>
      <c r="BN914" s="10"/>
      <c r="BO914" s="10"/>
      <c r="BP914" s="10"/>
      <c r="BQ914" s="10"/>
      <c r="BR914" s="14"/>
      <c r="BS914" s="14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4"/>
      <c r="CO914" s="11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4"/>
      <c r="DJ914" s="14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4"/>
      <c r="EF914" s="14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1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1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</row>
    <row r="915">
      <c r="A915" s="7"/>
      <c r="B915" s="8"/>
      <c r="C915" s="8"/>
      <c r="D915" s="7"/>
      <c r="E915" s="7"/>
      <c r="F915" s="7"/>
      <c r="G915" s="9"/>
      <c r="H915" s="7"/>
      <c r="I915" s="7"/>
      <c r="J915" s="7"/>
      <c r="K915" s="7"/>
      <c r="L915" s="7"/>
      <c r="M915" s="7"/>
      <c r="N915" s="10"/>
      <c r="O915" s="10"/>
      <c r="P915" s="10"/>
      <c r="Q915" s="11"/>
      <c r="R915" s="10"/>
      <c r="S915" s="10"/>
      <c r="T915" s="13"/>
      <c r="U915" s="14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1"/>
      <c r="AO915" s="10"/>
      <c r="AP915" s="14"/>
      <c r="AQ915" s="14"/>
      <c r="AR915" s="14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1"/>
      <c r="BM915" s="10"/>
      <c r="BN915" s="10"/>
      <c r="BO915" s="10"/>
      <c r="BP915" s="10"/>
      <c r="BQ915" s="10"/>
      <c r="BR915" s="14"/>
      <c r="BS915" s="14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4"/>
      <c r="CO915" s="11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4"/>
      <c r="DJ915" s="14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4"/>
      <c r="EF915" s="14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1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1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</row>
    <row r="916">
      <c r="A916" s="7"/>
      <c r="B916" s="8"/>
      <c r="C916" s="8"/>
      <c r="D916" s="7"/>
      <c r="E916" s="7"/>
      <c r="F916" s="7"/>
      <c r="G916" s="9"/>
      <c r="H916" s="7"/>
      <c r="I916" s="7"/>
      <c r="J916" s="7"/>
      <c r="K916" s="7"/>
      <c r="L916" s="7"/>
      <c r="M916" s="7"/>
      <c r="N916" s="10"/>
      <c r="O916" s="10"/>
      <c r="P916" s="10"/>
      <c r="Q916" s="11"/>
      <c r="R916" s="10"/>
      <c r="S916" s="10"/>
      <c r="T916" s="13"/>
      <c r="U916" s="14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1"/>
      <c r="AO916" s="10"/>
      <c r="AP916" s="14"/>
      <c r="AQ916" s="14"/>
      <c r="AR916" s="14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1"/>
      <c r="BM916" s="10"/>
      <c r="BN916" s="10"/>
      <c r="BO916" s="10"/>
      <c r="BP916" s="10"/>
      <c r="BQ916" s="10"/>
      <c r="BR916" s="14"/>
      <c r="BS916" s="14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4"/>
      <c r="CO916" s="11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4"/>
      <c r="DJ916" s="14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4"/>
      <c r="EF916" s="14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1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1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</row>
    <row r="917">
      <c r="A917" s="7"/>
      <c r="B917" s="8"/>
      <c r="C917" s="8"/>
      <c r="D917" s="7"/>
      <c r="E917" s="7"/>
      <c r="F917" s="7"/>
      <c r="G917" s="9"/>
      <c r="H917" s="7"/>
      <c r="I917" s="7"/>
      <c r="J917" s="7"/>
      <c r="K917" s="7"/>
      <c r="L917" s="7"/>
      <c r="M917" s="7"/>
      <c r="N917" s="10"/>
      <c r="O917" s="10"/>
      <c r="P917" s="10"/>
      <c r="Q917" s="11"/>
      <c r="R917" s="10"/>
      <c r="S917" s="10"/>
      <c r="T917" s="13"/>
      <c r="U917" s="14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1"/>
      <c r="AO917" s="10"/>
      <c r="AP917" s="14"/>
      <c r="AQ917" s="14"/>
      <c r="AR917" s="14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1"/>
      <c r="BM917" s="10"/>
      <c r="BN917" s="10"/>
      <c r="BO917" s="10"/>
      <c r="BP917" s="10"/>
      <c r="BQ917" s="10"/>
      <c r="BR917" s="14"/>
      <c r="BS917" s="14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4"/>
      <c r="CO917" s="11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4"/>
      <c r="DJ917" s="14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4"/>
      <c r="EF917" s="14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1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1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</row>
    <row r="918">
      <c r="A918" s="7"/>
      <c r="B918" s="8"/>
      <c r="C918" s="8"/>
      <c r="D918" s="7"/>
      <c r="E918" s="7"/>
      <c r="F918" s="7"/>
      <c r="G918" s="9"/>
      <c r="H918" s="7"/>
      <c r="I918" s="7"/>
      <c r="J918" s="7"/>
      <c r="K918" s="7"/>
      <c r="L918" s="7"/>
      <c r="M918" s="7"/>
      <c r="N918" s="10"/>
      <c r="O918" s="10"/>
      <c r="P918" s="10"/>
      <c r="Q918" s="11"/>
      <c r="R918" s="10"/>
      <c r="S918" s="10"/>
      <c r="T918" s="13"/>
      <c r="U918" s="14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1"/>
      <c r="AO918" s="10"/>
      <c r="AP918" s="14"/>
      <c r="AQ918" s="14"/>
      <c r="AR918" s="14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1"/>
      <c r="BM918" s="10"/>
      <c r="BN918" s="10"/>
      <c r="BO918" s="10"/>
      <c r="BP918" s="10"/>
      <c r="BQ918" s="10"/>
      <c r="BR918" s="14"/>
      <c r="BS918" s="14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4"/>
      <c r="CO918" s="11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4"/>
      <c r="DJ918" s="14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4"/>
      <c r="EF918" s="14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1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1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</row>
    <row r="919">
      <c r="A919" s="7"/>
      <c r="B919" s="8"/>
      <c r="C919" s="8"/>
      <c r="D919" s="7"/>
      <c r="E919" s="7"/>
      <c r="F919" s="7"/>
      <c r="G919" s="9"/>
      <c r="H919" s="7"/>
      <c r="I919" s="7"/>
      <c r="J919" s="7"/>
      <c r="K919" s="7"/>
      <c r="L919" s="7"/>
      <c r="M919" s="7"/>
      <c r="N919" s="10"/>
      <c r="O919" s="10"/>
      <c r="P919" s="10"/>
      <c r="Q919" s="11"/>
      <c r="R919" s="10"/>
      <c r="S919" s="10"/>
      <c r="T919" s="13"/>
      <c r="U919" s="14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1"/>
      <c r="AO919" s="10"/>
      <c r="AP919" s="14"/>
      <c r="AQ919" s="14"/>
      <c r="AR919" s="14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1"/>
      <c r="BM919" s="10"/>
      <c r="BN919" s="10"/>
      <c r="BO919" s="10"/>
      <c r="BP919" s="10"/>
      <c r="BQ919" s="10"/>
      <c r="BR919" s="14"/>
      <c r="BS919" s="14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4"/>
      <c r="CO919" s="11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4"/>
      <c r="DJ919" s="14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4"/>
      <c r="EF919" s="14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1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1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</row>
    <row r="920">
      <c r="A920" s="7"/>
      <c r="B920" s="8"/>
      <c r="C920" s="8"/>
      <c r="D920" s="7"/>
      <c r="E920" s="7"/>
      <c r="F920" s="7"/>
      <c r="G920" s="9"/>
      <c r="H920" s="7"/>
      <c r="I920" s="7"/>
      <c r="J920" s="7"/>
      <c r="K920" s="7"/>
      <c r="L920" s="7"/>
      <c r="M920" s="7"/>
      <c r="N920" s="10"/>
      <c r="O920" s="10"/>
      <c r="P920" s="10"/>
      <c r="Q920" s="11"/>
      <c r="R920" s="10"/>
      <c r="S920" s="10"/>
      <c r="T920" s="13"/>
      <c r="U920" s="14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1"/>
      <c r="AO920" s="10"/>
      <c r="AP920" s="14"/>
      <c r="AQ920" s="14"/>
      <c r="AR920" s="14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1"/>
      <c r="BM920" s="10"/>
      <c r="BN920" s="10"/>
      <c r="BO920" s="10"/>
      <c r="BP920" s="10"/>
      <c r="BQ920" s="10"/>
      <c r="BR920" s="14"/>
      <c r="BS920" s="14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4"/>
      <c r="CO920" s="11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4"/>
      <c r="DJ920" s="14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4"/>
      <c r="EF920" s="14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1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1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</row>
    <row r="921">
      <c r="A921" s="7"/>
      <c r="B921" s="8"/>
      <c r="C921" s="8"/>
      <c r="D921" s="7"/>
      <c r="E921" s="7"/>
      <c r="F921" s="7"/>
      <c r="G921" s="9"/>
      <c r="H921" s="7"/>
      <c r="I921" s="7"/>
      <c r="J921" s="7"/>
      <c r="K921" s="7"/>
      <c r="L921" s="7"/>
      <c r="M921" s="7"/>
      <c r="N921" s="10"/>
      <c r="O921" s="10"/>
      <c r="P921" s="10"/>
      <c r="Q921" s="11"/>
      <c r="R921" s="10"/>
      <c r="S921" s="10"/>
      <c r="T921" s="13"/>
      <c r="U921" s="14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1"/>
      <c r="AO921" s="10"/>
      <c r="AP921" s="14"/>
      <c r="AQ921" s="14"/>
      <c r="AR921" s="14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1"/>
      <c r="BM921" s="10"/>
      <c r="BN921" s="10"/>
      <c r="BO921" s="10"/>
      <c r="BP921" s="10"/>
      <c r="BQ921" s="10"/>
      <c r="BR921" s="14"/>
      <c r="BS921" s="14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4"/>
      <c r="CO921" s="11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4"/>
      <c r="DJ921" s="14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4"/>
      <c r="EF921" s="14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1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1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</row>
    <row r="922">
      <c r="A922" s="7"/>
      <c r="B922" s="8"/>
      <c r="C922" s="8"/>
      <c r="D922" s="7"/>
      <c r="E922" s="7"/>
      <c r="F922" s="7"/>
      <c r="G922" s="9"/>
      <c r="H922" s="7"/>
      <c r="I922" s="7"/>
      <c r="J922" s="7"/>
      <c r="K922" s="7"/>
      <c r="L922" s="7"/>
      <c r="M922" s="7"/>
      <c r="N922" s="10"/>
      <c r="O922" s="10"/>
      <c r="P922" s="10"/>
      <c r="Q922" s="11"/>
      <c r="R922" s="10"/>
      <c r="S922" s="10"/>
      <c r="T922" s="13"/>
      <c r="U922" s="14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1"/>
      <c r="AO922" s="10"/>
      <c r="AP922" s="14"/>
      <c r="AQ922" s="14"/>
      <c r="AR922" s="14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1"/>
      <c r="BM922" s="10"/>
      <c r="BN922" s="10"/>
      <c r="BO922" s="10"/>
      <c r="BP922" s="10"/>
      <c r="BQ922" s="10"/>
      <c r="BR922" s="14"/>
      <c r="BS922" s="14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4"/>
      <c r="CO922" s="11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4"/>
      <c r="DJ922" s="14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4"/>
      <c r="EF922" s="14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1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1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</row>
    <row r="923">
      <c r="A923" s="7"/>
      <c r="B923" s="8"/>
      <c r="C923" s="8"/>
      <c r="D923" s="7"/>
      <c r="E923" s="7"/>
      <c r="F923" s="7"/>
      <c r="G923" s="9"/>
      <c r="H923" s="7"/>
      <c r="I923" s="7"/>
      <c r="J923" s="7"/>
      <c r="K923" s="7"/>
      <c r="L923" s="7"/>
      <c r="M923" s="7"/>
      <c r="N923" s="10"/>
      <c r="O923" s="10"/>
      <c r="P923" s="10"/>
      <c r="Q923" s="11"/>
      <c r="R923" s="10"/>
      <c r="S923" s="10"/>
      <c r="T923" s="13"/>
      <c r="U923" s="14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1"/>
      <c r="AO923" s="10"/>
      <c r="AP923" s="14"/>
      <c r="AQ923" s="14"/>
      <c r="AR923" s="14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1"/>
      <c r="BM923" s="10"/>
      <c r="BN923" s="10"/>
      <c r="BO923" s="10"/>
      <c r="BP923" s="10"/>
      <c r="BQ923" s="10"/>
      <c r="BR923" s="14"/>
      <c r="BS923" s="14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4"/>
      <c r="CO923" s="11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4"/>
      <c r="DJ923" s="14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4"/>
      <c r="EF923" s="14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1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1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</row>
    <row r="924">
      <c r="A924" s="7"/>
      <c r="B924" s="8"/>
      <c r="C924" s="8"/>
      <c r="D924" s="7"/>
      <c r="E924" s="7"/>
      <c r="F924" s="7"/>
      <c r="G924" s="9"/>
      <c r="H924" s="7"/>
      <c r="I924" s="7"/>
      <c r="J924" s="7"/>
      <c r="K924" s="7"/>
      <c r="L924" s="7"/>
      <c r="M924" s="7"/>
      <c r="N924" s="10"/>
      <c r="O924" s="10"/>
      <c r="P924" s="10"/>
      <c r="Q924" s="11"/>
      <c r="R924" s="10"/>
      <c r="S924" s="10"/>
      <c r="T924" s="13"/>
      <c r="U924" s="14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1"/>
      <c r="AO924" s="10"/>
      <c r="AP924" s="14"/>
      <c r="AQ924" s="14"/>
      <c r="AR924" s="14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1"/>
      <c r="BM924" s="10"/>
      <c r="BN924" s="10"/>
      <c r="BO924" s="10"/>
      <c r="BP924" s="10"/>
      <c r="BQ924" s="10"/>
      <c r="BR924" s="14"/>
      <c r="BS924" s="14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4"/>
      <c r="CO924" s="11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4"/>
      <c r="DJ924" s="14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4"/>
      <c r="EF924" s="14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1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1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</row>
    <row r="925">
      <c r="A925" s="7"/>
      <c r="B925" s="8"/>
      <c r="C925" s="8"/>
      <c r="D925" s="7"/>
      <c r="E925" s="7"/>
      <c r="F925" s="7"/>
      <c r="G925" s="9"/>
      <c r="H925" s="7"/>
      <c r="I925" s="7"/>
      <c r="J925" s="7"/>
      <c r="K925" s="7"/>
      <c r="L925" s="7"/>
      <c r="M925" s="7"/>
      <c r="N925" s="10"/>
      <c r="O925" s="10"/>
      <c r="P925" s="10"/>
      <c r="Q925" s="11"/>
      <c r="R925" s="10"/>
      <c r="S925" s="10"/>
      <c r="T925" s="13"/>
      <c r="U925" s="14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1"/>
      <c r="AO925" s="10"/>
      <c r="AP925" s="14"/>
      <c r="AQ925" s="14"/>
      <c r="AR925" s="14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1"/>
      <c r="BM925" s="10"/>
      <c r="BN925" s="10"/>
      <c r="BO925" s="10"/>
      <c r="BP925" s="10"/>
      <c r="BQ925" s="10"/>
      <c r="BR925" s="14"/>
      <c r="BS925" s="14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4"/>
      <c r="CO925" s="11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4"/>
      <c r="DJ925" s="14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4"/>
      <c r="EF925" s="14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1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1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</row>
    <row r="926">
      <c r="A926" s="7"/>
      <c r="B926" s="8"/>
      <c r="C926" s="8"/>
      <c r="D926" s="7"/>
      <c r="E926" s="7"/>
      <c r="F926" s="7"/>
      <c r="G926" s="9"/>
      <c r="H926" s="7"/>
      <c r="I926" s="7"/>
      <c r="J926" s="7"/>
      <c r="K926" s="7"/>
      <c r="L926" s="7"/>
      <c r="M926" s="7"/>
      <c r="N926" s="10"/>
      <c r="O926" s="10"/>
      <c r="P926" s="10"/>
      <c r="Q926" s="11"/>
      <c r="R926" s="10"/>
      <c r="S926" s="10"/>
      <c r="T926" s="13"/>
      <c r="U926" s="14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1"/>
      <c r="AO926" s="10"/>
      <c r="AP926" s="14"/>
      <c r="AQ926" s="14"/>
      <c r="AR926" s="14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1"/>
      <c r="BM926" s="10"/>
      <c r="BN926" s="10"/>
      <c r="BO926" s="10"/>
      <c r="BP926" s="10"/>
      <c r="BQ926" s="10"/>
      <c r="BR926" s="14"/>
      <c r="BS926" s="14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4"/>
      <c r="CO926" s="11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4"/>
      <c r="DJ926" s="14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4"/>
      <c r="EF926" s="14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1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1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</row>
    <row r="927">
      <c r="A927" s="7"/>
      <c r="B927" s="8"/>
      <c r="C927" s="8"/>
      <c r="D927" s="7"/>
      <c r="E927" s="7"/>
      <c r="F927" s="7"/>
      <c r="G927" s="9"/>
      <c r="H927" s="7"/>
      <c r="I927" s="7"/>
      <c r="J927" s="7"/>
      <c r="K927" s="7"/>
      <c r="L927" s="7"/>
      <c r="M927" s="7"/>
      <c r="N927" s="10"/>
      <c r="O927" s="10"/>
      <c r="P927" s="10"/>
      <c r="Q927" s="11"/>
      <c r="R927" s="10"/>
      <c r="S927" s="10"/>
      <c r="T927" s="13"/>
      <c r="U927" s="14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1"/>
      <c r="AO927" s="10"/>
      <c r="AP927" s="14"/>
      <c r="AQ927" s="14"/>
      <c r="AR927" s="14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1"/>
      <c r="BM927" s="10"/>
      <c r="BN927" s="10"/>
      <c r="BO927" s="10"/>
      <c r="BP927" s="10"/>
      <c r="BQ927" s="10"/>
      <c r="BR927" s="14"/>
      <c r="BS927" s="14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4"/>
      <c r="CO927" s="11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4"/>
      <c r="DJ927" s="14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4"/>
      <c r="EF927" s="14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1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1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</row>
    <row r="928">
      <c r="A928" s="7"/>
      <c r="B928" s="8"/>
      <c r="C928" s="8"/>
      <c r="D928" s="7"/>
      <c r="E928" s="7"/>
      <c r="F928" s="7"/>
      <c r="G928" s="9"/>
      <c r="H928" s="7"/>
      <c r="I928" s="7"/>
      <c r="J928" s="7"/>
      <c r="K928" s="7"/>
      <c r="L928" s="7"/>
      <c r="M928" s="7"/>
      <c r="N928" s="10"/>
      <c r="O928" s="10"/>
      <c r="P928" s="10"/>
      <c r="Q928" s="11"/>
      <c r="R928" s="10"/>
      <c r="S928" s="10"/>
      <c r="T928" s="13"/>
      <c r="U928" s="14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1"/>
      <c r="AO928" s="10"/>
      <c r="AP928" s="14"/>
      <c r="AQ928" s="14"/>
      <c r="AR928" s="14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1"/>
      <c r="BM928" s="10"/>
      <c r="BN928" s="10"/>
      <c r="BO928" s="10"/>
      <c r="BP928" s="10"/>
      <c r="BQ928" s="10"/>
      <c r="BR928" s="14"/>
      <c r="BS928" s="14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4"/>
      <c r="CO928" s="11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4"/>
      <c r="DJ928" s="14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4"/>
      <c r="EF928" s="14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1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1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</row>
    <row r="929">
      <c r="A929" s="7"/>
      <c r="B929" s="8"/>
      <c r="C929" s="8"/>
      <c r="D929" s="7"/>
      <c r="E929" s="7"/>
      <c r="F929" s="7"/>
      <c r="G929" s="9"/>
      <c r="H929" s="7"/>
      <c r="I929" s="7"/>
      <c r="J929" s="7"/>
      <c r="K929" s="7"/>
      <c r="L929" s="7"/>
      <c r="M929" s="7"/>
      <c r="N929" s="10"/>
      <c r="O929" s="10"/>
      <c r="P929" s="10"/>
      <c r="Q929" s="11"/>
      <c r="R929" s="10"/>
      <c r="S929" s="10"/>
      <c r="T929" s="13"/>
      <c r="U929" s="14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1"/>
      <c r="AO929" s="10"/>
      <c r="AP929" s="14"/>
      <c r="AQ929" s="14"/>
      <c r="AR929" s="14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1"/>
      <c r="BM929" s="10"/>
      <c r="BN929" s="10"/>
      <c r="BO929" s="10"/>
      <c r="BP929" s="10"/>
      <c r="BQ929" s="10"/>
      <c r="BR929" s="14"/>
      <c r="BS929" s="14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4"/>
      <c r="CO929" s="11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4"/>
      <c r="DJ929" s="14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4"/>
      <c r="EF929" s="14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1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1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</row>
    <row r="930">
      <c r="A930" s="7"/>
      <c r="B930" s="8"/>
      <c r="C930" s="8"/>
      <c r="D930" s="7"/>
      <c r="E930" s="7"/>
      <c r="F930" s="7"/>
      <c r="G930" s="9"/>
      <c r="H930" s="7"/>
      <c r="I930" s="7"/>
      <c r="J930" s="7"/>
      <c r="K930" s="7"/>
      <c r="L930" s="7"/>
      <c r="M930" s="7"/>
      <c r="N930" s="10"/>
      <c r="O930" s="10"/>
      <c r="P930" s="10"/>
      <c r="Q930" s="11"/>
      <c r="R930" s="10"/>
      <c r="S930" s="10"/>
      <c r="T930" s="13"/>
      <c r="U930" s="14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1"/>
      <c r="AO930" s="10"/>
      <c r="AP930" s="14"/>
      <c r="AQ930" s="14"/>
      <c r="AR930" s="14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1"/>
      <c r="BM930" s="10"/>
      <c r="BN930" s="10"/>
      <c r="BO930" s="10"/>
      <c r="BP930" s="10"/>
      <c r="BQ930" s="10"/>
      <c r="BR930" s="14"/>
      <c r="BS930" s="14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4"/>
      <c r="CO930" s="11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4"/>
      <c r="DJ930" s="14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4"/>
      <c r="EF930" s="14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1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1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</row>
    <row r="931">
      <c r="A931" s="7"/>
      <c r="B931" s="8"/>
      <c r="C931" s="8"/>
      <c r="D931" s="7"/>
      <c r="E931" s="7"/>
      <c r="F931" s="7"/>
      <c r="G931" s="9"/>
      <c r="H931" s="7"/>
      <c r="I931" s="7"/>
      <c r="J931" s="7"/>
      <c r="K931" s="7"/>
      <c r="L931" s="7"/>
      <c r="M931" s="7"/>
      <c r="N931" s="10"/>
      <c r="O931" s="10"/>
      <c r="P931" s="10"/>
      <c r="Q931" s="11"/>
      <c r="R931" s="10"/>
      <c r="S931" s="10"/>
      <c r="T931" s="13"/>
      <c r="U931" s="14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1"/>
      <c r="AO931" s="10"/>
      <c r="AP931" s="14"/>
      <c r="AQ931" s="14"/>
      <c r="AR931" s="14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1"/>
      <c r="BM931" s="10"/>
      <c r="BN931" s="10"/>
      <c r="BO931" s="10"/>
      <c r="BP931" s="10"/>
      <c r="BQ931" s="10"/>
      <c r="BR931" s="14"/>
      <c r="BS931" s="14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4"/>
      <c r="CO931" s="11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4"/>
      <c r="DJ931" s="14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4"/>
      <c r="EF931" s="14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1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1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</row>
    <row r="932">
      <c r="A932" s="7"/>
      <c r="B932" s="8"/>
      <c r="C932" s="8"/>
      <c r="D932" s="7"/>
      <c r="E932" s="7"/>
      <c r="F932" s="7"/>
      <c r="G932" s="9"/>
      <c r="H932" s="7"/>
      <c r="I932" s="7"/>
      <c r="J932" s="7"/>
      <c r="K932" s="7"/>
      <c r="L932" s="7"/>
      <c r="M932" s="7"/>
      <c r="N932" s="10"/>
      <c r="O932" s="10"/>
      <c r="P932" s="10"/>
      <c r="Q932" s="11"/>
      <c r="R932" s="10"/>
      <c r="S932" s="10"/>
      <c r="T932" s="13"/>
      <c r="U932" s="14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1"/>
      <c r="AO932" s="10"/>
      <c r="AP932" s="14"/>
      <c r="AQ932" s="14"/>
      <c r="AR932" s="14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1"/>
      <c r="BM932" s="10"/>
      <c r="BN932" s="10"/>
      <c r="BO932" s="10"/>
      <c r="BP932" s="10"/>
      <c r="BQ932" s="10"/>
      <c r="BR932" s="14"/>
      <c r="BS932" s="14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4"/>
      <c r="CO932" s="11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4"/>
      <c r="DJ932" s="14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4"/>
      <c r="EF932" s="14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1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1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</row>
    <row r="933">
      <c r="A933" s="7"/>
      <c r="B933" s="8"/>
      <c r="C933" s="8"/>
      <c r="D933" s="7"/>
      <c r="E933" s="7"/>
      <c r="F933" s="7"/>
      <c r="G933" s="9"/>
      <c r="H933" s="7"/>
      <c r="I933" s="7"/>
      <c r="J933" s="7"/>
      <c r="K933" s="7"/>
      <c r="L933" s="7"/>
      <c r="M933" s="7"/>
      <c r="N933" s="10"/>
      <c r="O933" s="10"/>
      <c r="P933" s="10"/>
      <c r="Q933" s="11"/>
      <c r="R933" s="10"/>
      <c r="S933" s="10"/>
      <c r="T933" s="13"/>
      <c r="U933" s="14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1"/>
      <c r="AO933" s="10"/>
      <c r="AP933" s="14"/>
      <c r="AQ933" s="14"/>
      <c r="AR933" s="14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1"/>
      <c r="BM933" s="10"/>
      <c r="BN933" s="10"/>
      <c r="BO933" s="10"/>
      <c r="BP933" s="10"/>
      <c r="BQ933" s="10"/>
      <c r="BR933" s="14"/>
      <c r="BS933" s="14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4"/>
      <c r="CO933" s="11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4"/>
      <c r="DJ933" s="14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4"/>
      <c r="EF933" s="14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1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1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</row>
    <row r="934">
      <c r="A934" s="7"/>
      <c r="B934" s="8"/>
      <c r="C934" s="8"/>
      <c r="D934" s="7"/>
      <c r="E934" s="7"/>
      <c r="F934" s="7"/>
      <c r="G934" s="9"/>
      <c r="H934" s="7"/>
      <c r="I934" s="7"/>
      <c r="J934" s="7"/>
      <c r="K934" s="7"/>
      <c r="L934" s="7"/>
      <c r="M934" s="7"/>
      <c r="N934" s="10"/>
      <c r="O934" s="10"/>
      <c r="P934" s="10"/>
      <c r="Q934" s="11"/>
      <c r="R934" s="10"/>
      <c r="S934" s="10"/>
      <c r="T934" s="13"/>
      <c r="U934" s="14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1"/>
      <c r="AO934" s="10"/>
      <c r="AP934" s="14"/>
      <c r="AQ934" s="14"/>
      <c r="AR934" s="14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1"/>
      <c r="BM934" s="10"/>
      <c r="BN934" s="10"/>
      <c r="BO934" s="10"/>
      <c r="BP934" s="10"/>
      <c r="BQ934" s="10"/>
      <c r="BR934" s="14"/>
      <c r="BS934" s="14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4"/>
      <c r="CO934" s="11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4"/>
      <c r="DJ934" s="14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4"/>
      <c r="EF934" s="14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1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1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</row>
    <row r="935">
      <c r="A935" s="7"/>
      <c r="B935" s="8"/>
      <c r="C935" s="8"/>
      <c r="D935" s="7"/>
      <c r="E935" s="7"/>
      <c r="F935" s="7"/>
      <c r="G935" s="9"/>
      <c r="H935" s="7"/>
      <c r="I935" s="7"/>
      <c r="J935" s="7"/>
      <c r="K935" s="7"/>
      <c r="L935" s="7"/>
      <c r="M935" s="7"/>
      <c r="N935" s="10"/>
      <c r="O935" s="10"/>
      <c r="P935" s="10"/>
      <c r="Q935" s="11"/>
      <c r="R935" s="10"/>
      <c r="S935" s="10"/>
      <c r="T935" s="13"/>
      <c r="U935" s="14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1"/>
      <c r="AO935" s="10"/>
      <c r="AP935" s="14"/>
      <c r="AQ935" s="14"/>
      <c r="AR935" s="14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1"/>
      <c r="BM935" s="10"/>
      <c r="BN935" s="10"/>
      <c r="BO935" s="10"/>
      <c r="BP935" s="10"/>
      <c r="BQ935" s="10"/>
      <c r="BR935" s="14"/>
      <c r="BS935" s="14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4"/>
      <c r="CO935" s="11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4"/>
      <c r="DJ935" s="14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4"/>
      <c r="EF935" s="14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1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1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</row>
    <row r="936">
      <c r="A936" s="7"/>
      <c r="B936" s="8"/>
      <c r="C936" s="8"/>
      <c r="D936" s="7"/>
      <c r="E936" s="7"/>
      <c r="F936" s="7"/>
      <c r="G936" s="9"/>
      <c r="H936" s="7"/>
      <c r="I936" s="7"/>
      <c r="J936" s="7"/>
      <c r="K936" s="7"/>
      <c r="L936" s="7"/>
      <c r="M936" s="7"/>
      <c r="N936" s="10"/>
      <c r="O936" s="10"/>
      <c r="P936" s="10"/>
      <c r="Q936" s="11"/>
      <c r="R936" s="10"/>
      <c r="S936" s="10"/>
      <c r="T936" s="13"/>
      <c r="U936" s="14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1"/>
      <c r="AO936" s="10"/>
      <c r="AP936" s="14"/>
      <c r="AQ936" s="14"/>
      <c r="AR936" s="14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1"/>
      <c r="BM936" s="10"/>
      <c r="BN936" s="10"/>
      <c r="BO936" s="10"/>
      <c r="BP936" s="10"/>
      <c r="BQ936" s="10"/>
      <c r="BR936" s="14"/>
      <c r="BS936" s="14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4"/>
      <c r="CO936" s="11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4"/>
      <c r="DJ936" s="14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4"/>
      <c r="EF936" s="14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1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1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</row>
    <row r="937">
      <c r="A937" s="7"/>
      <c r="B937" s="8"/>
      <c r="C937" s="8"/>
      <c r="D937" s="7"/>
      <c r="E937" s="7"/>
      <c r="F937" s="7"/>
      <c r="G937" s="9"/>
      <c r="H937" s="7"/>
      <c r="I937" s="7"/>
      <c r="J937" s="7"/>
      <c r="K937" s="7"/>
      <c r="L937" s="7"/>
      <c r="M937" s="7"/>
      <c r="N937" s="10"/>
      <c r="O937" s="10"/>
      <c r="P937" s="10"/>
      <c r="Q937" s="11"/>
      <c r="R937" s="10"/>
      <c r="S937" s="10"/>
      <c r="T937" s="13"/>
      <c r="U937" s="14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1"/>
      <c r="AO937" s="10"/>
      <c r="AP937" s="14"/>
      <c r="AQ937" s="14"/>
      <c r="AR937" s="14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1"/>
      <c r="BM937" s="10"/>
      <c r="BN937" s="10"/>
      <c r="BO937" s="10"/>
      <c r="BP937" s="10"/>
      <c r="BQ937" s="10"/>
      <c r="BR937" s="14"/>
      <c r="BS937" s="14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4"/>
      <c r="CO937" s="11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4"/>
      <c r="DJ937" s="14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4"/>
      <c r="EF937" s="14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1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1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</row>
    <row r="938">
      <c r="A938" s="7"/>
      <c r="B938" s="8"/>
      <c r="C938" s="8"/>
      <c r="D938" s="7"/>
      <c r="E938" s="7"/>
      <c r="F938" s="7"/>
      <c r="G938" s="9"/>
      <c r="H938" s="7"/>
      <c r="I938" s="7"/>
      <c r="J938" s="7"/>
      <c r="K938" s="7"/>
      <c r="L938" s="7"/>
      <c r="M938" s="7"/>
      <c r="N938" s="10"/>
      <c r="O938" s="10"/>
      <c r="P938" s="10"/>
      <c r="Q938" s="11"/>
      <c r="R938" s="10"/>
      <c r="S938" s="10"/>
      <c r="T938" s="13"/>
      <c r="U938" s="14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1"/>
      <c r="AO938" s="10"/>
      <c r="AP938" s="14"/>
      <c r="AQ938" s="14"/>
      <c r="AR938" s="14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1"/>
      <c r="BM938" s="10"/>
      <c r="BN938" s="10"/>
      <c r="BO938" s="10"/>
      <c r="BP938" s="10"/>
      <c r="BQ938" s="10"/>
      <c r="BR938" s="14"/>
      <c r="BS938" s="14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4"/>
      <c r="CO938" s="11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4"/>
      <c r="DJ938" s="14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4"/>
      <c r="EF938" s="14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1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1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</row>
    <row r="939">
      <c r="A939" s="7"/>
      <c r="B939" s="8"/>
      <c r="C939" s="8"/>
      <c r="D939" s="7"/>
      <c r="E939" s="7"/>
      <c r="F939" s="7"/>
      <c r="G939" s="9"/>
      <c r="H939" s="7"/>
      <c r="I939" s="7"/>
      <c r="J939" s="7"/>
      <c r="K939" s="7"/>
      <c r="L939" s="7"/>
      <c r="M939" s="7"/>
      <c r="N939" s="10"/>
      <c r="O939" s="10"/>
      <c r="P939" s="10"/>
      <c r="Q939" s="11"/>
      <c r="R939" s="10"/>
      <c r="S939" s="10"/>
      <c r="T939" s="13"/>
      <c r="U939" s="14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1"/>
      <c r="AO939" s="10"/>
      <c r="AP939" s="14"/>
      <c r="AQ939" s="14"/>
      <c r="AR939" s="14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1"/>
      <c r="BM939" s="10"/>
      <c r="BN939" s="10"/>
      <c r="BO939" s="10"/>
      <c r="BP939" s="10"/>
      <c r="BQ939" s="10"/>
      <c r="BR939" s="14"/>
      <c r="BS939" s="14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4"/>
      <c r="CO939" s="11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4"/>
      <c r="DJ939" s="14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4"/>
      <c r="EF939" s="14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1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1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</row>
    <row r="940">
      <c r="A940" s="7"/>
      <c r="B940" s="8"/>
      <c r="C940" s="8"/>
      <c r="D940" s="7"/>
      <c r="E940" s="7"/>
      <c r="F940" s="7"/>
      <c r="G940" s="9"/>
      <c r="H940" s="7"/>
      <c r="I940" s="7"/>
      <c r="J940" s="7"/>
      <c r="K940" s="7"/>
      <c r="L940" s="7"/>
      <c r="M940" s="7"/>
      <c r="N940" s="10"/>
      <c r="O940" s="10"/>
      <c r="P940" s="10"/>
      <c r="Q940" s="11"/>
      <c r="R940" s="10"/>
      <c r="S940" s="10"/>
      <c r="T940" s="13"/>
      <c r="U940" s="14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1"/>
      <c r="AO940" s="10"/>
      <c r="AP940" s="14"/>
      <c r="AQ940" s="14"/>
      <c r="AR940" s="14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1"/>
      <c r="BM940" s="10"/>
      <c r="BN940" s="10"/>
      <c r="BO940" s="10"/>
      <c r="BP940" s="10"/>
      <c r="BQ940" s="10"/>
      <c r="BR940" s="14"/>
      <c r="BS940" s="14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4"/>
      <c r="CO940" s="11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4"/>
      <c r="DJ940" s="14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4"/>
      <c r="EF940" s="14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1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1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</row>
    <row r="941">
      <c r="A941" s="7"/>
      <c r="B941" s="8"/>
      <c r="C941" s="8"/>
      <c r="D941" s="7"/>
      <c r="E941" s="7"/>
      <c r="F941" s="7"/>
      <c r="G941" s="9"/>
      <c r="H941" s="7"/>
      <c r="I941" s="7"/>
      <c r="J941" s="7"/>
      <c r="K941" s="7"/>
      <c r="L941" s="7"/>
      <c r="M941" s="7"/>
      <c r="N941" s="10"/>
      <c r="O941" s="10"/>
      <c r="P941" s="10"/>
      <c r="Q941" s="11"/>
      <c r="R941" s="10"/>
      <c r="S941" s="10"/>
      <c r="T941" s="13"/>
      <c r="U941" s="14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1"/>
      <c r="AO941" s="10"/>
      <c r="AP941" s="14"/>
      <c r="AQ941" s="14"/>
      <c r="AR941" s="14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1"/>
      <c r="BM941" s="10"/>
      <c r="BN941" s="10"/>
      <c r="BO941" s="10"/>
      <c r="BP941" s="10"/>
      <c r="BQ941" s="10"/>
      <c r="BR941" s="14"/>
      <c r="BS941" s="14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4"/>
      <c r="CO941" s="11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4"/>
      <c r="DJ941" s="14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4"/>
      <c r="EF941" s="14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1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1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</row>
    <row r="942">
      <c r="A942" s="7"/>
      <c r="B942" s="8"/>
      <c r="C942" s="8"/>
      <c r="D942" s="7"/>
      <c r="E942" s="7"/>
      <c r="F942" s="7"/>
      <c r="G942" s="9"/>
      <c r="H942" s="7"/>
      <c r="I942" s="7"/>
      <c r="J942" s="7"/>
      <c r="K942" s="7"/>
      <c r="L942" s="7"/>
      <c r="M942" s="7"/>
      <c r="N942" s="10"/>
      <c r="O942" s="10"/>
      <c r="P942" s="10"/>
      <c r="Q942" s="11"/>
      <c r="R942" s="10"/>
      <c r="S942" s="10"/>
      <c r="T942" s="13"/>
      <c r="U942" s="14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1"/>
      <c r="AO942" s="10"/>
      <c r="AP942" s="14"/>
      <c r="AQ942" s="14"/>
      <c r="AR942" s="14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1"/>
      <c r="BM942" s="10"/>
      <c r="BN942" s="10"/>
      <c r="BO942" s="10"/>
      <c r="BP942" s="10"/>
      <c r="BQ942" s="10"/>
      <c r="BR942" s="14"/>
      <c r="BS942" s="14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4"/>
      <c r="CO942" s="11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4"/>
      <c r="DJ942" s="14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4"/>
      <c r="EF942" s="14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1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1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</row>
    <row r="943">
      <c r="A943" s="7"/>
      <c r="B943" s="8"/>
      <c r="C943" s="8"/>
      <c r="D943" s="7"/>
      <c r="E943" s="7"/>
      <c r="F943" s="7"/>
      <c r="G943" s="9"/>
      <c r="H943" s="7"/>
      <c r="I943" s="7"/>
      <c r="J943" s="7"/>
      <c r="K943" s="7"/>
      <c r="L943" s="7"/>
      <c r="M943" s="7"/>
      <c r="N943" s="10"/>
      <c r="O943" s="10"/>
      <c r="P943" s="10"/>
      <c r="Q943" s="11"/>
      <c r="R943" s="10"/>
      <c r="S943" s="10"/>
      <c r="T943" s="13"/>
      <c r="U943" s="14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1"/>
      <c r="AO943" s="10"/>
      <c r="AP943" s="14"/>
      <c r="AQ943" s="14"/>
      <c r="AR943" s="14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1"/>
      <c r="BM943" s="10"/>
      <c r="BN943" s="10"/>
      <c r="BO943" s="10"/>
      <c r="BP943" s="10"/>
      <c r="BQ943" s="10"/>
      <c r="BR943" s="14"/>
      <c r="BS943" s="14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4"/>
      <c r="CO943" s="11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4"/>
      <c r="DJ943" s="14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4"/>
      <c r="EF943" s="14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1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1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</row>
    <row r="944">
      <c r="A944" s="7"/>
      <c r="B944" s="8"/>
      <c r="C944" s="8"/>
      <c r="D944" s="7"/>
      <c r="E944" s="7"/>
      <c r="F944" s="7"/>
      <c r="G944" s="9"/>
      <c r="H944" s="7"/>
      <c r="I944" s="7"/>
      <c r="J944" s="7"/>
      <c r="K944" s="7"/>
      <c r="L944" s="7"/>
      <c r="M944" s="7"/>
      <c r="N944" s="10"/>
      <c r="O944" s="10"/>
      <c r="P944" s="10"/>
      <c r="Q944" s="11"/>
      <c r="R944" s="10"/>
      <c r="S944" s="10"/>
      <c r="T944" s="13"/>
      <c r="U944" s="14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1"/>
      <c r="AO944" s="10"/>
      <c r="AP944" s="14"/>
      <c r="AQ944" s="14"/>
      <c r="AR944" s="14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1"/>
      <c r="BM944" s="10"/>
      <c r="BN944" s="10"/>
      <c r="BO944" s="10"/>
      <c r="BP944" s="10"/>
      <c r="BQ944" s="10"/>
      <c r="BR944" s="14"/>
      <c r="BS944" s="14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4"/>
      <c r="CO944" s="11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4"/>
      <c r="DJ944" s="14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4"/>
      <c r="EF944" s="14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1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1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</row>
    <row r="945">
      <c r="A945" s="7"/>
      <c r="B945" s="8"/>
      <c r="C945" s="8"/>
      <c r="D945" s="7"/>
      <c r="E945" s="7"/>
      <c r="F945" s="7"/>
      <c r="G945" s="9"/>
      <c r="H945" s="7"/>
      <c r="I945" s="7"/>
      <c r="J945" s="7"/>
      <c r="K945" s="7"/>
      <c r="L945" s="7"/>
      <c r="M945" s="7"/>
      <c r="N945" s="10"/>
      <c r="O945" s="10"/>
      <c r="P945" s="10"/>
      <c r="Q945" s="11"/>
      <c r="R945" s="10"/>
      <c r="S945" s="10"/>
      <c r="T945" s="13"/>
      <c r="U945" s="14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1"/>
      <c r="AO945" s="10"/>
      <c r="AP945" s="14"/>
      <c r="AQ945" s="14"/>
      <c r="AR945" s="14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1"/>
      <c r="BM945" s="10"/>
      <c r="BN945" s="10"/>
      <c r="BO945" s="10"/>
      <c r="BP945" s="10"/>
      <c r="BQ945" s="10"/>
      <c r="BR945" s="14"/>
      <c r="BS945" s="14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4"/>
      <c r="CO945" s="11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4"/>
      <c r="DJ945" s="14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4"/>
      <c r="EF945" s="14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1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1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</row>
    <row r="946">
      <c r="A946" s="7"/>
      <c r="B946" s="8"/>
      <c r="C946" s="8"/>
      <c r="D946" s="7"/>
      <c r="E946" s="7"/>
      <c r="F946" s="7"/>
      <c r="G946" s="9"/>
      <c r="H946" s="7"/>
      <c r="I946" s="7"/>
      <c r="J946" s="7"/>
      <c r="K946" s="7"/>
      <c r="L946" s="7"/>
      <c r="M946" s="7"/>
      <c r="N946" s="10"/>
      <c r="O946" s="10"/>
      <c r="P946" s="10"/>
      <c r="Q946" s="11"/>
      <c r="R946" s="10"/>
      <c r="S946" s="10"/>
      <c r="T946" s="13"/>
      <c r="U946" s="14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1"/>
      <c r="AO946" s="10"/>
      <c r="AP946" s="14"/>
      <c r="AQ946" s="14"/>
      <c r="AR946" s="14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1"/>
      <c r="BM946" s="10"/>
      <c r="BN946" s="10"/>
      <c r="BO946" s="10"/>
      <c r="BP946" s="10"/>
      <c r="BQ946" s="10"/>
      <c r="BR946" s="14"/>
      <c r="BS946" s="14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4"/>
      <c r="CO946" s="11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4"/>
      <c r="DJ946" s="14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4"/>
      <c r="EF946" s="14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1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1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</row>
    <row r="947">
      <c r="A947" s="7"/>
      <c r="B947" s="8"/>
      <c r="C947" s="8"/>
      <c r="D947" s="7"/>
      <c r="E947" s="7"/>
      <c r="F947" s="7"/>
      <c r="G947" s="9"/>
      <c r="H947" s="7"/>
      <c r="I947" s="7"/>
      <c r="J947" s="7"/>
      <c r="K947" s="7"/>
      <c r="L947" s="7"/>
      <c r="M947" s="7"/>
      <c r="N947" s="10"/>
      <c r="O947" s="10"/>
      <c r="P947" s="10"/>
      <c r="Q947" s="11"/>
      <c r="R947" s="10"/>
      <c r="S947" s="10"/>
      <c r="T947" s="13"/>
      <c r="U947" s="14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1"/>
      <c r="AO947" s="10"/>
      <c r="AP947" s="14"/>
      <c r="AQ947" s="14"/>
      <c r="AR947" s="14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1"/>
      <c r="BM947" s="10"/>
      <c r="BN947" s="10"/>
      <c r="BO947" s="10"/>
      <c r="BP947" s="10"/>
      <c r="BQ947" s="10"/>
      <c r="BR947" s="14"/>
      <c r="BS947" s="14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4"/>
      <c r="CO947" s="11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4"/>
      <c r="DJ947" s="14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4"/>
      <c r="EF947" s="14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1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1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</row>
    <row r="948">
      <c r="A948" s="7"/>
      <c r="B948" s="8"/>
      <c r="C948" s="8"/>
      <c r="D948" s="7"/>
      <c r="E948" s="7"/>
      <c r="F948" s="7"/>
      <c r="G948" s="9"/>
      <c r="H948" s="7"/>
      <c r="I948" s="7"/>
      <c r="J948" s="7"/>
      <c r="K948" s="7"/>
      <c r="L948" s="7"/>
      <c r="M948" s="7"/>
      <c r="N948" s="10"/>
      <c r="O948" s="10"/>
      <c r="P948" s="10"/>
      <c r="Q948" s="11"/>
      <c r="R948" s="10"/>
      <c r="S948" s="10"/>
      <c r="T948" s="13"/>
      <c r="U948" s="14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1"/>
      <c r="AO948" s="10"/>
      <c r="AP948" s="14"/>
      <c r="AQ948" s="14"/>
      <c r="AR948" s="14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1"/>
      <c r="BM948" s="10"/>
      <c r="BN948" s="10"/>
      <c r="BO948" s="10"/>
      <c r="BP948" s="10"/>
      <c r="BQ948" s="10"/>
      <c r="BR948" s="14"/>
      <c r="BS948" s="14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4"/>
      <c r="CO948" s="11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4"/>
      <c r="DJ948" s="14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4"/>
      <c r="EF948" s="14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1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1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</row>
    <row r="949">
      <c r="A949" s="7"/>
      <c r="B949" s="8"/>
      <c r="C949" s="8"/>
      <c r="D949" s="7"/>
      <c r="E949" s="7"/>
      <c r="F949" s="7"/>
      <c r="G949" s="9"/>
      <c r="H949" s="7"/>
      <c r="I949" s="7"/>
      <c r="J949" s="7"/>
      <c r="K949" s="7"/>
      <c r="L949" s="7"/>
      <c r="M949" s="7"/>
      <c r="N949" s="10"/>
      <c r="O949" s="10"/>
      <c r="P949" s="10"/>
      <c r="Q949" s="11"/>
      <c r="R949" s="10"/>
      <c r="S949" s="10"/>
      <c r="T949" s="13"/>
      <c r="U949" s="14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1"/>
      <c r="AO949" s="10"/>
      <c r="AP949" s="14"/>
      <c r="AQ949" s="14"/>
      <c r="AR949" s="14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1"/>
      <c r="BM949" s="10"/>
      <c r="BN949" s="10"/>
      <c r="BO949" s="10"/>
      <c r="BP949" s="10"/>
      <c r="BQ949" s="10"/>
      <c r="BR949" s="14"/>
      <c r="BS949" s="14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4"/>
      <c r="CO949" s="11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4"/>
      <c r="DJ949" s="14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4"/>
      <c r="EF949" s="14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1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1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</row>
    <row r="950">
      <c r="A950" s="7"/>
      <c r="B950" s="8"/>
      <c r="C950" s="8"/>
      <c r="D950" s="7"/>
      <c r="E950" s="7"/>
      <c r="F950" s="7"/>
      <c r="G950" s="9"/>
      <c r="H950" s="7"/>
      <c r="I950" s="7"/>
      <c r="J950" s="7"/>
      <c r="K950" s="7"/>
      <c r="L950" s="7"/>
      <c r="M950" s="7"/>
      <c r="N950" s="10"/>
      <c r="O950" s="10"/>
      <c r="P950" s="10"/>
      <c r="Q950" s="11"/>
      <c r="R950" s="10"/>
      <c r="S950" s="10"/>
      <c r="T950" s="13"/>
      <c r="U950" s="14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1"/>
      <c r="AO950" s="10"/>
      <c r="AP950" s="14"/>
      <c r="AQ950" s="14"/>
      <c r="AR950" s="14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1"/>
      <c r="BM950" s="10"/>
      <c r="BN950" s="10"/>
      <c r="BO950" s="10"/>
      <c r="BP950" s="10"/>
      <c r="BQ950" s="10"/>
      <c r="BR950" s="14"/>
      <c r="BS950" s="14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4"/>
      <c r="CO950" s="11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4"/>
      <c r="DJ950" s="14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4"/>
      <c r="EF950" s="14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1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1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</row>
    <row r="951">
      <c r="A951" s="7"/>
      <c r="B951" s="8"/>
      <c r="C951" s="8"/>
      <c r="D951" s="7"/>
      <c r="E951" s="7"/>
      <c r="F951" s="7"/>
      <c r="G951" s="9"/>
      <c r="H951" s="7"/>
      <c r="I951" s="7"/>
      <c r="J951" s="7"/>
      <c r="K951" s="7"/>
      <c r="L951" s="7"/>
      <c r="M951" s="7"/>
      <c r="N951" s="10"/>
      <c r="O951" s="10"/>
      <c r="P951" s="10"/>
      <c r="Q951" s="11"/>
      <c r="R951" s="10"/>
      <c r="S951" s="10"/>
      <c r="T951" s="13"/>
      <c r="U951" s="14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1"/>
      <c r="AO951" s="10"/>
      <c r="AP951" s="14"/>
      <c r="AQ951" s="14"/>
      <c r="AR951" s="14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1"/>
      <c r="BM951" s="10"/>
      <c r="BN951" s="10"/>
      <c r="BO951" s="10"/>
      <c r="BP951" s="10"/>
      <c r="BQ951" s="10"/>
      <c r="BR951" s="14"/>
      <c r="BS951" s="14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4"/>
      <c r="CO951" s="11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4"/>
      <c r="DJ951" s="14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4"/>
      <c r="EF951" s="14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1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1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</row>
    <row r="952">
      <c r="A952" s="7"/>
      <c r="B952" s="8"/>
      <c r="C952" s="8"/>
      <c r="D952" s="7"/>
      <c r="E952" s="7"/>
      <c r="F952" s="7"/>
      <c r="G952" s="9"/>
      <c r="H952" s="7"/>
      <c r="I952" s="7"/>
      <c r="J952" s="7"/>
      <c r="K952" s="7"/>
      <c r="L952" s="7"/>
      <c r="M952" s="7"/>
      <c r="N952" s="10"/>
      <c r="O952" s="10"/>
      <c r="P952" s="10"/>
      <c r="Q952" s="11"/>
      <c r="R952" s="10"/>
      <c r="S952" s="10"/>
      <c r="T952" s="13"/>
      <c r="U952" s="14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1"/>
      <c r="AO952" s="10"/>
      <c r="AP952" s="14"/>
      <c r="AQ952" s="14"/>
      <c r="AR952" s="14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1"/>
      <c r="BM952" s="10"/>
      <c r="BN952" s="10"/>
      <c r="BO952" s="10"/>
      <c r="BP952" s="10"/>
      <c r="BQ952" s="10"/>
      <c r="BR952" s="14"/>
      <c r="BS952" s="14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4"/>
      <c r="CO952" s="11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4"/>
      <c r="DJ952" s="14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4"/>
      <c r="EF952" s="14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1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1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</row>
    <row r="953">
      <c r="A953" s="7"/>
      <c r="B953" s="8"/>
      <c r="C953" s="8"/>
      <c r="D953" s="7"/>
      <c r="E953" s="7"/>
      <c r="F953" s="7"/>
      <c r="G953" s="9"/>
      <c r="H953" s="7"/>
      <c r="I953" s="7"/>
      <c r="J953" s="7"/>
      <c r="K953" s="7"/>
      <c r="L953" s="7"/>
      <c r="M953" s="7"/>
      <c r="N953" s="10"/>
      <c r="O953" s="10"/>
      <c r="P953" s="10"/>
      <c r="Q953" s="11"/>
      <c r="R953" s="10"/>
      <c r="S953" s="10"/>
      <c r="T953" s="13"/>
      <c r="U953" s="14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1"/>
      <c r="AO953" s="10"/>
      <c r="AP953" s="14"/>
      <c r="AQ953" s="14"/>
      <c r="AR953" s="14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1"/>
      <c r="BM953" s="10"/>
      <c r="BN953" s="10"/>
      <c r="BO953" s="10"/>
      <c r="BP953" s="10"/>
      <c r="BQ953" s="10"/>
      <c r="BR953" s="14"/>
      <c r="BS953" s="14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4"/>
      <c r="CO953" s="11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4"/>
      <c r="DJ953" s="14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4"/>
      <c r="EF953" s="14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1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1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</row>
    <row r="954">
      <c r="A954" s="7"/>
      <c r="B954" s="8"/>
      <c r="C954" s="8"/>
      <c r="D954" s="7"/>
      <c r="E954" s="7"/>
      <c r="F954" s="7"/>
      <c r="G954" s="9"/>
      <c r="H954" s="7"/>
      <c r="I954" s="7"/>
      <c r="J954" s="7"/>
      <c r="K954" s="7"/>
      <c r="L954" s="7"/>
      <c r="M954" s="7"/>
      <c r="N954" s="10"/>
      <c r="O954" s="10"/>
      <c r="P954" s="10"/>
      <c r="Q954" s="11"/>
      <c r="R954" s="10"/>
      <c r="S954" s="10"/>
      <c r="T954" s="13"/>
      <c r="U954" s="14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1"/>
      <c r="AO954" s="10"/>
      <c r="AP954" s="14"/>
      <c r="AQ954" s="14"/>
      <c r="AR954" s="14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1"/>
      <c r="BM954" s="10"/>
      <c r="BN954" s="10"/>
      <c r="BO954" s="10"/>
      <c r="BP954" s="10"/>
      <c r="BQ954" s="10"/>
      <c r="BR954" s="14"/>
      <c r="BS954" s="14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4"/>
      <c r="CO954" s="11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4"/>
      <c r="DJ954" s="14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4"/>
      <c r="EF954" s="14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1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1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</row>
    <row r="955">
      <c r="A955" s="7"/>
      <c r="B955" s="8"/>
      <c r="C955" s="8"/>
      <c r="D955" s="7"/>
      <c r="E955" s="7"/>
      <c r="F955" s="7"/>
      <c r="G955" s="9"/>
      <c r="H955" s="7"/>
      <c r="I955" s="7"/>
      <c r="J955" s="7"/>
      <c r="K955" s="7"/>
      <c r="L955" s="7"/>
      <c r="M955" s="7"/>
      <c r="N955" s="10"/>
      <c r="O955" s="10"/>
      <c r="P955" s="10"/>
      <c r="Q955" s="11"/>
      <c r="R955" s="10"/>
      <c r="S955" s="10"/>
      <c r="T955" s="13"/>
      <c r="U955" s="14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1"/>
      <c r="AO955" s="10"/>
      <c r="AP955" s="14"/>
      <c r="AQ955" s="14"/>
      <c r="AR955" s="14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1"/>
      <c r="BM955" s="10"/>
      <c r="BN955" s="10"/>
      <c r="BO955" s="10"/>
      <c r="BP955" s="10"/>
      <c r="BQ955" s="10"/>
      <c r="BR955" s="14"/>
      <c r="BS955" s="14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4"/>
      <c r="CO955" s="11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4"/>
      <c r="DJ955" s="14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4"/>
      <c r="EF955" s="14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1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1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</row>
    <row r="956">
      <c r="A956" s="7"/>
      <c r="B956" s="8"/>
      <c r="C956" s="8"/>
      <c r="D956" s="7"/>
      <c r="E956" s="7"/>
      <c r="F956" s="7"/>
      <c r="G956" s="9"/>
      <c r="H956" s="7"/>
      <c r="I956" s="7"/>
      <c r="J956" s="7"/>
      <c r="K956" s="7"/>
      <c r="L956" s="7"/>
      <c r="M956" s="7"/>
      <c r="N956" s="10"/>
      <c r="O956" s="10"/>
      <c r="P956" s="10"/>
      <c r="Q956" s="11"/>
      <c r="R956" s="10"/>
      <c r="S956" s="10"/>
      <c r="T956" s="13"/>
      <c r="U956" s="14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1"/>
      <c r="AO956" s="10"/>
      <c r="AP956" s="14"/>
      <c r="AQ956" s="14"/>
      <c r="AR956" s="14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1"/>
      <c r="BM956" s="10"/>
      <c r="BN956" s="10"/>
      <c r="BO956" s="10"/>
      <c r="BP956" s="10"/>
      <c r="BQ956" s="10"/>
      <c r="BR956" s="14"/>
      <c r="BS956" s="14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4"/>
      <c r="CO956" s="11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4"/>
      <c r="DJ956" s="14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4"/>
      <c r="EF956" s="14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1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1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</row>
    <row r="957">
      <c r="A957" s="7"/>
      <c r="B957" s="8"/>
      <c r="C957" s="8"/>
      <c r="D957" s="7"/>
      <c r="E957" s="7"/>
      <c r="F957" s="7"/>
      <c r="G957" s="9"/>
      <c r="H957" s="7"/>
      <c r="I957" s="7"/>
      <c r="J957" s="7"/>
      <c r="K957" s="7"/>
      <c r="L957" s="7"/>
      <c r="M957" s="7"/>
      <c r="N957" s="10"/>
      <c r="O957" s="10"/>
      <c r="P957" s="10"/>
      <c r="Q957" s="11"/>
      <c r="R957" s="10"/>
      <c r="S957" s="10"/>
      <c r="T957" s="13"/>
      <c r="U957" s="14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1"/>
      <c r="AO957" s="10"/>
      <c r="AP957" s="14"/>
      <c r="AQ957" s="14"/>
      <c r="AR957" s="14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1"/>
      <c r="BM957" s="10"/>
      <c r="BN957" s="10"/>
      <c r="BO957" s="10"/>
      <c r="BP957" s="10"/>
      <c r="BQ957" s="10"/>
      <c r="BR957" s="14"/>
      <c r="BS957" s="14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4"/>
      <c r="CO957" s="11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4"/>
      <c r="DJ957" s="14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4"/>
      <c r="EF957" s="14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1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1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</row>
    <row r="958">
      <c r="A958" s="7"/>
      <c r="B958" s="8"/>
      <c r="C958" s="8"/>
      <c r="D958" s="7"/>
      <c r="E958" s="7"/>
      <c r="F958" s="7"/>
      <c r="G958" s="9"/>
      <c r="H958" s="7"/>
      <c r="I958" s="7"/>
      <c r="J958" s="7"/>
      <c r="K958" s="7"/>
      <c r="L958" s="7"/>
      <c r="M958" s="7"/>
      <c r="N958" s="10"/>
      <c r="O958" s="10"/>
      <c r="P958" s="10"/>
      <c r="Q958" s="11"/>
      <c r="R958" s="10"/>
      <c r="S958" s="10"/>
      <c r="T958" s="13"/>
      <c r="U958" s="14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1"/>
      <c r="AO958" s="10"/>
      <c r="AP958" s="14"/>
      <c r="AQ958" s="14"/>
      <c r="AR958" s="14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1"/>
      <c r="BM958" s="10"/>
      <c r="BN958" s="10"/>
      <c r="BO958" s="10"/>
      <c r="BP958" s="10"/>
      <c r="BQ958" s="10"/>
      <c r="BR958" s="14"/>
      <c r="BS958" s="14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4"/>
      <c r="CO958" s="11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4"/>
      <c r="DJ958" s="14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4"/>
      <c r="EF958" s="14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1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1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</row>
    <row r="959">
      <c r="A959" s="7"/>
      <c r="B959" s="8"/>
      <c r="C959" s="8"/>
      <c r="D959" s="7"/>
      <c r="E959" s="7"/>
      <c r="F959" s="7"/>
      <c r="G959" s="9"/>
      <c r="H959" s="7"/>
      <c r="I959" s="7"/>
      <c r="J959" s="7"/>
      <c r="K959" s="7"/>
      <c r="L959" s="7"/>
      <c r="M959" s="7"/>
      <c r="N959" s="10"/>
      <c r="O959" s="10"/>
      <c r="P959" s="10"/>
      <c r="Q959" s="11"/>
      <c r="R959" s="10"/>
      <c r="S959" s="10"/>
      <c r="T959" s="13"/>
      <c r="U959" s="14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1"/>
      <c r="AO959" s="10"/>
      <c r="AP959" s="14"/>
      <c r="AQ959" s="14"/>
      <c r="AR959" s="14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1"/>
      <c r="BM959" s="10"/>
      <c r="BN959" s="10"/>
      <c r="BO959" s="10"/>
      <c r="BP959" s="10"/>
      <c r="BQ959" s="10"/>
      <c r="BR959" s="14"/>
      <c r="BS959" s="14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4"/>
      <c r="CO959" s="11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4"/>
      <c r="DJ959" s="14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4"/>
      <c r="EF959" s="14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1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1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</row>
    <row r="960">
      <c r="A960" s="7"/>
      <c r="B960" s="8"/>
      <c r="C960" s="8"/>
      <c r="D960" s="7"/>
      <c r="E960" s="7"/>
      <c r="F960" s="7"/>
      <c r="G960" s="9"/>
      <c r="H960" s="7"/>
      <c r="I960" s="7"/>
      <c r="J960" s="7"/>
      <c r="K960" s="7"/>
      <c r="L960" s="7"/>
      <c r="M960" s="7"/>
      <c r="N960" s="10"/>
      <c r="O960" s="10"/>
      <c r="P960" s="10"/>
      <c r="Q960" s="11"/>
      <c r="R960" s="10"/>
      <c r="S960" s="10"/>
      <c r="T960" s="13"/>
      <c r="U960" s="14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1"/>
      <c r="AO960" s="10"/>
      <c r="AP960" s="14"/>
      <c r="AQ960" s="14"/>
      <c r="AR960" s="14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1"/>
      <c r="BM960" s="10"/>
      <c r="BN960" s="10"/>
      <c r="BO960" s="10"/>
      <c r="BP960" s="10"/>
      <c r="BQ960" s="10"/>
      <c r="BR960" s="14"/>
      <c r="BS960" s="14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4"/>
      <c r="CO960" s="11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4"/>
      <c r="DJ960" s="14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4"/>
      <c r="EF960" s="14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1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1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</row>
    <row r="961">
      <c r="A961" s="7"/>
      <c r="B961" s="8"/>
      <c r="C961" s="8"/>
      <c r="D961" s="7"/>
      <c r="E961" s="7"/>
      <c r="F961" s="7"/>
      <c r="G961" s="9"/>
      <c r="H961" s="7"/>
      <c r="I961" s="7"/>
      <c r="J961" s="7"/>
      <c r="K961" s="7"/>
      <c r="L961" s="7"/>
      <c r="M961" s="7"/>
      <c r="N961" s="10"/>
      <c r="O961" s="10"/>
      <c r="P961" s="10"/>
      <c r="Q961" s="11"/>
      <c r="R961" s="10"/>
      <c r="S961" s="10"/>
      <c r="T961" s="13"/>
      <c r="U961" s="14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1"/>
      <c r="AO961" s="10"/>
      <c r="AP961" s="14"/>
      <c r="AQ961" s="14"/>
      <c r="AR961" s="14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1"/>
      <c r="BM961" s="10"/>
      <c r="BN961" s="10"/>
      <c r="BO961" s="10"/>
      <c r="BP961" s="10"/>
      <c r="BQ961" s="10"/>
      <c r="BR961" s="14"/>
      <c r="BS961" s="14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4"/>
      <c r="CO961" s="11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4"/>
      <c r="DJ961" s="14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4"/>
      <c r="EF961" s="14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1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1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</row>
    <row r="962">
      <c r="A962" s="7"/>
      <c r="B962" s="8"/>
      <c r="C962" s="8"/>
      <c r="D962" s="7"/>
      <c r="E962" s="7"/>
      <c r="F962" s="7"/>
      <c r="G962" s="9"/>
      <c r="H962" s="7"/>
      <c r="I962" s="7"/>
      <c r="J962" s="7"/>
      <c r="K962" s="7"/>
      <c r="L962" s="7"/>
      <c r="M962" s="7"/>
      <c r="N962" s="10"/>
      <c r="O962" s="10"/>
      <c r="P962" s="10"/>
      <c r="Q962" s="11"/>
      <c r="R962" s="10"/>
      <c r="S962" s="10"/>
      <c r="T962" s="13"/>
      <c r="U962" s="14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1"/>
      <c r="AO962" s="10"/>
      <c r="AP962" s="14"/>
      <c r="AQ962" s="14"/>
      <c r="AR962" s="14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1"/>
      <c r="BM962" s="10"/>
      <c r="BN962" s="10"/>
      <c r="BO962" s="10"/>
      <c r="BP962" s="10"/>
      <c r="BQ962" s="10"/>
      <c r="BR962" s="14"/>
      <c r="BS962" s="14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4"/>
      <c r="CO962" s="11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4"/>
      <c r="DJ962" s="14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4"/>
      <c r="EF962" s="14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1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1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</row>
    <row r="963">
      <c r="A963" s="7"/>
      <c r="B963" s="8"/>
      <c r="C963" s="8"/>
      <c r="D963" s="7"/>
      <c r="E963" s="7"/>
      <c r="F963" s="7"/>
      <c r="G963" s="9"/>
      <c r="H963" s="7"/>
      <c r="I963" s="7"/>
      <c r="J963" s="7"/>
      <c r="K963" s="7"/>
      <c r="L963" s="7"/>
      <c r="M963" s="7"/>
      <c r="N963" s="10"/>
      <c r="O963" s="10"/>
      <c r="P963" s="10"/>
      <c r="Q963" s="11"/>
      <c r="R963" s="10"/>
      <c r="S963" s="10"/>
      <c r="T963" s="13"/>
      <c r="U963" s="14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1"/>
      <c r="AO963" s="10"/>
      <c r="AP963" s="14"/>
      <c r="AQ963" s="14"/>
      <c r="AR963" s="14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1"/>
      <c r="BM963" s="10"/>
      <c r="BN963" s="10"/>
      <c r="BO963" s="10"/>
      <c r="BP963" s="10"/>
      <c r="BQ963" s="10"/>
      <c r="BR963" s="14"/>
      <c r="BS963" s="14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4"/>
      <c r="CO963" s="11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4"/>
      <c r="DJ963" s="14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4"/>
      <c r="EF963" s="14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1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1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</row>
    <row r="964">
      <c r="A964" s="7"/>
      <c r="B964" s="8"/>
      <c r="C964" s="8"/>
      <c r="D964" s="7"/>
      <c r="E964" s="7"/>
      <c r="F964" s="7"/>
      <c r="G964" s="9"/>
      <c r="H964" s="7"/>
      <c r="I964" s="7"/>
      <c r="J964" s="7"/>
      <c r="K964" s="7"/>
      <c r="L964" s="7"/>
      <c r="M964" s="7"/>
      <c r="N964" s="10"/>
      <c r="O964" s="10"/>
      <c r="P964" s="10"/>
      <c r="Q964" s="11"/>
      <c r="R964" s="10"/>
      <c r="S964" s="10"/>
      <c r="T964" s="13"/>
      <c r="U964" s="14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1"/>
      <c r="AO964" s="10"/>
      <c r="AP964" s="14"/>
      <c r="AQ964" s="14"/>
      <c r="AR964" s="14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1"/>
      <c r="BM964" s="10"/>
      <c r="BN964" s="10"/>
      <c r="BO964" s="10"/>
      <c r="BP964" s="10"/>
      <c r="BQ964" s="10"/>
      <c r="BR964" s="14"/>
      <c r="BS964" s="14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4"/>
      <c r="CO964" s="11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4"/>
      <c r="DJ964" s="14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4"/>
      <c r="EF964" s="14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1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1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</row>
    <row r="965">
      <c r="A965" s="7"/>
      <c r="B965" s="8"/>
      <c r="C965" s="8"/>
      <c r="D965" s="7"/>
      <c r="E965" s="7"/>
      <c r="F965" s="7"/>
      <c r="G965" s="9"/>
      <c r="H965" s="7"/>
      <c r="I965" s="7"/>
      <c r="J965" s="7"/>
      <c r="K965" s="7"/>
      <c r="L965" s="7"/>
      <c r="M965" s="7"/>
      <c r="N965" s="10"/>
      <c r="O965" s="10"/>
      <c r="P965" s="10"/>
      <c r="Q965" s="11"/>
      <c r="R965" s="10"/>
      <c r="S965" s="10"/>
      <c r="T965" s="13"/>
      <c r="U965" s="14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1"/>
      <c r="AO965" s="10"/>
      <c r="AP965" s="14"/>
      <c r="AQ965" s="14"/>
      <c r="AR965" s="14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1"/>
      <c r="BM965" s="10"/>
      <c r="BN965" s="10"/>
      <c r="BO965" s="10"/>
      <c r="BP965" s="10"/>
      <c r="BQ965" s="10"/>
      <c r="BR965" s="14"/>
      <c r="BS965" s="14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4"/>
      <c r="CO965" s="11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4"/>
      <c r="DJ965" s="14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4"/>
      <c r="EF965" s="14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1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1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</row>
    <row r="966">
      <c r="A966" s="7"/>
      <c r="B966" s="8"/>
      <c r="C966" s="8"/>
      <c r="D966" s="7"/>
      <c r="E966" s="7"/>
      <c r="F966" s="7"/>
      <c r="G966" s="9"/>
      <c r="H966" s="7"/>
      <c r="I966" s="7"/>
      <c r="J966" s="7"/>
      <c r="K966" s="7"/>
      <c r="L966" s="7"/>
      <c r="M966" s="7"/>
      <c r="N966" s="10"/>
      <c r="O966" s="10"/>
      <c r="P966" s="10"/>
      <c r="Q966" s="11"/>
      <c r="R966" s="10"/>
      <c r="S966" s="10"/>
      <c r="T966" s="13"/>
      <c r="U966" s="14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1"/>
      <c r="AO966" s="10"/>
      <c r="AP966" s="14"/>
      <c r="AQ966" s="14"/>
      <c r="AR966" s="14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1"/>
      <c r="BM966" s="10"/>
      <c r="BN966" s="10"/>
      <c r="BO966" s="10"/>
      <c r="BP966" s="10"/>
      <c r="BQ966" s="10"/>
      <c r="BR966" s="14"/>
      <c r="BS966" s="14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4"/>
      <c r="CO966" s="11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4"/>
      <c r="DJ966" s="14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4"/>
      <c r="EF966" s="14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1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1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</row>
    <row r="967">
      <c r="A967" s="7"/>
      <c r="B967" s="8"/>
      <c r="C967" s="8"/>
      <c r="D967" s="7"/>
      <c r="E967" s="7"/>
      <c r="F967" s="7"/>
      <c r="G967" s="9"/>
      <c r="H967" s="7"/>
      <c r="I967" s="7"/>
      <c r="J967" s="7"/>
      <c r="K967" s="7"/>
      <c r="L967" s="7"/>
      <c r="M967" s="7"/>
      <c r="N967" s="10"/>
      <c r="O967" s="10"/>
      <c r="P967" s="10"/>
      <c r="Q967" s="11"/>
      <c r="R967" s="10"/>
      <c r="S967" s="10"/>
      <c r="T967" s="13"/>
      <c r="U967" s="14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1"/>
      <c r="AO967" s="10"/>
      <c r="AP967" s="14"/>
      <c r="AQ967" s="14"/>
      <c r="AR967" s="14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1"/>
      <c r="BM967" s="10"/>
      <c r="BN967" s="10"/>
      <c r="BO967" s="10"/>
      <c r="BP967" s="10"/>
      <c r="BQ967" s="10"/>
      <c r="BR967" s="14"/>
      <c r="BS967" s="14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4"/>
      <c r="CO967" s="11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4"/>
      <c r="DJ967" s="14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4"/>
      <c r="EF967" s="14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1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1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</row>
    <row r="968">
      <c r="A968" s="7"/>
      <c r="B968" s="8"/>
      <c r="C968" s="8"/>
      <c r="D968" s="7"/>
      <c r="E968" s="7"/>
      <c r="F968" s="7"/>
      <c r="G968" s="9"/>
      <c r="H968" s="7"/>
      <c r="I968" s="7"/>
      <c r="J968" s="7"/>
      <c r="K968" s="7"/>
      <c r="L968" s="7"/>
      <c r="M968" s="7"/>
      <c r="N968" s="10"/>
      <c r="O968" s="10"/>
      <c r="P968" s="10"/>
      <c r="Q968" s="11"/>
      <c r="R968" s="10"/>
      <c r="S968" s="10"/>
      <c r="T968" s="13"/>
      <c r="U968" s="14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1"/>
      <c r="AO968" s="10"/>
      <c r="AP968" s="14"/>
      <c r="AQ968" s="14"/>
      <c r="AR968" s="14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1"/>
      <c r="BM968" s="10"/>
      <c r="BN968" s="10"/>
      <c r="BO968" s="10"/>
      <c r="BP968" s="10"/>
      <c r="BQ968" s="10"/>
      <c r="BR968" s="14"/>
      <c r="BS968" s="14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4"/>
      <c r="CO968" s="11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4"/>
      <c r="DJ968" s="14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4"/>
      <c r="EF968" s="14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1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1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</row>
    <row r="969">
      <c r="A969" s="7"/>
      <c r="B969" s="8"/>
      <c r="C969" s="8"/>
      <c r="D969" s="7"/>
      <c r="E969" s="7"/>
      <c r="F969" s="7"/>
      <c r="G969" s="9"/>
      <c r="H969" s="7"/>
      <c r="I969" s="7"/>
      <c r="J969" s="7"/>
      <c r="K969" s="7"/>
      <c r="L969" s="7"/>
      <c r="M969" s="7"/>
      <c r="N969" s="10"/>
      <c r="O969" s="10"/>
      <c r="P969" s="10"/>
      <c r="Q969" s="11"/>
      <c r="R969" s="10"/>
      <c r="S969" s="10"/>
      <c r="T969" s="13"/>
      <c r="U969" s="14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1"/>
      <c r="AO969" s="10"/>
      <c r="AP969" s="14"/>
      <c r="AQ969" s="14"/>
      <c r="AR969" s="14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1"/>
      <c r="BM969" s="10"/>
      <c r="BN969" s="10"/>
      <c r="BO969" s="10"/>
      <c r="BP969" s="10"/>
      <c r="BQ969" s="10"/>
      <c r="BR969" s="14"/>
      <c r="BS969" s="14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4"/>
      <c r="CO969" s="11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4"/>
      <c r="DJ969" s="14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4"/>
      <c r="EF969" s="14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1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1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</row>
    <row r="970">
      <c r="A970" s="7"/>
      <c r="B970" s="8"/>
      <c r="C970" s="8"/>
      <c r="D970" s="7"/>
      <c r="E970" s="7"/>
      <c r="F970" s="7"/>
      <c r="G970" s="9"/>
      <c r="H970" s="7"/>
      <c r="I970" s="7"/>
      <c r="J970" s="7"/>
      <c r="K970" s="7"/>
      <c r="L970" s="7"/>
      <c r="M970" s="7"/>
      <c r="N970" s="10"/>
      <c r="O970" s="10"/>
      <c r="P970" s="10"/>
      <c r="Q970" s="11"/>
      <c r="R970" s="10"/>
      <c r="S970" s="10"/>
      <c r="T970" s="13"/>
      <c r="U970" s="14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1"/>
      <c r="AO970" s="10"/>
      <c r="AP970" s="14"/>
      <c r="AQ970" s="14"/>
      <c r="AR970" s="14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1"/>
      <c r="BM970" s="10"/>
      <c r="BN970" s="10"/>
      <c r="BO970" s="10"/>
      <c r="BP970" s="10"/>
      <c r="BQ970" s="10"/>
      <c r="BR970" s="14"/>
      <c r="BS970" s="14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4"/>
      <c r="CO970" s="11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4"/>
      <c r="DJ970" s="14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4"/>
      <c r="EF970" s="14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1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1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</row>
    <row r="971">
      <c r="A971" s="7"/>
      <c r="B971" s="8"/>
      <c r="C971" s="8"/>
      <c r="D971" s="7"/>
      <c r="E971" s="7"/>
      <c r="F971" s="7"/>
      <c r="G971" s="9"/>
      <c r="H971" s="7"/>
      <c r="I971" s="7"/>
      <c r="J971" s="7"/>
      <c r="K971" s="7"/>
      <c r="L971" s="7"/>
      <c r="M971" s="7"/>
      <c r="N971" s="10"/>
      <c r="O971" s="10"/>
      <c r="P971" s="10"/>
      <c r="Q971" s="11"/>
      <c r="R971" s="10"/>
      <c r="S971" s="10"/>
      <c r="T971" s="13"/>
      <c r="U971" s="14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1"/>
      <c r="AO971" s="10"/>
      <c r="AP971" s="14"/>
      <c r="AQ971" s="14"/>
      <c r="AR971" s="14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1"/>
      <c r="BM971" s="10"/>
      <c r="BN971" s="10"/>
      <c r="BO971" s="10"/>
      <c r="BP971" s="10"/>
      <c r="BQ971" s="10"/>
      <c r="BR971" s="14"/>
      <c r="BS971" s="14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4"/>
      <c r="CO971" s="11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4"/>
      <c r="DJ971" s="14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4"/>
      <c r="EF971" s="14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1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1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</row>
    <row r="972">
      <c r="A972" s="7"/>
      <c r="B972" s="8"/>
      <c r="C972" s="8"/>
      <c r="D972" s="7"/>
      <c r="E972" s="7"/>
      <c r="F972" s="7"/>
      <c r="G972" s="9"/>
      <c r="H972" s="7"/>
      <c r="I972" s="7"/>
      <c r="J972" s="7"/>
      <c r="K972" s="7"/>
      <c r="L972" s="7"/>
      <c r="M972" s="7"/>
      <c r="N972" s="10"/>
      <c r="O972" s="10"/>
      <c r="P972" s="10"/>
      <c r="Q972" s="11"/>
      <c r="R972" s="10"/>
      <c r="S972" s="10"/>
      <c r="T972" s="13"/>
      <c r="U972" s="14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1"/>
      <c r="AO972" s="10"/>
      <c r="AP972" s="14"/>
      <c r="AQ972" s="14"/>
      <c r="AR972" s="14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1"/>
      <c r="BM972" s="10"/>
      <c r="BN972" s="10"/>
      <c r="BO972" s="10"/>
      <c r="BP972" s="10"/>
      <c r="BQ972" s="10"/>
      <c r="BR972" s="14"/>
      <c r="BS972" s="14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4"/>
      <c r="CO972" s="11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4"/>
      <c r="DJ972" s="14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4"/>
      <c r="EF972" s="14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1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1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</row>
    <row r="973">
      <c r="A973" s="7"/>
      <c r="B973" s="8"/>
      <c r="C973" s="8"/>
      <c r="D973" s="7"/>
      <c r="E973" s="7"/>
      <c r="F973" s="7"/>
      <c r="G973" s="9"/>
      <c r="H973" s="7"/>
      <c r="I973" s="7"/>
      <c r="J973" s="7"/>
      <c r="K973" s="7"/>
      <c r="L973" s="7"/>
      <c r="M973" s="7"/>
      <c r="N973" s="10"/>
      <c r="O973" s="10"/>
      <c r="P973" s="10"/>
      <c r="Q973" s="11"/>
      <c r="R973" s="10"/>
      <c r="S973" s="10"/>
      <c r="T973" s="13"/>
      <c r="U973" s="14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1"/>
      <c r="AO973" s="10"/>
      <c r="AP973" s="14"/>
      <c r="AQ973" s="14"/>
      <c r="AR973" s="14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1"/>
      <c r="BM973" s="10"/>
      <c r="BN973" s="10"/>
      <c r="BO973" s="10"/>
      <c r="BP973" s="10"/>
      <c r="BQ973" s="10"/>
      <c r="BR973" s="14"/>
      <c r="BS973" s="14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4"/>
      <c r="CO973" s="11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4"/>
      <c r="DJ973" s="14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4"/>
      <c r="EF973" s="14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1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1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</row>
    <row r="974">
      <c r="A974" s="7"/>
      <c r="B974" s="8"/>
      <c r="C974" s="8"/>
      <c r="D974" s="7"/>
      <c r="E974" s="7"/>
      <c r="F974" s="7"/>
      <c r="G974" s="9"/>
      <c r="H974" s="7"/>
      <c r="I974" s="7"/>
      <c r="J974" s="7"/>
      <c r="K974" s="7"/>
      <c r="L974" s="7"/>
      <c r="M974" s="7"/>
      <c r="N974" s="10"/>
      <c r="O974" s="10"/>
      <c r="P974" s="10"/>
      <c r="Q974" s="11"/>
      <c r="R974" s="10"/>
      <c r="S974" s="10"/>
      <c r="T974" s="13"/>
      <c r="U974" s="14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1"/>
      <c r="AO974" s="10"/>
      <c r="AP974" s="14"/>
      <c r="AQ974" s="14"/>
      <c r="AR974" s="14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1"/>
      <c r="BM974" s="10"/>
      <c r="BN974" s="10"/>
      <c r="BO974" s="10"/>
      <c r="BP974" s="10"/>
      <c r="BQ974" s="10"/>
      <c r="BR974" s="14"/>
      <c r="BS974" s="14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4"/>
      <c r="CO974" s="11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4"/>
      <c r="DJ974" s="14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4"/>
      <c r="EF974" s="14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1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1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</row>
    <row r="975">
      <c r="A975" s="7"/>
      <c r="B975" s="8"/>
      <c r="C975" s="8"/>
      <c r="D975" s="7"/>
      <c r="E975" s="7"/>
      <c r="F975" s="7"/>
      <c r="G975" s="9"/>
      <c r="H975" s="7"/>
      <c r="I975" s="7"/>
      <c r="J975" s="7"/>
      <c r="K975" s="7"/>
      <c r="L975" s="7"/>
      <c r="M975" s="7"/>
      <c r="N975" s="10"/>
      <c r="O975" s="10"/>
      <c r="P975" s="10"/>
      <c r="Q975" s="11"/>
      <c r="R975" s="10"/>
      <c r="S975" s="10"/>
      <c r="T975" s="13"/>
      <c r="U975" s="14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1"/>
      <c r="AO975" s="10"/>
      <c r="AP975" s="14"/>
      <c r="AQ975" s="14"/>
      <c r="AR975" s="14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1"/>
      <c r="BM975" s="10"/>
      <c r="BN975" s="10"/>
      <c r="BO975" s="10"/>
      <c r="BP975" s="10"/>
      <c r="BQ975" s="10"/>
      <c r="BR975" s="14"/>
      <c r="BS975" s="14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4"/>
      <c r="CO975" s="11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4"/>
      <c r="DJ975" s="14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4"/>
      <c r="EF975" s="14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1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1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</row>
    <row r="976">
      <c r="A976" s="7"/>
      <c r="B976" s="8"/>
      <c r="C976" s="8"/>
      <c r="D976" s="7"/>
      <c r="E976" s="7"/>
      <c r="F976" s="7"/>
      <c r="G976" s="9"/>
      <c r="H976" s="7"/>
      <c r="I976" s="7"/>
      <c r="J976" s="7"/>
      <c r="K976" s="7"/>
      <c r="L976" s="7"/>
      <c r="M976" s="7"/>
      <c r="N976" s="10"/>
      <c r="O976" s="10"/>
      <c r="P976" s="10"/>
      <c r="Q976" s="11"/>
      <c r="R976" s="10"/>
      <c r="S976" s="10"/>
      <c r="T976" s="13"/>
      <c r="U976" s="14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1"/>
      <c r="AO976" s="10"/>
      <c r="AP976" s="14"/>
      <c r="AQ976" s="14"/>
      <c r="AR976" s="14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1"/>
      <c r="BM976" s="10"/>
      <c r="BN976" s="10"/>
      <c r="BO976" s="10"/>
      <c r="BP976" s="10"/>
      <c r="BQ976" s="10"/>
      <c r="BR976" s="14"/>
      <c r="BS976" s="14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4"/>
      <c r="CO976" s="11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4"/>
      <c r="DJ976" s="14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4"/>
      <c r="EF976" s="14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1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1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</row>
    <row r="977">
      <c r="A977" s="7"/>
      <c r="B977" s="8"/>
      <c r="C977" s="8"/>
      <c r="D977" s="7"/>
      <c r="E977" s="7"/>
      <c r="F977" s="7"/>
      <c r="G977" s="9"/>
      <c r="H977" s="7"/>
      <c r="I977" s="7"/>
      <c r="J977" s="7"/>
      <c r="K977" s="7"/>
      <c r="L977" s="7"/>
      <c r="M977" s="7"/>
      <c r="N977" s="10"/>
      <c r="O977" s="10"/>
      <c r="P977" s="10"/>
      <c r="Q977" s="11"/>
      <c r="R977" s="10"/>
      <c r="S977" s="10"/>
      <c r="T977" s="13"/>
      <c r="U977" s="14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1"/>
      <c r="AO977" s="10"/>
      <c r="AP977" s="14"/>
      <c r="AQ977" s="14"/>
      <c r="AR977" s="14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1"/>
      <c r="BM977" s="10"/>
      <c r="BN977" s="10"/>
      <c r="BO977" s="10"/>
      <c r="BP977" s="10"/>
      <c r="BQ977" s="10"/>
      <c r="BR977" s="14"/>
      <c r="BS977" s="14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4"/>
      <c r="CO977" s="11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4"/>
      <c r="DJ977" s="14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4"/>
      <c r="EF977" s="14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1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1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</row>
    <row r="978">
      <c r="A978" s="7"/>
      <c r="B978" s="8"/>
      <c r="C978" s="8"/>
      <c r="D978" s="7"/>
      <c r="E978" s="7"/>
      <c r="F978" s="7"/>
      <c r="G978" s="9"/>
      <c r="H978" s="7"/>
      <c r="I978" s="7"/>
      <c r="J978" s="7"/>
      <c r="K978" s="7"/>
      <c r="L978" s="7"/>
      <c r="M978" s="7"/>
      <c r="N978" s="10"/>
      <c r="O978" s="10"/>
      <c r="P978" s="10"/>
      <c r="Q978" s="11"/>
      <c r="R978" s="10"/>
      <c r="S978" s="10"/>
      <c r="T978" s="13"/>
      <c r="U978" s="14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1"/>
      <c r="AO978" s="10"/>
      <c r="AP978" s="14"/>
      <c r="AQ978" s="14"/>
      <c r="AR978" s="14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1"/>
      <c r="BM978" s="10"/>
      <c r="BN978" s="10"/>
      <c r="BO978" s="10"/>
      <c r="BP978" s="10"/>
      <c r="BQ978" s="10"/>
      <c r="BR978" s="14"/>
      <c r="BS978" s="14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4"/>
      <c r="CO978" s="11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4"/>
      <c r="DJ978" s="14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4"/>
      <c r="EF978" s="14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1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1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</row>
    <row r="979">
      <c r="A979" s="7"/>
      <c r="B979" s="8"/>
      <c r="C979" s="8"/>
      <c r="D979" s="7"/>
      <c r="E979" s="7"/>
      <c r="F979" s="7"/>
      <c r="G979" s="9"/>
      <c r="H979" s="7"/>
      <c r="I979" s="7"/>
      <c r="J979" s="7"/>
      <c r="K979" s="7"/>
      <c r="L979" s="7"/>
      <c r="M979" s="7"/>
      <c r="N979" s="10"/>
      <c r="O979" s="10"/>
      <c r="P979" s="10"/>
      <c r="Q979" s="11"/>
      <c r="R979" s="10"/>
      <c r="S979" s="10"/>
      <c r="T979" s="13"/>
      <c r="U979" s="14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1"/>
      <c r="AO979" s="10"/>
      <c r="AP979" s="14"/>
      <c r="AQ979" s="14"/>
      <c r="AR979" s="14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1"/>
      <c r="BM979" s="10"/>
      <c r="BN979" s="10"/>
      <c r="BO979" s="10"/>
      <c r="BP979" s="10"/>
      <c r="BQ979" s="10"/>
      <c r="BR979" s="14"/>
      <c r="BS979" s="14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4"/>
      <c r="CO979" s="11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4"/>
      <c r="DJ979" s="14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4"/>
      <c r="EF979" s="14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1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1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</row>
    <row r="980">
      <c r="A980" s="7"/>
      <c r="B980" s="8"/>
      <c r="C980" s="8"/>
      <c r="D980" s="7"/>
      <c r="E980" s="7"/>
      <c r="F980" s="7"/>
      <c r="G980" s="9"/>
      <c r="H980" s="7"/>
      <c r="I980" s="7"/>
      <c r="J980" s="7"/>
      <c r="K980" s="7"/>
      <c r="L980" s="7"/>
      <c r="M980" s="7"/>
      <c r="N980" s="10"/>
      <c r="O980" s="10"/>
      <c r="P980" s="10"/>
      <c r="Q980" s="11"/>
      <c r="R980" s="10"/>
      <c r="S980" s="10"/>
      <c r="T980" s="13"/>
      <c r="U980" s="14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1"/>
      <c r="AO980" s="10"/>
      <c r="AP980" s="14"/>
      <c r="AQ980" s="14"/>
      <c r="AR980" s="14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1"/>
      <c r="BM980" s="10"/>
      <c r="BN980" s="10"/>
      <c r="BO980" s="10"/>
      <c r="BP980" s="10"/>
      <c r="BQ980" s="10"/>
      <c r="BR980" s="14"/>
      <c r="BS980" s="14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4"/>
      <c r="CO980" s="11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4"/>
      <c r="DJ980" s="14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4"/>
      <c r="EF980" s="14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1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1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</row>
    <row r="981">
      <c r="A981" s="7"/>
      <c r="B981" s="8"/>
      <c r="C981" s="8"/>
      <c r="D981" s="7"/>
      <c r="E981" s="7"/>
      <c r="F981" s="7"/>
      <c r="G981" s="9"/>
      <c r="H981" s="7"/>
      <c r="I981" s="7"/>
      <c r="J981" s="7"/>
      <c r="K981" s="7"/>
      <c r="L981" s="7"/>
      <c r="M981" s="7"/>
      <c r="N981" s="10"/>
      <c r="O981" s="10"/>
      <c r="P981" s="10"/>
      <c r="Q981" s="11"/>
      <c r="R981" s="10"/>
      <c r="S981" s="10"/>
      <c r="T981" s="13"/>
      <c r="U981" s="14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1"/>
      <c r="AO981" s="10"/>
      <c r="AP981" s="14"/>
      <c r="AQ981" s="14"/>
      <c r="AR981" s="14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1"/>
      <c r="BM981" s="10"/>
      <c r="BN981" s="10"/>
      <c r="BO981" s="10"/>
      <c r="BP981" s="10"/>
      <c r="BQ981" s="10"/>
      <c r="BR981" s="14"/>
      <c r="BS981" s="14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4"/>
      <c r="CO981" s="11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4"/>
      <c r="DJ981" s="14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4"/>
      <c r="EF981" s="14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1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1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</row>
    <row r="982">
      <c r="A982" s="7"/>
      <c r="B982" s="8"/>
      <c r="C982" s="8"/>
      <c r="D982" s="7"/>
      <c r="E982" s="7"/>
      <c r="F982" s="7"/>
      <c r="G982" s="9"/>
      <c r="H982" s="7"/>
      <c r="I982" s="7"/>
      <c r="J982" s="7"/>
      <c r="K982" s="7"/>
      <c r="L982" s="7"/>
      <c r="M982" s="7"/>
      <c r="N982" s="10"/>
      <c r="O982" s="10"/>
      <c r="P982" s="10"/>
      <c r="Q982" s="11"/>
      <c r="R982" s="10"/>
      <c r="S982" s="10"/>
      <c r="T982" s="13"/>
      <c r="U982" s="14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1"/>
      <c r="AO982" s="10"/>
      <c r="AP982" s="14"/>
      <c r="AQ982" s="14"/>
      <c r="AR982" s="14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1"/>
      <c r="BM982" s="10"/>
      <c r="BN982" s="10"/>
      <c r="BO982" s="10"/>
      <c r="BP982" s="10"/>
      <c r="BQ982" s="10"/>
      <c r="BR982" s="14"/>
      <c r="BS982" s="14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4"/>
      <c r="CO982" s="11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4"/>
      <c r="DJ982" s="14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4"/>
      <c r="EF982" s="14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1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1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</row>
    <row r="983">
      <c r="A983" s="7"/>
      <c r="B983" s="8"/>
      <c r="C983" s="8"/>
      <c r="D983" s="7"/>
      <c r="E983" s="7"/>
      <c r="F983" s="7"/>
      <c r="G983" s="9"/>
      <c r="H983" s="7"/>
      <c r="I983" s="7"/>
      <c r="J983" s="7"/>
      <c r="K983" s="7"/>
      <c r="L983" s="7"/>
      <c r="M983" s="7"/>
      <c r="N983" s="10"/>
      <c r="O983" s="10"/>
      <c r="P983" s="10"/>
      <c r="Q983" s="11"/>
      <c r="R983" s="10"/>
      <c r="S983" s="10"/>
      <c r="T983" s="13"/>
      <c r="U983" s="14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1"/>
      <c r="AO983" s="10"/>
      <c r="AP983" s="14"/>
      <c r="AQ983" s="14"/>
      <c r="AR983" s="14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1"/>
      <c r="BM983" s="10"/>
      <c r="BN983" s="10"/>
      <c r="BO983" s="10"/>
      <c r="BP983" s="10"/>
      <c r="BQ983" s="10"/>
      <c r="BR983" s="14"/>
      <c r="BS983" s="14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4"/>
      <c r="CO983" s="11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4"/>
      <c r="DJ983" s="14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4"/>
      <c r="EF983" s="14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1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1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</row>
    <row r="984">
      <c r="A984" s="7"/>
      <c r="B984" s="8"/>
      <c r="C984" s="8"/>
      <c r="D984" s="7"/>
      <c r="E984" s="7"/>
      <c r="F984" s="7"/>
      <c r="G984" s="9"/>
      <c r="H984" s="7"/>
      <c r="I984" s="7"/>
      <c r="J984" s="7"/>
      <c r="K984" s="7"/>
      <c r="L984" s="7"/>
      <c r="M984" s="7"/>
      <c r="N984" s="10"/>
      <c r="O984" s="10"/>
      <c r="P984" s="10"/>
      <c r="Q984" s="11"/>
      <c r="R984" s="10"/>
      <c r="S984" s="10"/>
      <c r="T984" s="13"/>
      <c r="U984" s="14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1"/>
      <c r="AO984" s="10"/>
      <c r="AP984" s="14"/>
      <c r="AQ984" s="14"/>
      <c r="AR984" s="14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1"/>
      <c r="BM984" s="10"/>
      <c r="BN984" s="10"/>
      <c r="BO984" s="10"/>
      <c r="BP984" s="10"/>
      <c r="BQ984" s="10"/>
      <c r="BR984" s="14"/>
      <c r="BS984" s="14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4"/>
      <c r="CO984" s="11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4"/>
      <c r="DJ984" s="14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4"/>
      <c r="EF984" s="14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1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1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</row>
    <row r="985">
      <c r="A985" s="7"/>
      <c r="B985" s="8"/>
      <c r="C985" s="8"/>
      <c r="D985" s="7"/>
      <c r="E985" s="7"/>
      <c r="F985" s="7"/>
      <c r="G985" s="9"/>
      <c r="H985" s="7"/>
      <c r="I985" s="7"/>
      <c r="J985" s="7"/>
      <c r="K985" s="7"/>
      <c r="L985" s="7"/>
      <c r="M985" s="7"/>
      <c r="N985" s="10"/>
      <c r="O985" s="10"/>
      <c r="P985" s="10"/>
      <c r="Q985" s="11"/>
      <c r="R985" s="10"/>
      <c r="S985" s="10"/>
      <c r="T985" s="13"/>
      <c r="U985" s="14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1"/>
      <c r="AO985" s="10"/>
      <c r="AP985" s="14"/>
      <c r="AQ985" s="14"/>
      <c r="AR985" s="14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1"/>
      <c r="BM985" s="10"/>
      <c r="BN985" s="10"/>
      <c r="BO985" s="10"/>
      <c r="BP985" s="10"/>
      <c r="BQ985" s="10"/>
      <c r="BR985" s="14"/>
      <c r="BS985" s="14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4"/>
      <c r="CO985" s="11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4"/>
      <c r="DJ985" s="14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4"/>
      <c r="EF985" s="14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1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1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</row>
    <row r="986">
      <c r="A986" s="7"/>
      <c r="B986" s="8"/>
      <c r="C986" s="8"/>
      <c r="D986" s="7"/>
      <c r="E986" s="7"/>
      <c r="F986" s="7"/>
      <c r="G986" s="9"/>
      <c r="H986" s="7"/>
      <c r="I986" s="7"/>
      <c r="J986" s="7"/>
      <c r="K986" s="7"/>
      <c r="L986" s="7"/>
      <c r="M986" s="7"/>
      <c r="N986" s="10"/>
      <c r="O986" s="10"/>
      <c r="P986" s="10"/>
      <c r="Q986" s="11"/>
      <c r="R986" s="10"/>
      <c r="S986" s="10"/>
      <c r="T986" s="13"/>
      <c r="U986" s="14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1"/>
      <c r="AO986" s="10"/>
      <c r="AP986" s="14"/>
      <c r="AQ986" s="14"/>
      <c r="AR986" s="14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1"/>
      <c r="BM986" s="10"/>
      <c r="BN986" s="10"/>
      <c r="BO986" s="10"/>
      <c r="BP986" s="10"/>
      <c r="BQ986" s="10"/>
      <c r="BR986" s="14"/>
      <c r="BS986" s="14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4"/>
      <c r="CO986" s="11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4"/>
      <c r="DJ986" s="14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4"/>
      <c r="EF986" s="14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1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1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</row>
    <row r="987">
      <c r="A987" s="7"/>
      <c r="B987" s="8"/>
      <c r="C987" s="8"/>
      <c r="D987" s="7"/>
      <c r="E987" s="7"/>
      <c r="F987" s="7"/>
      <c r="G987" s="9"/>
      <c r="H987" s="7"/>
      <c r="I987" s="7"/>
      <c r="J987" s="7"/>
      <c r="K987" s="7"/>
      <c r="L987" s="7"/>
      <c r="M987" s="7"/>
      <c r="N987" s="10"/>
      <c r="O987" s="10"/>
      <c r="P987" s="10"/>
      <c r="Q987" s="11"/>
      <c r="R987" s="10"/>
      <c r="S987" s="10"/>
      <c r="T987" s="13"/>
      <c r="U987" s="14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1"/>
      <c r="AO987" s="10"/>
      <c r="AP987" s="14"/>
      <c r="AQ987" s="14"/>
      <c r="AR987" s="14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1"/>
      <c r="BM987" s="10"/>
      <c r="BN987" s="10"/>
      <c r="BO987" s="10"/>
      <c r="BP987" s="10"/>
      <c r="BQ987" s="10"/>
      <c r="BR987" s="14"/>
      <c r="BS987" s="14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4"/>
      <c r="CO987" s="11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4"/>
      <c r="DJ987" s="14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4"/>
      <c r="EF987" s="14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1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1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</row>
    <row r="988">
      <c r="A988" s="7"/>
      <c r="B988" s="8"/>
      <c r="C988" s="8"/>
      <c r="D988" s="7"/>
      <c r="E988" s="7"/>
      <c r="F988" s="7"/>
      <c r="G988" s="9"/>
      <c r="H988" s="7"/>
      <c r="I988" s="7"/>
      <c r="J988" s="7"/>
      <c r="K988" s="7"/>
      <c r="L988" s="7"/>
      <c r="M988" s="7"/>
      <c r="N988" s="10"/>
      <c r="O988" s="10"/>
      <c r="P988" s="10"/>
      <c r="Q988" s="11"/>
      <c r="R988" s="10"/>
      <c r="S988" s="10"/>
      <c r="T988" s="13"/>
      <c r="U988" s="14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1"/>
      <c r="AO988" s="10"/>
      <c r="AP988" s="14"/>
      <c r="AQ988" s="14"/>
      <c r="AR988" s="14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1"/>
      <c r="BM988" s="10"/>
      <c r="BN988" s="10"/>
      <c r="BO988" s="10"/>
      <c r="BP988" s="10"/>
      <c r="BQ988" s="10"/>
      <c r="BR988" s="14"/>
      <c r="BS988" s="14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4"/>
      <c r="CO988" s="11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4"/>
      <c r="DJ988" s="14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4"/>
      <c r="EF988" s="14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1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1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</row>
    <row r="989">
      <c r="A989" s="7"/>
      <c r="B989" s="8"/>
      <c r="C989" s="8"/>
      <c r="D989" s="7"/>
      <c r="E989" s="7"/>
      <c r="F989" s="7"/>
      <c r="G989" s="9"/>
      <c r="H989" s="7"/>
      <c r="I989" s="7"/>
      <c r="J989" s="7"/>
      <c r="K989" s="7"/>
      <c r="L989" s="7"/>
      <c r="M989" s="7"/>
      <c r="N989" s="10"/>
      <c r="O989" s="10"/>
      <c r="P989" s="10"/>
      <c r="Q989" s="11"/>
      <c r="R989" s="10"/>
      <c r="S989" s="10"/>
      <c r="T989" s="13"/>
      <c r="U989" s="14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1"/>
      <c r="AO989" s="10"/>
      <c r="AP989" s="14"/>
      <c r="AQ989" s="14"/>
      <c r="AR989" s="14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1"/>
      <c r="BM989" s="10"/>
      <c r="BN989" s="10"/>
      <c r="BO989" s="10"/>
      <c r="BP989" s="10"/>
      <c r="BQ989" s="10"/>
      <c r="BR989" s="14"/>
      <c r="BS989" s="14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4"/>
      <c r="CO989" s="11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4"/>
      <c r="DJ989" s="14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4"/>
      <c r="EF989" s="14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1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1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</row>
    <row r="990">
      <c r="A990" s="7"/>
      <c r="B990" s="8"/>
      <c r="C990" s="8"/>
      <c r="D990" s="7"/>
      <c r="E990" s="7"/>
      <c r="F990" s="7"/>
      <c r="G990" s="9"/>
      <c r="H990" s="7"/>
      <c r="I990" s="7"/>
      <c r="J990" s="7"/>
      <c r="K990" s="7"/>
      <c r="L990" s="7"/>
      <c r="M990" s="7"/>
      <c r="N990" s="10"/>
      <c r="O990" s="10"/>
      <c r="P990" s="10"/>
      <c r="Q990" s="11"/>
      <c r="R990" s="10"/>
      <c r="S990" s="10"/>
      <c r="T990" s="13"/>
      <c r="U990" s="14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1"/>
      <c r="AO990" s="10"/>
      <c r="AP990" s="14"/>
      <c r="AQ990" s="14"/>
      <c r="AR990" s="14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1"/>
      <c r="BM990" s="10"/>
      <c r="BN990" s="10"/>
      <c r="BO990" s="10"/>
      <c r="BP990" s="10"/>
      <c r="BQ990" s="10"/>
      <c r="BR990" s="14"/>
      <c r="BS990" s="14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4"/>
      <c r="CO990" s="11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4"/>
      <c r="DJ990" s="14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4"/>
      <c r="EF990" s="14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1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1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</row>
    <row r="991">
      <c r="A991" s="7"/>
      <c r="B991" s="8"/>
      <c r="C991" s="8"/>
      <c r="D991" s="7"/>
      <c r="E991" s="7"/>
      <c r="F991" s="7"/>
      <c r="G991" s="9"/>
      <c r="H991" s="7"/>
      <c r="I991" s="7"/>
      <c r="J991" s="7"/>
      <c r="K991" s="7"/>
      <c r="L991" s="7"/>
      <c r="M991" s="7"/>
      <c r="N991" s="10"/>
      <c r="O991" s="10"/>
      <c r="P991" s="10"/>
      <c r="Q991" s="11"/>
      <c r="R991" s="10"/>
      <c r="S991" s="10"/>
      <c r="T991" s="13"/>
      <c r="U991" s="14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1"/>
      <c r="AO991" s="10"/>
      <c r="AP991" s="14"/>
      <c r="AQ991" s="14"/>
      <c r="AR991" s="14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1"/>
      <c r="BM991" s="10"/>
      <c r="BN991" s="10"/>
      <c r="BO991" s="10"/>
      <c r="BP991" s="10"/>
      <c r="BQ991" s="10"/>
      <c r="BR991" s="14"/>
      <c r="BS991" s="14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4"/>
      <c r="CO991" s="11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4"/>
      <c r="DJ991" s="14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4"/>
      <c r="EF991" s="14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1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1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</row>
    <row r="992">
      <c r="A992" s="7"/>
      <c r="B992" s="8"/>
      <c r="C992" s="8"/>
      <c r="D992" s="7"/>
      <c r="E992" s="7"/>
      <c r="F992" s="7"/>
      <c r="G992" s="9"/>
      <c r="H992" s="7"/>
      <c r="I992" s="7"/>
      <c r="J992" s="7"/>
      <c r="K992" s="7"/>
      <c r="L992" s="7"/>
      <c r="M992" s="7"/>
      <c r="N992" s="10"/>
      <c r="O992" s="10"/>
      <c r="P992" s="10"/>
      <c r="Q992" s="11"/>
      <c r="R992" s="10"/>
      <c r="S992" s="10"/>
      <c r="T992" s="13"/>
      <c r="U992" s="14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1"/>
      <c r="AO992" s="10"/>
      <c r="AP992" s="14"/>
      <c r="AQ992" s="14"/>
      <c r="AR992" s="14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1"/>
      <c r="BM992" s="10"/>
      <c r="BN992" s="10"/>
      <c r="BO992" s="10"/>
      <c r="BP992" s="10"/>
      <c r="BQ992" s="10"/>
      <c r="BR992" s="14"/>
      <c r="BS992" s="14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4"/>
      <c r="CO992" s="11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4"/>
      <c r="DJ992" s="14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4"/>
      <c r="EF992" s="14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1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1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</row>
    <row r="993">
      <c r="A993" s="7"/>
      <c r="B993" s="8"/>
      <c r="C993" s="8"/>
      <c r="D993" s="7"/>
      <c r="E993" s="7"/>
      <c r="F993" s="7"/>
      <c r="G993" s="9"/>
      <c r="H993" s="7"/>
      <c r="I993" s="7"/>
      <c r="J993" s="7"/>
      <c r="K993" s="7"/>
      <c r="L993" s="7"/>
      <c r="M993" s="7"/>
      <c r="N993" s="10"/>
      <c r="O993" s="10"/>
      <c r="P993" s="10"/>
      <c r="Q993" s="11"/>
      <c r="R993" s="10"/>
      <c r="S993" s="10"/>
      <c r="T993" s="13"/>
      <c r="U993" s="14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1"/>
      <c r="AO993" s="10"/>
      <c r="AP993" s="14"/>
      <c r="AQ993" s="14"/>
      <c r="AR993" s="14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1"/>
      <c r="BM993" s="10"/>
      <c r="BN993" s="10"/>
      <c r="BO993" s="10"/>
      <c r="BP993" s="10"/>
      <c r="BQ993" s="10"/>
      <c r="BR993" s="14"/>
      <c r="BS993" s="14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4"/>
      <c r="CO993" s="11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4"/>
      <c r="DJ993" s="14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4"/>
      <c r="EF993" s="14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1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1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</row>
    <row r="994">
      <c r="A994" s="7"/>
      <c r="B994" s="8"/>
      <c r="C994" s="8"/>
      <c r="D994" s="7"/>
      <c r="E994" s="7"/>
      <c r="F994" s="7"/>
      <c r="G994" s="9"/>
      <c r="H994" s="7"/>
      <c r="I994" s="7"/>
      <c r="J994" s="7"/>
      <c r="K994" s="7"/>
      <c r="L994" s="7"/>
      <c r="M994" s="7"/>
      <c r="N994" s="10"/>
      <c r="O994" s="10"/>
      <c r="P994" s="10"/>
      <c r="Q994" s="11"/>
      <c r="R994" s="10"/>
      <c r="S994" s="10"/>
      <c r="T994" s="13"/>
      <c r="U994" s="14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1"/>
      <c r="AO994" s="10"/>
      <c r="AP994" s="14"/>
      <c r="AQ994" s="14"/>
      <c r="AR994" s="14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1"/>
      <c r="BM994" s="10"/>
      <c r="BN994" s="10"/>
      <c r="BO994" s="10"/>
      <c r="BP994" s="10"/>
      <c r="BQ994" s="10"/>
      <c r="BR994" s="14"/>
      <c r="BS994" s="14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4"/>
      <c r="CO994" s="11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4"/>
      <c r="DJ994" s="14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4"/>
      <c r="EF994" s="14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1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1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</row>
    <row r="995">
      <c r="A995" s="7"/>
      <c r="B995" s="8"/>
      <c r="C995" s="8"/>
      <c r="D995" s="7"/>
      <c r="E995" s="7"/>
      <c r="F995" s="7"/>
      <c r="G995" s="9"/>
      <c r="H995" s="7"/>
      <c r="I995" s="7"/>
      <c r="J995" s="7"/>
      <c r="K995" s="7"/>
      <c r="L995" s="7"/>
      <c r="M995" s="7"/>
      <c r="N995" s="10"/>
      <c r="O995" s="10"/>
      <c r="P995" s="10"/>
      <c r="Q995" s="11"/>
      <c r="R995" s="10"/>
      <c r="S995" s="10"/>
      <c r="T995" s="13"/>
      <c r="U995" s="14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1"/>
      <c r="AO995" s="10"/>
      <c r="AP995" s="14"/>
      <c r="AQ995" s="14"/>
      <c r="AR995" s="14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1"/>
      <c r="BM995" s="10"/>
      <c r="BN995" s="10"/>
      <c r="BO995" s="10"/>
      <c r="BP995" s="10"/>
      <c r="BQ995" s="10"/>
      <c r="BR995" s="14"/>
      <c r="BS995" s="14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4"/>
      <c r="CO995" s="11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4"/>
      <c r="DJ995" s="14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4"/>
      <c r="EF995" s="14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1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1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</row>
    <row r="996">
      <c r="A996" s="7"/>
      <c r="B996" s="8"/>
      <c r="C996" s="8"/>
      <c r="D996" s="7"/>
      <c r="E996" s="7"/>
      <c r="F996" s="7"/>
      <c r="G996" s="9"/>
      <c r="H996" s="7"/>
      <c r="I996" s="7"/>
      <c r="J996" s="7"/>
      <c r="K996" s="7"/>
      <c r="L996" s="7"/>
      <c r="M996" s="7"/>
      <c r="N996" s="10"/>
      <c r="O996" s="10"/>
      <c r="P996" s="10"/>
      <c r="Q996" s="11"/>
      <c r="R996" s="10"/>
      <c r="S996" s="10"/>
      <c r="T996" s="13"/>
      <c r="U996" s="14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1"/>
      <c r="AO996" s="10"/>
      <c r="AP996" s="14"/>
      <c r="AQ996" s="14"/>
      <c r="AR996" s="14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1"/>
      <c r="BM996" s="10"/>
      <c r="BN996" s="10"/>
      <c r="BO996" s="10"/>
      <c r="BP996" s="10"/>
      <c r="BQ996" s="10"/>
      <c r="BR996" s="14"/>
      <c r="BS996" s="14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4"/>
      <c r="CO996" s="11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4"/>
      <c r="DJ996" s="14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4"/>
      <c r="EF996" s="14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1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1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</row>
    <row r="997">
      <c r="A997" s="7"/>
      <c r="B997" s="8"/>
      <c r="C997" s="8"/>
      <c r="D997" s="7"/>
      <c r="E997" s="7"/>
      <c r="F997" s="7"/>
      <c r="G997" s="9"/>
      <c r="H997" s="7"/>
      <c r="I997" s="7"/>
      <c r="J997" s="7"/>
      <c r="K997" s="7"/>
      <c r="L997" s="7"/>
      <c r="M997" s="7"/>
      <c r="N997" s="10"/>
      <c r="O997" s="10"/>
      <c r="P997" s="10"/>
      <c r="Q997" s="11"/>
      <c r="R997" s="10"/>
      <c r="S997" s="10"/>
      <c r="T997" s="13"/>
      <c r="U997" s="14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1"/>
      <c r="AO997" s="10"/>
      <c r="AP997" s="14"/>
      <c r="AQ997" s="14"/>
      <c r="AR997" s="14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1"/>
      <c r="BM997" s="10"/>
      <c r="BN997" s="10"/>
      <c r="BO997" s="10"/>
      <c r="BP997" s="10"/>
      <c r="BQ997" s="10"/>
      <c r="BR997" s="14"/>
      <c r="BS997" s="14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4"/>
      <c r="CO997" s="11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4"/>
      <c r="DJ997" s="14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4"/>
      <c r="EF997" s="14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1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1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</row>
    <row r="998">
      <c r="A998" s="7"/>
      <c r="B998" s="8"/>
      <c r="C998" s="8"/>
      <c r="D998" s="7"/>
      <c r="E998" s="7"/>
      <c r="F998" s="7"/>
      <c r="G998" s="9"/>
      <c r="H998" s="7"/>
      <c r="I998" s="7"/>
      <c r="J998" s="7"/>
      <c r="K998" s="7"/>
      <c r="L998" s="7"/>
      <c r="M998" s="7"/>
      <c r="N998" s="10"/>
      <c r="O998" s="10"/>
      <c r="P998" s="10"/>
      <c r="Q998" s="11"/>
      <c r="R998" s="10"/>
      <c r="S998" s="10"/>
      <c r="T998" s="13"/>
      <c r="U998" s="14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1"/>
      <c r="AO998" s="10"/>
      <c r="AP998" s="14"/>
      <c r="AQ998" s="14"/>
      <c r="AR998" s="14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1"/>
      <c r="BM998" s="10"/>
      <c r="BN998" s="10"/>
      <c r="BO998" s="10"/>
      <c r="BP998" s="10"/>
      <c r="BQ998" s="10"/>
      <c r="BR998" s="14"/>
      <c r="BS998" s="14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4"/>
      <c r="CO998" s="11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4"/>
      <c r="DJ998" s="14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4"/>
      <c r="EF998" s="14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1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1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</row>
    <row r="999">
      <c r="A999" s="7"/>
      <c r="B999" s="8"/>
      <c r="C999" s="8"/>
      <c r="D999" s="7"/>
      <c r="E999" s="7"/>
      <c r="F999" s="7"/>
      <c r="G999" s="9"/>
      <c r="H999" s="7"/>
      <c r="I999" s="7"/>
      <c r="J999" s="7"/>
      <c r="K999" s="7"/>
      <c r="L999" s="7"/>
      <c r="M999" s="7"/>
      <c r="N999" s="10"/>
      <c r="O999" s="10"/>
      <c r="P999" s="10"/>
      <c r="Q999" s="11"/>
      <c r="R999" s="10"/>
      <c r="S999" s="10"/>
      <c r="T999" s="13"/>
      <c r="U999" s="14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1"/>
      <c r="AO999" s="10"/>
      <c r="AP999" s="14"/>
      <c r="AQ999" s="14"/>
      <c r="AR999" s="14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1"/>
      <c r="BM999" s="10"/>
      <c r="BN999" s="10"/>
      <c r="BO999" s="10"/>
      <c r="BP999" s="10"/>
      <c r="BQ999" s="10"/>
      <c r="BR999" s="14"/>
      <c r="BS999" s="14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4"/>
      <c r="CO999" s="11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4"/>
      <c r="DJ999" s="14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4"/>
      <c r="EF999" s="14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1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1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</row>
    <row r="1000">
      <c r="A1000" s="7"/>
      <c r="B1000" s="8"/>
      <c r="C1000" s="8"/>
      <c r="D1000" s="7"/>
      <c r="E1000" s="7"/>
      <c r="F1000" s="7"/>
      <c r="G1000" s="9"/>
      <c r="H1000" s="7"/>
      <c r="I1000" s="7"/>
      <c r="J1000" s="7"/>
      <c r="K1000" s="7"/>
      <c r="L1000" s="7"/>
      <c r="M1000" s="7"/>
      <c r="N1000" s="10"/>
      <c r="O1000" s="10"/>
      <c r="P1000" s="10"/>
      <c r="Q1000" s="11"/>
      <c r="R1000" s="10"/>
      <c r="S1000" s="10"/>
      <c r="T1000" s="13"/>
      <c r="U1000" s="14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1"/>
      <c r="AO1000" s="10"/>
      <c r="AP1000" s="14"/>
      <c r="AQ1000" s="14"/>
      <c r="AR1000" s="14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1"/>
      <c r="BM1000" s="10"/>
      <c r="BN1000" s="10"/>
      <c r="BO1000" s="10"/>
      <c r="BP1000" s="10"/>
      <c r="BQ1000" s="10"/>
      <c r="BR1000" s="14"/>
      <c r="BS1000" s="14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4"/>
      <c r="CO1000" s="11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4"/>
      <c r="DJ1000" s="14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4"/>
      <c r="EF1000" s="14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1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1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</row>
    <row r="1001">
      <c r="A1001" s="7"/>
      <c r="B1001" s="8"/>
      <c r="C1001" s="8"/>
      <c r="D1001" s="7"/>
      <c r="E1001" s="7"/>
      <c r="F1001" s="7"/>
      <c r="G1001" s="9"/>
      <c r="H1001" s="7"/>
      <c r="I1001" s="7"/>
      <c r="J1001" s="7"/>
      <c r="K1001" s="7"/>
      <c r="L1001" s="7"/>
      <c r="M1001" s="7"/>
      <c r="N1001" s="10"/>
      <c r="O1001" s="10"/>
      <c r="P1001" s="10"/>
      <c r="Q1001" s="11"/>
      <c r="R1001" s="10"/>
      <c r="S1001" s="10"/>
      <c r="T1001" s="13"/>
      <c r="U1001" s="14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1"/>
      <c r="AO1001" s="10"/>
      <c r="AP1001" s="14"/>
      <c r="AQ1001" s="14"/>
      <c r="AR1001" s="14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1"/>
      <c r="BM1001" s="10"/>
      <c r="BN1001" s="10"/>
      <c r="BO1001" s="10"/>
      <c r="BP1001" s="10"/>
      <c r="BQ1001" s="10"/>
      <c r="BR1001" s="14"/>
      <c r="BS1001" s="14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4"/>
      <c r="CO1001" s="11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4"/>
      <c r="DJ1001" s="14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4"/>
      <c r="EF1001" s="14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1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1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</row>
    <row r="1002">
      <c r="A1002" s="7"/>
      <c r="B1002" s="8"/>
      <c r="C1002" s="8"/>
      <c r="D1002" s="7"/>
      <c r="E1002" s="7"/>
      <c r="F1002" s="7"/>
      <c r="G1002" s="9"/>
      <c r="H1002" s="7"/>
      <c r="I1002" s="7"/>
      <c r="J1002" s="7"/>
      <c r="K1002" s="7"/>
      <c r="L1002" s="7"/>
      <c r="M1002" s="7"/>
      <c r="N1002" s="10"/>
      <c r="O1002" s="10"/>
      <c r="P1002" s="10"/>
      <c r="Q1002" s="11"/>
      <c r="R1002" s="10"/>
      <c r="S1002" s="10"/>
      <c r="T1002" s="13"/>
      <c r="U1002" s="14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1"/>
      <c r="AO1002" s="10"/>
      <c r="AP1002" s="14"/>
      <c r="AQ1002" s="14"/>
      <c r="AR1002" s="14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1"/>
      <c r="BM1002" s="10"/>
      <c r="BN1002" s="10"/>
      <c r="BO1002" s="10"/>
      <c r="BP1002" s="10"/>
      <c r="BQ1002" s="10"/>
      <c r="BR1002" s="14"/>
      <c r="BS1002" s="14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4"/>
      <c r="CO1002" s="11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4"/>
      <c r="DJ1002" s="14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4"/>
      <c r="EF1002" s="14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1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1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</row>
    <row r="1003">
      <c r="A1003" s="7"/>
      <c r="B1003" s="8"/>
      <c r="C1003" s="8"/>
      <c r="D1003" s="7"/>
      <c r="E1003" s="7"/>
      <c r="F1003" s="7"/>
      <c r="G1003" s="9"/>
      <c r="H1003" s="7"/>
      <c r="I1003" s="7"/>
      <c r="J1003" s="7"/>
      <c r="K1003" s="7"/>
      <c r="L1003" s="7"/>
      <c r="M1003" s="7"/>
      <c r="N1003" s="10"/>
      <c r="O1003" s="10"/>
      <c r="P1003" s="10"/>
      <c r="Q1003" s="11"/>
      <c r="R1003" s="10"/>
      <c r="S1003" s="10"/>
      <c r="T1003" s="13"/>
      <c r="U1003" s="14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1"/>
      <c r="AO1003" s="10"/>
      <c r="AP1003" s="14"/>
      <c r="AQ1003" s="14"/>
      <c r="AR1003" s="14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1"/>
      <c r="BM1003" s="10"/>
      <c r="BN1003" s="10"/>
      <c r="BO1003" s="10"/>
      <c r="BP1003" s="10"/>
      <c r="BQ1003" s="10"/>
      <c r="BR1003" s="14"/>
      <c r="BS1003" s="14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4"/>
      <c r="CO1003" s="11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4"/>
      <c r="DJ1003" s="14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4"/>
      <c r="EF1003" s="14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1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1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</row>
    <row r="1004">
      <c r="A1004" s="7"/>
      <c r="B1004" s="8"/>
      <c r="C1004" s="8"/>
      <c r="D1004" s="7"/>
      <c r="E1004" s="7"/>
      <c r="F1004" s="7"/>
      <c r="G1004" s="9"/>
      <c r="H1004" s="7"/>
      <c r="I1004" s="7"/>
      <c r="J1004" s="7"/>
      <c r="K1004" s="7"/>
      <c r="L1004" s="7"/>
      <c r="M1004" s="7"/>
      <c r="N1004" s="10"/>
      <c r="O1004" s="10"/>
      <c r="P1004" s="10"/>
      <c r="Q1004" s="11"/>
      <c r="R1004" s="10"/>
      <c r="S1004" s="10"/>
      <c r="T1004" s="13"/>
      <c r="U1004" s="14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1"/>
      <c r="AO1004" s="10"/>
      <c r="AP1004" s="14"/>
      <c r="AQ1004" s="14"/>
      <c r="AR1004" s="14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1"/>
      <c r="BM1004" s="10"/>
      <c r="BN1004" s="10"/>
      <c r="BO1004" s="10"/>
      <c r="BP1004" s="10"/>
      <c r="BQ1004" s="10"/>
      <c r="BR1004" s="14"/>
      <c r="BS1004" s="14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4"/>
      <c r="CO1004" s="11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4"/>
      <c r="DJ1004" s="14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4"/>
      <c r="EF1004" s="14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1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1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</row>
    <row r="1005">
      <c r="A1005" s="7"/>
      <c r="B1005" s="8"/>
      <c r="C1005" s="8"/>
      <c r="D1005" s="7"/>
      <c r="E1005" s="7"/>
      <c r="F1005" s="7"/>
      <c r="G1005" s="9"/>
      <c r="H1005" s="7"/>
      <c r="I1005" s="7"/>
      <c r="J1005" s="7"/>
      <c r="K1005" s="7"/>
      <c r="L1005" s="7"/>
      <c r="M1005" s="7"/>
      <c r="N1005" s="10"/>
      <c r="O1005" s="10"/>
      <c r="P1005" s="10"/>
      <c r="Q1005" s="11"/>
      <c r="R1005" s="10"/>
      <c r="S1005" s="10"/>
      <c r="T1005" s="13"/>
      <c r="U1005" s="14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1"/>
      <c r="AO1005" s="10"/>
      <c r="AP1005" s="14"/>
      <c r="AQ1005" s="14"/>
      <c r="AR1005" s="14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1"/>
      <c r="BM1005" s="10"/>
      <c r="BN1005" s="10"/>
      <c r="BO1005" s="10"/>
      <c r="BP1005" s="10"/>
      <c r="BQ1005" s="10"/>
      <c r="BR1005" s="14"/>
      <c r="BS1005" s="14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4"/>
      <c r="CO1005" s="11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4"/>
      <c r="DJ1005" s="14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4"/>
      <c r="EF1005" s="14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1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1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</row>
    <row r="1006">
      <c r="A1006" s="7"/>
      <c r="B1006" s="8"/>
      <c r="C1006" s="8"/>
      <c r="D1006" s="7"/>
      <c r="E1006" s="7"/>
      <c r="F1006" s="7"/>
      <c r="G1006" s="9"/>
      <c r="H1006" s="7"/>
      <c r="I1006" s="7"/>
      <c r="J1006" s="7"/>
      <c r="K1006" s="7"/>
      <c r="L1006" s="7"/>
      <c r="M1006" s="7"/>
      <c r="N1006" s="10"/>
      <c r="O1006" s="10"/>
      <c r="P1006" s="10"/>
      <c r="Q1006" s="11"/>
      <c r="R1006" s="10"/>
      <c r="S1006" s="10"/>
      <c r="T1006" s="13"/>
      <c r="U1006" s="14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1"/>
      <c r="AO1006" s="10"/>
      <c r="AP1006" s="14"/>
      <c r="AQ1006" s="14"/>
      <c r="AR1006" s="14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1"/>
      <c r="BM1006" s="10"/>
      <c r="BN1006" s="10"/>
      <c r="BO1006" s="10"/>
      <c r="BP1006" s="10"/>
      <c r="BQ1006" s="10"/>
      <c r="BR1006" s="14"/>
      <c r="BS1006" s="14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4"/>
      <c r="CO1006" s="11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4"/>
      <c r="DJ1006" s="14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4"/>
      <c r="EF1006" s="14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1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1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</row>
    <row r="1007">
      <c r="A1007" s="7"/>
      <c r="B1007" s="8"/>
      <c r="C1007" s="8"/>
      <c r="D1007" s="7"/>
      <c r="E1007" s="7"/>
      <c r="F1007" s="7"/>
      <c r="G1007" s="9"/>
      <c r="H1007" s="7"/>
      <c r="I1007" s="7"/>
      <c r="J1007" s="7"/>
      <c r="K1007" s="7"/>
      <c r="L1007" s="7"/>
      <c r="M1007" s="7"/>
      <c r="N1007" s="10"/>
      <c r="O1007" s="10"/>
      <c r="P1007" s="10"/>
      <c r="Q1007" s="11"/>
      <c r="R1007" s="10"/>
      <c r="S1007" s="10"/>
      <c r="T1007" s="13"/>
      <c r="U1007" s="14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1"/>
      <c r="AO1007" s="10"/>
      <c r="AP1007" s="14"/>
      <c r="AQ1007" s="14"/>
      <c r="AR1007" s="14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1"/>
      <c r="BM1007" s="10"/>
      <c r="BN1007" s="10"/>
      <c r="BO1007" s="10"/>
      <c r="BP1007" s="10"/>
      <c r="BQ1007" s="10"/>
      <c r="BR1007" s="14"/>
      <c r="BS1007" s="14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4"/>
      <c r="CO1007" s="11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4"/>
      <c r="DJ1007" s="14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4"/>
      <c r="EF1007" s="14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1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1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</row>
    <row r="1008">
      <c r="A1008" s="7"/>
      <c r="B1008" s="8"/>
      <c r="C1008" s="8"/>
      <c r="D1008" s="7"/>
      <c r="E1008" s="7"/>
      <c r="F1008" s="7"/>
      <c r="G1008" s="9"/>
      <c r="H1008" s="7"/>
      <c r="I1008" s="7"/>
      <c r="J1008" s="7"/>
      <c r="K1008" s="7"/>
      <c r="L1008" s="7"/>
      <c r="M1008" s="7"/>
      <c r="N1008" s="10"/>
      <c r="O1008" s="10"/>
      <c r="P1008" s="10"/>
      <c r="Q1008" s="11"/>
      <c r="R1008" s="10"/>
      <c r="S1008" s="10"/>
      <c r="T1008" s="13"/>
      <c r="U1008" s="14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1"/>
      <c r="AO1008" s="10"/>
      <c r="AP1008" s="14"/>
      <c r="AQ1008" s="14"/>
      <c r="AR1008" s="14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1"/>
      <c r="BM1008" s="10"/>
      <c r="BN1008" s="10"/>
      <c r="BO1008" s="10"/>
      <c r="BP1008" s="10"/>
      <c r="BQ1008" s="10"/>
      <c r="BR1008" s="14"/>
      <c r="BS1008" s="14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4"/>
      <c r="CO1008" s="11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4"/>
      <c r="DJ1008" s="14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4"/>
      <c r="EF1008" s="14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1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1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</row>
    <row r="1009">
      <c r="A1009" s="7"/>
      <c r="B1009" s="8"/>
      <c r="C1009" s="8"/>
      <c r="D1009" s="7"/>
      <c r="E1009" s="7"/>
      <c r="F1009" s="7"/>
      <c r="G1009" s="9"/>
      <c r="H1009" s="7"/>
      <c r="I1009" s="7"/>
      <c r="J1009" s="7"/>
      <c r="K1009" s="7"/>
      <c r="L1009" s="7"/>
      <c r="M1009" s="7"/>
      <c r="N1009" s="10"/>
      <c r="O1009" s="10"/>
      <c r="P1009" s="10"/>
      <c r="Q1009" s="11"/>
      <c r="R1009" s="10"/>
      <c r="S1009" s="10"/>
      <c r="T1009" s="13"/>
      <c r="U1009" s="14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1"/>
      <c r="AO1009" s="10"/>
      <c r="AP1009" s="14"/>
      <c r="AQ1009" s="14"/>
      <c r="AR1009" s="14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1"/>
      <c r="BM1009" s="10"/>
      <c r="BN1009" s="10"/>
      <c r="BO1009" s="10"/>
      <c r="BP1009" s="10"/>
      <c r="BQ1009" s="10"/>
      <c r="BR1009" s="14"/>
      <c r="BS1009" s="14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4"/>
      <c r="CO1009" s="11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4"/>
      <c r="DJ1009" s="14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4"/>
      <c r="EF1009" s="14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1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1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</row>
  </sheetData>
  <conditionalFormatting sqref="H1:H1009">
    <cfRule type="cellIs" dxfId="0" priority="1" operator="equal">
      <formula>"ODOBREN"</formula>
    </cfRule>
  </conditionalFormatting>
  <conditionalFormatting sqref="H1:H1009">
    <cfRule type="cellIs" dxfId="1" priority="2" operator="equal">
      <formula>"NEREŠEN"</formula>
    </cfRule>
  </conditionalFormatting>
  <conditionalFormatting sqref="T3:HR1009">
    <cfRule type="expression" dxfId="0" priority="3">
      <formula>ISNUMBER(T3)</formula>
    </cfRule>
  </conditionalFormatting>
  <conditionalFormatting sqref="T3:HR1009">
    <cfRule type="expression" dxfId="1" priority="4">
      <formula>NOT(ISNUMBER(T3))</formula>
    </cfRule>
  </conditionalFormatting>
  <conditionalFormatting sqref="A3:G1009">
    <cfRule type="expression" dxfId="2" priority="5">
      <formula>$A3="d"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7.0" ySplit="2.0" topLeftCell="H3" activePane="bottomRight" state="frozen"/>
      <selection activeCell="H1" sqref="H1" pane="topRight"/>
      <selection activeCell="A3" sqref="A3" pane="bottomLeft"/>
      <selection activeCell="H3" sqref="H3" pane="bottomRight"/>
    </sheetView>
  </sheetViews>
  <sheetFormatPr customHeight="1" defaultColWidth="12.63" defaultRowHeight="15.75"/>
  <cols>
    <col customWidth="1" hidden="1" min="1" max="1" width="3.5"/>
    <col customWidth="1" min="2" max="3" width="7.13"/>
    <col customWidth="1" min="4" max="4" width="16.88"/>
    <col customWidth="1" min="5" max="5" width="9.25"/>
    <col customWidth="1" min="6" max="6" width="10.38"/>
    <col customWidth="1" min="7" max="7" width="6.38"/>
    <col customWidth="1" hidden="1" min="8" max="8" width="7.75"/>
    <col customWidth="1" min="9" max="9" width="10.88"/>
    <col customWidth="1" min="10" max="10" width="27.13"/>
    <col customWidth="1" min="11" max="11" width="5.63"/>
    <col customWidth="1" hidden="1" min="12" max="12" width="7.88"/>
    <col customWidth="1" hidden="1" min="13" max="13" width="32.88"/>
    <col customWidth="1" min="14" max="16" width="11.5"/>
    <col customWidth="1" hidden="1" min="17" max="19" width="10.88"/>
    <col customWidth="1" min="20" max="92" width="3.63"/>
    <col customWidth="1" hidden="1" min="93" max="215" width="3.63"/>
    <col customWidth="1" min="216" max="226" width="3.63"/>
  </cols>
  <sheetData>
    <row r="1">
      <c r="A1" s="1"/>
      <c r="B1" s="1"/>
      <c r="C1" s="1"/>
      <c r="D1" s="1" t="str">
        <f>IFERROR(__xludf.DUMMYFUNCTION("filter(Rezultati!C1:HF10167,Rezultati!K1:K10167&lt;&gt;""A"")"),"")</f>
        <v/>
      </c>
      <c r="E1" s="1"/>
      <c r="F1" s="1"/>
      <c r="G1" s="1"/>
      <c r="H1" s="1"/>
      <c r="I1" s="1"/>
      <c r="J1" s="1"/>
      <c r="K1" s="1"/>
      <c r="L1" s="1"/>
      <c r="M1" s="1"/>
      <c r="N1" s="12" t="str">
        <f>IFERROR(__xludf.DUMMYFUNCTION("""COMPUTED_VALUE"""),"B1")</f>
        <v>B1</v>
      </c>
      <c r="O1" s="2" t="str">
        <f>IFERROR(__xludf.DUMMYFUNCTION("""COMPUTED_VALUE"""),"B2")</f>
        <v>B2</v>
      </c>
      <c r="P1" s="2" t="str">
        <f>IFERROR(__xludf.DUMMYFUNCTION("""COMPUTED_VALUE"""),"B3")</f>
        <v>B3</v>
      </c>
      <c r="Q1" s="2" t="str">
        <f>IFERROR(__xludf.DUMMYFUNCTION("""COMPUTED_VALUE"""),"A1")</f>
        <v>A1</v>
      </c>
      <c r="R1" s="2" t="str">
        <f>IFERROR(__xludf.DUMMYFUNCTION("""COMPUTED_VALUE"""),"A2")</f>
        <v>A2</v>
      </c>
      <c r="S1" s="2" t="str">
        <f>IFERROR(__xludf.DUMMYFUNCTION("""COMPUTED_VALUE"""),"A3")</f>
        <v>A3</v>
      </c>
      <c r="T1" s="3" t="str">
        <f>IFERROR(__xludf.DUMMYFUNCTION("""COMPUTED_VALUE"""),"Hakerisanje")</f>
        <v>Hakerisanje</v>
      </c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 t="str">
        <f>IFERROR(__xludf.DUMMYFUNCTION("""COMPUTED_VALUE"""),"Poljoprivrednik")</f>
        <v>Poljoprivrednik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3" t="str">
        <f>IFERROR(__xludf.DUMMYFUNCTION("""COMPUTED_VALUE"""),"Miniranje")</f>
        <v>Miniranje</v>
      </c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3" t="str">
        <f>IFERROR(__xludf.DUMMYFUNCTION("""COMPUTED_VALUE"""),"Nz")</f>
        <v>Nz</v>
      </c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3" t="str">
        <f>IFERROR(__xludf.DUMMYFUNCTION("""COMPUTED_VALUE"""),"Vizaard")</f>
        <v>Vizaard</v>
      </c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 t="str">
        <f>IFERROR(__xludf.DUMMYFUNCTION("""COMPUTED_VALUE"""),"Pariz")</f>
        <v>Pariz</v>
      </c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</row>
    <row r="2">
      <c r="A2" s="4"/>
      <c r="B2" s="1" t="s">
        <v>597</v>
      </c>
      <c r="C2" s="1" t="s">
        <v>598</v>
      </c>
      <c r="D2" s="4" t="str">
        <f>IFERROR(__xludf.DUMMYFUNCTION("""COMPUTED_VALUE"""),"Korisničko_Ime")</f>
        <v>Korisničko_Ime</v>
      </c>
      <c r="E2" s="4" t="str">
        <f>IFERROR(__xludf.DUMMYFUNCTION("""COMPUTED_VALUE"""),"Ime")</f>
        <v>Ime</v>
      </c>
      <c r="F2" s="4" t="str">
        <f>IFERROR(__xludf.DUMMYFUNCTION("""COMPUTED_VALUE"""),"Prezime")</f>
        <v>Prezime</v>
      </c>
      <c r="G2" s="4" t="str">
        <f>IFERROR(__xludf.DUMMYFUNCTION("""COMPUTED_VALUE"""),"Ukupno")</f>
        <v>Ukupno</v>
      </c>
      <c r="H2" s="4" t="str">
        <f>IFERROR(__xludf.DUMMYFUNCTION("""COMPUTED_VALUE"""),"Status")</f>
        <v>Status</v>
      </c>
      <c r="I2" s="4" t="str">
        <f>IFERROR(__xludf.DUMMYFUNCTION("""COMPUTED_VALUE"""),"Opština")</f>
        <v>Opština</v>
      </c>
      <c r="J2" s="4" t="str">
        <f>IFERROR(__xludf.DUMMYFUNCTION("""COMPUTED_VALUE"""),"Škola")</f>
        <v>Škola</v>
      </c>
      <c r="K2" s="4" t="str">
        <f>IFERROR(__xludf.DUMMYFUNCTION("""COMPUTED_VALUE"""),"Razred")</f>
        <v>Razred</v>
      </c>
      <c r="L2" s="4" t="str">
        <f>IFERROR(__xludf.DUMMYFUNCTION("""COMPUTED_VALUE"""),"Kategorija")</f>
        <v>Kategorija</v>
      </c>
      <c r="M2" s="4" t="str">
        <f>IFERROR(__xludf.DUMMYFUNCTION("""COMPUTED_VALUE"""),"Mentor")</f>
        <v>Mentor</v>
      </c>
      <c r="N2" s="12" t="str">
        <f>IFERROR(__xludf.DUMMYFUNCTION("""COMPUTED_VALUE"""),"Hakerisanje")</f>
        <v>Hakerisanje</v>
      </c>
      <c r="O2" s="2" t="str">
        <f>IFERROR(__xludf.DUMMYFUNCTION("""COMPUTED_VALUE"""),"Poljoprivrednik")</f>
        <v>Poljoprivrednik</v>
      </c>
      <c r="P2" s="2" t="str">
        <f>IFERROR(__xludf.DUMMYFUNCTION("""COMPUTED_VALUE"""),"Miniranje")</f>
        <v>Miniranje</v>
      </c>
      <c r="Q2" s="2" t="str">
        <f>IFERROR(__xludf.DUMMYFUNCTION("""COMPUTED_VALUE"""),"Nz")</f>
        <v>Nz</v>
      </c>
      <c r="R2" s="2" t="str">
        <f>IFERROR(__xludf.DUMMYFUNCTION("""COMPUTED_VALUE"""),"Vizaard")</f>
        <v>Vizaard</v>
      </c>
      <c r="S2" s="2" t="str">
        <f>IFERROR(__xludf.DUMMYFUNCTION("""COMPUTED_VALUE"""),"Pariz")</f>
        <v>Pariz</v>
      </c>
      <c r="T2" s="5">
        <f>IFERROR(__xludf.DUMMYFUNCTION("""COMPUTED_VALUE"""),1.0)</f>
        <v>1</v>
      </c>
      <c r="U2" s="6">
        <f>IFERROR(__xludf.DUMMYFUNCTION("""COMPUTED_VALUE"""),2.0)</f>
        <v>2</v>
      </c>
      <c r="V2" s="6">
        <f>IFERROR(__xludf.DUMMYFUNCTION("""COMPUTED_VALUE"""),3.0)</f>
        <v>3</v>
      </c>
      <c r="W2" s="6">
        <f>IFERROR(__xludf.DUMMYFUNCTION("""COMPUTED_VALUE"""),4.0)</f>
        <v>4</v>
      </c>
      <c r="X2" s="6">
        <f>IFERROR(__xludf.DUMMYFUNCTION("""COMPUTED_VALUE"""),5.0)</f>
        <v>5</v>
      </c>
      <c r="Y2" s="6">
        <f>IFERROR(__xludf.DUMMYFUNCTION("""COMPUTED_VALUE"""),6.0)</f>
        <v>6</v>
      </c>
      <c r="Z2" s="6">
        <f>IFERROR(__xludf.DUMMYFUNCTION("""COMPUTED_VALUE"""),7.0)</f>
        <v>7</v>
      </c>
      <c r="AA2" s="6">
        <f>IFERROR(__xludf.DUMMYFUNCTION("""COMPUTED_VALUE"""),8.0)</f>
        <v>8</v>
      </c>
      <c r="AB2" s="6">
        <f>IFERROR(__xludf.DUMMYFUNCTION("""COMPUTED_VALUE"""),9.0)</f>
        <v>9</v>
      </c>
      <c r="AC2" s="6">
        <f>IFERROR(__xludf.DUMMYFUNCTION("""COMPUTED_VALUE"""),10.0)</f>
        <v>10</v>
      </c>
      <c r="AD2" s="6">
        <f>IFERROR(__xludf.DUMMYFUNCTION("""COMPUTED_VALUE"""),11.0)</f>
        <v>11</v>
      </c>
      <c r="AE2" s="6">
        <f>IFERROR(__xludf.DUMMYFUNCTION("""COMPUTED_VALUE"""),12.0)</f>
        <v>12</v>
      </c>
      <c r="AF2" s="6">
        <f>IFERROR(__xludf.DUMMYFUNCTION("""COMPUTED_VALUE"""),13.0)</f>
        <v>13</v>
      </c>
      <c r="AG2" s="6">
        <f>IFERROR(__xludf.DUMMYFUNCTION("""COMPUTED_VALUE"""),14.0)</f>
        <v>14</v>
      </c>
      <c r="AH2" s="6">
        <f>IFERROR(__xludf.DUMMYFUNCTION("""COMPUTED_VALUE"""),15.0)</f>
        <v>15</v>
      </c>
      <c r="AI2" s="6">
        <f>IFERROR(__xludf.DUMMYFUNCTION("""COMPUTED_VALUE"""),16.0)</f>
        <v>16</v>
      </c>
      <c r="AJ2" s="6">
        <f>IFERROR(__xludf.DUMMYFUNCTION("""COMPUTED_VALUE"""),17.0)</f>
        <v>17</v>
      </c>
      <c r="AK2" s="6">
        <f>IFERROR(__xludf.DUMMYFUNCTION("""COMPUTED_VALUE"""),18.0)</f>
        <v>18</v>
      </c>
      <c r="AL2" s="6">
        <f>IFERROR(__xludf.DUMMYFUNCTION("""COMPUTED_VALUE"""),19.0)</f>
        <v>19</v>
      </c>
      <c r="AM2" s="6">
        <f>IFERROR(__xludf.DUMMYFUNCTION("""COMPUTED_VALUE"""),20.0)</f>
        <v>20</v>
      </c>
      <c r="AN2" s="5">
        <f>IFERROR(__xludf.DUMMYFUNCTION("""COMPUTED_VALUE"""),1.0)</f>
        <v>1</v>
      </c>
      <c r="AO2" s="6">
        <f>IFERROR(__xludf.DUMMYFUNCTION("""COMPUTED_VALUE"""),2.0)</f>
        <v>2</v>
      </c>
      <c r="AP2" s="6">
        <f>IFERROR(__xludf.DUMMYFUNCTION("""COMPUTED_VALUE"""),3.0)</f>
        <v>3</v>
      </c>
      <c r="AQ2" s="6">
        <f>IFERROR(__xludf.DUMMYFUNCTION("""COMPUTED_VALUE"""),4.0)</f>
        <v>4</v>
      </c>
      <c r="AR2" s="6">
        <f>IFERROR(__xludf.DUMMYFUNCTION("""COMPUTED_VALUE"""),5.0)</f>
        <v>5</v>
      </c>
      <c r="AS2" s="6">
        <f>IFERROR(__xludf.DUMMYFUNCTION("""COMPUTED_VALUE"""),6.0)</f>
        <v>6</v>
      </c>
      <c r="AT2" s="6">
        <f>IFERROR(__xludf.DUMMYFUNCTION("""COMPUTED_VALUE"""),7.0)</f>
        <v>7</v>
      </c>
      <c r="AU2" s="6">
        <f>IFERROR(__xludf.DUMMYFUNCTION("""COMPUTED_VALUE"""),8.0)</f>
        <v>8</v>
      </c>
      <c r="AV2" s="6">
        <f>IFERROR(__xludf.DUMMYFUNCTION("""COMPUTED_VALUE"""),9.0)</f>
        <v>9</v>
      </c>
      <c r="AW2" s="6">
        <f>IFERROR(__xludf.DUMMYFUNCTION("""COMPUTED_VALUE"""),10.0)</f>
        <v>10</v>
      </c>
      <c r="AX2" s="6">
        <f>IFERROR(__xludf.DUMMYFUNCTION("""COMPUTED_VALUE"""),11.0)</f>
        <v>11</v>
      </c>
      <c r="AY2" s="6">
        <f>IFERROR(__xludf.DUMMYFUNCTION("""COMPUTED_VALUE"""),12.0)</f>
        <v>12</v>
      </c>
      <c r="AZ2" s="6">
        <f>IFERROR(__xludf.DUMMYFUNCTION("""COMPUTED_VALUE"""),13.0)</f>
        <v>13</v>
      </c>
      <c r="BA2" s="6">
        <f>IFERROR(__xludf.DUMMYFUNCTION("""COMPUTED_VALUE"""),14.0)</f>
        <v>14</v>
      </c>
      <c r="BB2" s="6">
        <f>IFERROR(__xludf.DUMMYFUNCTION("""COMPUTED_VALUE"""),15.0)</f>
        <v>15</v>
      </c>
      <c r="BC2" s="6">
        <f>IFERROR(__xludf.DUMMYFUNCTION("""COMPUTED_VALUE"""),16.0)</f>
        <v>16</v>
      </c>
      <c r="BD2" s="6">
        <f>IFERROR(__xludf.DUMMYFUNCTION("""COMPUTED_VALUE"""),17.0)</f>
        <v>17</v>
      </c>
      <c r="BE2" s="6">
        <f>IFERROR(__xludf.DUMMYFUNCTION("""COMPUTED_VALUE"""),18.0)</f>
        <v>18</v>
      </c>
      <c r="BF2" s="6">
        <f>IFERROR(__xludf.DUMMYFUNCTION("""COMPUTED_VALUE"""),19.0)</f>
        <v>19</v>
      </c>
      <c r="BG2" s="6">
        <f>IFERROR(__xludf.DUMMYFUNCTION("""COMPUTED_VALUE"""),20.0)</f>
        <v>20</v>
      </c>
      <c r="BH2" s="6">
        <f>IFERROR(__xludf.DUMMYFUNCTION("""COMPUTED_VALUE"""),21.0)</f>
        <v>21</v>
      </c>
      <c r="BI2" s="6">
        <f>IFERROR(__xludf.DUMMYFUNCTION("""COMPUTED_VALUE"""),22.0)</f>
        <v>22</v>
      </c>
      <c r="BJ2" s="6">
        <f>IFERROR(__xludf.DUMMYFUNCTION("""COMPUTED_VALUE"""),23.0)</f>
        <v>23</v>
      </c>
      <c r="BK2" s="6">
        <f>IFERROR(__xludf.DUMMYFUNCTION("""COMPUTED_VALUE"""),24.0)</f>
        <v>24</v>
      </c>
      <c r="BL2" s="5">
        <f>IFERROR(__xludf.DUMMYFUNCTION("""COMPUTED_VALUE"""),1.0)</f>
        <v>1</v>
      </c>
      <c r="BM2" s="6">
        <f>IFERROR(__xludf.DUMMYFUNCTION("""COMPUTED_VALUE"""),2.0)</f>
        <v>2</v>
      </c>
      <c r="BN2" s="6">
        <f>IFERROR(__xludf.DUMMYFUNCTION("""COMPUTED_VALUE"""),3.0)</f>
        <v>3</v>
      </c>
      <c r="BO2" s="6">
        <f>IFERROR(__xludf.DUMMYFUNCTION("""COMPUTED_VALUE"""),4.0)</f>
        <v>4</v>
      </c>
      <c r="BP2" s="6">
        <f>IFERROR(__xludf.DUMMYFUNCTION("""COMPUTED_VALUE"""),5.0)</f>
        <v>5</v>
      </c>
      <c r="BQ2" s="6">
        <f>IFERROR(__xludf.DUMMYFUNCTION("""COMPUTED_VALUE"""),6.0)</f>
        <v>6</v>
      </c>
      <c r="BR2" s="6">
        <f>IFERROR(__xludf.DUMMYFUNCTION("""COMPUTED_VALUE"""),7.0)</f>
        <v>7</v>
      </c>
      <c r="BS2" s="6">
        <f>IFERROR(__xludf.DUMMYFUNCTION("""COMPUTED_VALUE"""),8.0)</f>
        <v>8</v>
      </c>
      <c r="BT2" s="6">
        <f>IFERROR(__xludf.DUMMYFUNCTION("""COMPUTED_VALUE"""),9.0)</f>
        <v>9</v>
      </c>
      <c r="BU2" s="6">
        <f>IFERROR(__xludf.DUMMYFUNCTION("""COMPUTED_VALUE"""),10.0)</f>
        <v>10</v>
      </c>
      <c r="BV2" s="6">
        <f>IFERROR(__xludf.DUMMYFUNCTION("""COMPUTED_VALUE"""),11.0)</f>
        <v>11</v>
      </c>
      <c r="BW2" s="6">
        <f>IFERROR(__xludf.DUMMYFUNCTION("""COMPUTED_VALUE"""),12.0)</f>
        <v>12</v>
      </c>
      <c r="BX2" s="6">
        <f>IFERROR(__xludf.DUMMYFUNCTION("""COMPUTED_VALUE"""),13.0)</f>
        <v>13</v>
      </c>
      <c r="BY2" s="6">
        <f>IFERROR(__xludf.DUMMYFUNCTION("""COMPUTED_VALUE"""),14.0)</f>
        <v>14</v>
      </c>
      <c r="BZ2" s="6">
        <f>IFERROR(__xludf.DUMMYFUNCTION("""COMPUTED_VALUE"""),15.0)</f>
        <v>15</v>
      </c>
      <c r="CA2" s="6">
        <f>IFERROR(__xludf.DUMMYFUNCTION("""COMPUTED_VALUE"""),16.0)</f>
        <v>16</v>
      </c>
      <c r="CB2" s="6">
        <f>IFERROR(__xludf.DUMMYFUNCTION("""COMPUTED_VALUE"""),17.0)</f>
        <v>17</v>
      </c>
      <c r="CC2" s="6">
        <f>IFERROR(__xludf.DUMMYFUNCTION("""COMPUTED_VALUE"""),18.0)</f>
        <v>18</v>
      </c>
      <c r="CD2" s="6">
        <f>IFERROR(__xludf.DUMMYFUNCTION("""COMPUTED_VALUE"""),19.0)</f>
        <v>19</v>
      </c>
      <c r="CE2" s="6">
        <f>IFERROR(__xludf.DUMMYFUNCTION("""COMPUTED_VALUE"""),20.0)</f>
        <v>20</v>
      </c>
      <c r="CF2" s="6">
        <f>IFERROR(__xludf.DUMMYFUNCTION("""COMPUTED_VALUE"""),21.0)</f>
        <v>21</v>
      </c>
      <c r="CG2" s="6">
        <f>IFERROR(__xludf.DUMMYFUNCTION("""COMPUTED_VALUE"""),22.0)</f>
        <v>22</v>
      </c>
      <c r="CH2" s="6">
        <f>IFERROR(__xludf.DUMMYFUNCTION("""COMPUTED_VALUE"""),23.0)</f>
        <v>23</v>
      </c>
      <c r="CI2" s="6">
        <f>IFERROR(__xludf.DUMMYFUNCTION("""COMPUTED_VALUE"""),24.0)</f>
        <v>24</v>
      </c>
      <c r="CJ2" s="6">
        <f>IFERROR(__xludf.DUMMYFUNCTION("""COMPUTED_VALUE"""),25.0)</f>
        <v>25</v>
      </c>
      <c r="CK2" s="6">
        <f>IFERROR(__xludf.DUMMYFUNCTION("""COMPUTED_VALUE"""),26.0)</f>
        <v>26</v>
      </c>
      <c r="CL2" s="6">
        <f>IFERROR(__xludf.DUMMYFUNCTION("""COMPUTED_VALUE"""),27.0)</f>
        <v>27</v>
      </c>
      <c r="CM2" s="6">
        <f>IFERROR(__xludf.DUMMYFUNCTION("""COMPUTED_VALUE"""),28.0)</f>
        <v>28</v>
      </c>
      <c r="CN2" s="6">
        <f>IFERROR(__xludf.DUMMYFUNCTION("""COMPUTED_VALUE"""),29.0)</f>
        <v>29</v>
      </c>
      <c r="CO2" s="5">
        <f>IFERROR(__xludf.DUMMYFUNCTION("""COMPUTED_VALUE"""),1.0)</f>
        <v>1</v>
      </c>
      <c r="CP2" s="6">
        <f>IFERROR(__xludf.DUMMYFUNCTION("""COMPUTED_VALUE"""),2.0)</f>
        <v>2</v>
      </c>
      <c r="CQ2" s="6">
        <f>IFERROR(__xludf.DUMMYFUNCTION("""COMPUTED_VALUE"""),3.0)</f>
        <v>3</v>
      </c>
      <c r="CR2" s="6">
        <f>IFERROR(__xludf.DUMMYFUNCTION("""COMPUTED_VALUE"""),4.0)</f>
        <v>4</v>
      </c>
      <c r="CS2" s="6">
        <f>IFERROR(__xludf.DUMMYFUNCTION("""COMPUTED_VALUE"""),5.0)</f>
        <v>5</v>
      </c>
      <c r="CT2" s="6">
        <f>IFERROR(__xludf.DUMMYFUNCTION("""COMPUTED_VALUE"""),6.0)</f>
        <v>6</v>
      </c>
      <c r="CU2" s="6">
        <f>IFERROR(__xludf.DUMMYFUNCTION("""COMPUTED_VALUE"""),7.0)</f>
        <v>7</v>
      </c>
      <c r="CV2" s="6">
        <f>IFERROR(__xludf.DUMMYFUNCTION("""COMPUTED_VALUE"""),8.0)</f>
        <v>8</v>
      </c>
      <c r="CW2" s="6">
        <f>IFERROR(__xludf.DUMMYFUNCTION("""COMPUTED_VALUE"""),9.0)</f>
        <v>9</v>
      </c>
      <c r="CX2" s="6">
        <f>IFERROR(__xludf.DUMMYFUNCTION("""COMPUTED_VALUE"""),10.0)</f>
        <v>10</v>
      </c>
      <c r="CY2" s="6">
        <f>IFERROR(__xludf.DUMMYFUNCTION("""COMPUTED_VALUE"""),11.0)</f>
        <v>11</v>
      </c>
      <c r="CZ2" s="6">
        <f>IFERROR(__xludf.DUMMYFUNCTION("""COMPUTED_VALUE"""),12.0)</f>
        <v>12</v>
      </c>
      <c r="DA2" s="6">
        <f>IFERROR(__xludf.DUMMYFUNCTION("""COMPUTED_VALUE"""),13.0)</f>
        <v>13</v>
      </c>
      <c r="DB2" s="6">
        <f>IFERROR(__xludf.DUMMYFUNCTION("""COMPUTED_VALUE"""),14.0)</f>
        <v>14</v>
      </c>
      <c r="DC2" s="6">
        <f>IFERROR(__xludf.DUMMYFUNCTION("""COMPUTED_VALUE"""),15.0)</f>
        <v>15</v>
      </c>
      <c r="DD2" s="6">
        <f>IFERROR(__xludf.DUMMYFUNCTION("""COMPUTED_VALUE"""),16.0)</f>
        <v>16</v>
      </c>
      <c r="DE2" s="6">
        <f>IFERROR(__xludf.DUMMYFUNCTION("""COMPUTED_VALUE"""),17.0)</f>
        <v>17</v>
      </c>
      <c r="DF2" s="6">
        <f>IFERROR(__xludf.DUMMYFUNCTION("""COMPUTED_VALUE"""),18.0)</f>
        <v>18</v>
      </c>
      <c r="DG2" s="6">
        <f>IFERROR(__xludf.DUMMYFUNCTION("""COMPUTED_VALUE"""),19.0)</f>
        <v>19</v>
      </c>
      <c r="DH2" s="6">
        <f>IFERROR(__xludf.DUMMYFUNCTION("""COMPUTED_VALUE"""),20.0)</f>
        <v>20</v>
      </c>
      <c r="DI2" s="6">
        <f>IFERROR(__xludf.DUMMYFUNCTION("""COMPUTED_VALUE"""),21.0)</f>
        <v>21</v>
      </c>
      <c r="DJ2" s="6">
        <f>IFERROR(__xludf.DUMMYFUNCTION("""COMPUTED_VALUE"""),22.0)</f>
        <v>22</v>
      </c>
      <c r="DK2" s="6">
        <f>IFERROR(__xludf.DUMMYFUNCTION("""COMPUTED_VALUE"""),23.0)</f>
        <v>23</v>
      </c>
      <c r="DL2" s="6">
        <f>IFERROR(__xludf.DUMMYFUNCTION("""COMPUTED_VALUE"""),24.0)</f>
        <v>24</v>
      </c>
      <c r="DM2" s="6">
        <f>IFERROR(__xludf.DUMMYFUNCTION("""COMPUTED_VALUE"""),25.0)</f>
        <v>25</v>
      </c>
      <c r="DN2" s="6">
        <f>IFERROR(__xludf.DUMMYFUNCTION("""COMPUTED_VALUE"""),26.0)</f>
        <v>26</v>
      </c>
      <c r="DO2" s="6">
        <f>IFERROR(__xludf.DUMMYFUNCTION("""COMPUTED_VALUE"""),27.0)</f>
        <v>27</v>
      </c>
      <c r="DP2" s="6">
        <f>IFERROR(__xludf.DUMMYFUNCTION("""COMPUTED_VALUE"""),28.0)</f>
        <v>28</v>
      </c>
      <c r="DQ2" s="6">
        <f>IFERROR(__xludf.DUMMYFUNCTION("""COMPUTED_VALUE"""),29.0)</f>
        <v>29</v>
      </c>
      <c r="DR2" s="6">
        <f>IFERROR(__xludf.DUMMYFUNCTION("""COMPUTED_VALUE"""),30.0)</f>
        <v>30</v>
      </c>
      <c r="DS2" s="6">
        <f>IFERROR(__xludf.DUMMYFUNCTION("""COMPUTED_VALUE"""),31.0)</f>
        <v>31</v>
      </c>
      <c r="DT2" s="6">
        <f>IFERROR(__xludf.DUMMYFUNCTION("""COMPUTED_VALUE"""),32.0)</f>
        <v>32</v>
      </c>
      <c r="DU2" s="6">
        <f>IFERROR(__xludf.DUMMYFUNCTION("""COMPUTED_VALUE"""),33.0)</f>
        <v>33</v>
      </c>
      <c r="DV2" s="6">
        <f>IFERROR(__xludf.DUMMYFUNCTION("""COMPUTED_VALUE"""),34.0)</f>
        <v>34</v>
      </c>
      <c r="DW2" s="6">
        <f>IFERROR(__xludf.DUMMYFUNCTION("""COMPUTED_VALUE"""),35.0)</f>
        <v>35</v>
      </c>
      <c r="DX2" s="6">
        <f>IFERROR(__xludf.DUMMYFUNCTION("""COMPUTED_VALUE"""),36.0)</f>
        <v>36</v>
      </c>
      <c r="DY2" s="6">
        <f>IFERROR(__xludf.DUMMYFUNCTION("""COMPUTED_VALUE"""),37.0)</f>
        <v>37</v>
      </c>
      <c r="DZ2" s="6">
        <f>IFERROR(__xludf.DUMMYFUNCTION("""COMPUTED_VALUE"""),38.0)</f>
        <v>38</v>
      </c>
      <c r="EA2" s="6">
        <f>IFERROR(__xludf.DUMMYFUNCTION("""COMPUTED_VALUE"""),39.0)</f>
        <v>39</v>
      </c>
      <c r="EB2" s="6">
        <f>IFERROR(__xludf.DUMMYFUNCTION("""COMPUTED_VALUE"""),40.0)</f>
        <v>40</v>
      </c>
      <c r="EC2" s="6">
        <f>IFERROR(__xludf.DUMMYFUNCTION("""COMPUTED_VALUE"""),41.0)</f>
        <v>41</v>
      </c>
      <c r="ED2" s="6">
        <f>IFERROR(__xludf.DUMMYFUNCTION("""COMPUTED_VALUE"""),42.0)</f>
        <v>42</v>
      </c>
      <c r="EE2" s="6">
        <f>IFERROR(__xludf.DUMMYFUNCTION("""COMPUTED_VALUE"""),43.0)</f>
        <v>43</v>
      </c>
      <c r="EF2" s="6">
        <f>IFERROR(__xludf.DUMMYFUNCTION("""COMPUTED_VALUE"""),44.0)</f>
        <v>44</v>
      </c>
      <c r="EG2" s="6">
        <f>IFERROR(__xludf.DUMMYFUNCTION("""COMPUTED_VALUE"""),45.0)</f>
        <v>45</v>
      </c>
      <c r="EH2" s="6">
        <f>IFERROR(__xludf.DUMMYFUNCTION("""COMPUTED_VALUE"""),46.0)</f>
        <v>46</v>
      </c>
      <c r="EI2" s="6">
        <f>IFERROR(__xludf.DUMMYFUNCTION("""COMPUTED_VALUE"""),47.0)</f>
        <v>47</v>
      </c>
      <c r="EJ2" s="6">
        <f>IFERROR(__xludf.DUMMYFUNCTION("""COMPUTED_VALUE"""),48.0)</f>
        <v>48</v>
      </c>
      <c r="EK2" s="6">
        <f>IFERROR(__xludf.DUMMYFUNCTION("""COMPUTED_VALUE"""),49.0)</f>
        <v>49</v>
      </c>
      <c r="EL2" s="6">
        <f>IFERROR(__xludf.DUMMYFUNCTION("""COMPUTED_VALUE"""),50.0)</f>
        <v>50</v>
      </c>
      <c r="EM2" s="6">
        <f>IFERROR(__xludf.DUMMYFUNCTION("""COMPUTED_VALUE"""),51.0)</f>
        <v>51</v>
      </c>
      <c r="EN2" s="6">
        <f>IFERROR(__xludf.DUMMYFUNCTION("""COMPUTED_VALUE"""),52.0)</f>
        <v>52</v>
      </c>
      <c r="EO2" s="6">
        <f>IFERROR(__xludf.DUMMYFUNCTION("""COMPUTED_VALUE"""),53.0)</f>
        <v>53</v>
      </c>
      <c r="EP2" s="6">
        <f>IFERROR(__xludf.DUMMYFUNCTION("""COMPUTED_VALUE"""),54.0)</f>
        <v>54</v>
      </c>
      <c r="EQ2" s="6">
        <f>IFERROR(__xludf.DUMMYFUNCTION("""COMPUTED_VALUE"""),55.0)</f>
        <v>55</v>
      </c>
      <c r="ER2" s="6">
        <f>IFERROR(__xludf.DUMMYFUNCTION("""COMPUTED_VALUE"""),56.0)</f>
        <v>56</v>
      </c>
      <c r="ES2" s="6">
        <f>IFERROR(__xludf.DUMMYFUNCTION("""COMPUTED_VALUE"""),57.0)</f>
        <v>57</v>
      </c>
      <c r="ET2" s="6">
        <f>IFERROR(__xludf.DUMMYFUNCTION("""COMPUTED_VALUE"""),58.0)</f>
        <v>58</v>
      </c>
      <c r="EU2" s="6">
        <f>IFERROR(__xludf.DUMMYFUNCTION("""COMPUTED_VALUE"""),59.0)</f>
        <v>59</v>
      </c>
      <c r="EV2" s="6">
        <f>IFERROR(__xludf.DUMMYFUNCTION("""COMPUTED_VALUE"""),60.0)</f>
        <v>60</v>
      </c>
      <c r="EW2" s="6">
        <f>IFERROR(__xludf.DUMMYFUNCTION("""COMPUTED_VALUE"""),61.0)</f>
        <v>61</v>
      </c>
      <c r="EX2" s="6">
        <f>IFERROR(__xludf.DUMMYFUNCTION("""COMPUTED_VALUE"""),62.0)</f>
        <v>62</v>
      </c>
      <c r="EY2" s="6">
        <f>IFERROR(__xludf.DUMMYFUNCTION("""COMPUTED_VALUE"""),63.0)</f>
        <v>63</v>
      </c>
      <c r="EZ2" s="6">
        <f>IFERROR(__xludf.DUMMYFUNCTION("""COMPUTED_VALUE"""),64.0)</f>
        <v>64</v>
      </c>
      <c r="FA2" s="6">
        <f>IFERROR(__xludf.DUMMYFUNCTION("""COMPUTED_VALUE"""),65.0)</f>
        <v>65</v>
      </c>
      <c r="FB2" s="6">
        <f>IFERROR(__xludf.DUMMYFUNCTION("""COMPUTED_VALUE"""),66.0)</f>
        <v>66</v>
      </c>
      <c r="FC2" s="6">
        <f>IFERROR(__xludf.DUMMYFUNCTION("""COMPUTED_VALUE"""),67.0)</f>
        <v>67</v>
      </c>
      <c r="FD2" s="5">
        <f>IFERROR(__xludf.DUMMYFUNCTION("""COMPUTED_VALUE"""),1.0)</f>
        <v>1</v>
      </c>
      <c r="FE2" s="6">
        <f>IFERROR(__xludf.DUMMYFUNCTION("""COMPUTED_VALUE"""),2.0)</f>
        <v>2</v>
      </c>
      <c r="FF2" s="6">
        <f>IFERROR(__xludf.DUMMYFUNCTION("""COMPUTED_VALUE"""),3.0)</f>
        <v>3</v>
      </c>
      <c r="FG2" s="6">
        <f>IFERROR(__xludf.DUMMYFUNCTION("""COMPUTED_VALUE"""),4.0)</f>
        <v>4</v>
      </c>
      <c r="FH2" s="6">
        <f>IFERROR(__xludf.DUMMYFUNCTION("""COMPUTED_VALUE"""),5.0)</f>
        <v>5</v>
      </c>
      <c r="FI2" s="6">
        <f>IFERROR(__xludf.DUMMYFUNCTION("""COMPUTED_VALUE"""),6.0)</f>
        <v>6</v>
      </c>
      <c r="FJ2" s="6">
        <f>IFERROR(__xludf.DUMMYFUNCTION("""COMPUTED_VALUE"""),7.0)</f>
        <v>7</v>
      </c>
      <c r="FK2" s="6">
        <f>IFERROR(__xludf.DUMMYFUNCTION("""COMPUTED_VALUE"""),8.0)</f>
        <v>8</v>
      </c>
      <c r="FL2" s="6">
        <f>IFERROR(__xludf.DUMMYFUNCTION("""COMPUTED_VALUE"""),9.0)</f>
        <v>9</v>
      </c>
      <c r="FM2" s="6">
        <f>IFERROR(__xludf.DUMMYFUNCTION("""COMPUTED_VALUE"""),10.0)</f>
        <v>10</v>
      </c>
      <c r="FN2" s="6">
        <f>IFERROR(__xludf.DUMMYFUNCTION("""COMPUTED_VALUE"""),11.0)</f>
        <v>11</v>
      </c>
      <c r="FO2" s="6">
        <f>IFERROR(__xludf.DUMMYFUNCTION("""COMPUTED_VALUE"""),12.0)</f>
        <v>12</v>
      </c>
      <c r="FP2" s="6">
        <f>IFERROR(__xludf.DUMMYFUNCTION("""COMPUTED_VALUE"""),13.0)</f>
        <v>13</v>
      </c>
      <c r="FQ2" s="6">
        <f>IFERROR(__xludf.DUMMYFUNCTION("""COMPUTED_VALUE"""),14.0)</f>
        <v>14</v>
      </c>
      <c r="FR2" s="6">
        <f>IFERROR(__xludf.DUMMYFUNCTION("""COMPUTED_VALUE"""),15.0)</f>
        <v>15</v>
      </c>
      <c r="FS2" s="6">
        <f>IFERROR(__xludf.DUMMYFUNCTION("""COMPUTED_VALUE"""),16.0)</f>
        <v>16</v>
      </c>
      <c r="FT2" s="6">
        <f>IFERROR(__xludf.DUMMYFUNCTION("""COMPUTED_VALUE"""),17.0)</f>
        <v>17</v>
      </c>
      <c r="FU2" s="6">
        <f>IFERROR(__xludf.DUMMYFUNCTION("""COMPUTED_VALUE"""),18.0)</f>
        <v>18</v>
      </c>
      <c r="FV2" s="6">
        <f>IFERROR(__xludf.DUMMYFUNCTION("""COMPUTED_VALUE"""),19.0)</f>
        <v>19</v>
      </c>
      <c r="FW2" s="6">
        <f>IFERROR(__xludf.DUMMYFUNCTION("""COMPUTED_VALUE"""),20.0)</f>
        <v>20</v>
      </c>
      <c r="FX2" s="6">
        <f>IFERROR(__xludf.DUMMYFUNCTION("""COMPUTED_VALUE"""),21.0)</f>
        <v>21</v>
      </c>
      <c r="FY2" s="6">
        <f>IFERROR(__xludf.DUMMYFUNCTION("""COMPUTED_VALUE"""),22.0)</f>
        <v>22</v>
      </c>
      <c r="FZ2" s="6">
        <f>IFERROR(__xludf.DUMMYFUNCTION("""COMPUTED_VALUE"""),23.0)</f>
        <v>23</v>
      </c>
      <c r="GA2" s="6">
        <f>IFERROR(__xludf.DUMMYFUNCTION("""COMPUTED_VALUE"""),24.0)</f>
        <v>24</v>
      </c>
      <c r="GB2" s="6">
        <f>IFERROR(__xludf.DUMMYFUNCTION("""COMPUTED_VALUE"""),25.0)</f>
        <v>25</v>
      </c>
      <c r="GC2" s="6">
        <f>IFERROR(__xludf.DUMMYFUNCTION("""COMPUTED_VALUE"""),26.0)</f>
        <v>26</v>
      </c>
      <c r="GD2" s="6">
        <f>IFERROR(__xludf.DUMMYFUNCTION("""COMPUTED_VALUE"""),27.0)</f>
        <v>27</v>
      </c>
      <c r="GE2" s="6">
        <f>IFERROR(__xludf.DUMMYFUNCTION("""COMPUTED_VALUE"""),1.0)</f>
        <v>1</v>
      </c>
      <c r="GF2" s="6">
        <f>IFERROR(__xludf.DUMMYFUNCTION("""COMPUTED_VALUE"""),2.0)</f>
        <v>2</v>
      </c>
      <c r="GG2" s="6">
        <f>IFERROR(__xludf.DUMMYFUNCTION("""COMPUTED_VALUE"""),3.0)</f>
        <v>3</v>
      </c>
      <c r="GH2" s="6">
        <f>IFERROR(__xludf.DUMMYFUNCTION("""COMPUTED_VALUE"""),4.0)</f>
        <v>4</v>
      </c>
      <c r="GI2" s="6">
        <f>IFERROR(__xludf.DUMMYFUNCTION("""COMPUTED_VALUE"""),5.0)</f>
        <v>5</v>
      </c>
      <c r="GJ2" s="6">
        <f>IFERROR(__xludf.DUMMYFUNCTION("""COMPUTED_VALUE"""),6.0)</f>
        <v>6</v>
      </c>
      <c r="GK2" s="6">
        <f>IFERROR(__xludf.DUMMYFUNCTION("""COMPUTED_VALUE"""),7.0)</f>
        <v>7</v>
      </c>
      <c r="GL2" s="6">
        <f>IFERROR(__xludf.DUMMYFUNCTION("""COMPUTED_VALUE"""),8.0)</f>
        <v>8</v>
      </c>
      <c r="GM2" s="6">
        <f>IFERROR(__xludf.DUMMYFUNCTION("""COMPUTED_VALUE"""),9.0)</f>
        <v>9</v>
      </c>
      <c r="GN2" s="6">
        <f>IFERROR(__xludf.DUMMYFUNCTION("""COMPUTED_VALUE"""),10.0)</f>
        <v>10</v>
      </c>
      <c r="GO2" s="6">
        <f>IFERROR(__xludf.DUMMYFUNCTION("""COMPUTED_VALUE"""),11.0)</f>
        <v>11</v>
      </c>
      <c r="GP2" s="6">
        <f>IFERROR(__xludf.DUMMYFUNCTION("""COMPUTED_VALUE"""),12.0)</f>
        <v>12</v>
      </c>
      <c r="GQ2" s="6">
        <f>IFERROR(__xludf.DUMMYFUNCTION("""COMPUTED_VALUE"""),13.0)</f>
        <v>13</v>
      </c>
      <c r="GR2" s="6">
        <f>IFERROR(__xludf.DUMMYFUNCTION("""COMPUTED_VALUE"""),14.0)</f>
        <v>14</v>
      </c>
      <c r="GS2" s="6">
        <f>IFERROR(__xludf.DUMMYFUNCTION("""COMPUTED_VALUE"""),15.0)</f>
        <v>15</v>
      </c>
      <c r="GT2" s="6">
        <f>IFERROR(__xludf.DUMMYFUNCTION("""COMPUTED_VALUE"""),16.0)</f>
        <v>16</v>
      </c>
      <c r="GU2" s="6">
        <f>IFERROR(__xludf.DUMMYFUNCTION("""COMPUTED_VALUE"""),17.0)</f>
        <v>17</v>
      </c>
      <c r="GV2" s="6">
        <f>IFERROR(__xludf.DUMMYFUNCTION("""COMPUTED_VALUE"""),18.0)</f>
        <v>18</v>
      </c>
      <c r="GW2" s="6">
        <f>IFERROR(__xludf.DUMMYFUNCTION("""COMPUTED_VALUE"""),19.0)</f>
        <v>19</v>
      </c>
      <c r="GX2" s="6">
        <f>IFERROR(__xludf.DUMMYFUNCTION("""COMPUTED_VALUE"""),20.0)</f>
        <v>20</v>
      </c>
      <c r="GY2" s="6">
        <f>IFERROR(__xludf.DUMMYFUNCTION("""COMPUTED_VALUE"""),21.0)</f>
        <v>21</v>
      </c>
      <c r="GZ2" s="6">
        <f>IFERROR(__xludf.DUMMYFUNCTION("""COMPUTED_VALUE"""),22.0)</f>
        <v>22</v>
      </c>
      <c r="HA2" s="6">
        <f>IFERROR(__xludf.DUMMYFUNCTION("""COMPUTED_VALUE"""),23.0)</f>
        <v>23</v>
      </c>
      <c r="HB2" s="6">
        <f>IFERROR(__xludf.DUMMYFUNCTION("""COMPUTED_VALUE"""),24.0)</f>
        <v>24</v>
      </c>
      <c r="HC2" s="6">
        <f>IFERROR(__xludf.DUMMYFUNCTION("""COMPUTED_VALUE"""),25.0)</f>
        <v>25</v>
      </c>
      <c r="HD2" s="6">
        <f>IFERROR(__xludf.DUMMYFUNCTION("""COMPUTED_VALUE"""),26.0)</f>
        <v>26</v>
      </c>
      <c r="HE2" s="6">
        <f>IFERROR(__xludf.DUMMYFUNCTION("""COMPUTED_VALUE"""),27.0)</f>
        <v>27</v>
      </c>
      <c r="HF2" s="6">
        <f>IFERROR(__xludf.DUMMYFUNCTION("""COMPUTED_VALUE"""),28.0)</f>
        <v>28</v>
      </c>
      <c r="HG2" s="6">
        <f>IFERROR(__xludf.DUMMYFUNCTION("""COMPUTED_VALUE"""),29.0)</f>
        <v>29</v>
      </c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</row>
    <row r="3">
      <c r="A3" s="7"/>
      <c r="B3" s="8">
        <v>1.0</v>
      </c>
      <c r="C3" s="8">
        <f t="shared" ref="C3:C92" si="1">if(A3="d","diskval.",if(countif(G:G,"="&amp;G3)=1,countif(G:G,"&gt;"&amp;G3)+1,concatenate(countif(G:G,"&gt;"&amp;G3)+1," - ",countif(G:G,"&gt;="&amp;G3))))</f>
        <v>1</v>
      </c>
      <c r="D3" s="7" t="str">
        <f>IFERROR(__xludf.DUMMYFUNCTION("""COMPUTED_VALUE"""),"matejav")</f>
        <v>matejav</v>
      </c>
      <c r="E3" s="7" t="str">
        <f>IFERROR(__xludf.DUMMYFUNCTION("""COMPUTED_VALUE"""),"Mateja")</f>
        <v>Mateja</v>
      </c>
      <c r="F3" s="7" t="str">
        <f>IFERROR(__xludf.DUMMYFUNCTION("""COMPUTED_VALUE"""),"Vukelic")</f>
        <v>Vukelic</v>
      </c>
      <c r="G3" s="9">
        <f>IFERROR(__xludf.DUMMYFUNCTION("""COMPUTED_VALUE"""),263.0)</f>
        <v>263</v>
      </c>
      <c r="H3" s="7" t="str">
        <f>IFERROR(__xludf.DUMMYFUNCTION("""COMPUTED_VALUE"""),"ODOBREN")</f>
        <v>ODOBREN</v>
      </c>
      <c r="I3" s="7" t="str">
        <f>IFERROR(__xludf.DUMMYFUNCTION("""COMPUTED_VALUE"""),"Stari grad")</f>
        <v>Stari grad</v>
      </c>
      <c r="J3" s="7" t="str">
        <f>IFERROR(__xludf.DUMMYFUNCTION("""COMPUTED_VALUE"""),"Matematička gimnazija")</f>
        <v>Matematička gimnazija</v>
      </c>
      <c r="K3" s="7" t="str">
        <f>IFERROR(__xludf.DUMMYFUNCTION("""COMPUTED_VALUE"""),"OŠ 8.")</f>
        <v>OŠ 8.</v>
      </c>
      <c r="L3" s="7" t="str">
        <f>IFERROR(__xludf.DUMMYFUNCTION("""COMPUTED_VALUE"""),"B")</f>
        <v>B</v>
      </c>
      <c r="M3" s="7" t="str">
        <f>IFERROR(__xludf.DUMMYFUNCTION("""COMPUTED_VALUE"""),"Goran Jelić")</f>
        <v>Goran Jelić</v>
      </c>
      <c r="N3" s="11">
        <f>IFERROR(__xludf.DUMMYFUNCTION("""COMPUTED_VALUE"""),100.0)</f>
        <v>100</v>
      </c>
      <c r="O3" s="10">
        <f>IFERROR(__xludf.DUMMYFUNCTION("""COMPUTED_VALUE"""),100.0)</f>
        <v>100</v>
      </c>
      <c r="P3" s="10">
        <f>IFERROR(__xludf.DUMMYFUNCTION("""COMPUTED_VALUE"""),63.0)</f>
        <v>63</v>
      </c>
      <c r="Q3" s="10" t="str">
        <f>IFERROR(__xludf.DUMMYFUNCTION("""COMPUTED_VALUE"""),"-")</f>
        <v>-</v>
      </c>
      <c r="R3" s="10" t="str">
        <f>IFERROR(__xludf.DUMMYFUNCTION("""COMPUTED_VALUE"""),"-")</f>
        <v>-</v>
      </c>
      <c r="S3" s="10" t="str">
        <f>IFERROR(__xludf.DUMMYFUNCTION("""COMPUTED_VALUE"""),"-")</f>
        <v>-</v>
      </c>
      <c r="T3" s="11">
        <f>IFERROR(__xludf.DUMMYFUNCTION("""COMPUTED_VALUE"""),1.0)</f>
        <v>1</v>
      </c>
      <c r="U3" s="10">
        <f>IFERROR(__xludf.DUMMYFUNCTION("""COMPUTED_VALUE"""),1.0)</f>
        <v>1</v>
      </c>
      <c r="V3" s="10">
        <f>IFERROR(__xludf.DUMMYFUNCTION("""COMPUTED_VALUE"""),1.0)</f>
        <v>1</v>
      </c>
      <c r="W3" s="10">
        <f>IFERROR(__xludf.DUMMYFUNCTION("""COMPUTED_VALUE"""),1.0)</f>
        <v>1</v>
      </c>
      <c r="X3" s="10">
        <f>IFERROR(__xludf.DUMMYFUNCTION("""COMPUTED_VALUE"""),1.0)</f>
        <v>1</v>
      </c>
      <c r="Y3" s="10">
        <f>IFERROR(__xludf.DUMMYFUNCTION("""COMPUTED_VALUE"""),1.0)</f>
        <v>1</v>
      </c>
      <c r="Z3" s="10">
        <f>IFERROR(__xludf.DUMMYFUNCTION("""COMPUTED_VALUE"""),1.0)</f>
        <v>1</v>
      </c>
      <c r="AA3" s="10">
        <f>IFERROR(__xludf.DUMMYFUNCTION("""COMPUTED_VALUE"""),1.0)</f>
        <v>1</v>
      </c>
      <c r="AB3" s="10">
        <f>IFERROR(__xludf.DUMMYFUNCTION("""COMPUTED_VALUE"""),1.0)</f>
        <v>1</v>
      </c>
      <c r="AC3" s="10">
        <f>IFERROR(__xludf.DUMMYFUNCTION("""COMPUTED_VALUE"""),1.0)</f>
        <v>1</v>
      </c>
      <c r="AD3" s="10">
        <f>IFERROR(__xludf.DUMMYFUNCTION("""COMPUTED_VALUE"""),1.0)</f>
        <v>1</v>
      </c>
      <c r="AE3" s="10">
        <f>IFERROR(__xludf.DUMMYFUNCTION("""COMPUTED_VALUE"""),1.0)</f>
        <v>1</v>
      </c>
      <c r="AF3" s="10">
        <f>IFERROR(__xludf.DUMMYFUNCTION("""COMPUTED_VALUE"""),1.0)</f>
        <v>1</v>
      </c>
      <c r="AG3" s="10">
        <f>IFERROR(__xludf.DUMMYFUNCTION("""COMPUTED_VALUE"""),1.0)</f>
        <v>1</v>
      </c>
      <c r="AH3" s="10">
        <f>IFERROR(__xludf.DUMMYFUNCTION("""COMPUTED_VALUE"""),1.0)</f>
        <v>1</v>
      </c>
      <c r="AI3" s="10">
        <f>IFERROR(__xludf.DUMMYFUNCTION("""COMPUTED_VALUE"""),1.0)</f>
        <v>1</v>
      </c>
      <c r="AJ3" s="10">
        <f>IFERROR(__xludf.DUMMYFUNCTION("""COMPUTED_VALUE"""),1.0)</f>
        <v>1</v>
      </c>
      <c r="AK3" s="10">
        <f>IFERROR(__xludf.DUMMYFUNCTION("""COMPUTED_VALUE"""),1.0)</f>
        <v>1</v>
      </c>
      <c r="AL3" s="10">
        <f>IFERROR(__xludf.DUMMYFUNCTION("""COMPUTED_VALUE"""),1.0)</f>
        <v>1</v>
      </c>
      <c r="AM3" s="10">
        <f>IFERROR(__xludf.DUMMYFUNCTION("""COMPUTED_VALUE"""),1.0)</f>
        <v>1</v>
      </c>
      <c r="AN3" s="11">
        <f>IFERROR(__xludf.DUMMYFUNCTION("""COMPUTED_VALUE"""),1.0)</f>
        <v>1</v>
      </c>
      <c r="AO3" s="10">
        <f>IFERROR(__xludf.DUMMYFUNCTION("""COMPUTED_VALUE"""),1.0)</f>
        <v>1</v>
      </c>
      <c r="AP3" s="10">
        <f>IFERROR(__xludf.DUMMYFUNCTION("""COMPUTED_VALUE"""),1.0)</f>
        <v>1</v>
      </c>
      <c r="AQ3" s="10">
        <f>IFERROR(__xludf.DUMMYFUNCTION("""COMPUTED_VALUE"""),1.0)</f>
        <v>1</v>
      </c>
      <c r="AR3" s="10">
        <f>IFERROR(__xludf.DUMMYFUNCTION("""COMPUTED_VALUE"""),1.0)</f>
        <v>1</v>
      </c>
      <c r="AS3" s="10">
        <f>IFERROR(__xludf.DUMMYFUNCTION("""COMPUTED_VALUE"""),1.0)</f>
        <v>1</v>
      </c>
      <c r="AT3" s="10">
        <f>IFERROR(__xludf.DUMMYFUNCTION("""COMPUTED_VALUE"""),1.0)</f>
        <v>1</v>
      </c>
      <c r="AU3" s="10">
        <f>IFERROR(__xludf.DUMMYFUNCTION("""COMPUTED_VALUE"""),1.0)</f>
        <v>1</v>
      </c>
      <c r="AV3" s="10">
        <f>IFERROR(__xludf.DUMMYFUNCTION("""COMPUTED_VALUE"""),1.0)</f>
        <v>1</v>
      </c>
      <c r="AW3" s="10">
        <f>IFERROR(__xludf.DUMMYFUNCTION("""COMPUTED_VALUE"""),1.0)</f>
        <v>1</v>
      </c>
      <c r="AX3" s="10">
        <f>IFERROR(__xludf.DUMMYFUNCTION("""COMPUTED_VALUE"""),1.0)</f>
        <v>1</v>
      </c>
      <c r="AY3" s="10">
        <f>IFERROR(__xludf.DUMMYFUNCTION("""COMPUTED_VALUE"""),1.0)</f>
        <v>1</v>
      </c>
      <c r="AZ3" s="10">
        <f>IFERROR(__xludf.DUMMYFUNCTION("""COMPUTED_VALUE"""),1.0)</f>
        <v>1</v>
      </c>
      <c r="BA3" s="10">
        <f>IFERROR(__xludf.DUMMYFUNCTION("""COMPUTED_VALUE"""),1.0)</f>
        <v>1</v>
      </c>
      <c r="BB3" s="10">
        <f>IFERROR(__xludf.DUMMYFUNCTION("""COMPUTED_VALUE"""),1.0)</f>
        <v>1</v>
      </c>
      <c r="BC3" s="10">
        <f>IFERROR(__xludf.DUMMYFUNCTION("""COMPUTED_VALUE"""),1.0)</f>
        <v>1</v>
      </c>
      <c r="BD3" s="10">
        <f>IFERROR(__xludf.DUMMYFUNCTION("""COMPUTED_VALUE"""),1.0)</f>
        <v>1</v>
      </c>
      <c r="BE3" s="10">
        <f>IFERROR(__xludf.DUMMYFUNCTION("""COMPUTED_VALUE"""),1.0)</f>
        <v>1</v>
      </c>
      <c r="BF3" s="10">
        <f>IFERROR(__xludf.DUMMYFUNCTION("""COMPUTED_VALUE"""),1.0)</f>
        <v>1</v>
      </c>
      <c r="BG3" s="10">
        <f>IFERROR(__xludf.DUMMYFUNCTION("""COMPUTED_VALUE"""),1.0)</f>
        <v>1</v>
      </c>
      <c r="BH3" s="10">
        <f>IFERROR(__xludf.DUMMYFUNCTION("""COMPUTED_VALUE"""),1.0)</f>
        <v>1</v>
      </c>
      <c r="BI3" s="10">
        <f>IFERROR(__xludf.DUMMYFUNCTION("""COMPUTED_VALUE"""),1.0)</f>
        <v>1</v>
      </c>
      <c r="BJ3" s="10">
        <f>IFERROR(__xludf.DUMMYFUNCTION("""COMPUTED_VALUE"""),1.0)</f>
        <v>1</v>
      </c>
      <c r="BK3" s="10">
        <f>IFERROR(__xludf.DUMMYFUNCTION("""COMPUTED_VALUE"""),1.0)</f>
        <v>1</v>
      </c>
      <c r="BL3" s="11">
        <f>IFERROR(__xludf.DUMMYFUNCTION("""COMPUTED_VALUE"""),1.0)</f>
        <v>1</v>
      </c>
      <c r="BM3" s="10">
        <f>IFERROR(__xludf.DUMMYFUNCTION("""COMPUTED_VALUE"""),1.0)</f>
        <v>1</v>
      </c>
      <c r="BN3" s="10">
        <f>IFERROR(__xludf.DUMMYFUNCTION("""COMPUTED_VALUE"""),1.0)</f>
        <v>1</v>
      </c>
      <c r="BO3" s="10">
        <f>IFERROR(__xludf.DUMMYFUNCTION("""COMPUTED_VALUE"""),1.0)</f>
        <v>1</v>
      </c>
      <c r="BP3" s="10">
        <f>IFERROR(__xludf.DUMMYFUNCTION("""COMPUTED_VALUE"""),1.0)</f>
        <v>1</v>
      </c>
      <c r="BQ3" s="10">
        <f>IFERROR(__xludf.DUMMYFUNCTION("""COMPUTED_VALUE"""),1.0)</f>
        <v>1</v>
      </c>
      <c r="BR3" s="10">
        <f>IFERROR(__xludf.DUMMYFUNCTION("""COMPUTED_VALUE"""),1.0)</f>
        <v>1</v>
      </c>
      <c r="BS3" s="10">
        <f>IFERROR(__xludf.DUMMYFUNCTION("""COMPUTED_VALUE"""),1.0)</f>
        <v>1</v>
      </c>
      <c r="BT3" s="10">
        <f>IFERROR(__xludf.DUMMYFUNCTION("""COMPUTED_VALUE"""),1.0)</f>
        <v>1</v>
      </c>
      <c r="BU3" s="10">
        <f>IFERROR(__xludf.DUMMYFUNCTION("""COMPUTED_VALUE"""),1.0)</f>
        <v>1</v>
      </c>
      <c r="BV3" s="10">
        <f>IFERROR(__xludf.DUMMYFUNCTION("""COMPUTED_VALUE"""),1.0)</f>
        <v>1</v>
      </c>
      <c r="BW3" s="10">
        <f>IFERROR(__xludf.DUMMYFUNCTION("""COMPUTED_VALUE"""),1.0)</f>
        <v>1</v>
      </c>
      <c r="BX3" s="10">
        <f>IFERROR(__xludf.DUMMYFUNCTION("""COMPUTED_VALUE"""),1.0)</f>
        <v>1</v>
      </c>
      <c r="BY3" s="10">
        <f>IFERROR(__xludf.DUMMYFUNCTION("""COMPUTED_VALUE"""),1.0)</f>
        <v>1</v>
      </c>
      <c r="BZ3" s="10">
        <f>IFERROR(__xludf.DUMMYFUNCTION("""COMPUTED_VALUE"""),1.0)</f>
        <v>1</v>
      </c>
      <c r="CA3" s="10">
        <f>IFERROR(__xludf.DUMMYFUNCTION("""COMPUTED_VALUE"""),1.0)</f>
        <v>1</v>
      </c>
      <c r="CB3" s="10">
        <f>IFERROR(__xludf.DUMMYFUNCTION("""COMPUTED_VALUE"""),1.0)</f>
        <v>1</v>
      </c>
      <c r="CC3" s="10">
        <f>IFERROR(__xludf.DUMMYFUNCTION("""COMPUTED_VALUE"""),1.0)</f>
        <v>1</v>
      </c>
      <c r="CD3" s="10">
        <f>IFERROR(__xludf.DUMMYFUNCTION("""COMPUTED_VALUE"""),1.0)</f>
        <v>1</v>
      </c>
      <c r="CE3" s="10">
        <f>IFERROR(__xludf.DUMMYFUNCTION("""COMPUTED_VALUE"""),1.0)</f>
        <v>1</v>
      </c>
      <c r="CF3" s="10">
        <f>IFERROR(__xludf.DUMMYFUNCTION("""COMPUTED_VALUE"""),1.0)</f>
        <v>1</v>
      </c>
      <c r="CG3" s="10">
        <f>IFERROR(__xludf.DUMMYFUNCTION("""COMPUTED_VALUE"""),1.0)</f>
        <v>1</v>
      </c>
      <c r="CH3" s="10" t="str">
        <f>IFERROR(__xludf.DUMMYFUNCTION("""COMPUTED_VALUE"""),"TLE")</f>
        <v>TLE</v>
      </c>
      <c r="CI3" s="10">
        <f>IFERROR(__xludf.DUMMYFUNCTION("""COMPUTED_VALUE"""),1.0)</f>
        <v>1</v>
      </c>
      <c r="CJ3" s="10" t="str">
        <f>IFERROR(__xludf.DUMMYFUNCTION("""COMPUTED_VALUE"""),"TLE")</f>
        <v>TLE</v>
      </c>
      <c r="CK3" s="10" t="str">
        <f>IFERROR(__xludf.DUMMYFUNCTION("""COMPUTED_VALUE"""),"TLE")</f>
        <v>TLE</v>
      </c>
      <c r="CL3" s="10" t="str">
        <f>IFERROR(__xludf.DUMMYFUNCTION("""COMPUTED_VALUE"""),"TLE")</f>
        <v>TLE</v>
      </c>
      <c r="CM3" s="10">
        <f>IFERROR(__xludf.DUMMYFUNCTION("""COMPUTED_VALUE"""),1.0)</f>
        <v>1</v>
      </c>
      <c r="CN3" s="10">
        <f>IFERROR(__xludf.DUMMYFUNCTION("""COMPUTED_VALUE"""),1.0)</f>
        <v>1</v>
      </c>
      <c r="CO3" s="11" t="str">
        <f>IFERROR(__xludf.DUMMYFUNCTION("""COMPUTED_VALUE"""),"-")</f>
        <v>-</v>
      </c>
      <c r="CP3" s="10" t="str">
        <f>IFERROR(__xludf.DUMMYFUNCTION("""COMPUTED_VALUE"""),"-")</f>
        <v>-</v>
      </c>
      <c r="CQ3" s="10" t="str">
        <f>IFERROR(__xludf.DUMMYFUNCTION("""COMPUTED_VALUE"""),"-")</f>
        <v>-</v>
      </c>
      <c r="CR3" s="10" t="str">
        <f>IFERROR(__xludf.DUMMYFUNCTION("""COMPUTED_VALUE"""),"-")</f>
        <v>-</v>
      </c>
      <c r="CS3" s="10" t="str">
        <f>IFERROR(__xludf.DUMMYFUNCTION("""COMPUTED_VALUE"""),"-")</f>
        <v>-</v>
      </c>
      <c r="CT3" s="10" t="str">
        <f>IFERROR(__xludf.DUMMYFUNCTION("""COMPUTED_VALUE"""),"-")</f>
        <v>-</v>
      </c>
      <c r="CU3" s="10" t="str">
        <f>IFERROR(__xludf.DUMMYFUNCTION("""COMPUTED_VALUE"""),"-")</f>
        <v>-</v>
      </c>
      <c r="CV3" s="10" t="str">
        <f>IFERROR(__xludf.DUMMYFUNCTION("""COMPUTED_VALUE"""),"-")</f>
        <v>-</v>
      </c>
      <c r="CW3" s="10" t="str">
        <f>IFERROR(__xludf.DUMMYFUNCTION("""COMPUTED_VALUE"""),"-")</f>
        <v>-</v>
      </c>
      <c r="CX3" s="10" t="str">
        <f>IFERROR(__xludf.DUMMYFUNCTION("""COMPUTED_VALUE"""),"-")</f>
        <v>-</v>
      </c>
      <c r="CY3" s="10" t="str">
        <f>IFERROR(__xludf.DUMMYFUNCTION("""COMPUTED_VALUE"""),"-")</f>
        <v>-</v>
      </c>
      <c r="CZ3" s="10" t="str">
        <f>IFERROR(__xludf.DUMMYFUNCTION("""COMPUTED_VALUE"""),"-")</f>
        <v>-</v>
      </c>
      <c r="DA3" s="10" t="str">
        <f>IFERROR(__xludf.DUMMYFUNCTION("""COMPUTED_VALUE"""),"-")</f>
        <v>-</v>
      </c>
      <c r="DB3" s="10" t="str">
        <f>IFERROR(__xludf.DUMMYFUNCTION("""COMPUTED_VALUE"""),"-")</f>
        <v>-</v>
      </c>
      <c r="DC3" s="10" t="str">
        <f>IFERROR(__xludf.DUMMYFUNCTION("""COMPUTED_VALUE"""),"-")</f>
        <v>-</v>
      </c>
      <c r="DD3" s="10" t="str">
        <f>IFERROR(__xludf.DUMMYFUNCTION("""COMPUTED_VALUE"""),"-")</f>
        <v>-</v>
      </c>
      <c r="DE3" s="10" t="str">
        <f>IFERROR(__xludf.DUMMYFUNCTION("""COMPUTED_VALUE"""),"-")</f>
        <v>-</v>
      </c>
      <c r="DF3" s="10" t="str">
        <f>IFERROR(__xludf.DUMMYFUNCTION("""COMPUTED_VALUE"""),"-")</f>
        <v>-</v>
      </c>
      <c r="DG3" s="10" t="str">
        <f>IFERROR(__xludf.DUMMYFUNCTION("""COMPUTED_VALUE"""),"-")</f>
        <v>-</v>
      </c>
      <c r="DH3" s="10" t="str">
        <f>IFERROR(__xludf.DUMMYFUNCTION("""COMPUTED_VALUE"""),"-")</f>
        <v>-</v>
      </c>
      <c r="DI3" s="10" t="str">
        <f>IFERROR(__xludf.DUMMYFUNCTION("""COMPUTED_VALUE"""),"-")</f>
        <v>-</v>
      </c>
      <c r="DJ3" s="10" t="str">
        <f>IFERROR(__xludf.DUMMYFUNCTION("""COMPUTED_VALUE"""),"-")</f>
        <v>-</v>
      </c>
      <c r="DK3" s="10" t="str">
        <f>IFERROR(__xludf.DUMMYFUNCTION("""COMPUTED_VALUE"""),"-")</f>
        <v>-</v>
      </c>
      <c r="DL3" s="10" t="str">
        <f>IFERROR(__xludf.DUMMYFUNCTION("""COMPUTED_VALUE"""),"-")</f>
        <v>-</v>
      </c>
      <c r="DM3" s="10" t="str">
        <f>IFERROR(__xludf.DUMMYFUNCTION("""COMPUTED_VALUE"""),"-")</f>
        <v>-</v>
      </c>
      <c r="DN3" s="10" t="str">
        <f>IFERROR(__xludf.DUMMYFUNCTION("""COMPUTED_VALUE"""),"-")</f>
        <v>-</v>
      </c>
      <c r="DO3" s="10" t="str">
        <f>IFERROR(__xludf.DUMMYFUNCTION("""COMPUTED_VALUE"""),"-")</f>
        <v>-</v>
      </c>
      <c r="DP3" s="10" t="str">
        <f>IFERROR(__xludf.DUMMYFUNCTION("""COMPUTED_VALUE"""),"-")</f>
        <v>-</v>
      </c>
      <c r="DQ3" s="10" t="str">
        <f>IFERROR(__xludf.DUMMYFUNCTION("""COMPUTED_VALUE"""),"-")</f>
        <v>-</v>
      </c>
      <c r="DR3" s="10" t="str">
        <f>IFERROR(__xludf.DUMMYFUNCTION("""COMPUTED_VALUE"""),"-")</f>
        <v>-</v>
      </c>
      <c r="DS3" s="10" t="str">
        <f>IFERROR(__xludf.DUMMYFUNCTION("""COMPUTED_VALUE"""),"-")</f>
        <v>-</v>
      </c>
      <c r="DT3" s="10" t="str">
        <f>IFERROR(__xludf.DUMMYFUNCTION("""COMPUTED_VALUE"""),"-")</f>
        <v>-</v>
      </c>
      <c r="DU3" s="10" t="str">
        <f>IFERROR(__xludf.DUMMYFUNCTION("""COMPUTED_VALUE"""),"-")</f>
        <v>-</v>
      </c>
      <c r="DV3" s="10" t="str">
        <f>IFERROR(__xludf.DUMMYFUNCTION("""COMPUTED_VALUE"""),"-")</f>
        <v>-</v>
      </c>
      <c r="DW3" s="10" t="str">
        <f>IFERROR(__xludf.DUMMYFUNCTION("""COMPUTED_VALUE"""),"-")</f>
        <v>-</v>
      </c>
      <c r="DX3" s="10" t="str">
        <f>IFERROR(__xludf.DUMMYFUNCTION("""COMPUTED_VALUE"""),"-")</f>
        <v>-</v>
      </c>
      <c r="DY3" s="10" t="str">
        <f>IFERROR(__xludf.DUMMYFUNCTION("""COMPUTED_VALUE"""),"-")</f>
        <v>-</v>
      </c>
      <c r="DZ3" s="10" t="str">
        <f>IFERROR(__xludf.DUMMYFUNCTION("""COMPUTED_VALUE"""),"-")</f>
        <v>-</v>
      </c>
      <c r="EA3" s="10" t="str">
        <f>IFERROR(__xludf.DUMMYFUNCTION("""COMPUTED_VALUE"""),"-")</f>
        <v>-</v>
      </c>
      <c r="EB3" s="10" t="str">
        <f>IFERROR(__xludf.DUMMYFUNCTION("""COMPUTED_VALUE"""),"-")</f>
        <v>-</v>
      </c>
      <c r="EC3" s="10" t="str">
        <f>IFERROR(__xludf.DUMMYFUNCTION("""COMPUTED_VALUE"""),"-")</f>
        <v>-</v>
      </c>
      <c r="ED3" s="10" t="str">
        <f>IFERROR(__xludf.DUMMYFUNCTION("""COMPUTED_VALUE"""),"-")</f>
        <v>-</v>
      </c>
      <c r="EE3" s="10" t="str">
        <f>IFERROR(__xludf.DUMMYFUNCTION("""COMPUTED_VALUE"""),"-")</f>
        <v>-</v>
      </c>
      <c r="EF3" s="10" t="str">
        <f>IFERROR(__xludf.DUMMYFUNCTION("""COMPUTED_VALUE"""),"-")</f>
        <v>-</v>
      </c>
      <c r="EG3" s="10" t="str">
        <f>IFERROR(__xludf.DUMMYFUNCTION("""COMPUTED_VALUE"""),"-")</f>
        <v>-</v>
      </c>
      <c r="EH3" s="10" t="str">
        <f>IFERROR(__xludf.DUMMYFUNCTION("""COMPUTED_VALUE"""),"-")</f>
        <v>-</v>
      </c>
      <c r="EI3" s="10" t="str">
        <f>IFERROR(__xludf.DUMMYFUNCTION("""COMPUTED_VALUE"""),"-")</f>
        <v>-</v>
      </c>
      <c r="EJ3" s="10" t="str">
        <f>IFERROR(__xludf.DUMMYFUNCTION("""COMPUTED_VALUE"""),"-")</f>
        <v>-</v>
      </c>
      <c r="EK3" s="10" t="str">
        <f>IFERROR(__xludf.DUMMYFUNCTION("""COMPUTED_VALUE"""),"-")</f>
        <v>-</v>
      </c>
      <c r="EL3" s="10" t="str">
        <f>IFERROR(__xludf.DUMMYFUNCTION("""COMPUTED_VALUE"""),"-")</f>
        <v>-</v>
      </c>
      <c r="EM3" s="10" t="str">
        <f>IFERROR(__xludf.DUMMYFUNCTION("""COMPUTED_VALUE"""),"-")</f>
        <v>-</v>
      </c>
      <c r="EN3" s="10" t="str">
        <f>IFERROR(__xludf.DUMMYFUNCTION("""COMPUTED_VALUE"""),"-")</f>
        <v>-</v>
      </c>
      <c r="EO3" s="10" t="str">
        <f>IFERROR(__xludf.DUMMYFUNCTION("""COMPUTED_VALUE"""),"-")</f>
        <v>-</v>
      </c>
      <c r="EP3" s="10" t="str">
        <f>IFERROR(__xludf.DUMMYFUNCTION("""COMPUTED_VALUE"""),"-")</f>
        <v>-</v>
      </c>
      <c r="EQ3" s="10" t="str">
        <f>IFERROR(__xludf.DUMMYFUNCTION("""COMPUTED_VALUE"""),"-")</f>
        <v>-</v>
      </c>
      <c r="ER3" s="10" t="str">
        <f>IFERROR(__xludf.DUMMYFUNCTION("""COMPUTED_VALUE"""),"-")</f>
        <v>-</v>
      </c>
      <c r="ES3" s="10" t="str">
        <f>IFERROR(__xludf.DUMMYFUNCTION("""COMPUTED_VALUE"""),"-")</f>
        <v>-</v>
      </c>
      <c r="ET3" s="10" t="str">
        <f>IFERROR(__xludf.DUMMYFUNCTION("""COMPUTED_VALUE"""),"-")</f>
        <v>-</v>
      </c>
      <c r="EU3" s="10" t="str">
        <f>IFERROR(__xludf.DUMMYFUNCTION("""COMPUTED_VALUE"""),"-")</f>
        <v>-</v>
      </c>
      <c r="EV3" s="10" t="str">
        <f>IFERROR(__xludf.DUMMYFUNCTION("""COMPUTED_VALUE"""),"-")</f>
        <v>-</v>
      </c>
      <c r="EW3" s="10" t="str">
        <f>IFERROR(__xludf.DUMMYFUNCTION("""COMPUTED_VALUE"""),"-")</f>
        <v>-</v>
      </c>
      <c r="EX3" s="10" t="str">
        <f>IFERROR(__xludf.DUMMYFUNCTION("""COMPUTED_VALUE"""),"-")</f>
        <v>-</v>
      </c>
      <c r="EY3" s="10" t="str">
        <f>IFERROR(__xludf.DUMMYFUNCTION("""COMPUTED_VALUE"""),"-")</f>
        <v>-</v>
      </c>
      <c r="EZ3" s="10" t="str">
        <f>IFERROR(__xludf.DUMMYFUNCTION("""COMPUTED_VALUE"""),"-")</f>
        <v>-</v>
      </c>
      <c r="FA3" s="10" t="str">
        <f>IFERROR(__xludf.DUMMYFUNCTION("""COMPUTED_VALUE"""),"-")</f>
        <v>-</v>
      </c>
      <c r="FB3" s="10" t="str">
        <f>IFERROR(__xludf.DUMMYFUNCTION("""COMPUTED_VALUE"""),"-")</f>
        <v>-</v>
      </c>
      <c r="FC3" s="10" t="str">
        <f>IFERROR(__xludf.DUMMYFUNCTION("""COMPUTED_VALUE"""),"-")</f>
        <v>-</v>
      </c>
      <c r="FD3" s="11" t="str">
        <f>IFERROR(__xludf.DUMMYFUNCTION("""COMPUTED_VALUE"""),"-")</f>
        <v>-</v>
      </c>
      <c r="FE3" s="10" t="str">
        <f>IFERROR(__xludf.DUMMYFUNCTION("""COMPUTED_VALUE"""),"-")</f>
        <v>-</v>
      </c>
      <c r="FF3" s="10" t="str">
        <f>IFERROR(__xludf.DUMMYFUNCTION("""COMPUTED_VALUE"""),"-")</f>
        <v>-</v>
      </c>
      <c r="FG3" s="10" t="str">
        <f>IFERROR(__xludf.DUMMYFUNCTION("""COMPUTED_VALUE"""),"-")</f>
        <v>-</v>
      </c>
      <c r="FH3" s="10" t="str">
        <f>IFERROR(__xludf.DUMMYFUNCTION("""COMPUTED_VALUE"""),"-")</f>
        <v>-</v>
      </c>
      <c r="FI3" s="10" t="str">
        <f>IFERROR(__xludf.DUMMYFUNCTION("""COMPUTED_VALUE"""),"-")</f>
        <v>-</v>
      </c>
      <c r="FJ3" s="10" t="str">
        <f>IFERROR(__xludf.DUMMYFUNCTION("""COMPUTED_VALUE"""),"-")</f>
        <v>-</v>
      </c>
      <c r="FK3" s="10" t="str">
        <f>IFERROR(__xludf.DUMMYFUNCTION("""COMPUTED_VALUE"""),"-")</f>
        <v>-</v>
      </c>
      <c r="FL3" s="10" t="str">
        <f>IFERROR(__xludf.DUMMYFUNCTION("""COMPUTED_VALUE"""),"-")</f>
        <v>-</v>
      </c>
      <c r="FM3" s="10" t="str">
        <f>IFERROR(__xludf.DUMMYFUNCTION("""COMPUTED_VALUE"""),"-")</f>
        <v>-</v>
      </c>
      <c r="FN3" s="10" t="str">
        <f>IFERROR(__xludf.DUMMYFUNCTION("""COMPUTED_VALUE"""),"-")</f>
        <v>-</v>
      </c>
      <c r="FO3" s="10" t="str">
        <f>IFERROR(__xludf.DUMMYFUNCTION("""COMPUTED_VALUE"""),"-")</f>
        <v>-</v>
      </c>
      <c r="FP3" s="10" t="str">
        <f>IFERROR(__xludf.DUMMYFUNCTION("""COMPUTED_VALUE"""),"-")</f>
        <v>-</v>
      </c>
      <c r="FQ3" s="10" t="str">
        <f>IFERROR(__xludf.DUMMYFUNCTION("""COMPUTED_VALUE"""),"-")</f>
        <v>-</v>
      </c>
      <c r="FR3" s="10" t="str">
        <f>IFERROR(__xludf.DUMMYFUNCTION("""COMPUTED_VALUE"""),"-")</f>
        <v>-</v>
      </c>
      <c r="FS3" s="10" t="str">
        <f>IFERROR(__xludf.DUMMYFUNCTION("""COMPUTED_VALUE"""),"-")</f>
        <v>-</v>
      </c>
      <c r="FT3" s="10" t="str">
        <f>IFERROR(__xludf.DUMMYFUNCTION("""COMPUTED_VALUE"""),"-")</f>
        <v>-</v>
      </c>
      <c r="FU3" s="10" t="str">
        <f>IFERROR(__xludf.DUMMYFUNCTION("""COMPUTED_VALUE"""),"-")</f>
        <v>-</v>
      </c>
      <c r="FV3" s="10" t="str">
        <f>IFERROR(__xludf.DUMMYFUNCTION("""COMPUTED_VALUE"""),"-")</f>
        <v>-</v>
      </c>
      <c r="FW3" s="10" t="str">
        <f>IFERROR(__xludf.DUMMYFUNCTION("""COMPUTED_VALUE"""),"-")</f>
        <v>-</v>
      </c>
      <c r="FX3" s="10" t="str">
        <f>IFERROR(__xludf.DUMMYFUNCTION("""COMPUTED_VALUE"""),"-")</f>
        <v>-</v>
      </c>
      <c r="FY3" s="10" t="str">
        <f>IFERROR(__xludf.DUMMYFUNCTION("""COMPUTED_VALUE"""),"-")</f>
        <v>-</v>
      </c>
      <c r="FZ3" s="10" t="str">
        <f>IFERROR(__xludf.DUMMYFUNCTION("""COMPUTED_VALUE"""),"-")</f>
        <v>-</v>
      </c>
      <c r="GA3" s="10" t="str">
        <f>IFERROR(__xludf.DUMMYFUNCTION("""COMPUTED_VALUE"""),"-")</f>
        <v>-</v>
      </c>
      <c r="GB3" s="10" t="str">
        <f>IFERROR(__xludf.DUMMYFUNCTION("""COMPUTED_VALUE"""),"-")</f>
        <v>-</v>
      </c>
      <c r="GC3" s="10" t="str">
        <f>IFERROR(__xludf.DUMMYFUNCTION("""COMPUTED_VALUE"""),"-")</f>
        <v>-</v>
      </c>
      <c r="GD3" s="10" t="str">
        <f>IFERROR(__xludf.DUMMYFUNCTION("""COMPUTED_VALUE"""),"-")</f>
        <v>-</v>
      </c>
      <c r="GE3" s="10" t="str">
        <f>IFERROR(__xludf.DUMMYFUNCTION("""COMPUTED_VALUE"""),"-")</f>
        <v>-</v>
      </c>
      <c r="GF3" s="10" t="str">
        <f>IFERROR(__xludf.DUMMYFUNCTION("""COMPUTED_VALUE"""),"-")</f>
        <v>-</v>
      </c>
      <c r="GG3" s="10" t="str">
        <f>IFERROR(__xludf.DUMMYFUNCTION("""COMPUTED_VALUE"""),"-")</f>
        <v>-</v>
      </c>
      <c r="GH3" s="10" t="str">
        <f>IFERROR(__xludf.DUMMYFUNCTION("""COMPUTED_VALUE"""),"-")</f>
        <v>-</v>
      </c>
      <c r="GI3" s="10" t="str">
        <f>IFERROR(__xludf.DUMMYFUNCTION("""COMPUTED_VALUE"""),"-")</f>
        <v>-</v>
      </c>
      <c r="GJ3" s="10" t="str">
        <f>IFERROR(__xludf.DUMMYFUNCTION("""COMPUTED_VALUE"""),"-")</f>
        <v>-</v>
      </c>
      <c r="GK3" s="10" t="str">
        <f>IFERROR(__xludf.DUMMYFUNCTION("""COMPUTED_VALUE"""),"-")</f>
        <v>-</v>
      </c>
      <c r="GL3" s="10" t="str">
        <f>IFERROR(__xludf.DUMMYFUNCTION("""COMPUTED_VALUE"""),"-")</f>
        <v>-</v>
      </c>
      <c r="GM3" s="10" t="str">
        <f>IFERROR(__xludf.DUMMYFUNCTION("""COMPUTED_VALUE"""),"-")</f>
        <v>-</v>
      </c>
      <c r="GN3" s="10" t="str">
        <f>IFERROR(__xludf.DUMMYFUNCTION("""COMPUTED_VALUE"""),"-")</f>
        <v>-</v>
      </c>
      <c r="GO3" s="10" t="str">
        <f>IFERROR(__xludf.DUMMYFUNCTION("""COMPUTED_VALUE"""),"-")</f>
        <v>-</v>
      </c>
      <c r="GP3" s="10" t="str">
        <f>IFERROR(__xludf.DUMMYFUNCTION("""COMPUTED_VALUE"""),"-")</f>
        <v>-</v>
      </c>
      <c r="GQ3" s="10" t="str">
        <f>IFERROR(__xludf.DUMMYFUNCTION("""COMPUTED_VALUE"""),"-")</f>
        <v>-</v>
      </c>
      <c r="GR3" s="10" t="str">
        <f>IFERROR(__xludf.DUMMYFUNCTION("""COMPUTED_VALUE"""),"-")</f>
        <v>-</v>
      </c>
      <c r="GS3" s="10" t="str">
        <f>IFERROR(__xludf.DUMMYFUNCTION("""COMPUTED_VALUE"""),"-")</f>
        <v>-</v>
      </c>
      <c r="GT3" s="10" t="str">
        <f>IFERROR(__xludf.DUMMYFUNCTION("""COMPUTED_VALUE"""),"-")</f>
        <v>-</v>
      </c>
      <c r="GU3" s="10" t="str">
        <f>IFERROR(__xludf.DUMMYFUNCTION("""COMPUTED_VALUE"""),"-")</f>
        <v>-</v>
      </c>
      <c r="GV3" s="10" t="str">
        <f>IFERROR(__xludf.DUMMYFUNCTION("""COMPUTED_VALUE"""),"-")</f>
        <v>-</v>
      </c>
      <c r="GW3" s="10" t="str">
        <f>IFERROR(__xludf.DUMMYFUNCTION("""COMPUTED_VALUE"""),"-")</f>
        <v>-</v>
      </c>
      <c r="GX3" s="10" t="str">
        <f>IFERROR(__xludf.DUMMYFUNCTION("""COMPUTED_VALUE"""),"-")</f>
        <v>-</v>
      </c>
      <c r="GY3" s="10" t="str">
        <f>IFERROR(__xludf.DUMMYFUNCTION("""COMPUTED_VALUE"""),"-")</f>
        <v>-</v>
      </c>
      <c r="GZ3" s="10" t="str">
        <f>IFERROR(__xludf.DUMMYFUNCTION("""COMPUTED_VALUE"""),"-")</f>
        <v>-</v>
      </c>
      <c r="HA3" s="10" t="str">
        <f>IFERROR(__xludf.DUMMYFUNCTION("""COMPUTED_VALUE"""),"-")</f>
        <v>-</v>
      </c>
      <c r="HB3" s="10" t="str">
        <f>IFERROR(__xludf.DUMMYFUNCTION("""COMPUTED_VALUE"""),"-")</f>
        <v>-</v>
      </c>
      <c r="HC3" s="10" t="str">
        <f>IFERROR(__xludf.DUMMYFUNCTION("""COMPUTED_VALUE"""),"-")</f>
        <v>-</v>
      </c>
      <c r="HD3" s="10" t="str">
        <f>IFERROR(__xludf.DUMMYFUNCTION("""COMPUTED_VALUE"""),"-")</f>
        <v>-</v>
      </c>
      <c r="HE3" s="10" t="str">
        <f>IFERROR(__xludf.DUMMYFUNCTION("""COMPUTED_VALUE"""),"-")</f>
        <v>-</v>
      </c>
      <c r="HF3" s="10" t="str">
        <f>IFERROR(__xludf.DUMMYFUNCTION("""COMPUTED_VALUE"""),"-")</f>
        <v>-</v>
      </c>
      <c r="HG3" s="10" t="str">
        <f>IFERROR(__xludf.DUMMYFUNCTION("""COMPUTED_VALUE"""),"-")</f>
        <v>-</v>
      </c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</row>
    <row r="4">
      <c r="A4" s="7"/>
      <c r="B4" s="8">
        <v>1.0</v>
      </c>
      <c r="C4" s="8" t="str">
        <f t="shared" si="1"/>
        <v>2 - 3</v>
      </c>
      <c r="D4" s="7" t="str">
        <f>IFERROR(__xludf.DUMMYFUNCTION("""COMPUTED_VALUE"""),"JovanB")</f>
        <v>JovanB</v>
      </c>
      <c r="E4" s="7" t="str">
        <f>IFERROR(__xludf.DUMMYFUNCTION("""COMPUTED_VALUE"""),"Jovan")</f>
        <v>Jovan</v>
      </c>
      <c r="F4" s="7" t="str">
        <f>IFERROR(__xludf.DUMMYFUNCTION("""COMPUTED_VALUE"""),"Bengin")</f>
        <v>Bengin</v>
      </c>
      <c r="G4" s="9">
        <f>IFERROR(__xludf.DUMMYFUNCTION("""COMPUTED_VALUE"""),243.0)</f>
        <v>243</v>
      </c>
      <c r="H4" s="7" t="str">
        <f>IFERROR(__xludf.DUMMYFUNCTION("""COMPUTED_VALUE"""),"ODOBREN")</f>
        <v>ODOBREN</v>
      </c>
      <c r="I4" s="7" t="str">
        <f>IFERROR(__xludf.DUMMYFUNCTION("""COMPUTED_VALUE"""),"Stari grad")</f>
        <v>Stari grad</v>
      </c>
      <c r="J4" s="7" t="str">
        <f>IFERROR(__xludf.DUMMYFUNCTION("""COMPUTED_VALUE"""),"Matematička gimnazija")</f>
        <v>Matematička gimnazija</v>
      </c>
      <c r="K4" s="7" t="str">
        <f>IFERROR(__xludf.DUMMYFUNCTION("""COMPUTED_VALUE"""),"I")</f>
        <v>I</v>
      </c>
      <c r="L4" s="7" t="str">
        <f>IFERROR(__xludf.DUMMYFUNCTION("""COMPUTED_VALUE"""),"B")</f>
        <v>B</v>
      </c>
      <c r="M4" s="7"/>
      <c r="N4" s="11">
        <f>IFERROR(__xludf.DUMMYFUNCTION("""COMPUTED_VALUE"""),100.0)</f>
        <v>100</v>
      </c>
      <c r="O4" s="10">
        <f>IFERROR(__xludf.DUMMYFUNCTION("""COMPUTED_VALUE"""),43.0)</f>
        <v>43</v>
      </c>
      <c r="P4" s="10">
        <f>IFERROR(__xludf.DUMMYFUNCTION("""COMPUTED_VALUE"""),100.0)</f>
        <v>100</v>
      </c>
      <c r="Q4" s="10" t="str">
        <f>IFERROR(__xludf.DUMMYFUNCTION("""COMPUTED_VALUE"""),"-")</f>
        <v>-</v>
      </c>
      <c r="R4" s="10" t="str">
        <f>IFERROR(__xludf.DUMMYFUNCTION("""COMPUTED_VALUE"""),"-")</f>
        <v>-</v>
      </c>
      <c r="S4" s="10" t="str">
        <f>IFERROR(__xludf.DUMMYFUNCTION("""COMPUTED_VALUE"""),"-")</f>
        <v>-</v>
      </c>
      <c r="T4" s="11">
        <f>IFERROR(__xludf.DUMMYFUNCTION("""COMPUTED_VALUE"""),1.0)</f>
        <v>1</v>
      </c>
      <c r="U4" s="10">
        <f>IFERROR(__xludf.DUMMYFUNCTION("""COMPUTED_VALUE"""),1.0)</f>
        <v>1</v>
      </c>
      <c r="V4" s="10">
        <f>IFERROR(__xludf.DUMMYFUNCTION("""COMPUTED_VALUE"""),1.0)</f>
        <v>1</v>
      </c>
      <c r="W4" s="10">
        <f>IFERROR(__xludf.DUMMYFUNCTION("""COMPUTED_VALUE"""),1.0)</f>
        <v>1</v>
      </c>
      <c r="X4" s="10">
        <f>IFERROR(__xludf.DUMMYFUNCTION("""COMPUTED_VALUE"""),1.0)</f>
        <v>1</v>
      </c>
      <c r="Y4" s="10">
        <f>IFERROR(__xludf.DUMMYFUNCTION("""COMPUTED_VALUE"""),1.0)</f>
        <v>1</v>
      </c>
      <c r="Z4" s="10">
        <f>IFERROR(__xludf.DUMMYFUNCTION("""COMPUTED_VALUE"""),1.0)</f>
        <v>1</v>
      </c>
      <c r="AA4" s="10">
        <f>IFERROR(__xludf.DUMMYFUNCTION("""COMPUTED_VALUE"""),1.0)</f>
        <v>1</v>
      </c>
      <c r="AB4" s="10">
        <f>IFERROR(__xludf.DUMMYFUNCTION("""COMPUTED_VALUE"""),1.0)</f>
        <v>1</v>
      </c>
      <c r="AC4" s="10">
        <f>IFERROR(__xludf.DUMMYFUNCTION("""COMPUTED_VALUE"""),1.0)</f>
        <v>1</v>
      </c>
      <c r="AD4" s="10">
        <f>IFERROR(__xludf.DUMMYFUNCTION("""COMPUTED_VALUE"""),1.0)</f>
        <v>1</v>
      </c>
      <c r="AE4" s="10">
        <f>IFERROR(__xludf.DUMMYFUNCTION("""COMPUTED_VALUE"""),1.0)</f>
        <v>1</v>
      </c>
      <c r="AF4" s="10">
        <f>IFERROR(__xludf.DUMMYFUNCTION("""COMPUTED_VALUE"""),1.0)</f>
        <v>1</v>
      </c>
      <c r="AG4" s="10">
        <f>IFERROR(__xludf.DUMMYFUNCTION("""COMPUTED_VALUE"""),1.0)</f>
        <v>1</v>
      </c>
      <c r="AH4" s="10">
        <f>IFERROR(__xludf.DUMMYFUNCTION("""COMPUTED_VALUE"""),1.0)</f>
        <v>1</v>
      </c>
      <c r="AI4" s="10">
        <f>IFERROR(__xludf.DUMMYFUNCTION("""COMPUTED_VALUE"""),1.0)</f>
        <v>1</v>
      </c>
      <c r="AJ4" s="10">
        <f>IFERROR(__xludf.DUMMYFUNCTION("""COMPUTED_VALUE"""),1.0)</f>
        <v>1</v>
      </c>
      <c r="AK4" s="10">
        <f>IFERROR(__xludf.DUMMYFUNCTION("""COMPUTED_VALUE"""),1.0)</f>
        <v>1</v>
      </c>
      <c r="AL4" s="10">
        <f>IFERROR(__xludf.DUMMYFUNCTION("""COMPUTED_VALUE"""),1.0)</f>
        <v>1</v>
      </c>
      <c r="AM4" s="10">
        <f>IFERROR(__xludf.DUMMYFUNCTION("""COMPUTED_VALUE"""),1.0)</f>
        <v>1</v>
      </c>
      <c r="AN4" s="11">
        <f>IFERROR(__xludf.DUMMYFUNCTION("""COMPUTED_VALUE"""),1.0)</f>
        <v>1</v>
      </c>
      <c r="AO4" s="10">
        <f>IFERROR(__xludf.DUMMYFUNCTION("""COMPUTED_VALUE"""),1.0)</f>
        <v>1</v>
      </c>
      <c r="AP4" s="10">
        <f>IFERROR(__xludf.DUMMYFUNCTION("""COMPUTED_VALUE"""),1.0)</f>
        <v>1</v>
      </c>
      <c r="AQ4" s="10">
        <f>IFERROR(__xludf.DUMMYFUNCTION("""COMPUTED_VALUE"""),1.0)</f>
        <v>1</v>
      </c>
      <c r="AR4" s="10">
        <f>IFERROR(__xludf.DUMMYFUNCTION("""COMPUTED_VALUE"""),1.0)</f>
        <v>1</v>
      </c>
      <c r="AS4" s="10">
        <f>IFERROR(__xludf.DUMMYFUNCTION("""COMPUTED_VALUE"""),1.0)</f>
        <v>1</v>
      </c>
      <c r="AT4" s="10">
        <f>IFERROR(__xludf.DUMMYFUNCTION("""COMPUTED_VALUE"""),1.0)</f>
        <v>1</v>
      </c>
      <c r="AU4" s="10">
        <f>IFERROR(__xludf.DUMMYFUNCTION("""COMPUTED_VALUE"""),1.0)</f>
        <v>1</v>
      </c>
      <c r="AV4" s="10">
        <f>IFERROR(__xludf.DUMMYFUNCTION("""COMPUTED_VALUE"""),1.0)</f>
        <v>1</v>
      </c>
      <c r="AW4" s="10">
        <f>IFERROR(__xludf.DUMMYFUNCTION("""COMPUTED_VALUE"""),1.0)</f>
        <v>1</v>
      </c>
      <c r="AX4" s="10">
        <f>IFERROR(__xludf.DUMMYFUNCTION("""COMPUTED_VALUE"""),1.0)</f>
        <v>1</v>
      </c>
      <c r="AY4" s="10">
        <f>IFERROR(__xludf.DUMMYFUNCTION("""COMPUTED_VALUE"""),1.0)</f>
        <v>1</v>
      </c>
      <c r="AZ4" s="10">
        <f>IFERROR(__xludf.DUMMYFUNCTION("""COMPUTED_VALUE"""),1.0)</f>
        <v>1</v>
      </c>
      <c r="BA4" s="10" t="str">
        <f>IFERROR(__xludf.DUMMYFUNCTION("""COMPUTED_VALUE"""),"WA")</f>
        <v>WA</v>
      </c>
      <c r="BB4" s="10">
        <f>IFERROR(__xludf.DUMMYFUNCTION("""COMPUTED_VALUE"""),1.0)</f>
        <v>1</v>
      </c>
      <c r="BC4" s="10" t="str">
        <f>IFERROR(__xludf.DUMMYFUNCTION("""COMPUTED_VALUE"""),"WA")</f>
        <v>WA</v>
      </c>
      <c r="BD4" s="10">
        <f>IFERROR(__xludf.DUMMYFUNCTION("""COMPUTED_VALUE"""),1.0)</f>
        <v>1</v>
      </c>
      <c r="BE4" s="10">
        <f>IFERROR(__xludf.DUMMYFUNCTION("""COMPUTED_VALUE"""),1.0)</f>
        <v>1</v>
      </c>
      <c r="BF4" s="10">
        <f>IFERROR(__xludf.DUMMYFUNCTION("""COMPUTED_VALUE"""),1.0)</f>
        <v>1</v>
      </c>
      <c r="BG4" s="10">
        <f>IFERROR(__xludf.DUMMYFUNCTION("""COMPUTED_VALUE"""),1.0)</f>
        <v>1</v>
      </c>
      <c r="BH4" s="10">
        <f>IFERROR(__xludf.DUMMYFUNCTION("""COMPUTED_VALUE"""),1.0)</f>
        <v>1</v>
      </c>
      <c r="BI4" s="10">
        <f>IFERROR(__xludf.DUMMYFUNCTION("""COMPUTED_VALUE"""),1.0)</f>
        <v>1</v>
      </c>
      <c r="BJ4" s="10" t="str">
        <f>IFERROR(__xludf.DUMMYFUNCTION("""COMPUTED_VALUE"""),"WA")</f>
        <v>WA</v>
      </c>
      <c r="BK4" s="10">
        <f>IFERROR(__xludf.DUMMYFUNCTION("""COMPUTED_VALUE"""),1.0)</f>
        <v>1</v>
      </c>
      <c r="BL4" s="11">
        <f>IFERROR(__xludf.DUMMYFUNCTION("""COMPUTED_VALUE"""),1.0)</f>
        <v>1</v>
      </c>
      <c r="BM4" s="10" t="str">
        <f>IFERROR(__xludf.DUMMYFUNCTION("""COMPUTED_VALUE"""),"WA")</f>
        <v>WA</v>
      </c>
      <c r="BN4" s="10">
        <f>IFERROR(__xludf.DUMMYFUNCTION("""COMPUTED_VALUE"""),1.0)</f>
        <v>1</v>
      </c>
      <c r="BO4" s="10">
        <f>IFERROR(__xludf.DUMMYFUNCTION("""COMPUTED_VALUE"""),1.0)</f>
        <v>1</v>
      </c>
      <c r="BP4" s="10">
        <f>IFERROR(__xludf.DUMMYFUNCTION("""COMPUTED_VALUE"""),1.0)</f>
        <v>1</v>
      </c>
      <c r="BQ4" s="10">
        <f>IFERROR(__xludf.DUMMYFUNCTION("""COMPUTED_VALUE"""),1.0)</f>
        <v>1</v>
      </c>
      <c r="BR4" s="10">
        <f>IFERROR(__xludf.DUMMYFUNCTION("""COMPUTED_VALUE"""),1.0)</f>
        <v>1</v>
      </c>
      <c r="BS4" s="10">
        <f>IFERROR(__xludf.DUMMYFUNCTION("""COMPUTED_VALUE"""),1.0)</f>
        <v>1</v>
      </c>
      <c r="BT4" s="10">
        <f>IFERROR(__xludf.DUMMYFUNCTION("""COMPUTED_VALUE"""),1.0)</f>
        <v>1</v>
      </c>
      <c r="BU4" s="10">
        <f>IFERROR(__xludf.DUMMYFUNCTION("""COMPUTED_VALUE"""),1.0)</f>
        <v>1</v>
      </c>
      <c r="BV4" s="10">
        <f>IFERROR(__xludf.DUMMYFUNCTION("""COMPUTED_VALUE"""),1.0)</f>
        <v>1</v>
      </c>
      <c r="BW4" s="10">
        <f>IFERROR(__xludf.DUMMYFUNCTION("""COMPUTED_VALUE"""),1.0)</f>
        <v>1</v>
      </c>
      <c r="BX4" s="10">
        <f>IFERROR(__xludf.DUMMYFUNCTION("""COMPUTED_VALUE"""),1.0)</f>
        <v>1</v>
      </c>
      <c r="BY4" s="10">
        <f>IFERROR(__xludf.DUMMYFUNCTION("""COMPUTED_VALUE"""),1.0)</f>
        <v>1</v>
      </c>
      <c r="BZ4" s="10">
        <f>IFERROR(__xludf.DUMMYFUNCTION("""COMPUTED_VALUE"""),1.0)</f>
        <v>1</v>
      </c>
      <c r="CA4" s="10">
        <f>IFERROR(__xludf.DUMMYFUNCTION("""COMPUTED_VALUE"""),1.0)</f>
        <v>1</v>
      </c>
      <c r="CB4" s="10">
        <f>IFERROR(__xludf.DUMMYFUNCTION("""COMPUTED_VALUE"""),1.0)</f>
        <v>1</v>
      </c>
      <c r="CC4" s="10">
        <f>IFERROR(__xludf.DUMMYFUNCTION("""COMPUTED_VALUE"""),1.0)</f>
        <v>1</v>
      </c>
      <c r="CD4" s="10">
        <f>IFERROR(__xludf.DUMMYFUNCTION("""COMPUTED_VALUE"""),1.0)</f>
        <v>1</v>
      </c>
      <c r="CE4" s="10">
        <f>IFERROR(__xludf.DUMMYFUNCTION("""COMPUTED_VALUE"""),1.0)</f>
        <v>1</v>
      </c>
      <c r="CF4" s="10">
        <f>IFERROR(__xludf.DUMMYFUNCTION("""COMPUTED_VALUE"""),1.0)</f>
        <v>1</v>
      </c>
      <c r="CG4" s="10">
        <f>IFERROR(__xludf.DUMMYFUNCTION("""COMPUTED_VALUE"""),1.0)</f>
        <v>1</v>
      </c>
      <c r="CH4" s="10">
        <f>IFERROR(__xludf.DUMMYFUNCTION("""COMPUTED_VALUE"""),1.0)</f>
        <v>1</v>
      </c>
      <c r="CI4" s="10">
        <f>IFERROR(__xludf.DUMMYFUNCTION("""COMPUTED_VALUE"""),1.0)</f>
        <v>1</v>
      </c>
      <c r="CJ4" s="10">
        <f>IFERROR(__xludf.DUMMYFUNCTION("""COMPUTED_VALUE"""),1.0)</f>
        <v>1</v>
      </c>
      <c r="CK4" s="10">
        <f>IFERROR(__xludf.DUMMYFUNCTION("""COMPUTED_VALUE"""),1.0)</f>
        <v>1</v>
      </c>
      <c r="CL4" s="10">
        <f>IFERROR(__xludf.DUMMYFUNCTION("""COMPUTED_VALUE"""),1.0)</f>
        <v>1</v>
      </c>
      <c r="CM4" s="10">
        <f>IFERROR(__xludf.DUMMYFUNCTION("""COMPUTED_VALUE"""),1.0)</f>
        <v>1</v>
      </c>
      <c r="CN4" s="10">
        <f>IFERROR(__xludf.DUMMYFUNCTION("""COMPUTED_VALUE"""),1.0)</f>
        <v>1</v>
      </c>
      <c r="CO4" s="11" t="str">
        <f>IFERROR(__xludf.DUMMYFUNCTION("""COMPUTED_VALUE"""),"-")</f>
        <v>-</v>
      </c>
      <c r="CP4" s="10" t="str">
        <f>IFERROR(__xludf.DUMMYFUNCTION("""COMPUTED_VALUE"""),"-")</f>
        <v>-</v>
      </c>
      <c r="CQ4" s="10" t="str">
        <f>IFERROR(__xludf.DUMMYFUNCTION("""COMPUTED_VALUE"""),"-")</f>
        <v>-</v>
      </c>
      <c r="CR4" s="10" t="str">
        <f>IFERROR(__xludf.DUMMYFUNCTION("""COMPUTED_VALUE"""),"-")</f>
        <v>-</v>
      </c>
      <c r="CS4" s="10" t="str">
        <f>IFERROR(__xludf.DUMMYFUNCTION("""COMPUTED_VALUE"""),"-")</f>
        <v>-</v>
      </c>
      <c r="CT4" s="10" t="str">
        <f>IFERROR(__xludf.DUMMYFUNCTION("""COMPUTED_VALUE"""),"-")</f>
        <v>-</v>
      </c>
      <c r="CU4" s="10" t="str">
        <f>IFERROR(__xludf.DUMMYFUNCTION("""COMPUTED_VALUE"""),"-")</f>
        <v>-</v>
      </c>
      <c r="CV4" s="10" t="str">
        <f>IFERROR(__xludf.DUMMYFUNCTION("""COMPUTED_VALUE"""),"-")</f>
        <v>-</v>
      </c>
      <c r="CW4" s="10" t="str">
        <f>IFERROR(__xludf.DUMMYFUNCTION("""COMPUTED_VALUE"""),"-")</f>
        <v>-</v>
      </c>
      <c r="CX4" s="10" t="str">
        <f>IFERROR(__xludf.DUMMYFUNCTION("""COMPUTED_VALUE"""),"-")</f>
        <v>-</v>
      </c>
      <c r="CY4" s="10" t="str">
        <f>IFERROR(__xludf.DUMMYFUNCTION("""COMPUTED_VALUE"""),"-")</f>
        <v>-</v>
      </c>
      <c r="CZ4" s="10" t="str">
        <f>IFERROR(__xludf.DUMMYFUNCTION("""COMPUTED_VALUE"""),"-")</f>
        <v>-</v>
      </c>
      <c r="DA4" s="10" t="str">
        <f>IFERROR(__xludf.DUMMYFUNCTION("""COMPUTED_VALUE"""),"-")</f>
        <v>-</v>
      </c>
      <c r="DB4" s="10" t="str">
        <f>IFERROR(__xludf.DUMMYFUNCTION("""COMPUTED_VALUE"""),"-")</f>
        <v>-</v>
      </c>
      <c r="DC4" s="10" t="str">
        <f>IFERROR(__xludf.DUMMYFUNCTION("""COMPUTED_VALUE"""),"-")</f>
        <v>-</v>
      </c>
      <c r="DD4" s="10" t="str">
        <f>IFERROR(__xludf.DUMMYFUNCTION("""COMPUTED_VALUE"""),"-")</f>
        <v>-</v>
      </c>
      <c r="DE4" s="10" t="str">
        <f>IFERROR(__xludf.DUMMYFUNCTION("""COMPUTED_VALUE"""),"-")</f>
        <v>-</v>
      </c>
      <c r="DF4" s="10" t="str">
        <f>IFERROR(__xludf.DUMMYFUNCTION("""COMPUTED_VALUE"""),"-")</f>
        <v>-</v>
      </c>
      <c r="DG4" s="10" t="str">
        <f>IFERROR(__xludf.DUMMYFUNCTION("""COMPUTED_VALUE"""),"-")</f>
        <v>-</v>
      </c>
      <c r="DH4" s="10" t="str">
        <f>IFERROR(__xludf.DUMMYFUNCTION("""COMPUTED_VALUE"""),"-")</f>
        <v>-</v>
      </c>
      <c r="DI4" s="10" t="str">
        <f>IFERROR(__xludf.DUMMYFUNCTION("""COMPUTED_VALUE"""),"-")</f>
        <v>-</v>
      </c>
      <c r="DJ4" s="10" t="str">
        <f>IFERROR(__xludf.DUMMYFUNCTION("""COMPUTED_VALUE"""),"-")</f>
        <v>-</v>
      </c>
      <c r="DK4" s="10" t="str">
        <f>IFERROR(__xludf.DUMMYFUNCTION("""COMPUTED_VALUE"""),"-")</f>
        <v>-</v>
      </c>
      <c r="DL4" s="10" t="str">
        <f>IFERROR(__xludf.DUMMYFUNCTION("""COMPUTED_VALUE"""),"-")</f>
        <v>-</v>
      </c>
      <c r="DM4" s="10" t="str">
        <f>IFERROR(__xludf.DUMMYFUNCTION("""COMPUTED_VALUE"""),"-")</f>
        <v>-</v>
      </c>
      <c r="DN4" s="10" t="str">
        <f>IFERROR(__xludf.DUMMYFUNCTION("""COMPUTED_VALUE"""),"-")</f>
        <v>-</v>
      </c>
      <c r="DO4" s="10" t="str">
        <f>IFERROR(__xludf.DUMMYFUNCTION("""COMPUTED_VALUE"""),"-")</f>
        <v>-</v>
      </c>
      <c r="DP4" s="10" t="str">
        <f>IFERROR(__xludf.DUMMYFUNCTION("""COMPUTED_VALUE"""),"-")</f>
        <v>-</v>
      </c>
      <c r="DQ4" s="10" t="str">
        <f>IFERROR(__xludf.DUMMYFUNCTION("""COMPUTED_VALUE"""),"-")</f>
        <v>-</v>
      </c>
      <c r="DR4" s="10" t="str">
        <f>IFERROR(__xludf.DUMMYFUNCTION("""COMPUTED_VALUE"""),"-")</f>
        <v>-</v>
      </c>
      <c r="DS4" s="10" t="str">
        <f>IFERROR(__xludf.DUMMYFUNCTION("""COMPUTED_VALUE"""),"-")</f>
        <v>-</v>
      </c>
      <c r="DT4" s="10" t="str">
        <f>IFERROR(__xludf.DUMMYFUNCTION("""COMPUTED_VALUE"""),"-")</f>
        <v>-</v>
      </c>
      <c r="DU4" s="10" t="str">
        <f>IFERROR(__xludf.DUMMYFUNCTION("""COMPUTED_VALUE"""),"-")</f>
        <v>-</v>
      </c>
      <c r="DV4" s="10" t="str">
        <f>IFERROR(__xludf.DUMMYFUNCTION("""COMPUTED_VALUE"""),"-")</f>
        <v>-</v>
      </c>
      <c r="DW4" s="10" t="str">
        <f>IFERROR(__xludf.DUMMYFUNCTION("""COMPUTED_VALUE"""),"-")</f>
        <v>-</v>
      </c>
      <c r="DX4" s="10" t="str">
        <f>IFERROR(__xludf.DUMMYFUNCTION("""COMPUTED_VALUE"""),"-")</f>
        <v>-</v>
      </c>
      <c r="DY4" s="10" t="str">
        <f>IFERROR(__xludf.DUMMYFUNCTION("""COMPUTED_VALUE"""),"-")</f>
        <v>-</v>
      </c>
      <c r="DZ4" s="10" t="str">
        <f>IFERROR(__xludf.DUMMYFUNCTION("""COMPUTED_VALUE"""),"-")</f>
        <v>-</v>
      </c>
      <c r="EA4" s="10" t="str">
        <f>IFERROR(__xludf.DUMMYFUNCTION("""COMPUTED_VALUE"""),"-")</f>
        <v>-</v>
      </c>
      <c r="EB4" s="10" t="str">
        <f>IFERROR(__xludf.DUMMYFUNCTION("""COMPUTED_VALUE"""),"-")</f>
        <v>-</v>
      </c>
      <c r="EC4" s="10" t="str">
        <f>IFERROR(__xludf.DUMMYFUNCTION("""COMPUTED_VALUE"""),"-")</f>
        <v>-</v>
      </c>
      <c r="ED4" s="10" t="str">
        <f>IFERROR(__xludf.DUMMYFUNCTION("""COMPUTED_VALUE"""),"-")</f>
        <v>-</v>
      </c>
      <c r="EE4" s="10" t="str">
        <f>IFERROR(__xludf.DUMMYFUNCTION("""COMPUTED_VALUE"""),"-")</f>
        <v>-</v>
      </c>
      <c r="EF4" s="10" t="str">
        <f>IFERROR(__xludf.DUMMYFUNCTION("""COMPUTED_VALUE"""),"-")</f>
        <v>-</v>
      </c>
      <c r="EG4" s="10" t="str">
        <f>IFERROR(__xludf.DUMMYFUNCTION("""COMPUTED_VALUE"""),"-")</f>
        <v>-</v>
      </c>
      <c r="EH4" s="10" t="str">
        <f>IFERROR(__xludf.DUMMYFUNCTION("""COMPUTED_VALUE"""),"-")</f>
        <v>-</v>
      </c>
      <c r="EI4" s="10" t="str">
        <f>IFERROR(__xludf.DUMMYFUNCTION("""COMPUTED_VALUE"""),"-")</f>
        <v>-</v>
      </c>
      <c r="EJ4" s="10" t="str">
        <f>IFERROR(__xludf.DUMMYFUNCTION("""COMPUTED_VALUE"""),"-")</f>
        <v>-</v>
      </c>
      <c r="EK4" s="10" t="str">
        <f>IFERROR(__xludf.DUMMYFUNCTION("""COMPUTED_VALUE"""),"-")</f>
        <v>-</v>
      </c>
      <c r="EL4" s="10" t="str">
        <f>IFERROR(__xludf.DUMMYFUNCTION("""COMPUTED_VALUE"""),"-")</f>
        <v>-</v>
      </c>
      <c r="EM4" s="10" t="str">
        <f>IFERROR(__xludf.DUMMYFUNCTION("""COMPUTED_VALUE"""),"-")</f>
        <v>-</v>
      </c>
      <c r="EN4" s="10" t="str">
        <f>IFERROR(__xludf.DUMMYFUNCTION("""COMPUTED_VALUE"""),"-")</f>
        <v>-</v>
      </c>
      <c r="EO4" s="10" t="str">
        <f>IFERROR(__xludf.DUMMYFUNCTION("""COMPUTED_VALUE"""),"-")</f>
        <v>-</v>
      </c>
      <c r="EP4" s="10" t="str">
        <f>IFERROR(__xludf.DUMMYFUNCTION("""COMPUTED_VALUE"""),"-")</f>
        <v>-</v>
      </c>
      <c r="EQ4" s="10" t="str">
        <f>IFERROR(__xludf.DUMMYFUNCTION("""COMPUTED_VALUE"""),"-")</f>
        <v>-</v>
      </c>
      <c r="ER4" s="10" t="str">
        <f>IFERROR(__xludf.DUMMYFUNCTION("""COMPUTED_VALUE"""),"-")</f>
        <v>-</v>
      </c>
      <c r="ES4" s="10" t="str">
        <f>IFERROR(__xludf.DUMMYFUNCTION("""COMPUTED_VALUE"""),"-")</f>
        <v>-</v>
      </c>
      <c r="ET4" s="10" t="str">
        <f>IFERROR(__xludf.DUMMYFUNCTION("""COMPUTED_VALUE"""),"-")</f>
        <v>-</v>
      </c>
      <c r="EU4" s="10" t="str">
        <f>IFERROR(__xludf.DUMMYFUNCTION("""COMPUTED_VALUE"""),"-")</f>
        <v>-</v>
      </c>
      <c r="EV4" s="10" t="str">
        <f>IFERROR(__xludf.DUMMYFUNCTION("""COMPUTED_VALUE"""),"-")</f>
        <v>-</v>
      </c>
      <c r="EW4" s="10" t="str">
        <f>IFERROR(__xludf.DUMMYFUNCTION("""COMPUTED_VALUE"""),"-")</f>
        <v>-</v>
      </c>
      <c r="EX4" s="10" t="str">
        <f>IFERROR(__xludf.DUMMYFUNCTION("""COMPUTED_VALUE"""),"-")</f>
        <v>-</v>
      </c>
      <c r="EY4" s="10" t="str">
        <f>IFERROR(__xludf.DUMMYFUNCTION("""COMPUTED_VALUE"""),"-")</f>
        <v>-</v>
      </c>
      <c r="EZ4" s="10" t="str">
        <f>IFERROR(__xludf.DUMMYFUNCTION("""COMPUTED_VALUE"""),"-")</f>
        <v>-</v>
      </c>
      <c r="FA4" s="10" t="str">
        <f>IFERROR(__xludf.DUMMYFUNCTION("""COMPUTED_VALUE"""),"-")</f>
        <v>-</v>
      </c>
      <c r="FB4" s="10" t="str">
        <f>IFERROR(__xludf.DUMMYFUNCTION("""COMPUTED_VALUE"""),"-")</f>
        <v>-</v>
      </c>
      <c r="FC4" s="10" t="str">
        <f>IFERROR(__xludf.DUMMYFUNCTION("""COMPUTED_VALUE"""),"-")</f>
        <v>-</v>
      </c>
      <c r="FD4" s="11" t="str">
        <f>IFERROR(__xludf.DUMMYFUNCTION("""COMPUTED_VALUE"""),"-")</f>
        <v>-</v>
      </c>
      <c r="FE4" s="10" t="str">
        <f>IFERROR(__xludf.DUMMYFUNCTION("""COMPUTED_VALUE"""),"-")</f>
        <v>-</v>
      </c>
      <c r="FF4" s="10" t="str">
        <f>IFERROR(__xludf.DUMMYFUNCTION("""COMPUTED_VALUE"""),"-")</f>
        <v>-</v>
      </c>
      <c r="FG4" s="10" t="str">
        <f>IFERROR(__xludf.DUMMYFUNCTION("""COMPUTED_VALUE"""),"-")</f>
        <v>-</v>
      </c>
      <c r="FH4" s="10" t="str">
        <f>IFERROR(__xludf.DUMMYFUNCTION("""COMPUTED_VALUE"""),"-")</f>
        <v>-</v>
      </c>
      <c r="FI4" s="10" t="str">
        <f>IFERROR(__xludf.DUMMYFUNCTION("""COMPUTED_VALUE"""),"-")</f>
        <v>-</v>
      </c>
      <c r="FJ4" s="10" t="str">
        <f>IFERROR(__xludf.DUMMYFUNCTION("""COMPUTED_VALUE"""),"-")</f>
        <v>-</v>
      </c>
      <c r="FK4" s="10" t="str">
        <f>IFERROR(__xludf.DUMMYFUNCTION("""COMPUTED_VALUE"""),"-")</f>
        <v>-</v>
      </c>
      <c r="FL4" s="10" t="str">
        <f>IFERROR(__xludf.DUMMYFUNCTION("""COMPUTED_VALUE"""),"-")</f>
        <v>-</v>
      </c>
      <c r="FM4" s="10" t="str">
        <f>IFERROR(__xludf.DUMMYFUNCTION("""COMPUTED_VALUE"""),"-")</f>
        <v>-</v>
      </c>
      <c r="FN4" s="10" t="str">
        <f>IFERROR(__xludf.DUMMYFUNCTION("""COMPUTED_VALUE"""),"-")</f>
        <v>-</v>
      </c>
      <c r="FO4" s="10" t="str">
        <f>IFERROR(__xludf.DUMMYFUNCTION("""COMPUTED_VALUE"""),"-")</f>
        <v>-</v>
      </c>
      <c r="FP4" s="10" t="str">
        <f>IFERROR(__xludf.DUMMYFUNCTION("""COMPUTED_VALUE"""),"-")</f>
        <v>-</v>
      </c>
      <c r="FQ4" s="10" t="str">
        <f>IFERROR(__xludf.DUMMYFUNCTION("""COMPUTED_VALUE"""),"-")</f>
        <v>-</v>
      </c>
      <c r="FR4" s="10" t="str">
        <f>IFERROR(__xludf.DUMMYFUNCTION("""COMPUTED_VALUE"""),"-")</f>
        <v>-</v>
      </c>
      <c r="FS4" s="10" t="str">
        <f>IFERROR(__xludf.DUMMYFUNCTION("""COMPUTED_VALUE"""),"-")</f>
        <v>-</v>
      </c>
      <c r="FT4" s="10" t="str">
        <f>IFERROR(__xludf.DUMMYFUNCTION("""COMPUTED_VALUE"""),"-")</f>
        <v>-</v>
      </c>
      <c r="FU4" s="10" t="str">
        <f>IFERROR(__xludf.DUMMYFUNCTION("""COMPUTED_VALUE"""),"-")</f>
        <v>-</v>
      </c>
      <c r="FV4" s="10" t="str">
        <f>IFERROR(__xludf.DUMMYFUNCTION("""COMPUTED_VALUE"""),"-")</f>
        <v>-</v>
      </c>
      <c r="FW4" s="10" t="str">
        <f>IFERROR(__xludf.DUMMYFUNCTION("""COMPUTED_VALUE"""),"-")</f>
        <v>-</v>
      </c>
      <c r="FX4" s="10" t="str">
        <f>IFERROR(__xludf.DUMMYFUNCTION("""COMPUTED_VALUE"""),"-")</f>
        <v>-</v>
      </c>
      <c r="FY4" s="10" t="str">
        <f>IFERROR(__xludf.DUMMYFUNCTION("""COMPUTED_VALUE"""),"-")</f>
        <v>-</v>
      </c>
      <c r="FZ4" s="10" t="str">
        <f>IFERROR(__xludf.DUMMYFUNCTION("""COMPUTED_VALUE"""),"-")</f>
        <v>-</v>
      </c>
      <c r="GA4" s="10" t="str">
        <f>IFERROR(__xludf.DUMMYFUNCTION("""COMPUTED_VALUE"""),"-")</f>
        <v>-</v>
      </c>
      <c r="GB4" s="10" t="str">
        <f>IFERROR(__xludf.DUMMYFUNCTION("""COMPUTED_VALUE"""),"-")</f>
        <v>-</v>
      </c>
      <c r="GC4" s="10" t="str">
        <f>IFERROR(__xludf.DUMMYFUNCTION("""COMPUTED_VALUE"""),"-")</f>
        <v>-</v>
      </c>
      <c r="GD4" s="10" t="str">
        <f>IFERROR(__xludf.DUMMYFUNCTION("""COMPUTED_VALUE"""),"-")</f>
        <v>-</v>
      </c>
      <c r="GE4" s="10" t="str">
        <f>IFERROR(__xludf.DUMMYFUNCTION("""COMPUTED_VALUE"""),"-")</f>
        <v>-</v>
      </c>
      <c r="GF4" s="10" t="str">
        <f>IFERROR(__xludf.DUMMYFUNCTION("""COMPUTED_VALUE"""),"-")</f>
        <v>-</v>
      </c>
      <c r="GG4" s="10" t="str">
        <f>IFERROR(__xludf.DUMMYFUNCTION("""COMPUTED_VALUE"""),"-")</f>
        <v>-</v>
      </c>
      <c r="GH4" s="10" t="str">
        <f>IFERROR(__xludf.DUMMYFUNCTION("""COMPUTED_VALUE"""),"-")</f>
        <v>-</v>
      </c>
      <c r="GI4" s="10" t="str">
        <f>IFERROR(__xludf.DUMMYFUNCTION("""COMPUTED_VALUE"""),"-")</f>
        <v>-</v>
      </c>
      <c r="GJ4" s="10" t="str">
        <f>IFERROR(__xludf.DUMMYFUNCTION("""COMPUTED_VALUE"""),"-")</f>
        <v>-</v>
      </c>
      <c r="GK4" s="10" t="str">
        <f>IFERROR(__xludf.DUMMYFUNCTION("""COMPUTED_VALUE"""),"-")</f>
        <v>-</v>
      </c>
      <c r="GL4" s="10" t="str">
        <f>IFERROR(__xludf.DUMMYFUNCTION("""COMPUTED_VALUE"""),"-")</f>
        <v>-</v>
      </c>
      <c r="GM4" s="10" t="str">
        <f>IFERROR(__xludf.DUMMYFUNCTION("""COMPUTED_VALUE"""),"-")</f>
        <v>-</v>
      </c>
      <c r="GN4" s="10" t="str">
        <f>IFERROR(__xludf.DUMMYFUNCTION("""COMPUTED_VALUE"""),"-")</f>
        <v>-</v>
      </c>
      <c r="GO4" s="10" t="str">
        <f>IFERROR(__xludf.DUMMYFUNCTION("""COMPUTED_VALUE"""),"-")</f>
        <v>-</v>
      </c>
      <c r="GP4" s="10" t="str">
        <f>IFERROR(__xludf.DUMMYFUNCTION("""COMPUTED_VALUE"""),"-")</f>
        <v>-</v>
      </c>
      <c r="GQ4" s="10" t="str">
        <f>IFERROR(__xludf.DUMMYFUNCTION("""COMPUTED_VALUE"""),"-")</f>
        <v>-</v>
      </c>
      <c r="GR4" s="10" t="str">
        <f>IFERROR(__xludf.DUMMYFUNCTION("""COMPUTED_VALUE"""),"-")</f>
        <v>-</v>
      </c>
      <c r="GS4" s="10" t="str">
        <f>IFERROR(__xludf.DUMMYFUNCTION("""COMPUTED_VALUE"""),"-")</f>
        <v>-</v>
      </c>
      <c r="GT4" s="10" t="str">
        <f>IFERROR(__xludf.DUMMYFUNCTION("""COMPUTED_VALUE"""),"-")</f>
        <v>-</v>
      </c>
      <c r="GU4" s="10" t="str">
        <f>IFERROR(__xludf.DUMMYFUNCTION("""COMPUTED_VALUE"""),"-")</f>
        <v>-</v>
      </c>
      <c r="GV4" s="10" t="str">
        <f>IFERROR(__xludf.DUMMYFUNCTION("""COMPUTED_VALUE"""),"-")</f>
        <v>-</v>
      </c>
      <c r="GW4" s="10" t="str">
        <f>IFERROR(__xludf.DUMMYFUNCTION("""COMPUTED_VALUE"""),"-")</f>
        <v>-</v>
      </c>
      <c r="GX4" s="10" t="str">
        <f>IFERROR(__xludf.DUMMYFUNCTION("""COMPUTED_VALUE"""),"-")</f>
        <v>-</v>
      </c>
      <c r="GY4" s="10" t="str">
        <f>IFERROR(__xludf.DUMMYFUNCTION("""COMPUTED_VALUE"""),"-")</f>
        <v>-</v>
      </c>
      <c r="GZ4" s="10" t="str">
        <f>IFERROR(__xludf.DUMMYFUNCTION("""COMPUTED_VALUE"""),"-")</f>
        <v>-</v>
      </c>
      <c r="HA4" s="10" t="str">
        <f>IFERROR(__xludf.DUMMYFUNCTION("""COMPUTED_VALUE"""),"-")</f>
        <v>-</v>
      </c>
      <c r="HB4" s="10" t="str">
        <f>IFERROR(__xludf.DUMMYFUNCTION("""COMPUTED_VALUE"""),"-")</f>
        <v>-</v>
      </c>
      <c r="HC4" s="10" t="str">
        <f>IFERROR(__xludf.DUMMYFUNCTION("""COMPUTED_VALUE"""),"-")</f>
        <v>-</v>
      </c>
      <c r="HD4" s="10" t="str">
        <f>IFERROR(__xludf.DUMMYFUNCTION("""COMPUTED_VALUE"""),"-")</f>
        <v>-</v>
      </c>
      <c r="HE4" s="10" t="str">
        <f>IFERROR(__xludf.DUMMYFUNCTION("""COMPUTED_VALUE"""),"-")</f>
        <v>-</v>
      </c>
      <c r="HF4" s="10" t="str">
        <f>IFERROR(__xludf.DUMMYFUNCTION("""COMPUTED_VALUE"""),"-")</f>
        <v>-</v>
      </c>
      <c r="HG4" s="10" t="str">
        <f>IFERROR(__xludf.DUMMYFUNCTION("""COMPUTED_VALUE"""),"-")</f>
        <v>-</v>
      </c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</row>
    <row r="5">
      <c r="A5" s="7"/>
      <c r="B5" s="8">
        <v>1.0</v>
      </c>
      <c r="C5" s="8" t="str">
        <f t="shared" si="1"/>
        <v>2 - 3</v>
      </c>
      <c r="D5" s="7" t="str">
        <f>IFERROR(__xludf.DUMMYFUNCTION("""COMPUTED_VALUE"""),"viktorlucic9")</f>
        <v>viktorlucic9</v>
      </c>
      <c r="E5" s="7" t="str">
        <f>IFERROR(__xludf.DUMMYFUNCTION("""COMPUTED_VALUE"""),"Viktor")</f>
        <v>Viktor</v>
      </c>
      <c r="F5" s="7" t="str">
        <f>IFERROR(__xludf.DUMMYFUNCTION("""COMPUTED_VALUE"""),"Lučić")</f>
        <v>Lučić</v>
      </c>
      <c r="G5" s="9">
        <f>IFERROR(__xludf.DUMMYFUNCTION("""COMPUTED_VALUE"""),243.0)</f>
        <v>243</v>
      </c>
      <c r="H5" s="7" t="str">
        <f>IFERROR(__xludf.DUMMYFUNCTION("""COMPUTED_VALUE"""),"ODOBREN")</f>
        <v>ODOBREN</v>
      </c>
      <c r="I5" s="7" t="str">
        <f>IFERROR(__xludf.DUMMYFUNCTION("""COMPUTED_VALUE"""),"Sombor")</f>
        <v>Sombor</v>
      </c>
      <c r="J5" s="7" t="str">
        <f>IFERROR(__xludf.DUMMYFUNCTION("""COMPUTED_VALUE"""),"Gimnazija Veljko Petrović")</f>
        <v>Gimnazija Veljko Petrović</v>
      </c>
      <c r="K5" s="7" t="str">
        <f>IFERROR(__xludf.DUMMYFUNCTION("""COMPUTED_VALUE"""),"IV")</f>
        <v>IV</v>
      </c>
      <c r="L5" s="7" t="str">
        <f>IFERROR(__xludf.DUMMYFUNCTION("""COMPUTED_VALUE"""),"B")</f>
        <v>B</v>
      </c>
      <c r="M5" s="7" t="str">
        <f>IFERROR(__xludf.DUMMYFUNCTION("""COMPUTED_VALUE"""),"Duško Obradović ")</f>
        <v>Duško Obradović </v>
      </c>
      <c r="N5" s="11">
        <f>IFERROR(__xludf.DUMMYFUNCTION("""COMPUTED_VALUE"""),100.0)</f>
        <v>100</v>
      </c>
      <c r="O5" s="10">
        <f>IFERROR(__xludf.DUMMYFUNCTION("""COMPUTED_VALUE"""),43.0)</f>
        <v>43</v>
      </c>
      <c r="P5" s="10">
        <f>IFERROR(__xludf.DUMMYFUNCTION("""COMPUTED_VALUE"""),100.0)</f>
        <v>100</v>
      </c>
      <c r="Q5" s="10" t="str">
        <f>IFERROR(__xludf.DUMMYFUNCTION("""COMPUTED_VALUE"""),"-")</f>
        <v>-</v>
      </c>
      <c r="R5" s="10" t="str">
        <f>IFERROR(__xludf.DUMMYFUNCTION("""COMPUTED_VALUE"""),"-")</f>
        <v>-</v>
      </c>
      <c r="S5" s="10" t="str">
        <f>IFERROR(__xludf.DUMMYFUNCTION("""COMPUTED_VALUE"""),"-")</f>
        <v>-</v>
      </c>
      <c r="T5" s="11">
        <f>IFERROR(__xludf.DUMMYFUNCTION("""COMPUTED_VALUE"""),1.0)</f>
        <v>1</v>
      </c>
      <c r="U5" s="10">
        <f>IFERROR(__xludf.DUMMYFUNCTION("""COMPUTED_VALUE"""),1.0)</f>
        <v>1</v>
      </c>
      <c r="V5" s="10">
        <f>IFERROR(__xludf.DUMMYFUNCTION("""COMPUTED_VALUE"""),1.0)</f>
        <v>1</v>
      </c>
      <c r="W5" s="10">
        <f>IFERROR(__xludf.DUMMYFUNCTION("""COMPUTED_VALUE"""),1.0)</f>
        <v>1</v>
      </c>
      <c r="X5" s="10">
        <f>IFERROR(__xludf.DUMMYFUNCTION("""COMPUTED_VALUE"""),1.0)</f>
        <v>1</v>
      </c>
      <c r="Y5" s="10">
        <f>IFERROR(__xludf.DUMMYFUNCTION("""COMPUTED_VALUE"""),1.0)</f>
        <v>1</v>
      </c>
      <c r="Z5" s="10">
        <f>IFERROR(__xludf.DUMMYFUNCTION("""COMPUTED_VALUE"""),1.0)</f>
        <v>1</v>
      </c>
      <c r="AA5" s="10">
        <f>IFERROR(__xludf.DUMMYFUNCTION("""COMPUTED_VALUE"""),1.0)</f>
        <v>1</v>
      </c>
      <c r="AB5" s="10">
        <f>IFERROR(__xludf.DUMMYFUNCTION("""COMPUTED_VALUE"""),1.0)</f>
        <v>1</v>
      </c>
      <c r="AC5" s="10">
        <f>IFERROR(__xludf.DUMMYFUNCTION("""COMPUTED_VALUE"""),1.0)</f>
        <v>1</v>
      </c>
      <c r="AD5" s="10">
        <f>IFERROR(__xludf.DUMMYFUNCTION("""COMPUTED_VALUE"""),1.0)</f>
        <v>1</v>
      </c>
      <c r="AE5" s="10">
        <f>IFERROR(__xludf.DUMMYFUNCTION("""COMPUTED_VALUE"""),1.0)</f>
        <v>1</v>
      </c>
      <c r="AF5" s="10">
        <f>IFERROR(__xludf.DUMMYFUNCTION("""COMPUTED_VALUE"""),1.0)</f>
        <v>1</v>
      </c>
      <c r="AG5" s="10">
        <f>IFERROR(__xludf.DUMMYFUNCTION("""COMPUTED_VALUE"""),1.0)</f>
        <v>1</v>
      </c>
      <c r="AH5" s="10">
        <f>IFERROR(__xludf.DUMMYFUNCTION("""COMPUTED_VALUE"""),1.0)</f>
        <v>1</v>
      </c>
      <c r="AI5" s="10">
        <f>IFERROR(__xludf.DUMMYFUNCTION("""COMPUTED_VALUE"""),1.0)</f>
        <v>1</v>
      </c>
      <c r="AJ5" s="10">
        <f>IFERROR(__xludf.DUMMYFUNCTION("""COMPUTED_VALUE"""),1.0)</f>
        <v>1</v>
      </c>
      <c r="AK5" s="10">
        <f>IFERROR(__xludf.DUMMYFUNCTION("""COMPUTED_VALUE"""),1.0)</f>
        <v>1</v>
      </c>
      <c r="AL5" s="10">
        <f>IFERROR(__xludf.DUMMYFUNCTION("""COMPUTED_VALUE"""),1.0)</f>
        <v>1</v>
      </c>
      <c r="AM5" s="10">
        <f>IFERROR(__xludf.DUMMYFUNCTION("""COMPUTED_VALUE"""),1.0)</f>
        <v>1</v>
      </c>
      <c r="AN5" s="11" t="str">
        <f>IFERROR(__xludf.DUMMYFUNCTION("""COMPUTED_VALUE"""),"WA")</f>
        <v>WA</v>
      </c>
      <c r="AO5" s="10">
        <f>IFERROR(__xludf.DUMMYFUNCTION("""COMPUTED_VALUE"""),1.0)</f>
        <v>1</v>
      </c>
      <c r="AP5" s="10">
        <f>IFERROR(__xludf.DUMMYFUNCTION("""COMPUTED_VALUE"""),1.0)</f>
        <v>1</v>
      </c>
      <c r="AQ5" s="10">
        <f>IFERROR(__xludf.DUMMYFUNCTION("""COMPUTED_VALUE"""),1.0)</f>
        <v>1</v>
      </c>
      <c r="AR5" s="10">
        <f>IFERROR(__xludf.DUMMYFUNCTION("""COMPUTED_VALUE"""),1.0)</f>
        <v>1</v>
      </c>
      <c r="AS5" s="10">
        <f>IFERROR(__xludf.DUMMYFUNCTION("""COMPUTED_VALUE"""),1.0)</f>
        <v>1</v>
      </c>
      <c r="AT5" s="10">
        <f>IFERROR(__xludf.DUMMYFUNCTION("""COMPUTED_VALUE"""),1.0)</f>
        <v>1</v>
      </c>
      <c r="AU5" s="10">
        <f>IFERROR(__xludf.DUMMYFUNCTION("""COMPUTED_VALUE"""),1.0)</f>
        <v>1</v>
      </c>
      <c r="AV5" s="10">
        <f>IFERROR(__xludf.DUMMYFUNCTION("""COMPUTED_VALUE"""),1.0)</f>
        <v>1</v>
      </c>
      <c r="AW5" s="10">
        <f>IFERROR(__xludf.DUMMYFUNCTION("""COMPUTED_VALUE"""),1.0)</f>
        <v>1</v>
      </c>
      <c r="AX5" s="10">
        <f>IFERROR(__xludf.DUMMYFUNCTION("""COMPUTED_VALUE"""),1.0)</f>
        <v>1</v>
      </c>
      <c r="AY5" s="10">
        <f>IFERROR(__xludf.DUMMYFUNCTION("""COMPUTED_VALUE"""),1.0)</f>
        <v>1</v>
      </c>
      <c r="AZ5" s="10" t="str">
        <f>IFERROR(__xludf.DUMMYFUNCTION("""COMPUTED_VALUE"""),"WA")</f>
        <v>WA</v>
      </c>
      <c r="BA5" s="10" t="str">
        <f>IFERROR(__xludf.DUMMYFUNCTION("""COMPUTED_VALUE"""),"WA")</f>
        <v>WA</v>
      </c>
      <c r="BB5" s="10" t="str">
        <f>IFERROR(__xludf.DUMMYFUNCTION("""COMPUTED_VALUE"""),"WA")</f>
        <v>WA</v>
      </c>
      <c r="BC5" s="10" t="str">
        <f>IFERROR(__xludf.DUMMYFUNCTION("""COMPUTED_VALUE"""),"WA")</f>
        <v>WA</v>
      </c>
      <c r="BD5" s="10" t="str">
        <f>IFERROR(__xludf.DUMMYFUNCTION("""COMPUTED_VALUE"""),"WA")</f>
        <v>WA</v>
      </c>
      <c r="BE5" s="10" t="str">
        <f>IFERROR(__xludf.DUMMYFUNCTION("""COMPUTED_VALUE"""),"WA")</f>
        <v>WA</v>
      </c>
      <c r="BF5" s="10" t="str">
        <f>IFERROR(__xludf.DUMMYFUNCTION("""COMPUTED_VALUE"""),"WA")</f>
        <v>WA</v>
      </c>
      <c r="BG5" s="10" t="str">
        <f>IFERROR(__xludf.DUMMYFUNCTION("""COMPUTED_VALUE"""),"WA")</f>
        <v>WA</v>
      </c>
      <c r="BH5" s="10" t="str">
        <f>IFERROR(__xludf.DUMMYFUNCTION("""COMPUTED_VALUE"""),"WA")</f>
        <v>WA</v>
      </c>
      <c r="BI5" s="10" t="str">
        <f>IFERROR(__xludf.DUMMYFUNCTION("""COMPUTED_VALUE"""),"WA")</f>
        <v>WA</v>
      </c>
      <c r="BJ5" s="10" t="str">
        <f>IFERROR(__xludf.DUMMYFUNCTION("""COMPUTED_VALUE"""),"WA")</f>
        <v>WA</v>
      </c>
      <c r="BK5" s="10" t="str">
        <f>IFERROR(__xludf.DUMMYFUNCTION("""COMPUTED_VALUE"""),"WA")</f>
        <v>WA</v>
      </c>
      <c r="BL5" s="11">
        <f>IFERROR(__xludf.DUMMYFUNCTION("""COMPUTED_VALUE"""),1.0)</f>
        <v>1</v>
      </c>
      <c r="BM5" s="10">
        <f>IFERROR(__xludf.DUMMYFUNCTION("""COMPUTED_VALUE"""),1.0)</f>
        <v>1</v>
      </c>
      <c r="BN5" s="10">
        <f>IFERROR(__xludf.DUMMYFUNCTION("""COMPUTED_VALUE"""),1.0)</f>
        <v>1</v>
      </c>
      <c r="BO5" s="10">
        <f>IFERROR(__xludf.DUMMYFUNCTION("""COMPUTED_VALUE"""),1.0)</f>
        <v>1</v>
      </c>
      <c r="BP5" s="10">
        <f>IFERROR(__xludf.DUMMYFUNCTION("""COMPUTED_VALUE"""),1.0)</f>
        <v>1</v>
      </c>
      <c r="BQ5" s="10">
        <f>IFERROR(__xludf.DUMMYFUNCTION("""COMPUTED_VALUE"""),1.0)</f>
        <v>1</v>
      </c>
      <c r="BR5" s="10">
        <f>IFERROR(__xludf.DUMMYFUNCTION("""COMPUTED_VALUE"""),1.0)</f>
        <v>1</v>
      </c>
      <c r="BS5" s="10">
        <f>IFERROR(__xludf.DUMMYFUNCTION("""COMPUTED_VALUE"""),1.0)</f>
        <v>1</v>
      </c>
      <c r="BT5" s="10">
        <f>IFERROR(__xludf.DUMMYFUNCTION("""COMPUTED_VALUE"""),1.0)</f>
        <v>1</v>
      </c>
      <c r="BU5" s="10">
        <f>IFERROR(__xludf.DUMMYFUNCTION("""COMPUTED_VALUE"""),1.0)</f>
        <v>1</v>
      </c>
      <c r="BV5" s="10">
        <f>IFERROR(__xludf.DUMMYFUNCTION("""COMPUTED_VALUE"""),1.0)</f>
        <v>1</v>
      </c>
      <c r="BW5" s="10">
        <f>IFERROR(__xludf.DUMMYFUNCTION("""COMPUTED_VALUE"""),1.0)</f>
        <v>1</v>
      </c>
      <c r="BX5" s="10">
        <f>IFERROR(__xludf.DUMMYFUNCTION("""COMPUTED_VALUE"""),1.0)</f>
        <v>1</v>
      </c>
      <c r="BY5" s="10">
        <f>IFERROR(__xludf.DUMMYFUNCTION("""COMPUTED_VALUE"""),1.0)</f>
        <v>1</v>
      </c>
      <c r="BZ5" s="10">
        <f>IFERROR(__xludf.DUMMYFUNCTION("""COMPUTED_VALUE"""),1.0)</f>
        <v>1</v>
      </c>
      <c r="CA5" s="10">
        <f>IFERROR(__xludf.DUMMYFUNCTION("""COMPUTED_VALUE"""),1.0)</f>
        <v>1</v>
      </c>
      <c r="CB5" s="10">
        <f>IFERROR(__xludf.DUMMYFUNCTION("""COMPUTED_VALUE"""),1.0)</f>
        <v>1</v>
      </c>
      <c r="CC5" s="10">
        <f>IFERROR(__xludf.DUMMYFUNCTION("""COMPUTED_VALUE"""),1.0)</f>
        <v>1</v>
      </c>
      <c r="CD5" s="10">
        <f>IFERROR(__xludf.DUMMYFUNCTION("""COMPUTED_VALUE"""),1.0)</f>
        <v>1</v>
      </c>
      <c r="CE5" s="10">
        <f>IFERROR(__xludf.DUMMYFUNCTION("""COMPUTED_VALUE"""),1.0)</f>
        <v>1</v>
      </c>
      <c r="CF5" s="10">
        <f>IFERROR(__xludf.DUMMYFUNCTION("""COMPUTED_VALUE"""),1.0)</f>
        <v>1</v>
      </c>
      <c r="CG5" s="10">
        <f>IFERROR(__xludf.DUMMYFUNCTION("""COMPUTED_VALUE"""),1.0)</f>
        <v>1</v>
      </c>
      <c r="CH5" s="10">
        <f>IFERROR(__xludf.DUMMYFUNCTION("""COMPUTED_VALUE"""),1.0)</f>
        <v>1</v>
      </c>
      <c r="CI5" s="10">
        <f>IFERROR(__xludf.DUMMYFUNCTION("""COMPUTED_VALUE"""),1.0)</f>
        <v>1</v>
      </c>
      <c r="CJ5" s="10">
        <f>IFERROR(__xludf.DUMMYFUNCTION("""COMPUTED_VALUE"""),1.0)</f>
        <v>1</v>
      </c>
      <c r="CK5" s="10">
        <f>IFERROR(__xludf.DUMMYFUNCTION("""COMPUTED_VALUE"""),1.0)</f>
        <v>1</v>
      </c>
      <c r="CL5" s="10">
        <f>IFERROR(__xludf.DUMMYFUNCTION("""COMPUTED_VALUE"""),1.0)</f>
        <v>1</v>
      </c>
      <c r="CM5" s="10">
        <f>IFERROR(__xludf.DUMMYFUNCTION("""COMPUTED_VALUE"""),1.0)</f>
        <v>1</v>
      </c>
      <c r="CN5" s="10">
        <f>IFERROR(__xludf.DUMMYFUNCTION("""COMPUTED_VALUE"""),1.0)</f>
        <v>1</v>
      </c>
      <c r="CO5" s="11" t="str">
        <f>IFERROR(__xludf.DUMMYFUNCTION("""COMPUTED_VALUE"""),"-")</f>
        <v>-</v>
      </c>
      <c r="CP5" s="10" t="str">
        <f>IFERROR(__xludf.DUMMYFUNCTION("""COMPUTED_VALUE"""),"-")</f>
        <v>-</v>
      </c>
      <c r="CQ5" s="10" t="str">
        <f>IFERROR(__xludf.DUMMYFUNCTION("""COMPUTED_VALUE"""),"-")</f>
        <v>-</v>
      </c>
      <c r="CR5" s="10" t="str">
        <f>IFERROR(__xludf.DUMMYFUNCTION("""COMPUTED_VALUE"""),"-")</f>
        <v>-</v>
      </c>
      <c r="CS5" s="10" t="str">
        <f>IFERROR(__xludf.DUMMYFUNCTION("""COMPUTED_VALUE"""),"-")</f>
        <v>-</v>
      </c>
      <c r="CT5" s="10" t="str">
        <f>IFERROR(__xludf.DUMMYFUNCTION("""COMPUTED_VALUE"""),"-")</f>
        <v>-</v>
      </c>
      <c r="CU5" s="10" t="str">
        <f>IFERROR(__xludf.DUMMYFUNCTION("""COMPUTED_VALUE"""),"-")</f>
        <v>-</v>
      </c>
      <c r="CV5" s="10" t="str">
        <f>IFERROR(__xludf.DUMMYFUNCTION("""COMPUTED_VALUE"""),"-")</f>
        <v>-</v>
      </c>
      <c r="CW5" s="10" t="str">
        <f>IFERROR(__xludf.DUMMYFUNCTION("""COMPUTED_VALUE"""),"-")</f>
        <v>-</v>
      </c>
      <c r="CX5" s="10" t="str">
        <f>IFERROR(__xludf.DUMMYFUNCTION("""COMPUTED_VALUE"""),"-")</f>
        <v>-</v>
      </c>
      <c r="CY5" s="10" t="str">
        <f>IFERROR(__xludf.DUMMYFUNCTION("""COMPUTED_VALUE"""),"-")</f>
        <v>-</v>
      </c>
      <c r="CZ5" s="10" t="str">
        <f>IFERROR(__xludf.DUMMYFUNCTION("""COMPUTED_VALUE"""),"-")</f>
        <v>-</v>
      </c>
      <c r="DA5" s="10" t="str">
        <f>IFERROR(__xludf.DUMMYFUNCTION("""COMPUTED_VALUE"""),"-")</f>
        <v>-</v>
      </c>
      <c r="DB5" s="10" t="str">
        <f>IFERROR(__xludf.DUMMYFUNCTION("""COMPUTED_VALUE"""),"-")</f>
        <v>-</v>
      </c>
      <c r="DC5" s="10" t="str">
        <f>IFERROR(__xludf.DUMMYFUNCTION("""COMPUTED_VALUE"""),"-")</f>
        <v>-</v>
      </c>
      <c r="DD5" s="10" t="str">
        <f>IFERROR(__xludf.DUMMYFUNCTION("""COMPUTED_VALUE"""),"-")</f>
        <v>-</v>
      </c>
      <c r="DE5" s="10" t="str">
        <f>IFERROR(__xludf.DUMMYFUNCTION("""COMPUTED_VALUE"""),"-")</f>
        <v>-</v>
      </c>
      <c r="DF5" s="10" t="str">
        <f>IFERROR(__xludf.DUMMYFUNCTION("""COMPUTED_VALUE"""),"-")</f>
        <v>-</v>
      </c>
      <c r="DG5" s="10" t="str">
        <f>IFERROR(__xludf.DUMMYFUNCTION("""COMPUTED_VALUE"""),"-")</f>
        <v>-</v>
      </c>
      <c r="DH5" s="10" t="str">
        <f>IFERROR(__xludf.DUMMYFUNCTION("""COMPUTED_VALUE"""),"-")</f>
        <v>-</v>
      </c>
      <c r="DI5" s="10" t="str">
        <f>IFERROR(__xludf.DUMMYFUNCTION("""COMPUTED_VALUE"""),"-")</f>
        <v>-</v>
      </c>
      <c r="DJ5" s="10" t="str">
        <f>IFERROR(__xludf.DUMMYFUNCTION("""COMPUTED_VALUE"""),"-")</f>
        <v>-</v>
      </c>
      <c r="DK5" s="10" t="str">
        <f>IFERROR(__xludf.DUMMYFUNCTION("""COMPUTED_VALUE"""),"-")</f>
        <v>-</v>
      </c>
      <c r="DL5" s="10" t="str">
        <f>IFERROR(__xludf.DUMMYFUNCTION("""COMPUTED_VALUE"""),"-")</f>
        <v>-</v>
      </c>
      <c r="DM5" s="10" t="str">
        <f>IFERROR(__xludf.DUMMYFUNCTION("""COMPUTED_VALUE"""),"-")</f>
        <v>-</v>
      </c>
      <c r="DN5" s="10" t="str">
        <f>IFERROR(__xludf.DUMMYFUNCTION("""COMPUTED_VALUE"""),"-")</f>
        <v>-</v>
      </c>
      <c r="DO5" s="10" t="str">
        <f>IFERROR(__xludf.DUMMYFUNCTION("""COMPUTED_VALUE"""),"-")</f>
        <v>-</v>
      </c>
      <c r="DP5" s="10" t="str">
        <f>IFERROR(__xludf.DUMMYFUNCTION("""COMPUTED_VALUE"""),"-")</f>
        <v>-</v>
      </c>
      <c r="DQ5" s="10" t="str">
        <f>IFERROR(__xludf.DUMMYFUNCTION("""COMPUTED_VALUE"""),"-")</f>
        <v>-</v>
      </c>
      <c r="DR5" s="10" t="str">
        <f>IFERROR(__xludf.DUMMYFUNCTION("""COMPUTED_VALUE"""),"-")</f>
        <v>-</v>
      </c>
      <c r="DS5" s="10" t="str">
        <f>IFERROR(__xludf.DUMMYFUNCTION("""COMPUTED_VALUE"""),"-")</f>
        <v>-</v>
      </c>
      <c r="DT5" s="10" t="str">
        <f>IFERROR(__xludf.DUMMYFUNCTION("""COMPUTED_VALUE"""),"-")</f>
        <v>-</v>
      </c>
      <c r="DU5" s="10" t="str">
        <f>IFERROR(__xludf.DUMMYFUNCTION("""COMPUTED_VALUE"""),"-")</f>
        <v>-</v>
      </c>
      <c r="DV5" s="10" t="str">
        <f>IFERROR(__xludf.DUMMYFUNCTION("""COMPUTED_VALUE"""),"-")</f>
        <v>-</v>
      </c>
      <c r="DW5" s="10" t="str">
        <f>IFERROR(__xludf.DUMMYFUNCTION("""COMPUTED_VALUE"""),"-")</f>
        <v>-</v>
      </c>
      <c r="DX5" s="10" t="str">
        <f>IFERROR(__xludf.DUMMYFUNCTION("""COMPUTED_VALUE"""),"-")</f>
        <v>-</v>
      </c>
      <c r="DY5" s="10" t="str">
        <f>IFERROR(__xludf.DUMMYFUNCTION("""COMPUTED_VALUE"""),"-")</f>
        <v>-</v>
      </c>
      <c r="DZ5" s="10" t="str">
        <f>IFERROR(__xludf.DUMMYFUNCTION("""COMPUTED_VALUE"""),"-")</f>
        <v>-</v>
      </c>
      <c r="EA5" s="10" t="str">
        <f>IFERROR(__xludf.DUMMYFUNCTION("""COMPUTED_VALUE"""),"-")</f>
        <v>-</v>
      </c>
      <c r="EB5" s="10" t="str">
        <f>IFERROR(__xludf.DUMMYFUNCTION("""COMPUTED_VALUE"""),"-")</f>
        <v>-</v>
      </c>
      <c r="EC5" s="10" t="str">
        <f>IFERROR(__xludf.DUMMYFUNCTION("""COMPUTED_VALUE"""),"-")</f>
        <v>-</v>
      </c>
      <c r="ED5" s="10" t="str">
        <f>IFERROR(__xludf.DUMMYFUNCTION("""COMPUTED_VALUE"""),"-")</f>
        <v>-</v>
      </c>
      <c r="EE5" s="10" t="str">
        <f>IFERROR(__xludf.DUMMYFUNCTION("""COMPUTED_VALUE"""),"-")</f>
        <v>-</v>
      </c>
      <c r="EF5" s="10" t="str">
        <f>IFERROR(__xludf.DUMMYFUNCTION("""COMPUTED_VALUE"""),"-")</f>
        <v>-</v>
      </c>
      <c r="EG5" s="10" t="str">
        <f>IFERROR(__xludf.DUMMYFUNCTION("""COMPUTED_VALUE"""),"-")</f>
        <v>-</v>
      </c>
      <c r="EH5" s="10" t="str">
        <f>IFERROR(__xludf.DUMMYFUNCTION("""COMPUTED_VALUE"""),"-")</f>
        <v>-</v>
      </c>
      <c r="EI5" s="10" t="str">
        <f>IFERROR(__xludf.DUMMYFUNCTION("""COMPUTED_VALUE"""),"-")</f>
        <v>-</v>
      </c>
      <c r="EJ5" s="10" t="str">
        <f>IFERROR(__xludf.DUMMYFUNCTION("""COMPUTED_VALUE"""),"-")</f>
        <v>-</v>
      </c>
      <c r="EK5" s="10" t="str">
        <f>IFERROR(__xludf.DUMMYFUNCTION("""COMPUTED_VALUE"""),"-")</f>
        <v>-</v>
      </c>
      <c r="EL5" s="10" t="str">
        <f>IFERROR(__xludf.DUMMYFUNCTION("""COMPUTED_VALUE"""),"-")</f>
        <v>-</v>
      </c>
      <c r="EM5" s="10" t="str">
        <f>IFERROR(__xludf.DUMMYFUNCTION("""COMPUTED_VALUE"""),"-")</f>
        <v>-</v>
      </c>
      <c r="EN5" s="10" t="str">
        <f>IFERROR(__xludf.DUMMYFUNCTION("""COMPUTED_VALUE"""),"-")</f>
        <v>-</v>
      </c>
      <c r="EO5" s="10" t="str">
        <f>IFERROR(__xludf.DUMMYFUNCTION("""COMPUTED_VALUE"""),"-")</f>
        <v>-</v>
      </c>
      <c r="EP5" s="10" t="str">
        <f>IFERROR(__xludf.DUMMYFUNCTION("""COMPUTED_VALUE"""),"-")</f>
        <v>-</v>
      </c>
      <c r="EQ5" s="10" t="str">
        <f>IFERROR(__xludf.DUMMYFUNCTION("""COMPUTED_VALUE"""),"-")</f>
        <v>-</v>
      </c>
      <c r="ER5" s="10" t="str">
        <f>IFERROR(__xludf.DUMMYFUNCTION("""COMPUTED_VALUE"""),"-")</f>
        <v>-</v>
      </c>
      <c r="ES5" s="10" t="str">
        <f>IFERROR(__xludf.DUMMYFUNCTION("""COMPUTED_VALUE"""),"-")</f>
        <v>-</v>
      </c>
      <c r="ET5" s="10" t="str">
        <f>IFERROR(__xludf.DUMMYFUNCTION("""COMPUTED_VALUE"""),"-")</f>
        <v>-</v>
      </c>
      <c r="EU5" s="10" t="str">
        <f>IFERROR(__xludf.DUMMYFUNCTION("""COMPUTED_VALUE"""),"-")</f>
        <v>-</v>
      </c>
      <c r="EV5" s="10" t="str">
        <f>IFERROR(__xludf.DUMMYFUNCTION("""COMPUTED_VALUE"""),"-")</f>
        <v>-</v>
      </c>
      <c r="EW5" s="10" t="str">
        <f>IFERROR(__xludf.DUMMYFUNCTION("""COMPUTED_VALUE"""),"-")</f>
        <v>-</v>
      </c>
      <c r="EX5" s="10" t="str">
        <f>IFERROR(__xludf.DUMMYFUNCTION("""COMPUTED_VALUE"""),"-")</f>
        <v>-</v>
      </c>
      <c r="EY5" s="10" t="str">
        <f>IFERROR(__xludf.DUMMYFUNCTION("""COMPUTED_VALUE"""),"-")</f>
        <v>-</v>
      </c>
      <c r="EZ5" s="10" t="str">
        <f>IFERROR(__xludf.DUMMYFUNCTION("""COMPUTED_VALUE"""),"-")</f>
        <v>-</v>
      </c>
      <c r="FA5" s="10" t="str">
        <f>IFERROR(__xludf.DUMMYFUNCTION("""COMPUTED_VALUE"""),"-")</f>
        <v>-</v>
      </c>
      <c r="FB5" s="10" t="str">
        <f>IFERROR(__xludf.DUMMYFUNCTION("""COMPUTED_VALUE"""),"-")</f>
        <v>-</v>
      </c>
      <c r="FC5" s="10" t="str">
        <f>IFERROR(__xludf.DUMMYFUNCTION("""COMPUTED_VALUE"""),"-")</f>
        <v>-</v>
      </c>
      <c r="FD5" s="11" t="str">
        <f>IFERROR(__xludf.DUMMYFUNCTION("""COMPUTED_VALUE"""),"-")</f>
        <v>-</v>
      </c>
      <c r="FE5" s="10" t="str">
        <f>IFERROR(__xludf.DUMMYFUNCTION("""COMPUTED_VALUE"""),"-")</f>
        <v>-</v>
      </c>
      <c r="FF5" s="10" t="str">
        <f>IFERROR(__xludf.DUMMYFUNCTION("""COMPUTED_VALUE"""),"-")</f>
        <v>-</v>
      </c>
      <c r="FG5" s="10" t="str">
        <f>IFERROR(__xludf.DUMMYFUNCTION("""COMPUTED_VALUE"""),"-")</f>
        <v>-</v>
      </c>
      <c r="FH5" s="10" t="str">
        <f>IFERROR(__xludf.DUMMYFUNCTION("""COMPUTED_VALUE"""),"-")</f>
        <v>-</v>
      </c>
      <c r="FI5" s="10" t="str">
        <f>IFERROR(__xludf.DUMMYFUNCTION("""COMPUTED_VALUE"""),"-")</f>
        <v>-</v>
      </c>
      <c r="FJ5" s="10" t="str">
        <f>IFERROR(__xludf.DUMMYFUNCTION("""COMPUTED_VALUE"""),"-")</f>
        <v>-</v>
      </c>
      <c r="FK5" s="10" t="str">
        <f>IFERROR(__xludf.DUMMYFUNCTION("""COMPUTED_VALUE"""),"-")</f>
        <v>-</v>
      </c>
      <c r="FL5" s="10" t="str">
        <f>IFERROR(__xludf.DUMMYFUNCTION("""COMPUTED_VALUE"""),"-")</f>
        <v>-</v>
      </c>
      <c r="FM5" s="10" t="str">
        <f>IFERROR(__xludf.DUMMYFUNCTION("""COMPUTED_VALUE"""),"-")</f>
        <v>-</v>
      </c>
      <c r="FN5" s="10" t="str">
        <f>IFERROR(__xludf.DUMMYFUNCTION("""COMPUTED_VALUE"""),"-")</f>
        <v>-</v>
      </c>
      <c r="FO5" s="10" t="str">
        <f>IFERROR(__xludf.DUMMYFUNCTION("""COMPUTED_VALUE"""),"-")</f>
        <v>-</v>
      </c>
      <c r="FP5" s="10" t="str">
        <f>IFERROR(__xludf.DUMMYFUNCTION("""COMPUTED_VALUE"""),"-")</f>
        <v>-</v>
      </c>
      <c r="FQ5" s="10" t="str">
        <f>IFERROR(__xludf.DUMMYFUNCTION("""COMPUTED_VALUE"""),"-")</f>
        <v>-</v>
      </c>
      <c r="FR5" s="10" t="str">
        <f>IFERROR(__xludf.DUMMYFUNCTION("""COMPUTED_VALUE"""),"-")</f>
        <v>-</v>
      </c>
      <c r="FS5" s="10" t="str">
        <f>IFERROR(__xludf.DUMMYFUNCTION("""COMPUTED_VALUE"""),"-")</f>
        <v>-</v>
      </c>
      <c r="FT5" s="10" t="str">
        <f>IFERROR(__xludf.DUMMYFUNCTION("""COMPUTED_VALUE"""),"-")</f>
        <v>-</v>
      </c>
      <c r="FU5" s="10" t="str">
        <f>IFERROR(__xludf.DUMMYFUNCTION("""COMPUTED_VALUE"""),"-")</f>
        <v>-</v>
      </c>
      <c r="FV5" s="10" t="str">
        <f>IFERROR(__xludf.DUMMYFUNCTION("""COMPUTED_VALUE"""),"-")</f>
        <v>-</v>
      </c>
      <c r="FW5" s="10" t="str">
        <f>IFERROR(__xludf.DUMMYFUNCTION("""COMPUTED_VALUE"""),"-")</f>
        <v>-</v>
      </c>
      <c r="FX5" s="10" t="str">
        <f>IFERROR(__xludf.DUMMYFUNCTION("""COMPUTED_VALUE"""),"-")</f>
        <v>-</v>
      </c>
      <c r="FY5" s="10" t="str">
        <f>IFERROR(__xludf.DUMMYFUNCTION("""COMPUTED_VALUE"""),"-")</f>
        <v>-</v>
      </c>
      <c r="FZ5" s="10" t="str">
        <f>IFERROR(__xludf.DUMMYFUNCTION("""COMPUTED_VALUE"""),"-")</f>
        <v>-</v>
      </c>
      <c r="GA5" s="10" t="str">
        <f>IFERROR(__xludf.DUMMYFUNCTION("""COMPUTED_VALUE"""),"-")</f>
        <v>-</v>
      </c>
      <c r="GB5" s="10" t="str">
        <f>IFERROR(__xludf.DUMMYFUNCTION("""COMPUTED_VALUE"""),"-")</f>
        <v>-</v>
      </c>
      <c r="GC5" s="10" t="str">
        <f>IFERROR(__xludf.DUMMYFUNCTION("""COMPUTED_VALUE"""),"-")</f>
        <v>-</v>
      </c>
      <c r="GD5" s="10" t="str">
        <f>IFERROR(__xludf.DUMMYFUNCTION("""COMPUTED_VALUE"""),"-")</f>
        <v>-</v>
      </c>
      <c r="GE5" s="10" t="str">
        <f>IFERROR(__xludf.DUMMYFUNCTION("""COMPUTED_VALUE"""),"-")</f>
        <v>-</v>
      </c>
      <c r="GF5" s="10" t="str">
        <f>IFERROR(__xludf.DUMMYFUNCTION("""COMPUTED_VALUE"""),"-")</f>
        <v>-</v>
      </c>
      <c r="GG5" s="10" t="str">
        <f>IFERROR(__xludf.DUMMYFUNCTION("""COMPUTED_VALUE"""),"-")</f>
        <v>-</v>
      </c>
      <c r="GH5" s="10" t="str">
        <f>IFERROR(__xludf.DUMMYFUNCTION("""COMPUTED_VALUE"""),"-")</f>
        <v>-</v>
      </c>
      <c r="GI5" s="10" t="str">
        <f>IFERROR(__xludf.DUMMYFUNCTION("""COMPUTED_VALUE"""),"-")</f>
        <v>-</v>
      </c>
      <c r="GJ5" s="10" t="str">
        <f>IFERROR(__xludf.DUMMYFUNCTION("""COMPUTED_VALUE"""),"-")</f>
        <v>-</v>
      </c>
      <c r="GK5" s="10" t="str">
        <f>IFERROR(__xludf.DUMMYFUNCTION("""COMPUTED_VALUE"""),"-")</f>
        <v>-</v>
      </c>
      <c r="GL5" s="10" t="str">
        <f>IFERROR(__xludf.DUMMYFUNCTION("""COMPUTED_VALUE"""),"-")</f>
        <v>-</v>
      </c>
      <c r="GM5" s="10" t="str">
        <f>IFERROR(__xludf.DUMMYFUNCTION("""COMPUTED_VALUE"""),"-")</f>
        <v>-</v>
      </c>
      <c r="GN5" s="10" t="str">
        <f>IFERROR(__xludf.DUMMYFUNCTION("""COMPUTED_VALUE"""),"-")</f>
        <v>-</v>
      </c>
      <c r="GO5" s="10" t="str">
        <f>IFERROR(__xludf.DUMMYFUNCTION("""COMPUTED_VALUE"""),"-")</f>
        <v>-</v>
      </c>
      <c r="GP5" s="10" t="str">
        <f>IFERROR(__xludf.DUMMYFUNCTION("""COMPUTED_VALUE"""),"-")</f>
        <v>-</v>
      </c>
      <c r="GQ5" s="10" t="str">
        <f>IFERROR(__xludf.DUMMYFUNCTION("""COMPUTED_VALUE"""),"-")</f>
        <v>-</v>
      </c>
      <c r="GR5" s="10" t="str">
        <f>IFERROR(__xludf.DUMMYFUNCTION("""COMPUTED_VALUE"""),"-")</f>
        <v>-</v>
      </c>
      <c r="GS5" s="10" t="str">
        <f>IFERROR(__xludf.DUMMYFUNCTION("""COMPUTED_VALUE"""),"-")</f>
        <v>-</v>
      </c>
      <c r="GT5" s="10" t="str">
        <f>IFERROR(__xludf.DUMMYFUNCTION("""COMPUTED_VALUE"""),"-")</f>
        <v>-</v>
      </c>
      <c r="GU5" s="10" t="str">
        <f>IFERROR(__xludf.DUMMYFUNCTION("""COMPUTED_VALUE"""),"-")</f>
        <v>-</v>
      </c>
      <c r="GV5" s="10" t="str">
        <f>IFERROR(__xludf.DUMMYFUNCTION("""COMPUTED_VALUE"""),"-")</f>
        <v>-</v>
      </c>
      <c r="GW5" s="10" t="str">
        <f>IFERROR(__xludf.DUMMYFUNCTION("""COMPUTED_VALUE"""),"-")</f>
        <v>-</v>
      </c>
      <c r="GX5" s="10" t="str">
        <f>IFERROR(__xludf.DUMMYFUNCTION("""COMPUTED_VALUE"""),"-")</f>
        <v>-</v>
      </c>
      <c r="GY5" s="10" t="str">
        <f>IFERROR(__xludf.DUMMYFUNCTION("""COMPUTED_VALUE"""),"-")</f>
        <v>-</v>
      </c>
      <c r="GZ5" s="10" t="str">
        <f>IFERROR(__xludf.DUMMYFUNCTION("""COMPUTED_VALUE"""),"-")</f>
        <v>-</v>
      </c>
      <c r="HA5" s="10" t="str">
        <f>IFERROR(__xludf.DUMMYFUNCTION("""COMPUTED_VALUE"""),"-")</f>
        <v>-</v>
      </c>
      <c r="HB5" s="10" t="str">
        <f>IFERROR(__xludf.DUMMYFUNCTION("""COMPUTED_VALUE"""),"-")</f>
        <v>-</v>
      </c>
      <c r="HC5" s="10" t="str">
        <f>IFERROR(__xludf.DUMMYFUNCTION("""COMPUTED_VALUE"""),"-")</f>
        <v>-</v>
      </c>
      <c r="HD5" s="10" t="str">
        <f>IFERROR(__xludf.DUMMYFUNCTION("""COMPUTED_VALUE"""),"-")</f>
        <v>-</v>
      </c>
      <c r="HE5" s="10" t="str">
        <f>IFERROR(__xludf.DUMMYFUNCTION("""COMPUTED_VALUE"""),"-")</f>
        <v>-</v>
      </c>
      <c r="HF5" s="10" t="str">
        <f>IFERROR(__xludf.DUMMYFUNCTION("""COMPUTED_VALUE"""),"-")</f>
        <v>-</v>
      </c>
      <c r="HG5" s="10" t="str">
        <f>IFERROR(__xludf.DUMMYFUNCTION("""COMPUTED_VALUE"""),"-")</f>
        <v>-</v>
      </c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</row>
    <row r="6">
      <c r="A6" s="7"/>
      <c r="B6" s="8">
        <v>1.0</v>
      </c>
      <c r="C6" s="8" t="str">
        <f t="shared" si="1"/>
        <v>4 - 6</v>
      </c>
      <c r="D6" s="7" t="str">
        <f>IFERROR(__xludf.DUMMYFUNCTION("""COMPUTED_VALUE"""),"Berke812")</f>
        <v>Berke812</v>
      </c>
      <c r="E6" s="7" t="str">
        <f>IFERROR(__xludf.DUMMYFUNCTION("""COMPUTED_VALUE"""),"Uroš")</f>
        <v>Uroš</v>
      </c>
      <c r="F6" s="7" t="str">
        <f>IFERROR(__xludf.DUMMYFUNCTION("""COMPUTED_VALUE"""),"Berić")</f>
        <v>Berić</v>
      </c>
      <c r="G6" s="9">
        <f>IFERROR(__xludf.DUMMYFUNCTION("""COMPUTED_VALUE"""),231.0)</f>
        <v>231</v>
      </c>
      <c r="H6" s="7" t="str">
        <f>IFERROR(__xludf.DUMMYFUNCTION("""COMPUTED_VALUE"""),"ODOBREN")</f>
        <v>ODOBREN</v>
      </c>
      <c r="I6" s="7" t="str">
        <f>IFERROR(__xludf.DUMMYFUNCTION("""COMPUTED_VALUE"""),"Sombor")</f>
        <v>Sombor</v>
      </c>
      <c r="J6" s="7" t="str">
        <f>IFERROR(__xludf.DUMMYFUNCTION("""COMPUTED_VALUE"""),"Gimnazija Veljko Petrović")</f>
        <v>Gimnazija Veljko Petrović</v>
      </c>
      <c r="K6" s="7" t="str">
        <f>IFERROR(__xludf.DUMMYFUNCTION("""COMPUTED_VALUE"""),"IV")</f>
        <v>IV</v>
      </c>
      <c r="L6" s="7" t="str">
        <f>IFERROR(__xludf.DUMMYFUNCTION("""COMPUTED_VALUE"""),"B")</f>
        <v>B</v>
      </c>
      <c r="M6" s="7" t="str">
        <f>IFERROR(__xludf.DUMMYFUNCTION("""COMPUTED_VALUE"""),"Duško Obradović")</f>
        <v>Duško Obradović</v>
      </c>
      <c r="N6" s="11">
        <f>IFERROR(__xludf.DUMMYFUNCTION("""COMPUTED_VALUE"""),100.0)</f>
        <v>100</v>
      </c>
      <c r="O6" s="10">
        <f>IFERROR(__xludf.DUMMYFUNCTION("""COMPUTED_VALUE"""),100.0)</f>
        <v>100</v>
      </c>
      <c r="P6" s="10">
        <f>IFERROR(__xludf.DUMMYFUNCTION("""COMPUTED_VALUE"""),31.0)</f>
        <v>31</v>
      </c>
      <c r="Q6" s="10" t="str">
        <f>IFERROR(__xludf.DUMMYFUNCTION("""COMPUTED_VALUE"""),"-")</f>
        <v>-</v>
      </c>
      <c r="R6" s="10" t="str">
        <f>IFERROR(__xludf.DUMMYFUNCTION("""COMPUTED_VALUE"""),"-")</f>
        <v>-</v>
      </c>
      <c r="S6" s="10" t="str">
        <f>IFERROR(__xludf.DUMMYFUNCTION("""COMPUTED_VALUE"""),"-")</f>
        <v>-</v>
      </c>
      <c r="T6" s="11">
        <f>IFERROR(__xludf.DUMMYFUNCTION("""COMPUTED_VALUE"""),1.0)</f>
        <v>1</v>
      </c>
      <c r="U6" s="10">
        <f>IFERROR(__xludf.DUMMYFUNCTION("""COMPUTED_VALUE"""),1.0)</f>
        <v>1</v>
      </c>
      <c r="V6" s="10">
        <f>IFERROR(__xludf.DUMMYFUNCTION("""COMPUTED_VALUE"""),1.0)</f>
        <v>1</v>
      </c>
      <c r="W6" s="10">
        <f>IFERROR(__xludf.DUMMYFUNCTION("""COMPUTED_VALUE"""),1.0)</f>
        <v>1</v>
      </c>
      <c r="X6" s="10">
        <f>IFERROR(__xludf.DUMMYFUNCTION("""COMPUTED_VALUE"""),1.0)</f>
        <v>1</v>
      </c>
      <c r="Y6" s="10">
        <f>IFERROR(__xludf.DUMMYFUNCTION("""COMPUTED_VALUE"""),1.0)</f>
        <v>1</v>
      </c>
      <c r="Z6" s="10">
        <f>IFERROR(__xludf.DUMMYFUNCTION("""COMPUTED_VALUE"""),1.0)</f>
        <v>1</v>
      </c>
      <c r="AA6" s="10">
        <f>IFERROR(__xludf.DUMMYFUNCTION("""COMPUTED_VALUE"""),1.0)</f>
        <v>1</v>
      </c>
      <c r="AB6" s="10">
        <f>IFERROR(__xludf.DUMMYFUNCTION("""COMPUTED_VALUE"""),1.0)</f>
        <v>1</v>
      </c>
      <c r="AC6" s="10">
        <f>IFERROR(__xludf.DUMMYFUNCTION("""COMPUTED_VALUE"""),1.0)</f>
        <v>1</v>
      </c>
      <c r="AD6" s="10">
        <f>IFERROR(__xludf.DUMMYFUNCTION("""COMPUTED_VALUE"""),1.0)</f>
        <v>1</v>
      </c>
      <c r="AE6" s="10">
        <f>IFERROR(__xludf.DUMMYFUNCTION("""COMPUTED_VALUE"""),1.0)</f>
        <v>1</v>
      </c>
      <c r="AF6" s="10">
        <f>IFERROR(__xludf.DUMMYFUNCTION("""COMPUTED_VALUE"""),1.0)</f>
        <v>1</v>
      </c>
      <c r="AG6" s="10">
        <f>IFERROR(__xludf.DUMMYFUNCTION("""COMPUTED_VALUE"""),1.0)</f>
        <v>1</v>
      </c>
      <c r="AH6" s="10">
        <f>IFERROR(__xludf.DUMMYFUNCTION("""COMPUTED_VALUE"""),1.0)</f>
        <v>1</v>
      </c>
      <c r="AI6" s="10">
        <f>IFERROR(__xludf.DUMMYFUNCTION("""COMPUTED_VALUE"""),1.0)</f>
        <v>1</v>
      </c>
      <c r="AJ6" s="10">
        <f>IFERROR(__xludf.DUMMYFUNCTION("""COMPUTED_VALUE"""),1.0)</f>
        <v>1</v>
      </c>
      <c r="AK6" s="10">
        <f>IFERROR(__xludf.DUMMYFUNCTION("""COMPUTED_VALUE"""),1.0)</f>
        <v>1</v>
      </c>
      <c r="AL6" s="10">
        <f>IFERROR(__xludf.DUMMYFUNCTION("""COMPUTED_VALUE"""),1.0)</f>
        <v>1</v>
      </c>
      <c r="AM6" s="10">
        <f>IFERROR(__xludf.DUMMYFUNCTION("""COMPUTED_VALUE"""),1.0)</f>
        <v>1</v>
      </c>
      <c r="AN6" s="11">
        <f>IFERROR(__xludf.DUMMYFUNCTION("""COMPUTED_VALUE"""),1.0)</f>
        <v>1</v>
      </c>
      <c r="AO6" s="10">
        <f>IFERROR(__xludf.DUMMYFUNCTION("""COMPUTED_VALUE"""),1.0)</f>
        <v>1</v>
      </c>
      <c r="AP6" s="10">
        <f>IFERROR(__xludf.DUMMYFUNCTION("""COMPUTED_VALUE"""),1.0)</f>
        <v>1</v>
      </c>
      <c r="AQ6" s="10">
        <f>IFERROR(__xludf.DUMMYFUNCTION("""COMPUTED_VALUE"""),1.0)</f>
        <v>1</v>
      </c>
      <c r="AR6" s="10">
        <f>IFERROR(__xludf.DUMMYFUNCTION("""COMPUTED_VALUE"""),1.0)</f>
        <v>1</v>
      </c>
      <c r="AS6" s="10">
        <f>IFERROR(__xludf.DUMMYFUNCTION("""COMPUTED_VALUE"""),1.0)</f>
        <v>1</v>
      </c>
      <c r="AT6" s="10">
        <f>IFERROR(__xludf.DUMMYFUNCTION("""COMPUTED_VALUE"""),1.0)</f>
        <v>1</v>
      </c>
      <c r="AU6" s="10">
        <f>IFERROR(__xludf.DUMMYFUNCTION("""COMPUTED_VALUE"""),1.0)</f>
        <v>1</v>
      </c>
      <c r="AV6" s="10">
        <f>IFERROR(__xludf.DUMMYFUNCTION("""COMPUTED_VALUE"""),1.0)</f>
        <v>1</v>
      </c>
      <c r="AW6" s="10">
        <f>IFERROR(__xludf.DUMMYFUNCTION("""COMPUTED_VALUE"""),1.0)</f>
        <v>1</v>
      </c>
      <c r="AX6" s="10">
        <f>IFERROR(__xludf.DUMMYFUNCTION("""COMPUTED_VALUE"""),1.0)</f>
        <v>1</v>
      </c>
      <c r="AY6" s="10">
        <f>IFERROR(__xludf.DUMMYFUNCTION("""COMPUTED_VALUE"""),1.0)</f>
        <v>1</v>
      </c>
      <c r="AZ6" s="10">
        <f>IFERROR(__xludf.DUMMYFUNCTION("""COMPUTED_VALUE"""),1.0)</f>
        <v>1</v>
      </c>
      <c r="BA6" s="10">
        <f>IFERROR(__xludf.DUMMYFUNCTION("""COMPUTED_VALUE"""),1.0)</f>
        <v>1</v>
      </c>
      <c r="BB6" s="10">
        <f>IFERROR(__xludf.DUMMYFUNCTION("""COMPUTED_VALUE"""),1.0)</f>
        <v>1</v>
      </c>
      <c r="BC6" s="10">
        <f>IFERROR(__xludf.DUMMYFUNCTION("""COMPUTED_VALUE"""),1.0)</f>
        <v>1</v>
      </c>
      <c r="BD6" s="10">
        <f>IFERROR(__xludf.DUMMYFUNCTION("""COMPUTED_VALUE"""),1.0)</f>
        <v>1</v>
      </c>
      <c r="BE6" s="10">
        <f>IFERROR(__xludf.DUMMYFUNCTION("""COMPUTED_VALUE"""),1.0)</f>
        <v>1</v>
      </c>
      <c r="BF6" s="10">
        <f>IFERROR(__xludf.DUMMYFUNCTION("""COMPUTED_VALUE"""),1.0)</f>
        <v>1</v>
      </c>
      <c r="BG6" s="10">
        <f>IFERROR(__xludf.DUMMYFUNCTION("""COMPUTED_VALUE"""),1.0)</f>
        <v>1</v>
      </c>
      <c r="BH6" s="10">
        <f>IFERROR(__xludf.DUMMYFUNCTION("""COMPUTED_VALUE"""),1.0)</f>
        <v>1</v>
      </c>
      <c r="BI6" s="10">
        <f>IFERROR(__xludf.DUMMYFUNCTION("""COMPUTED_VALUE"""),1.0)</f>
        <v>1</v>
      </c>
      <c r="BJ6" s="10">
        <f>IFERROR(__xludf.DUMMYFUNCTION("""COMPUTED_VALUE"""),1.0)</f>
        <v>1</v>
      </c>
      <c r="BK6" s="10">
        <f>IFERROR(__xludf.DUMMYFUNCTION("""COMPUTED_VALUE"""),1.0)</f>
        <v>1</v>
      </c>
      <c r="BL6" s="11">
        <f>IFERROR(__xludf.DUMMYFUNCTION("""COMPUTED_VALUE"""),1.0)</f>
        <v>1</v>
      </c>
      <c r="BM6" s="10" t="str">
        <f>IFERROR(__xludf.DUMMYFUNCTION("""COMPUTED_VALUE"""),"WA")</f>
        <v>WA</v>
      </c>
      <c r="BN6" s="10">
        <f>IFERROR(__xludf.DUMMYFUNCTION("""COMPUTED_VALUE"""),1.0)</f>
        <v>1</v>
      </c>
      <c r="BO6" s="10">
        <f>IFERROR(__xludf.DUMMYFUNCTION("""COMPUTED_VALUE"""),1.0)</f>
        <v>1</v>
      </c>
      <c r="BP6" s="10">
        <f>IFERROR(__xludf.DUMMYFUNCTION("""COMPUTED_VALUE"""),1.0)</f>
        <v>1</v>
      </c>
      <c r="BQ6" s="10">
        <f>IFERROR(__xludf.DUMMYFUNCTION("""COMPUTED_VALUE"""),1.0)</f>
        <v>1</v>
      </c>
      <c r="BR6" s="10">
        <f>IFERROR(__xludf.DUMMYFUNCTION("""COMPUTED_VALUE"""),1.0)</f>
        <v>1</v>
      </c>
      <c r="BS6" s="10">
        <f>IFERROR(__xludf.DUMMYFUNCTION("""COMPUTED_VALUE"""),1.0)</f>
        <v>1</v>
      </c>
      <c r="BT6" s="10">
        <f>IFERROR(__xludf.DUMMYFUNCTION("""COMPUTED_VALUE"""),1.0)</f>
        <v>1</v>
      </c>
      <c r="BU6" s="10" t="str">
        <f>IFERROR(__xludf.DUMMYFUNCTION("""COMPUTED_VALUE"""),"WA")</f>
        <v>WA</v>
      </c>
      <c r="BV6" s="10" t="str">
        <f>IFERROR(__xludf.DUMMYFUNCTION("""COMPUTED_VALUE"""),"WA")</f>
        <v>WA</v>
      </c>
      <c r="BW6" s="10" t="str">
        <f>IFERROR(__xludf.DUMMYFUNCTION("""COMPUTED_VALUE"""),"WA")</f>
        <v>WA</v>
      </c>
      <c r="BX6" s="10" t="str">
        <f>IFERROR(__xludf.DUMMYFUNCTION("""COMPUTED_VALUE"""),"WA")</f>
        <v>WA</v>
      </c>
      <c r="BY6" s="10" t="str">
        <f>IFERROR(__xludf.DUMMYFUNCTION("""COMPUTED_VALUE"""),"WA")</f>
        <v>WA</v>
      </c>
      <c r="BZ6" s="10" t="str">
        <f>IFERROR(__xludf.DUMMYFUNCTION("""COMPUTED_VALUE"""),"WA")</f>
        <v>WA</v>
      </c>
      <c r="CA6" s="10" t="str">
        <f>IFERROR(__xludf.DUMMYFUNCTION("""COMPUTED_VALUE"""),"WA")</f>
        <v>WA</v>
      </c>
      <c r="CB6" s="10" t="str">
        <f>IFERROR(__xludf.DUMMYFUNCTION("""COMPUTED_VALUE"""),"WA")</f>
        <v>WA</v>
      </c>
      <c r="CC6" s="10" t="str">
        <f>IFERROR(__xludf.DUMMYFUNCTION("""COMPUTED_VALUE"""),"WA")</f>
        <v>WA</v>
      </c>
      <c r="CD6" s="10" t="str">
        <f>IFERROR(__xludf.DUMMYFUNCTION("""COMPUTED_VALUE"""),"WA")</f>
        <v>WA</v>
      </c>
      <c r="CE6" s="10" t="str">
        <f>IFERROR(__xludf.DUMMYFUNCTION("""COMPUTED_VALUE"""),"WA")</f>
        <v>WA</v>
      </c>
      <c r="CF6" s="10" t="str">
        <f>IFERROR(__xludf.DUMMYFUNCTION("""COMPUTED_VALUE"""),"WA")</f>
        <v>WA</v>
      </c>
      <c r="CG6" s="10" t="str">
        <f>IFERROR(__xludf.DUMMYFUNCTION("""COMPUTED_VALUE"""),"WA")</f>
        <v>WA</v>
      </c>
      <c r="CH6" s="10" t="str">
        <f>IFERROR(__xludf.DUMMYFUNCTION("""COMPUTED_VALUE"""),"WA")</f>
        <v>WA</v>
      </c>
      <c r="CI6" s="10" t="str">
        <f>IFERROR(__xludf.DUMMYFUNCTION("""COMPUTED_VALUE"""),"WA")</f>
        <v>WA</v>
      </c>
      <c r="CJ6" s="10" t="str">
        <f>IFERROR(__xludf.DUMMYFUNCTION("""COMPUTED_VALUE"""),"WA")</f>
        <v>WA</v>
      </c>
      <c r="CK6" s="10" t="str">
        <f>IFERROR(__xludf.DUMMYFUNCTION("""COMPUTED_VALUE"""),"WA")</f>
        <v>WA</v>
      </c>
      <c r="CL6" s="10" t="str">
        <f>IFERROR(__xludf.DUMMYFUNCTION("""COMPUTED_VALUE"""),"WA")</f>
        <v>WA</v>
      </c>
      <c r="CM6" s="10" t="str">
        <f>IFERROR(__xludf.DUMMYFUNCTION("""COMPUTED_VALUE"""),"WA")</f>
        <v>WA</v>
      </c>
      <c r="CN6" s="10" t="str">
        <f>IFERROR(__xludf.DUMMYFUNCTION("""COMPUTED_VALUE"""),"WA")</f>
        <v>WA</v>
      </c>
      <c r="CO6" s="11" t="str">
        <f>IFERROR(__xludf.DUMMYFUNCTION("""COMPUTED_VALUE"""),"-")</f>
        <v>-</v>
      </c>
      <c r="CP6" s="10" t="str">
        <f>IFERROR(__xludf.DUMMYFUNCTION("""COMPUTED_VALUE"""),"-")</f>
        <v>-</v>
      </c>
      <c r="CQ6" s="10" t="str">
        <f>IFERROR(__xludf.DUMMYFUNCTION("""COMPUTED_VALUE"""),"-")</f>
        <v>-</v>
      </c>
      <c r="CR6" s="10" t="str">
        <f>IFERROR(__xludf.DUMMYFUNCTION("""COMPUTED_VALUE"""),"-")</f>
        <v>-</v>
      </c>
      <c r="CS6" s="10" t="str">
        <f>IFERROR(__xludf.DUMMYFUNCTION("""COMPUTED_VALUE"""),"-")</f>
        <v>-</v>
      </c>
      <c r="CT6" s="10" t="str">
        <f>IFERROR(__xludf.DUMMYFUNCTION("""COMPUTED_VALUE"""),"-")</f>
        <v>-</v>
      </c>
      <c r="CU6" s="10" t="str">
        <f>IFERROR(__xludf.DUMMYFUNCTION("""COMPUTED_VALUE"""),"-")</f>
        <v>-</v>
      </c>
      <c r="CV6" s="10" t="str">
        <f>IFERROR(__xludf.DUMMYFUNCTION("""COMPUTED_VALUE"""),"-")</f>
        <v>-</v>
      </c>
      <c r="CW6" s="10" t="str">
        <f>IFERROR(__xludf.DUMMYFUNCTION("""COMPUTED_VALUE"""),"-")</f>
        <v>-</v>
      </c>
      <c r="CX6" s="10" t="str">
        <f>IFERROR(__xludf.DUMMYFUNCTION("""COMPUTED_VALUE"""),"-")</f>
        <v>-</v>
      </c>
      <c r="CY6" s="10" t="str">
        <f>IFERROR(__xludf.DUMMYFUNCTION("""COMPUTED_VALUE"""),"-")</f>
        <v>-</v>
      </c>
      <c r="CZ6" s="10" t="str">
        <f>IFERROR(__xludf.DUMMYFUNCTION("""COMPUTED_VALUE"""),"-")</f>
        <v>-</v>
      </c>
      <c r="DA6" s="10" t="str">
        <f>IFERROR(__xludf.DUMMYFUNCTION("""COMPUTED_VALUE"""),"-")</f>
        <v>-</v>
      </c>
      <c r="DB6" s="10" t="str">
        <f>IFERROR(__xludf.DUMMYFUNCTION("""COMPUTED_VALUE"""),"-")</f>
        <v>-</v>
      </c>
      <c r="DC6" s="10" t="str">
        <f>IFERROR(__xludf.DUMMYFUNCTION("""COMPUTED_VALUE"""),"-")</f>
        <v>-</v>
      </c>
      <c r="DD6" s="10" t="str">
        <f>IFERROR(__xludf.DUMMYFUNCTION("""COMPUTED_VALUE"""),"-")</f>
        <v>-</v>
      </c>
      <c r="DE6" s="10" t="str">
        <f>IFERROR(__xludf.DUMMYFUNCTION("""COMPUTED_VALUE"""),"-")</f>
        <v>-</v>
      </c>
      <c r="DF6" s="10" t="str">
        <f>IFERROR(__xludf.DUMMYFUNCTION("""COMPUTED_VALUE"""),"-")</f>
        <v>-</v>
      </c>
      <c r="DG6" s="10" t="str">
        <f>IFERROR(__xludf.DUMMYFUNCTION("""COMPUTED_VALUE"""),"-")</f>
        <v>-</v>
      </c>
      <c r="DH6" s="10" t="str">
        <f>IFERROR(__xludf.DUMMYFUNCTION("""COMPUTED_VALUE"""),"-")</f>
        <v>-</v>
      </c>
      <c r="DI6" s="10" t="str">
        <f>IFERROR(__xludf.DUMMYFUNCTION("""COMPUTED_VALUE"""),"-")</f>
        <v>-</v>
      </c>
      <c r="DJ6" s="10" t="str">
        <f>IFERROR(__xludf.DUMMYFUNCTION("""COMPUTED_VALUE"""),"-")</f>
        <v>-</v>
      </c>
      <c r="DK6" s="10" t="str">
        <f>IFERROR(__xludf.DUMMYFUNCTION("""COMPUTED_VALUE"""),"-")</f>
        <v>-</v>
      </c>
      <c r="DL6" s="10" t="str">
        <f>IFERROR(__xludf.DUMMYFUNCTION("""COMPUTED_VALUE"""),"-")</f>
        <v>-</v>
      </c>
      <c r="DM6" s="10" t="str">
        <f>IFERROR(__xludf.DUMMYFUNCTION("""COMPUTED_VALUE"""),"-")</f>
        <v>-</v>
      </c>
      <c r="DN6" s="10" t="str">
        <f>IFERROR(__xludf.DUMMYFUNCTION("""COMPUTED_VALUE"""),"-")</f>
        <v>-</v>
      </c>
      <c r="DO6" s="10" t="str">
        <f>IFERROR(__xludf.DUMMYFUNCTION("""COMPUTED_VALUE"""),"-")</f>
        <v>-</v>
      </c>
      <c r="DP6" s="10" t="str">
        <f>IFERROR(__xludf.DUMMYFUNCTION("""COMPUTED_VALUE"""),"-")</f>
        <v>-</v>
      </c>
      <c r="DQ6" s="10" t="str">
        <f>IFERROR(__xludf.DUMMYFUNCTION("""COMPUTED_VALUE"""),"-")</f>
        <v>-</v>
      </c>
      <c r="DR6" s="10" t="str">
        <f>IFERROR(__xludf.DUMMYFUNCTION("""COMPUTED_VALUE"""),"-")</f>
        <v>-</v>
      </c>
      <c r="DS6" s="10" t="str">
        <f>IFERROR(__xludf.DUMMYFUNCTION("""COMPUTED_VALUE"""),"-")</f>
        <v>-</v>
      </c>
      <c r="DT6" s="10" t="str">
        <f>IFERROR(__xludf.DUMMYFUNCTION("""COMPUTED_VALUE"""),"-")</f>
        <v>-</v>
      </c>
      <c r="DU6" s="10" t="str">
        <f>IFERROR(__xludf.DUMMYFUNCTION("""COMPUTED_VALUE"""),"-")</f>
        <v>-</v>
      </c>
      <c r="DV6" s="10" t="str">
        <f>IFERROR(__xludf.DUMMYFUNCTION("""COMPUTED_VALUE"""),"-")</f>
        <v>-</v>
      </c>
      <c r="DW6" s="10" t="str">
        <f>IFERROR(__xludf.DUMMYFUNCTION("""COMPUTED_VALUE"""),"-")</f>
        <v>-</v>
      </c>
      <c r="DX6" s="10" t="str">
        <f>IFERROR(__xludf.DUMMYFUNCTION("""COMPUTED_VALUE"""),"-")</f>
        <v>-</v>
      </c>
      <c r="DY6" s="10" t="str">
        <f>IFERROR(__xludf.DUMMYFUNCTION("""COMPUTED_VALUE"""),"-")</f>
        <v>-</v>
      </c>
      <c r="DZ6" s="10" t="str">
        <f>IFERROR(__xludf.DUMMYFUNCTION("""COMPUTED_VALUE"""),"-")</f>
        <v>-</v>
      </c>
      <c r="EA6" s="10" t="str">
        <f>IFERROR(__xludf.DUMMYFUNCTION("""COMPUTED_VALUE"""),"-")</f>
        <v>-</v>
      </c>
      <c r="EB6" s="10" t="str">
        <f>IFERROR(__xludf.DUMMYFUNCTION("""COMPUTED_VALUE"""),"-")</f>
        <v>-</v>
      </c>
      <c r="EC6" s="10" t="str">
        <f>IFERROR(__xludf.DUMMYFUNCTION("""COMPUTED_VALUE"""),"-")</f>
        <v>-</v>
      </c>
      <c r="ED6" s="10" t="str">
        <f>IFERROR(__xludf.DUMMYFUNCTION("""COMPUTED_VALUE"""),"-")</f>
        <v>-</v>
      </c>
      <c r="EE6" s="10" t="str">
        <f>IFERROR(__xludf.DUMMYFUNCTION("""COMPUTED_VALUE"""),"-")</f>
        <v>-</v>
      </c>
      <c r="EF6" s="10" t="str">
        <f>IFERROR(__xludf.DUMMYFUNCTION("""COMPUTED_VALUE"""),"-")</f>
        <v>-</v>
      </c>
      <c r="EG6" s="10" t="str">
        <f>IFERROR(__xludf.DUMMYFUNCTION("""COMPUTED_VALUE"""),"-")</f>
        <v>-</v>
      </c>
      <c r="EH6" s="10" t="str">
        <f>IFERROR(__xludf.DUMMYFUNCTION("""COMPUTED_VALUE"""),"-")</f>
        <v>-</v>
      </c>
      <c r="EI6" s="10" t="str">
        <f>IFERROR(__xludf.DUMMYFUNCTION("""COMPUTED_VALUE"""),"-")</f>
        <v>-</v>
      </c>
      <c r="EJ6" s="10" t="str">
        <f>IFERROR(__xludf.DUMMYFUNCTION("""COMPUTED_VALUE"""),"-")</f>
        <v>-</v>
      </c>
      <c r="EK6" s="10" t="str">
        <f>IFERROR(__xludf.DUMMYFUNCTION("""COMPUTED_VALUE"""),"-")</f>
        <v>-</v>
      </c>
      <c r="EL6" s="10" t="str">
        <f>IFERROR(__xludf.DUMMYFUNCTION("""COMPUTED_VALUE"""),"-")</f>
        <v>-</v>
      </c>
      <c r="EM6" s="10" t="str">
        <f>IFERROR(__xludf.DUMMYFUNCTION("""COMPUTED_VALUE"""),"-")</f>
        <v>-</v>
      </c>
      <c r="EN6" s="10" t="str">
        <f>IFERROR(__xludf.DUMMYFUNCTION("""COMPUTED_VALUE"""),"-")</f>
        <v>-</v>
      </c>
      <c r="EO6" s="10" t="str">
        <f>IFERROR(__xludf.DUMMYFUNCTION("""COMPUTED_VALUE"""),"-")</f>
        <v>-</v>
      </c>
      <c r="EP6" s="10" t="str">
        <f>IFERROR(__xludf.DUMMYFUNCTION("""COMPUTED_VALUE"""),"-")</f>
        <v>-</v>
      </c>
      <c r="EQ6" s="10" t="str">
        <f>IFERROR(__xludf.DUMMYFUNCTION("""COMPUTED_VALUE"""),"-")</f>
        <v>-</v>
      </c>
      <c r="ER6" s="10" t="str">
        <f>IFERROR(__xludf.DUMMYFUNCTION("""COMPUTED_VALUE"""),"-")</f>
        <v>-</v>
      </c>
      <c r="ES6" s="10" t="str">
        <f>IFERROR(__xludf.DUMMYFUNCTION("""COMPUTED_VALUE"""),"-")</f>
        <v>-</v>
      </c>
      <c r="ET6" s="10" t="str">
        <f>IFERROR(__xludf.DUMMYFUNCTION("""COMPUTED_VALUE"""),"-")</f>
        <v>-</v>
      </c>
      <c r="EU6" s="10" t="str">
        <f>IFERROR(__xludf.DUMMYFUNCTION("""COMPUTED_VALUE"""),"-")</f>
        <v>-</v>
      </c>
      <c r="EV6" s="10" t="str">
        <f>IFERROR(__xludf.DUMMYFUNCTION("""COMPUTED_VALUE"""),"-")</f>
        <v>-</v>
      </c>
      <c r="EW6" s="10" t="str">
        <f>IFERROR(__xludf.DUMMYFUNCTION("""COMPUTED_VALUE"""),"-")</f>
        <v>-</v>
      </c>
      <c r="EX6" s="10" t="str">
        <f>IFERROR(__xludf.DUMMYFUNCTION("""COMPUTED_VALUE"""),"-")</f>
        <v>-</v>
      </c>
      <c r="EY6" s="10" t="str">
        <f>IFERROR(__xludf.DUMMYFUNCTION("""COMPUTED_VALUE"""),"-")</f>
        <v>-</v>
      </c>
      <c r="EZ6" s="10" t="str">
        <f>IFERROR(__xludf.DUMMYFUNCTION("""COMPUTED_VALUE"""),"-")</f>
        <v>-</v>
      </c>
      <c r="FA6" s="10" t="str">
        <f>IFERROR(__xludf.DUMMYFUNCTION("""COMPUTED_VALUE"""),"-")</f>
        <v>-</v>
      </c>
      <c r="FB6" s="10" t="str">
        <f>IFERROR(__xludf.DUMMYFUNCTION("""COMPUTED_VALUE"""),"-")</f>
        <v>-</v>
      </c>
      <c r="FC6" s="10" t="str">
        <f>IFERROR(__xludf.DUMMYFUNCTION("""COMPUTED_VALUE"""),"-")</f>
        <v>-</v>
      </c>
      <c r="FD6" s="11" t="str">
        <f>IFERROR(__xludf.DUMMYFUNCTION("""COMPUTED_VALUE"""),"-")</f>
        <v>-</v>
      </c>
      <c r="FE6" s="10" t="str">
        <f>IFERROR(__xludf.DUMMYFUNCTION("""COMPUTED_VALUE"""),"-")</f>
        <v>-</v>
      </c>
      <c r="FF6" s="10" t="str">
        <f>IFERROR(__xludf.DUMMYFUNCTION("""COMPUTED_VALUE"""),"-")</f>
        <v>-</v>
      </c>
      <c r="FG6" s="10" t="str">
        <f>IFERROR(__xludf.DUMMYFUNCTION("""COMPUTED_VALUE"""),"-")</f>
        <v>-</v>
      </c>
      <c r="FH6" s="10" t="str">
        <f>IFERROR(__xludf.DUMMYFUNCTION("""COMPUTED_VALUE"""),"-")</f>
        <v>-</v>
      </c>
      <c r="FI6" s="10" t="str">
        <f>IFERROR(__xludf.DUMMYFUNCTION("""COMPUTED_VALUE"""),"-")</f>
        <v>-</v>
      </c>
      <c r="FJ6" s="10" t="str">
        <f>IFERROR(__xludf.DUMMYFUNCTION("""COMPUTED_VALUE"""),"-")</f>
        <v>-</v>
      </c>
      <c r="FK6" s="10" t="str">
        <f>IFERROR(__xludf.DUMMYFUNCTION("""COMPUTED_VALUE"""),"-")</f>
        <v>-</v>
      </c>
      <c r="FL6" s="10" t="str">
        <f>IFERROR(__xludf.DUMMYFUNCTION("""COMPUTED_VALUE"""),"-")</f>
        <v>-</v>
      </c>
      <c r="FM6" s="10" t="str">
        <f>IFERROR(__xludf.DUMMYFUNCTION("""COMPUTED_VALUE"""),"-")</f>
        <v>-</v>
      </c>
      <c r="FN6" s="10" t="str">
        <f>IFERROR(__xludf.DUMMYFUNCTION("""COMPUTED_VALUE"""),"-")</f>
        <v>-</v>
      </c>
      <c r="FO6" s="10" t="str">
        <f>IFERROR(__xludf.DUMMYFUNCTION("""COMPUTED_VALUE"""),"-")</f>
        <v>-</v>
      </c>
      <c r="FP6" s="10" t="str">
        <f>IFERROR(__xludf.DUMMYFUNCTION("""COMPUTED_VALUE"""),"-")</f>
        <v>-</v>
      </c>
      <c r="FQ6" s="10" t="str">
        <f>IFERROR(__xludf.DUMMYFUNCTION("""COMPUTED_VALUE"""),"-")</f>
        <v>-</v>
      </c>
      <c r="FR6" s="10" t="str">
        <f>IFERROR(__xludf.DUMMYFUNCTION("""COMPUTED_VALUE"""),"-")</f>
        <v>-</v>
      </c>
      <c r="FS6" s="10" t="str">
        <f>IFERROR(__xludf.DUMMYFUNCTION("""COMPUTED_VALUE"""),"-")</f>
        <v>-</v>
      </c>
      <c r="FT6" s="10" t="str">
        <f>IFERROR(__xludf.DUMMYFUNCTION("""COMPUTED_VALUE"""),"-")</f>
        <v>-</v>
      </c>
      <c r="FU6" s="10" t="str">
        <f>IFERROR(__xludf.DUMMYFUNCTION("""COMPUTED_VALUE"""),"-")</f>
        <v>-</v>
      </c>
      <c r="FV6" s="10" t="str">
        <f>IFERROR(__xludf.DUMMYFUNCTION("""COMPUTED_VALUE"""),"-")</f>
        <v>-</v>
      </c>
      <c r="FW6" s="10" t="str">
        <f>IFERROR(__xludf.DUMMYFUNCTION("""COMPUTED_VALUE"""),"-")</f>
        <v>-</v>
      </c>
      <c r="FX6" s="10" t="str">
        <f>IFERROR(__xludf.DUMMYFUNCTION("""COMPUTED_VALUE"""),"-")</f>
        <v>-</v>
      </c>
      <c r="FY6" s="10" t="str">
        <f>IFERROR(__xludf.DUMMYFUNCTION("""COMPUTED_VALUE"""),"-")</f>
        <v>-</v>
      </c>
      <c r="FZ6" s="10" t="str">
        <f>IFERROR(__xludf.DUMMYFUNCTION("""COMPUTED_VALUE"""),"-")</f>
        <v>-</v>
      </c>
      <c r="GA6" s="10" t="str">
        <f>IFERROR(__xludf.DUMMYFUNCTION("""COMPUTED_VALUE"""),"-")</f>
        <v>-</v>
      </c>
      <c r="GB6" s="10" t="str">
        <f>IFERROR(__xludf.DUMMYFUNCTION("""COMPUTED_VALUE"""),"-")</f>
        <v>-</v>
      </c>
      <c r="GC6" s="10" t="str">
        <f>IFERROR(__xludf.DUMMYFUNCTION("""COMPUTED_VALUE"""),"-")</f>
        <v>-</v>
      </c>
      <c r="GD6" s="10" t="str">
        <f>IFERROR(__xludf.DUMMYFUNCTION("""COMPUTED_VALUE"""),"-")</f>
        <v>-</v>
      </c>
      <c r="GE6" s="10" t="str">
        <f>IFERROR(__xludf.DUMMYFUNCTION("""COMPUTED_VALUE"""),"-")</f>
        <v>-</v>
      </c>
      <c r="GF6" s="10" t="str">
        <f>IFERROR(__xludf.DUMMYFUNCTION("""COMPUTED_VALUE"""),"-")</f>
        <v>-</v>
      </c>
      <c r="GG6" s="10" t="str">
        <f>IFERROR(__xludf.DUMMYFUNCTION("""COMPUTED_VALUE"""),"-")</f>
        <v>-</v>
      </c>
      <c r="GH6" s="10" t="str">
        <f>IFERROR(__xludf.DUMMYFUNCTION("""COMPUTED_VALUE"""),"-")</f>
        <v>-</v>
      </c>
      <c r="GI6" s="10" t="str">
        <f>IFERROR(__xludf.DUMMYFUNCTION("""COMPUTED_VALUE"""),"-")</f>
        <v>-</v>
      </c>
      <c r="GJ6" s="10" t="str">
        <f>IFERROR(__xludf.DUMMYFUNCTION("""COMPUTED_VALUE"""),"-")</f>
        <v>-</v>
      </c>
      <c r="GK6" s="10" t="str">
        <f>IFERROR(__xludf.DUMMYFUNCTION("""COMPUTED_VALUE"""),"-")</f>
        <v>-</v>
      </c>
      <c r="GL6" s="10" t="str">
        <f>IFERROR(__xludf.DUMMYFUNCTION("""COMPUTED_VALUE"""),"-")</f>
        <v>-</v>
      </c>
      <c r="GM6" s="10" t="str">
        <f>IFERROR(__xludf.DUMMYFUNCTION("""COMPUTED_VALUE"""),"-")</f>
        <v>-</v>
      </c>
      <c r="GN6" s="10" t="str">
        <f>IFERROR(__xludf.DUMMYFUNCTION("""COMPUTED_VALUE"""),"-")</f>
        <v>-</v>
      </c>
      <c r="GO6" s="10" t="str">
        <f>IFERROR(__xludf.DUMMYFUNCTION("""COMPUTED_VALUE"""),"-")</f>
        <v>-</v>
      </c>
      <c r="GP6" s="10" t="str">
        <f>IFERROR(__xludf.DUMMYFUNCTION("""COMPUTED_VALUE"""),"-")</f>
        <v>-</v>
      </c>
      <c r="GQ6" s="10" t="str">
        <f>IFERROR(__xludf.DUMMYFUNCTION("""COMPUTED_VALUE"""),"-")</f>
        <v>-</v>
      </c>
      <c r="GR6" s="10" t="str">
        <f>IFERROR(__xludf.DUMMYFUNCTION("""COMPUTED_VALUE"""),"-")</f>
        <v>-</v>
      </c>
      <c r="GS6" s="10" t="str">
        <f>IFERROR(__xludf.DUMMYFUNCTION("""COMPUTED_VALUE"""),"-")</f>
        <v>-</v>
      </c>
      <c r="GT6" s="10" t="str">
        <f>IFERROR(__xludf.DUMMYFUNCTION("""COMPUTED_VALUE"""),"-")</f>
        <v>-</v>
      </c>
      <c r="GU6" s="10" t="str">
        <f>IFERROR(__xludf.DUMMYFUNCTION("""COMPUTED_VALUE"""),"-")</f>
        <v>-</v>
      </c>
      <c r="GV6" s="10" t="str">
        <f>IFERROR(__xludf.DUMMYFUNCTION("""COMPUTED_VALUE"""),"-")</f>
        <v>-</v>
      </c>
      <c r="GW6" s="10" t="str">
        <f>IFERROR(__xludf.DUMMYFUNCTION("""COMPUTED_VALUE"""),"-")</f>
        <v>-</v>
      </c>
      <c r="GX6" s="10" t="str">
        <f>IFERROR(__xludf.DUMMYFUNCTION("""COMPUTED_VALUE"""),"-")</f>
        <v>-</v>
      </c>
      <c r="GY6" s="10" t="str">
        <f>IFERROR(__xludf.DUMMYFUNCTION("""COMPUTED_VALUE"""),"-")</f>
        <v>-</v>
      </c>
      <c r="GZ6" s="10" t="str">
        <f>IFERROR(__xludf.DUMMYFUNCTION("""COMPUTED_VALUE"""),"-")</f>
        <v>-</v>
      </c>
      <c r="HA6" s="10" t="str">
        <f>IFERROR(__xludf.DUMMYFUNCTION("""COMPUTED_VALUE"""),"-")</f>
        <v>-</v>
      </c>
      <c r="HB6" s="10" t="str">
        <f>IFERROR(__xludf.DUMMYFUNCTION("""COMPUTED_VALUE"""),"-")</f>
        <v>-</v>
      </c>
      <c r="HC6" s="10" t="str">
        <f>IFERROR(__xludf.DUMMYFUNCTION("""COMPUTED_VALUE"""),"-")</f>
        <v>-</v>
      </c>
      <c r="HD6" s="10" t="str">
        <f>IFERROR(__xludf.DUMMYFUNCTION("""COMPUTED_VALUE"""),"-")</f>
        <v>-</v>
      </c>
      <c r="HE6" s="10" t="str">
        <f>IFERROR(__xludf.DUMMYFUNCTION("""COMPUTED_VALUE"""),"-")</f>
        <v>-</v>
      </c>
      <c r="HF6" s="10" t="str">
        <f>IFERROR(__xludf.DUMMYFUNCTION("""COMPUTED_VALUE"""),"-")</f>
        <v>-</v>
      </c>
      <c r="HG6" s="10" t="str">
        <f>IFERROR(__xludf.DUMMYFUNCTION("""COMPUTED_VALUE"""),"-")</f>
        <v>-</v>
      </c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</row>
    <row r="7">
      <c r="A7" s="7"/>
      <c r="B7" s="8">
        <v>1.0</v>
      </c>
      <c r="C7" s="8" t="str">
        <f t="shared" si="1"/>
        <v>4 - 6</v>
      </c>
      <c r="D7" s="7" t="str">
        <f>IFERROR(__xludf.DUMMYFUNCTION("""COMPUTED_VALUE"""),"BrankoGrbic01")</f>
        <v>BrankoGrbic01</v>
      </c>
      <c r="E7" s="7" t="str">
        <f>IFERROR(__xludf.DUMMYFUNCTION("""COMPUTED_VALUE"""),"Branko")</f>
        <v>Branko</v>
      </c>
      <c r="F7" s="7" t="str">
        <f>IFERROR(__xludf.DUMMYFUNCTION("""COMPUTED_VALUE"""),"Grbić")</f>
        <v>Grbić</v>
      </c>
      <c r="G7" s="9">
        <f>IFERROR(__xludf.DUMMYFUNCTION("""COMPUTED_VALUE"""),231.0)</f>
        <v>231</v>
      </c>
      <c r="H7" s="7" t="str">
        <f>IFERROR(__xludf.DUMMYFUNCTION("""COMPUTED_VALUE"""),"ODOBREN")</f>
        <v>ODOBREN</v>
      </c>
      <c r="I7" s="7" t="str">
        <f>IFERROR(__xludf.DUMMYFUNCTION("""COMPUTED_VALUE"""),"Zaječar")</f>
        <v>Zaječar</v>
      </c>
      <c r="J7" s="7" t="str">
        <f>IFERROR(__xludf.DUMMYFUNCTION("""COMPUTED_VALUE"""),"Gimnazija")</f>
        <v>Gimnazija</v>
      </c>
      <c r="K7" s="7" t="str">
        <f>IFERROR(__xludf.DUMMYFUNCTION("""COMPUTED_VALUE"""),"III")</f>
        <v>III</v>
      </c>
      <c r="L7" s="7" t="str">
        <f>IFERROR(__xludf.DUMMYFUNCTION("""COMPUTED_VALUE"""),"B")</f>
        <v>B</v>
      </c>
      <c r="M7" s="7" t="str">
        <f>IFERROR(__xludf.DUMMYFUNCTION("""COMPUTED_VALUE"""),"Bojan Roško, Ana Pašalić")</f>
        <v>Bojan Roško, Ana Pašalić</v>
      </c>
      <c r="N7" s="11">
        <f>IFERROR(__xludf.DUMMYFUNCTION("""COMPUTED_VALUE"""),100.0)</f>
        <v>100</v>
      </c>
      <c r="O7" s="10">
        <f>IFERROR(__xludf.DUMMYFUNCTION("""COMPUTED_VALUE"""),100.0)</f>
        <v>100</v>
      </c>
      <c r="P7" s="10">
        <f>IFERROR(__xludf.DUMMYFUNCTION("""COMPUTED_VALUE"""),31.0)</f>
        <v>31</v>
      </c>
      <c r="Q7" s="10" t="str">
        <f>IFERROR(__xludf.DUMMYFUNCTION("""COMPUTED_VALUE"""),"-")</f>
        <v>-</v>
      </c>
      <c r="R7" s="10" t="str">
        <f>IFERROR(__xludf.DUMMYFUNCTION("""COMPUTED_VALUE"""),"-")</f>
        <v>-</v>
      </c>
      <c r="S7" s="10" t="str">
        <f>IFERROR(__xludf.DUMMYFUNCTION("""COMPUTED_VALUE"""),"-")</f>
        <v>-</v>
      </c>
      <c r="T7" s="11">
        <f>IFERROR(__xludf.DUMMYFUNCTION("""COMPUTED_VALUE"""),1.0)</f>
        <v>1</v>
      </c>
      <c r="U7" s="10">
        <f>IFERROR(__xludf.DUMMYFUNCTION("""COMPUTED_VALUE"""),1.0)</f>
        <v>1</v>
      </c>
      <c r="V7" s="10">
        <f>IFERROR(__xludf.DUMMYFUNCTION("""COMPUTED_VALUE"""),1.0)</f>
        <v>1</v>
      </c>
      <c r="W7" s="10">
        <f>IFERROR(__xludf.DUMMYFUNCTION("""COMPUTED_VALUE"""),1.0)</f>
        <v>1</v>
      </c>
      <c r="X7" s="10">
        <f>IFERROR(__xludf.DUMMYFUNCTION("""COMPUTED_VALUE"""),1.0)</f>
        <v>1</v>
      </c>
      <c r="Y7" s="10">
        <f>IFERROR(__xludf.DUMMYFUNCTION("""COMPUTED_VALUE"""),1.0)</f>
        <v>1</v>
      </c>
      <c r="Z7" s="10">
        <f>IFERROR(__xludf.DUMMYFUNCTION("""COMPUTED_VALUE"""),1.0)</f>
        <v>1</v>
      </c>
      <c r="AA7" s="10">
        <f>IFERROR(__xludf.DUMMYFUNCTION("""COMPUTED_VALUE"""),1.0)</f>
        <v>1</v>
      </c>
      <c r="AB7" s="10">
        <f>IFERROR(__xludf.DUMMYFUNCTION("""COMPUTED_VALUE"""),1.0)</f>
        <v>1</v>
      </c>
      <c r="AC7" s="10">
        <f>IFERROR(__xludf.DUMMYFUNCTION("""COMPUTED_VALUE"""),1.0)</f>
        <v>1</v>
      </c>
      <c r="AD7" s="10">
        <f>IFERROR(__xludf.DUMMYFUNCTION("""COMPUTED_VALUE"""),1.0)</f>
        <v>1</v>
      </c>
      <c r="AE7" s="10">
        <f>IFERROR(__xludf.DUMMYFUNCTION("""COMPUTED_VALUE"""),1.0)</f>
        <v>1</v>
      </c>
      <c r="AF7" s="10">
        <f>IFERROR(__xludf.DUMMYFUNCTION("""COMPUTED_VALUE"""),1.0)</f>
        <v>1</v>
      </c>
      <c r="AG7" s="10">
        <f>IFERROR(__xludf.DUMMYFUNCTION("""COMPUTED_VALUE"""),1.0)</f>
        <v>1</v>
      </c>
      <c r="AH7" s="10">
        <f>IFERROR(__xludf.DUMMYFUNCTION("""COMPUTED_VALUE"""),1.0)</f>
        <v>1</v>
      </c>
      <c r="AI7" s="10">
        <f>IFERROR(__xludf.DUMMYFUNCTION("""COMPUTED_VALUE"""),1.0)</f>
        <v>1</v>
      </c>
      <c r="AJ7" s="10">
        <f>IFERROR(__xludf.DUMMYFUNCTION("""COMPUTED_VALUE"""),1.0)</f>
        <v>1</v>
      </c>
      <c r="AK7" s="10">
        <f>IFERROR(__xludf.DUMMYFUNCTION("""COMPUTED_VALUE"""),1.0)</f>
        <v>1</v>
      </c>
      <c r="AL7" s="10">
        <f>IFERROR(__xludf.DUMMYFUNCTION("""COMPUTED_VALUE"""),1.0)</f>
        <v>1</v>
      </c>
      <c r="AM7" s="10">
        <f>IFERROR(__xludf.DUMMYFUNCTION("""COMPUTED_VALUE"""),1.0)</f>
        <v>1</v>
      </c>
      <c r="AN7" s="11">
        <f>IFERROR(__xludf.DUMMYFUNCTION("""COMPUTED_VALUE"""),1.0)</f>
        <v>1</v>
      </c>
      <c r="AO7" s="10">
        <f>IFERROR(__xludf.DUMMYFUNCTION("""COMPUTED_VALUE"""),1.0)</f>
        <v>1</v>
      </c>
      <c r="AP7" s="10">
        <f>IFERROR(__xludf.DUMMYFUNCTION("""COMPUTED_VALUE"""),1.0)</f>
        <v>1</v>
      </c>
      <c r="AQ7" s="10">
        <f>IFERROR(__xludf.DUMMYFUNCTION("""COMPUTED_VALUE"""),1.0)</f>
        <v>1</v>
      </c>
      <c r="AR7" s="10">
        <f>IFERROR(__xludf.DUMMYFUNCTION("""COMPUTED_VALUE"""),1.0)</f>
        <v>1</v>
      </c>
      <c r="AS7" s="10">
        <f>IFERROR(__xludf.DUMMYFUNCTION("""COMPUTED_VALUE"""),1.0)</f>
        <v>1</v>
      </c>
      <c r="AT7" s="10">
        <f>IFERROR(__xludf.DUMMYFUNCTION("""COMPUTED_VALUE"""),1.0)</f>
        <v>1</v>
      </c>
      <c r="AU7" s="10">
        <f>IFERROR(__xludf.DUMMYFUNCTION("""COMPUTED_VALUE"""),1.0)</f>
        <v>1</v>
      </c>
      <c r="AV7" s="10">
        <f>IFERROR(__xludf.DUMMYFUNCTION("""COMPUTED_VALUE"""),1.0)</f>
        <v>1</v>
      </c>
      <c r="AW7" s="10">
        <f>IFERROR(__xludf.DUMMYFUNCTION("""COMPUTED_VALUE"""),1.0)</f>
        <v>1</v>
      </c>
      <c r="AX7" s="10">
        <f>IFERROR(__xludf.DUMMYFUNCTION("""COMPUTED_VALUE"""),1.0)</f>
        <v>1</v>
      </c>
      <c r="AY7" s="10">
        <f>IFERROR(__xludf.DUMMYFUNCTION("""COMPUTED_VALUE"""),1.0)</f>
        <v>1</v>
      </c>
      <c r="AZ7" s="10">
        <f>IFERROR(__xludf.DUMMYFUNCTION("""COMPUTED_VALUE"""),1.0)</f>
        <v>1</v>
      </c>
      <c r="BA7" s="10">
        <f>IFERROR(__xludf.DUMMYFUNCTION("""COMPUTED_VALUE"""),1.0)</f>
        <v>1</v>
      </c>
      <c r="BB7" s="10">
        <f>IFERROR(__xludf.DUMMYFUNCTION("""COMPUTED_VALUE"""),1.0)</f>
        <v>1</v>
      </c>
      <c r="BC7" s="10">
        <f>IFERROR(__xludf.DUMMYFUNCTION("""COMPUTED_VALUE"""),1.0)</f>
        <v>1</v>
      </c>
      <c r="BD7" s="10">
        <f>IFERROR(__xludf.DUMMYFUNCTION("""COMPUTED_VALUE"""),1.0)</f>
        <v>1</v>
      </c>
      <c r="BE7" s="10">
        <f>IFERROR(__xludf.DUMMYFUNCTION("""COMPUTED_VALUE"""),1.0)</f>
        <v>1</v>
      </c>
      <c r="BF7" s="10">
        <f>IFERROR(__xludf.DUMMYFUNCTION("""COMPUTED_VALUE"""),1.0)</f>
        <v>1</v>
      </c>
      <c r="BG7" s="10">
        <f>IFERROR(__xludf.DUMMYFUNCTION("""COMPUTED_VALUE"""),1.0)</f>
        <v>1</v>
      </c>
      <c r="BH7" s="10">
        <f>IFERROR(__xludf.DUMMYFUNCTION("""COMPUTED_VALUE"""),1.0)</f>
        <v>1</v>
      </c>
      <c r="BI7" s="10">
        <f>IFERROR(__xludf.DUMMYFUNCTION("""COMPUTED_VALUE"""),1.0)</f>
        <v>1</v>
      </c>
      <c r="BJ7" s="10">
        <f>IFERROR(__xludf.DUMMYFUNCTION("""COMPUTED_VALUE"""),1.0)</f>
        <v>1</v>
      </c>
      <c r="BK7" s="10">
        <f>IFERROR(__xludf.DUMMYFUNCTION("""COMPUTED_VALUE"""),1.0)</f>
        <v>1</v>
      </c>
      <c r="BL7" s="11">
        <f>IFERROR(__xludf.DUMMYFUNCTION("""COMPUTED_VALUE"""),1.0)</f>
        <v>1</v>
      </c>
      <c r="BM7" s="10">
        <f>IFERROR(__xludf.DUMMYFUNCTION("""COMPUTED_VALUE"""),1.0)</f>
        <v>1</v>
      </c>
      <c r="BN7" s="10">
        <f>IFERROR(__xludf.DUMMYFUNCTION("""COMPUTED_VALUE"""),1.0)</f>
        <v>1</v>
      </c>
      <c r="BO7" s="10">
        <f>IFERROR(__xludf.DUMMYFUNCTION("""COMPUTED_VALUE"""),1.0)</f>
        <v>1</v>
      </c>
      <c r="BP7" s="10">
        <f>IFERROR(__xludf.DUMMYFUNCTION("""COMPUTED_VALUE"""),1.0)</f>
        <v>1</v>
      </c>
      <c r="BQ7" s="10">
        <f>IFERROR(__xludf.DUMMYFUNCTION("""COMPUTED_VALUE"""),1.0)</f>
        <v>1</v>
      </c>
      <c r="BR7" s="10">
        <f>IFERROR(__xludf.DUMMYFUNCTION("""COMPUTED_VALUE"""),1.0)</f>
        <v>1</v>
      </c>
      <c r="BS7" s="10">
        <f>IFERROR(__xludf.DUMMYFUNCTION("""COMPUTED_VALUE"""),1.0)</f>
        <v>1</v>
      </c>
      <c r="BT7" s="10">
        <f>IFERROR(__xludf.DUMMYFUNCTION("""COMPUTED_VALUE"""),1.0)</f>
        <v>1</v>
      </c>
      <c r="BU7" s="10">
        <f>IFERROR(__xludf.DUMMYFUNCTION("""COMPUTED_VALUE"""),1.0)</f>
        <v>1</v>
      </c>
      <c r="BV7" s="10">
        <f>IFERROR(__xludf.DUMMYFUNCTION("""COMPUTED_VALUE"""),1.0)</f>
        <v>1</v>
      </c>
      <c r="BW7" s="10">
        <f>IFERROR(__xludf.DUMMYFUNCTION("""COMPUTED_VALUE"""),1.0)</f>
        <v>1</v>
      </c>
      <c r="BX7" s="10" t="str">
        <f>IFERROR(__xludf.DUMMYFUNCTION("""COMPUTED_VALUE"""),"WA")</f>
        <v>WA</v>
      </c>
      <c r="BY7" s="10" t="str">
        <f>IFERROR(__xludf.DUMMYFUNCTION("""COMPUTED_VALUE"""),"WA")</f>
        <v>WA</v>
      </c>
      <c r="BZ7" s="10">
        <f>IFERROR(__xludf.DUMMYFUNCTION("""COMPUTED_VALUE"""),1.0)</f>
        <v>1</v>
      </c>
      <c r="CA7" s="10" t="str">
        <f>IFERROR(__xludf.DUMMYFUNCTION("""COMPUTED_VALUE"""),"WA")</f>
        <v>WA</v>
      </c>
      <c r="CB7" s="10">
        <f>IFERROR(__xludf.DUMMYFUNCTION("""COMPUTED_VALUE"""),1.0)</f>
        <v>1</v>
      </c>
      <c r="CC7" s="10" t="str">
        <f>IFERROR(__xludf.DUMMYFUNCTION("""COMPUTED_VALUE"""),"WA")</f>
        <v>WA</v>
      </c>
      <c r="CD7" s="10" t="str">
        <f>IFERROR(__xludf.DUMMYFUNCTION("""COMPUTED_VALUE"""),"WA")</f>
        <v>WA</v>
      </c>
      <c r="CE7" s="10">
        <f>IFERROR(__xludf.DUMMYFUNCTION("""COMPUTED_VALUE"""),1.0)</f>
        <v>1</v>
      </c>
      <c r="CF7" s="10">
        <f>IFERROR(__xludf.DUMMYFUNCTION("""COMPUTED_VALUE"""),1.0)</f>
        <v>1</v>
      </c>
      <c r="CG7" s="10">
        <f>IFERROR(__xludf.DUMMYFUNCTION("""COMPUTED_VALUE"""),1.0)</f>
        <v>1</v>
      </c>
      <c r="CH7" s="10" t="str">
        <f>IFERROR(__xludf.DUMMYFUNCTION("""COMPUTED_VALUE"""),"TLE")</f>
        <v>TLE</v>
      </c>
      <c r="CI7" s="10" t="str">
        <f>IFERROR(__xludf.DUMMYFUNCTION("""COMPUTED_VALUE"""),"WA")</f>
        <v>WA</v>
      </c>
      <c r="CJ7" s="10" t="str">
        <f>IFERROR(__xludf.DUMMYFUNCTION("""COMPUTED_VALUE"""),"WA")</f>
        <v>WA</v>
      </c>
      <c r="CK7" s="10" t="str">
        <f>IFERROR(__xludf.DUMMYFUNCTION("""COMPUTED_VALUE"""),"WA")</f>
        <v>WA</v>
      </c>
      <c r="CL7" s="10" t="str">
        <f>IFERROR(__xludf.DUMMYFUNCTION("""COMPUTED_VALUE"""),"WA")</f>
        <v>WA</v>
      </c>
      <c r="CM7" s="10" t="str">
        <f>IFERROR(__xludf.DUMMYFUNCTION("""COMPUTED_VALUE"""),"WA")</f>
        <v>WA</v>
      </c>
      <c r="CN7" s="10">
        <f>IFERROR(__xludf.DUMMYFUNCTION("""COMPUTED_VALUE"""),1.0)</f>
        <v>1</v>
      </c>
      <c r="CO7" s="11" t="str">
        <f>IFERROR(__xludf.DUMMYFUNCTION("""COMPUTED_VALUE"""),"-")</f>
        <v>-</v>
      </c>
      <c r="CP7" s="10" t="str">
        <f>IFERROR(__xludf.DUMMYFUNCTION("""COMPUTED_VALUE"""),"-")</f>
        <v>-</v>
      </c>
      <c r="CQ7" s="10" t="str">
        <f>IFERROR(__xludf.DUMMYFUNCTION("""COMPUTED_VALUE"""),"-")</f>
        <v>-</v>
      </c>
      <c r="CR7" s="10" t="str">
        <f>IFERROR(__xludf.DUMMYFUNCTION("""COMPUTED_VALUE"""),"-")</f>
        <v>-</v>
      </c>
      <c r="CS7" s="10" t="str">
        <f>IFERROR(__xludf.DUMMYFUNCTION("""COMPUTED_VALUE"""),"-")</f>
        <v>-</v>
      </c>
      <c r="CT7" s="10" t="str">
        <f>IFERROR(__xludf.DUMMYFUNCTION("""COMPUTED_VALUE"""),"-")</f>
        <v>-</v>
      </c>
      <c r="CU7" s="10" t="str">
        <f>IFERROR(__xludf.DUMMYFUNCTION("""COMPUTED_VALUE"""),"-")</f>
        <v>-</v>
      </c>
      <c r="CV7" s="10" t="str">
        <f>IFERROR(__xludf.DUMMYFUNCTION("""COMPUTED_VALUE"""),"-")</f>
        <v>-</v>
      </c>
      <c r="CW7" s="10" t="str">
        <f>IFERROR(__xludf.DUMMYFUNCTION("""COMPUTED_VALUE"""),"-")</f>
        <v>-</v>
      </c>
      <c r="CX7" s="10" t="str">
        <f>IFERROR(__xludf.DUMMYFUNCTION("""COMPUTED_VALUE"""),"-")</f>
        <v>-</v>
      </c>
      <c r="CY7" s="10" t="str">
        <f>IFERROR(__xludf.DUMMYFUNCTION("""COMPUTED_VALUE"""),"-")</f>
        <v>-</v>
      </c>
      <c r="CZ7" s="10" t="str">
        <f>IFERROR(__xludf.DUMMYFUNCTION("""COMPUTED_VALUE"""),"-")</f>
        <v>-</v>
      </c>
      <c r="DA7" s="10" t="str">
        <f>IFERROR(__xludf.DUMMYFUNCTION("""COMPUTED_VALUE"""),"-")</f>
        <v>-</v>
      </c>
      <c r="DB7" s="10" t="str">
        <f>IFERROR(__xludf.DUMMYFUNCTION("""COMPUTED_VALUE"""),"-")</f>
        <v>-</v>
      </c>
      <c r="DC7" s="10" t="str">
        <f>IFERROR(__xludf.DUMMYFUNCTION("""COMPUTED_VALUE"""),"-")</f>
        <v>-</v>
      </c>
      <c r="DD7" s="10" t="str">
        <f>IFERROR(__xludf.DUMMYFUNCTION("""COMPUTED_VALUE"""),"-")</f>
        <v>-</v>
      </c>
      <c r="DE7" s="10" t="str">
        <f>IFERROR(__xludf.DUMMYFUNCTION("""COMPUTED_VALUE"""),"-")</f>
        <v>-</v>
      </c>
      <c r="DF7" s="10" t="str">
        <f>IFERROR(__xludf.DUMMYFUNCTION("""COMPUTED_VALUE"""),"-")</f>
        <v>-</v>
      </c>
      <c r="DG7" s="10" t="str">
        <f>IFERROR(__xludf.DUMMYFUNCTION("""COMPUTED_VALUE"""),"-")</f>
        <v>-</v>
      </c>
      <c r="DH7" s="10" t="str">
        <f>IFERROR(__xludf.DUMMYFUNCTION("""COMPUTED_VALUE"""),"-")</f>
        <v>-</v>
      </c>
      <c r="DI7" s="10" t="str">
        <f>IFERROR(__xludf.DUMMYFUNCTION("""COMPUTED_VALUE"""),"-")</f>
        <v>-</v>
      </c>
      <c r="DJ7" s="10" t="str">
        <f>IFERROR(__xludf.DUMMYFUNCTION("""COMPUTED_VALUE"""),"-")</f>
        <v>-</v>
      </c>
      <c r="DK7" s="10" t="str">
        <f>IFERROR(__xludf.DUMMYFUNCTION("""COMPUTED_VALUE"""),"-")</f>
        <v>-</v>
      </c>
      <c r="DL7" s="10" t="str">
        <f>IFERROR(__xludf.DUMMYFUNCTION("""COMPUTED_VALUE"""),"-")</f>
        <v>-</v>
      </c>
      <c r="DM7" s="10" t="str">
        <f>IFERROR(__xludf.DUMMYFUNCTION("""COMPUTED_VALUE"""),"-")</f>
        <v>-</v>
      </c>
      <c r="DN7" s="10" t="str">
        <f>IFERROR(__xludf.DUMMYFUNCTION("""COMPUTED_VALUE"""),"-")</f>
        <v>-</v>
      </c>
      <c r="DO7" s="10" t="str">
        <f>IFERROR(__xludf.DUMMYFUNCTION("""COMPUTED_VALUE"""),"-")</f>
        <v>-</v>
      </c>
      <c r="DP7" s="10" t="str">
        <f>IFERROR(__xludf.DUMMYFUNCTION("""COMPUTED_VALUE"""),"-")</f>
        <v>-</v>
      </c>
      <c r="DQ7" s="10" t="str">
        <f>IFERROR(__xludf.DUMMYFUNCTION("""COMPUTED_VALUE"""),"-")</f>
        <v>-</v>
      </c>
      <c r="DR7" s="10" t="str">
        <f>IFERROR(__xludf.DUMMYFUNCTION("""COMPUTED_VALUE"""),"-")</f>
        <v>-</v>
      </c>
      <c r="DS7" s="10" t="str">
        <f>IFERROR(__xludf.DUMMYFUNCTION("""COMPUTED_VALUE"""),"-")</f>
        <v>-</v>
      </c>
      <c r="DT7" s="10" t="str">
        <f>IFERROR(__xludf.DUMMYFUNCTION("""COMPUTED_VALUE"""),"-")</f>
        <v>-</v>
      </c>
      <c r="DU7" s="10" t="str">
        <f>IFERROR(__xludf.DUMMYFUNCTION("""COMPUTED_VALUE"""),"-")</f>
        <v>-</v>
      </c>
      <c r="DV7" s="10" t="str">
        <f>IFERROR(__xludf.DUMMYFUNCTION("""COMPUTED_VALUE"""),"-")</f>
        <v>-</v>
      </c>
      <c r="DW7" s="10" t="str">
        <f>IFERROR(__xludf.DUMMYFUNCTION("""COMPUTED_VALUE"""),"-")</f>
        <v>-</v>
      </c>
      <c r="DX7" s="10" t="str">
        <f>IFERROR(__xludf.DUMMYFUNCTION("""COMPUTED_VALUE"""),"-")</f>
        <v>-</v>
      </c>
      <c r="DY7" s="10" t="str">
        <f>IFERROR(__xludf.DUMMYFUNCTION("""COMPUTED_VALUE"""),"-")</f>
        <v>-</v>
      </c>
      <c r="DZ7" s="10" t="str">
        <f>IFERROR(__xludf.DUMMYFUNCTION("""COMPUTED_VALUE"""),"-")</f>
        <v>-</v>
      </c>
      <c r="EA7" s="10" t="str">
        <f>IFERROR(__xludf.DUMMYFUNCTION("""COMPUTED_VALUE"""),"-")</f>
        <v>-</v>
      </c>
      <c r="EB7" s="10" t="str">
        <f>IFERROR(__xludf.DUMMYFUNCTION("""COMPUTED_VALUE"""),"-")</f>
        <v>-</v>
      </c>
      <c r="EC7" s="10" t="str">
        <f>IFERROR(__xludf.DUMMYFUNCTION("""COMPUTED_VALUE"""),"-")</f>
        <v>-</v>
      </c>
      <c r="ED7" s="10" t="str">
        <f>IFERROR(__xludf.DUMMYFUNCTION("""COMPUTED_VALUE"""),"-")</f>
        <v>-</v>
      </c>
      <c r="EE7" s="10" t="str">
        <f>IFERROR(__xludf.DUMMYFUNCTION("""COMPUTED_VALUE"""),"-")</f>
        <v>-</v>
      </c>
      <c r="EF7" s="10" t="str">
        <f>IFERROR(__xludf.DUMMYFUNCTION("""COMPUTED_VALUE"""),"-")</f>
        <v>-</v>
      </c>
      <c r="EG7" s="10" t="str">
        <f>IFERROR(__xludf.DUMMYFUNCTION("""COMPUTED_VALUE"""),"-")</f>
        <v>-</v>
      </c>
      <c r="EH7" s="10" t="str">
        <f>IFERROR(__xludf.DUMMYFUNCTION("""COMPUTED_VALUE"""),"-")</f>
        <v>-</v>
      </c>
      <c r="EI7" s="10" t="str">
        <f>IFERROR(__xludf.DUMMYFUNCTION("""COMPUTED_VALUE"""),"-")</f>
        <v>-</v>
      </c>
      <c r="EJ7" s="10" t="str">
        <f>IFERROR(__xludf.DUMMYFUNCTION("""COMPUTED_VALUE"""),"-")</f>
        <v>-</v>
      </c>
      <c r="EK7" s="10" t="str">
        <f>IFERROR(__xludf.DUMMYFUNCTION("""COMPUTED_VALUE"""),"-")</f>
        <v>-</v>
      </c>
      <c r="EL7" s="10" t="str">
        <f>IFERROR(__xludf.DUMMYFUNCTION("""COMPUTED_VALUE"""),"-")</f>
        <v>-</v>
      </c>
      <c r="EM7" s="10" t="str">
        <f>IFERROR(__xludf.DUMMYFUNCTION("""COMPUTED_VALUE"""),"-")</f>
        <v>-</v>
      </c>
      <c r="EN7" s="10" t="str">
        <f>IFERROR(__xludf.DUMMYFUNCTION("""COMPUTED_VALUE"""),"-")</f>
        <v>-</v>
      </c>
      <c r="EO7" s="10" t="str">
        <f>IFERROR(__xludf.DUMMYFUNCTION("""COMPUTED_VALUE"""),"-")</f>
        <v>-</v>
      </c>
      <c r="EP7" s="10" t="str">
        <f>IFERROR(__xludf.DUMMYFUNCTION("""COMPUTED_VALUE"""),"-")</f>
        <v>-</v>
      </c>
      <c r="EQ7" s="10" t="str">
        <f>IFERROR(__xludf.DUMMYFUNCTION("""COMPUTED_VALUE"""),"-")</f>
        <v>-</v>
      </c>
      <c r="ER7" s="10" t="str">
        <f>IFERROR(__xludf.DUMMYFUNCTION("""COMPUTED_VALUE"""),"-")</f>
        <v>-</v>
      </c>
      <c r="ES7" s="10" t="str">
        <f>IFERROR(__xludf.DUMMYFUNCTION("""COMPUTED_VALUE"""),"-")</f>
        <v>-</v>
      </c>
      <c r="ET7" s="10" t="str">
        <f>IFERROR(__xludf.DUMMYFUNCTION("""COMPUTED_VALUE"""),"-")</f>
        <v>-</v>
      </c>
      <c r="EU7" s="10" t="str">
        <f>IFERROR(__xludf.DUMMYFUNCTION("""COMPUTED_VALUE"""),"-")</f>
        <v>-</v>
      </c>
      <c r="EV7" s="10" t="str">
        <f>IFERROR(__xludf.DUMMYFUNCTION("""COMPUTED_VALUE"""),"-")</f>
        <v>-</v>
      </c>
      <c r="EW7" s="10" t="str">
        <f>IFERROR(__xludf.DUMMYFUNCTION("""COMPUTED_VALUE"""),"-")</f>
        <v>-</v>
      </c>
      <c r="EX7" s="10" t="str">
        <f>IFERROR(__xludf.DUMMYFUNCTION("""COMPUTED_VALUE"""),"-")</f>
        <v>-</v>
      </c>
      <c r="EY7" s="10" t="str">
        <f>IFERROR(__xludf.DUMMYFUNCTION("""COMPUTED_VALUE"""),"-")</f>
        <v>-</v>
      </c>
      <c r="EZ7" s="10" t="str">
        <f>IFERROR(__xludf.DUMMYFUNCTION("""COMPUTED_VALUE"""),"-")</f>
        <v>-</v>
      </c>
      <c r="FA7" s="10" t="str">
        <f>IFERROR(__xludf.DUMMYFUNCTION("""COMPUTED_VALUE"""),"-")</f>
        <v>-</v>
      </c>
      <c r="FB7" s="10" t="str">
        <f>IFERROR(__xludf.DUMMYFUNCTION("""COMPUTED_VALUE"""),"-")</f>
        <v>-</v>
      </c>
      <c r="FC7" s="10" t="str">
        <f>IFERROR(__xludf.DUMMYFUNCTION("""COMPUTED_VALUE"""),"-")</f>
        <v>-</v>
      </c>
      <c r="FD7" s="11" t="str">
        <f>IFERROR(__xludf.DUMMYFUNCTION("""COMPUTED_VALUE"""),"-")</f>
        <v>-</v>
      </c>
      <c r="FE7" s="10" t="str">
        <f>IFERROR(__xludf.DUMMYFUNCTION("""COMPUTED_VALUE"""),"-")</f>
        <v>-</v>
      </c>
      <c r="FF7" s="10" t="str">
        <f>IFERROR(__xludf.DUMMYFUNCTION("""COMPUTED_VALUE"""),"-")</f>
        <v>-</v>
      </c>
      <c r="FG7" s="10" t="str">
        <f>IFERROR(__xludf.DUMMYFUNCTION("""COMPUTED_VALUE"""),"-")</f>
        <v>-</v>
      </c>
      <c r="FH7" s="10" t="str">
        <f>IFERROR(__xludf.DUMMYFUNCTION("""COMPUTED_VALUE"""),"-")</f>
        <v>-</v>
      </c>
      <c r="FI7" s="10" t="str">
        <f>IFERROR(__xludf.DUMMYFUNCTION("""COMPUTED_VALUE"""),"-")</f>
        <v>-</v>
      </c>
      <c r="FJ7" s="10" t="str">
        <f>IFERROR(__xludf.DUMMYFUNCTION("""COMPUTED_VALUE"""),"-")</f>
        <v>-</v>
      </c>
      <c r="FK7" s="10" t="str">
        <f>IFERROR(__xludf.DUMMYFUNCTION("""COMPUTED_VALUE"""),"-")</f>
        <v>-</v>
      </c>
      <c r="FL7" s="10" t="str">
        <f>IFERROR(__xludf.DUMMYFUNCTION("""COMPUTED_VALUE"""),"-")</f>
        <v>-</v>
      </c>
      <c r="FM7" s="10" t="str">
        <f>IFERROR(__xludf.DUMMYFUNCTION("""COMPUTED_VALUE"""),"-")</f>
        <v>-</v>
      </c>
      <c r="FN7" s="10" t="str">
        <f>IFERROR(__xludf.DUMMYFUNCTION("""COMPUTED_VALUE"""),"-")</f>
        <v>-</v>
      </c>
      <c r="FO7" s="10" t="str">
        <f>IFERROR(__xludf.DUMMYFUNCTION("""COMPUTED_VALUE"""),"-")</f>
        <v>-</v>
      </c>
      <c r="FP7" s="10" t="str">
        <f>IFERROR(__xludf.DUMMYFUNCTION("""COMPUTED_VALUE"""),"-")</f>
        <v>-</v>
      </c>
      <c r="FQ7" s="10" t="str">
        <f>IFERROR(__xludf.DUMMYFUNCTION("""COMPUTED_VALUE"""),"-")</f>
        <v>-</v>
      </c>
      <c r="FR7" s="10" t="str">
        <f>IFERROR(__xludf.DUMMYFUNCTION("""COMPUTED_VALUE"""),"-")</f>
        <v>-</v>
      </c>
      <c r="FS7" s="10" t="str">
        <f>IFERROR(__xludf.DUMMYFUNCTION("""COMPUTED_VALUE"""),"-")</f>
        <v>-</v>
      </c>
      <c r="FT7" s="10" t="str">
        <f>IFERROR(__xludf.DUMMYFUNCTION("""COMPUTED_VALUE"""),"-")</f>
        <v>-</v>
      </c>
      <c r="FU7" s="10" t="str">
        <f>IFERROR(__xludf.DUMMYFUNCTION("""COMPUTED_VALUE"""),"-")</f>
        <v>-</v>
      </c>
      <c r="FV7" s="10" t="str">
        <f>IFERROR(__xludf.DUMMYFUNCTION("""COMPUTED_VALUE"""),"-")</f>
        <v>-</v>
      </c>
      <c r="FW7" s="10" t="str">
        <f>IFERROR(__xludf.DUMMYFUNCTION("""COMPUTED_VALUE"""),"-")</f>
        <v>-</v>
      </c>
      <c r="FX7" s="10" t="str">
        <f>IFERROR(__xludf.DUMMYFUNCTION("""COMPUTED_VALUE"""),"-")</f>
        <v>-</v>
      </c>
      <c r="FY7" s="10" t="str">
        <f>IFERROR(__xludf.DUMMYFUNCTION("""COMPUTED_VALUE"""),"-")</f>
        <v>-</v>
      </c>
      <c r="FZ7" s="10" t="str">
        <f>IFERROR(__xludf.DUMMYFUNCTION("""COMPUTED_VALUE"""),"-")</f>
        <v>-</v>
      </c>
      <c r="GA7" s="10" t="str">
        <f>IFERROR(__xludf.DUMMYFUNCTION("""COMPUTED_VALUE"""),"-")</f>
        <v>-</v>
      </c>
      <c r="GB7" s="10" t="str">
        <f>IFERROR(__xludf.DUMMYFUNCTION("""COMPUTED_VALUE"""),"-")</f>
        <v>-</v>
      </c>
      <c r="GC7" s="10" t="str">
        <f>IFERROR(__xludf.DUMMYFUNCTION("""COMPUTED_VALUE"""),"-")</f>
        <v>-</v>
      </c>
      <c r="GD7" s="10" t="str">
        <f>IFERROR(__xludf.DUMMYFUNCTION("""COMPUTED_VALUE"""),"-")</f>
        <v>-</v>
      </c>
      <c r="GE7" s="10" t="str">
        <f>IFERROR(__xludf.DUMMYFUNCTION("""COMPUTED_VALUE"""),"-")</f>
        <v>-</v>
      </c>
      <c r="GF7" s="10" t="str">
        <f>IFERROR(__xludf.DUMMYFUNCTION("""COMPUTED_VALUE"""),"-")</f>
        <v>-</v>
      </c>
      <c r="GG7" s="10" t="str">
        <f>IFERROR(__xludf.DUMMYFUNCTION("""COMPUTED_VALUE"""),"-")</f>
        <v>-</v>
      </c>
      <c r="GH7" s="10" t="str">
        <f>IFERROR(__xludf.DUMMYFUNCTION("""COMPUTED_VALUE"""),"-")</f>
        <v>-</v>
      </c>
      <c r="GI7" s="10" t="str">
        <f>IFERROR(__xludf.DUMMYFUNCTION("""COMPUTED_VALUE"""),"-")</f>
        <v>-</v>
      </c>
      <c r="GJ7" s="10" t="str">
        <f>IFERROR(__xludf.DUMMYFUNCTION("""COMPUTED_VALUE"""),"-")</f>
        <v>-</v>
      </c>
      <c r="GK7" s="10" t="str">
        <f>IFERROR(__xludf.DUMMYFUNCTION("""COMPUTED_VALUE"""),"-")</f>
        <v>-</v>
      </c>
      <c r="GL7" s="10" t="str">
        <f>IFERROR(__xludf.DUMMYFUNCTION("""COMPUTED_VALUE"""),"-")</f>
        <v>-</v>
      </c>
      <c r="GM7" s="10" t="str">
        <f>IFERROR(__xludf.DUMMYFUNCTION("""COMPUTED_VALUE"""),"-")</f>
        <v>-</v>
      </c>
      <c r="GN7" s="10" t="str">
        <f>IFERROR(__xludf.DUMMYFUNCTION("""COMPUTED_VALUE"""),"-")</f>
        <v>-</v>
      </c>
      <c r="GO7" s="10" t="str">
        <f>IFERROR(__xludf.DUMMYFUNCTION("""COMPUTED_VALUE"""),"-")</f>
        <v>-</v>
      </c>
      <c r="GP7" s="10" t="str">
        <f>IFERROR(__xludf.DUMMYFUNCTION("""COMPUTED_VALUE"""),"-")</f>
        <v>-</v>
      </c>
      <c r="GQ7" s="10" t="str">
        <f>IFERROR(__xludf.DUMMYFUNCTION("""COMPUTED_VALUE"""),"-")</f>
        <v>-</v>
      </c>
      <c r="GR7" s="10" t="str">
        <f>IFERROR(__xludf.DUMMYFUNCTION("""COMPUTED_VALUE"""),"-")</f>
        <v>-</v>
      </c>
      <c r="GS7" s="10" t="str">
        <f>IFERROR(__xludf.DUMMYFUNCTION("""COMPUTED_VALUE"""),"-")</f>
        <v>-</v>
      </c>
      <c r="GT7" s="10" t="str">
        <f>IFERROR(__xludf.DUMMYFUNCTION("""COMPUTED_VALUE"""),"-")</f>
        <v>-</v>
      </c>
      <c r="GU7" s="10" t="str">
        <f>IFERROR(__xludf.DUMMYFUNCTION("""COMPUTED_VALUE"""),"-")</f>
        <v>-</v>
      </c>
      <c r="GV7" s="10" t="str">
        <f>IFERROR(__xludf.DUMMYFUNCTION("""COMPUTED_VALUE"""),"-")</f>
        <v>-</v>
      </c>
      <c r="GW7" s="10" t="str">
        <f>IFERROR(__xludf.DUMMYFUNCTION("""COMPUTED_VALUE"""),"-")</f>
        <v>-</v>
      </c>
      <c r="GX7" s="10" t="str">
        <f>IFERROR(__xludf.DUMMYFUNCTION("""COMPUTED_VALUE"""),"-")</f>
        <v>-</v>
      </c>
      <c r="GY7" s="10" t="str">
        <f>IFERROR(__xludf.DUMMYFUNCTION("""COMPUTED_VALUE"""),"-")</f>
        <v>-</v>
      </c>
      <c r="GZ7" s="10" t="str">
        <f>IFERROR(__xludf.DUMMYFUNCTION("""COMPUTED_VALUE"""),"-")</f>
        <v>-</v>
      </c>
      <c r="HA7" s="10" t="str">
        <f>IFERROR(__xludf.DUMMYFUNCTION("""COMPUTED_VALUE"""),"-")</f>
        <v>-</v>
      </c>
      <c r="HB7" s="10" t="str">
        <f>IFERROR(__xludf.DUMMYFUNCTION("""COMPUTED_VALUE"""),"-")</f>
        <v>-</v>
      </c>
      <c r="HC7" s="10" t="str">
        <f>IFERROR(__xludf.DUMMYFUNCTION("""COMPUTED_VALUE"""),"-")</f>
        <v>-</v>
      </c>
      <c r="HD7" s="10" t="str">
        <f>IFERROR(__xludf.DUMMYFUNCTION("""COMPUTED_VALUE"""),"-")</f>
        <v>-</v>
      </c>
      <c r="HE7" s="10" t="str">
        <f>IFERROR(__xludf.DUMMYFUNCTION("""COMPUTED_VALUE"""),"-")</f>
        <v>-</v>
      </c>
      <c r="HF7" s="10" t="str">
        <f>IFERROR(__xludf.DUMMYFUNCTION("""COMPUTED_VALUE"""),"-")</f>
        <v>-</v>
      </c>
      <c r="HG7" s="10" t="str">
        <f>IFERROR(__xludf.DUMMYFUNCTION("""COMPUTED_VALUE"""),"-")</f>
        <v>-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</row>
    <row r="8">
      <c r="A8" s="7"/>
      <c r="B8" s="8">
        <v>1.0</v>
      </c>
      <c r="C8" s="8" t="str">
        <f t="shared" si="1"/>
        <v>4 - 6</v>
      </c>
      <c r="D8" s="7" t="str">
        <f>IFERROR(__xludf.DUMMYFUNCTION("""COMPUTED_VALUE"""),"MilosP")</f>
        <v>MilosP</v>
      </c>
      <c r="E8" s="7" t="str">
        <f>IFERROR(__xludf.DUMMYFUNCTION("""COMPUTED_VALUE"""),"Miloš")</f>
        <v>Miloš</v>
      </c>
      <c r="F8" s="7" t="str">
        <f>IFERROR(__xludf.DUMMYFUNCTION("""COMPUTED_VALUE"""),"Purić")</f>
        <v>Purić</v>
      </c>
      <c r="G8" s="9">
        <f>IFERROR(__xludf.DUMMYFUNCTION("""COMPUTED_VALUE"""),231.0)</f>
        <v>231</v>
      </c>
      <c r="H8" s="7" t="str">
        <f>IFERROR(__xludf.DUMMYFUNCTION("""COMPUTED_VALUE"""),"ODOBREN")</f>
        <v>ODOBREN</v>
      </c>
      <c r="I8" s="7" t="str">
        <f>IFERROR(__xludf.DUMMYFUNCTION("""COMPUTED_VALUE"""),"Stari grad")</f>
        <v>Stari grad</v>
      </c>
      <c r="J8" s="7" t="str">
        <f>IFERROR(__xludf.DUMMYFUNCTION("""COMPUTED_VALUE"""),"Matematička gimnazija")</f>
        <v>Matematička gimnazija</v>
      </c>
      <c r="K8" s="7" t="str">
        <f>IFERROR(__xludf.DUMMYFUNCTION("""COMPUTED_VALUE"""),"I")</f>
        <v>I</v>
      </c>
      <c r="L8" s="7" t="str">
        <f>IFERROR(__xludf.DUMMYFUNCTION("""COMPUTED_VALUE"""),"B")</f>
        <v>B</v>
      </c>
      <c r="M8" s="7" t="str">
        <f>IFERROR(__xludf.DUMMYFUNCTION("""COMPUTED_VALUE"""),"Mijodrag Đurišić")</f>
        <v>Mijodrag Đurišić</v>
      </c>
      <c r="N8" s="11">
        <f>IFERROR(__xludf.DUMMYFUNCTION("""COMPUTED_VALUE"""),100.0)</f>
        <v>100</v>
      </c>
      <c r="O8" s="10">
        <f>IFERROR(__xludf.DUMMYFUNCTION("""COMPUTED_VALUE"""),100.0)</f>
        <v>100</v>
      </c>
      <c r="P8" s="10">
        <f>IFERROR(__xludf.DUMMYFUNCTION("""COMPUTED_VALUE"""),31.0)</f>
        <v>31</v>
      </c>
      <c r="Q8" s="10" t="str">
        <f>IFERROR(__xludf.DUMMYFUNCTION("""COMPUTED_VALUE"""),"-")</f>
        <v>-</v>
      </c>
      <c r="R8" s="10" t="str">
        <f>IFERROR(__xludf.DUMMYFUNCTION("""COMPUTED_VALUE"""),"-")</f>
        <v>-</v>
      </c>
      <c r="S8" s="10" t="str">
        <f>IFERROR(__xludf.DUMMYFUNCTION("""COMPUTED_VALUE"""),"-")</f>
        <v>-</v>
      </c>
      <c r="T8" s="11">
        <f>IFERROR(__xludf.DUMMYFUNCTION("""COMPUTED_VALUE"""),1.0)</f>
        <v>1</v>
      </c>
      <c r="U8" s="10">
        <f>IFERROR(__xludf.DUMMYFUNCTION("""COMPUTED_VALUE"""),1.0)</f>
        <v>1</v>
      </c>
      <c r="V8" s="10">
        <f>IFERROR(__xludf.DUMMYFUNCTION("""COMPUTED_VALUE"""),1.0)</f>
        <v>1</v>
      </c>
      <c r="W8" s="10">
        <f>IFERROR(__xludf.DUMMYFUNCTION("""COMPUTED_VALUE"""),1.0)</f>
        <v>1</v>
      </c>
      <c r="X8" s="10">
        <f>IFERROR(__xludf.DUMMYFUNCTION("""COMPUTED_VALUE"""),1.0)</f>
        <v>1</v>
      </c>
      <c r="Y8" s="10">
        <f>IFERROR(__xludf.DUMMYFUNCTION("""COMPUTED_VALUE"""),1.0)</f>
        <v>1</v>
      </c>
      <c r="Z8" s="10">
        <f>IFERROR(__xludf.DUMMYFUNCTION("""COMPUTED_VALUE"""),1.0)</f>
        <v>1</v>
      </c>
      <c r="AA8" s="10">
        <f>IFERROR(__xludf.DUMMYFUNCTION("""COMPUTED_VALUE"""),1.0)</f>
        <v>1</v>
      </c>
      <c r="AB8" s="10">
        <f>IFERROR(__xludf.DUMMYFUNCTION("""COMPUTED_VALUE"""),1.0)</f>
        <v>1</v>
      </c>
      <c r="AC8" s="10">
        <f>IFERROR(__xludf.DUMMYFUNCTION("""COMPUTED_VALUE"""),1.0)</f>
        <v>1</v>
      </c>
      <c r="AD8" s="10">
        <f>IFERROR(__xludf.DUMMYFUNCTION("""COMPUTED_VALUE"""),1.0)</f>
        <v>1</v>
      </c>
      <c r="AE8" s="10">
        <f>IFERROR(__xludf.DUMMYFUNCTION("""COMPUTED_VALUE"""),1.0)</f>
        <v>1</v>
      </c>
      <c r="AF8" s="10">
        <f>IFERROR(__xludf.DUMMYFUNCTION("""COMPUTED_VALUE"""),1.0)</f>
        <v>1</v>
      </c>
      <c r="AG8" s="10">
        <f>IFERROR(__xludf.DUMMYFUNCTION("""COMPUTED_VALUE"""),1.0)</f>
        <v>1</v>
      </c>
      <c r="AH8" s="10">
        <f>IFERROR(__xludf.DUMMYFUNCTION("""COMPUTED_VALUE"""),1.0)</f>
        <v>1</v>
      </c>
      <c r="AI8" s="10">
        <f>IFERROR(__xludf.DUMMYFUNCTION("""COMPUTED_VALUE"""),1.0)</f>
        <v>1</v>
      </c>
      <c r="AJ8" s="10">
        <f>IFERROR(__xludf.DUMMYFUNCTION("""COMPUTED_VALUE"""),1.0)</f>
        <v>1</v>
      </c>
      <c r="AK8" s="10">
        <f>IFERROR(__xludf.DUMMYFUNCTION("""COMPUTED_VALUE"""),1.0)</f>
        <v>1</v>
      </c>
      <c r="AL8" s="10">
        <f>IFERROR(__xludf.DUMMYFUNCTION("""COMPUTED_VALUE"""),1.0)</f>
        <v>1</v>
      </c>
      <c r="AM8" s="10">
        <f>IFERROR(__xludf.DUMMYFUNCTION("""COMPUTED_VALUE"""),1.0)</f>
        <v>1</v>
      </c>
      <c r="AN8" s="11">
        <f>IFERROR(__xludf.DUMMYFUNCTION("""COMPUTED_VALUE"""),1.0)</f>
        <v>1</v>
      </c>
      <c r="AO8" s="10">
        <f>IFERROR(__xludf.DUMMYFUNCTION("""COMPUTED_VALUE"""),1.0)</f>
        <v>1</v>
      </c>
      <c r="AP8" s="10">
        <f>IFERROR(__xludf.DUMMYFUNCTION("""COMPUTED_VALUE"""),1.0)</f>
        <v>1</v>
      </c>
      <c r="AQ8" s="10">
        <f>IFERROR(__xludf.DUMMYFUNCTION("""COMPUTED_VALUE"""),1.0)</f>
        <v>1</v>
      </c>
      <c r="AR8" s="10">
        <f>IFERROR(__xludf.DUMMYFUNCTION("""COMPUTED_VALUE"""),1.0)</f>
        <v>1</v>
      </c>
      <c r="AS8" s="10">
        <f>IFERROR(__xludf.DUMMYFUNCTION("""COMPUTED_VALUE"""),1.0)</f>
        <v>1</v>
      </c>
      <c r="AT8" s="10">
        <f>IFERROR(__xludf.DUMMYFUNCTION("""COMPUTED_VALUE"""),1.0)</f>
        <v>1</v>
      </c>
      <c r="AU8" s="10">
        <f>IFERROR(__xludf.DUMMYFUNCTION("""COMPUTED_VALUE"""),1.0)</f>
        <v>1</v>
      </c>
      <c r="AV8" s="10">
        <f>IFERROR(__xludf.DUMMYFUNCTION("""COMPUTED_VALUE"""),1.0)</f>
        <v>1</v>
      </c>
      <c r="AW8" s="10">
        <f>IFERROR(__xludf.DUMMYFUNCTION("""COMPUTED_VALUE"""),1.0)</f>
        <v>1</v>
      </c>
      <c r="AX8" s="10">
        <f>IFERROR(__xludf.DUMMYFUNCTION("""COMPUTED_VALUE"""),1.0)</f>
        <v>1</v>
      </c>
      <c r="AY8" s="10">
        <f>IFERROR(__xludf.DUMMYFUNCTION("""COMPUTED_VALUE"""),1.0)</f>
        <v>1</v>
      </c>
      <c r="AZ8" s="10">
        <f>IFERROR(__xludf.DUMMYFUNCTION("""COMPUTED_VALUE"""),1.0)</f>
        <v>1</v>
      </c>
      <c r="BA8" s="10">
        <f>IFERROR(__xludf.DUMMYFUNCTION("""COMPUTED_VALUE"""),1.0)</f>
        <v>1</v>
      </c>
      <c r="BB8" s="10">
        <f>IFERROR(__xludf.DUMMYFUNCTION("""COMPUTED_VALUE"""),1.0)</f>
        <v>1</v>
      </c>
      <c r="BC8" s="10">
        <f>IFERROR(__xludf.DUMMYFUNCTION("""COMPUTED_VALUE"""),1.0)</f>
        <v>1</v>
      </c>
      <c r="BD8" s="10">
        <f>IFERROR(__xludf.DUMMYFUNCTION("""COMPUTED_VALUE"""),1.0)</f>
        <v>1</v>
      </c>
      <c r="BE8" s="10">
        <f>IFERROR(__xludf.DUMMYFUNCTION("""COMPUTED_VALUE"""),1.0)</f>
        <v>1</v>
      </c>
      <c r="BF8" s="10">
        <f>IFERROR(__xludf.DUMMYFUNCTION("""COMPUTED_VALUE"""),1.0)</f>
        <v>1</v>
      </c>
      <c r="BG8" s="10">
        <f>IFERROR(__xludf.DUMMYFUNCTION("""COMPUTED_VALUE"""),1.0)</f>
        <v>1</v>
      </c>
      <c r="BH8" s="10">
        <f>IFERROR(__xludf.DUMMYFUNCTION("""COMPUTED_VALUE"""),1.0)</f>
        <v>1</v>
      </c>
      <c r="BI8" s="10">
        <f>IFERROR(__xludf.DUMMYFUNCTION("""COMPUTED_VALUE"""),1.0)</f>
        <v>1</v>
      </c>
      <c r="BJ8" s="10">
        <f>IFERROR(__xludf.DUMMYFUNCTION("""COMPUTED_VALUE"""),1.0)</f>
        <v>1</v>
      </c>
      <c r="BK8" s="10">
        <f>IFERROR(__xludf.DUMMYFUNCTION("""COMPUTED_VALUE"""),1.0)</f>
        <v>1</v>
      </c>
      <c r="BL8" s="11">
        <f>IFERROR(__xludf.DUMMYFUNCTION("""COMPUTED_VALUE"""),1.0)</f>
        <v>1</v>
      </c>
      <c r="BM8" s="10" t="str">
        <f>IFERROR(__xludf.DUMMYFUNCTION("""COMPUTED_VALUE"""),"TLE")</f>
        <v>TLE</v>
      </c>
      <c r="BN8" s="10">
        <f>IFERROR(__xludf.DUMMYFUNCTION("""COMPUTED_VALUE"""),1.0)</f>
        <v>1</v>
      </c>
      <c r="BO8" s="10">
        <f>IFERROR(__xludf.DUMMYFUNCTION("""COMPUTED_VALUE"""),1.0)</f>
        <v>1</v>
      </c>
      <c r="BP8" s="10">
        <f>IFERROR(__xludf.DUMMYFUNCTION("""COMPUTED_VALUE"""),1.0)</f>
        <v>1</v>
      </c>
      <c r="BQ8" s="10">
        <f>IFERROR(__xludf.DUMMYFUNCTION("""COMPUTED_VALUE"""),1.0)</f>
        <v>1</v>
      </c>
      <c r="BR8" s="10">
        <f>IFERROR(__xludf.DUMMYFUNCTION("""COMPUTED_VALUE"""),1.0)</f>
        <v>1</v>
      </c>
      <c r="BS8" s="10">
        <f>IFERROR(__xludf.DUMMYFUNCTION("""COMPUTED_VALUE"""),1.0)</f>
        <v>1</v>
      </c>
      <c r="BT8" s="10">
        <f>IFERROR(__xludf.DUMMYFUNCTION("""COMPUTED_VALUE"""),1.0)</f>
        <v>1</v>
      </c>
      <c r="BU8" s="10">
        <f>IFERROR(__xludf.DUMMYFUNCTION("""COMPUTED_VALUE"""),1.0)</f>
        <v>1</v>
      </c>
      <c r="BV8" s="10">
        <f>IFERROR(__xludf.DUMMYFUNCTION("""COMPUTED_VALUE"""),1.0)</f>
        <v>1</v>
      </c>
      <c r="BW8" s="10">
        <f>IFERROR(__xludf.DUMMYFUNCTION("""COMPUTED_VALUE"""),1.0)</f>
        <v>1</v>
      </c>
      <c r="BX8" s="10" t="str">
        <f>IFERROR(__xludf.DUMMYFUNCTION("""COMPUTED_VALUE"""),"TLE")</f>
        <v>TLE</v>
      </c>
      <c r="BY8" s="10" t="str">
        <f>IFERROR(__xludf.DUMMYFUNCTION("""COMPUTED_VALUE"""),"TLE")</f>
        <v>TLE</v>
      </c>
      <c r="BZ8" s="10" t="str">
        <f>IFERROR(__xludf.DUMMYFUNCTION("""COMPUTED_VALUE"""),"TLE")</f>
        <v>TLE</v>
      </c>
      <c r="CA8" s="10" t="str">
        <f>IFERROR(__xludf.DUMMYFUNCTION("""COMPUTED_VALUE"""),"TLE")</f>
        <v>TLE</v>
      </c>
      <c r="CB8" s="10" t="str">
        <f>IFERROR(__xludf.DUMMYFUNCTION("""COMPUTED_VALUE"""),"TLE")</f>
        <v>TLE</v>
      </c>
      <c r="CC8" s="10" t="str">
        <f>IFERROR(__xludf.DUMMYFUNCTION("""COMPUTED_VALUE"""),"TLE")</f>
        <v>TLE</v>
      </c>
      <c r="CD8" s="10" t="str">
        <f>IFERROR(__xludf.DUMMYFUNCTION("""COMPUTED_VALUE"""),"TLE")</f>
        <v>TLE</v>
      </c>
      <c r="CE8" s="10">
        <f>IFERROR(__xludf.DUMMYFUNCTION("""COMPUTED_VALUE"""),1.0)</f>
        <v>1</v>
      </c>
      <c r="CF8" s="10">
        <f>IFERROR(__xludf.DUMMYFUNCTION("""COMPUTED_VALUE"""),1.0)</f>
        <v>1</v>
      </c>
      <c r="CG8" s="10">
        <f>IFERROR(__xludf.DUMMYFUNCTION("""COMPUTED_VALUE"""),1.0)</f>
        <v>1</v>
      </c>
      <c r="CH8" s="10" t="str">
        <f>IFERROR(__xludf.DUMMYFUNCTION("""COMPUTED_VALUE"""),"TLE")</f>
        <v>TLE</v>
      </c>
      <c r="CI8" s="10" t="str">
        <f>IFERROR(__xludf.DUMMYFUNCTION("""COMPUTED_VALUE"""),"TLE")</f>
        <v>TLE</v>
      </c>
      <c r="CJ8" s="10" t="str">
        <f>IFERROR(__xludf.DUMMYFUNCTION("""COMPUTED_VALUE"""),"TLE")</f>
        <v>TLE</v>
      </c>
      <c r="CK8" s="10" t="str">
        <f>IFERROR(__xludf.DUMMYFUNCTION("""COMPUTED_VALUE"""),"TLE")</f>
        <v>TLE</v>
      </c>
      <c r="CL8" s="10" t="str">
        <f>IFERROR(__xludf.DUMMYFUNCTION("""COMPUTED_VALUE"""),"TLE")</f>
        <v>TLE</v>
      </c>
      <c r="CM8" s="10" t="str">
        <f>IFERROR(__xludf.DUMMYFUNCTION("""COMPUTED_VALUE"""),"TLE")</f>
        <v>TLE</v>
      </c>
      <c r="CN8" s="10" t="str">
        <f>IFERROR(__xludf.DUMMYFUNCTION("""COMPUTED_VALUE"""),"TLE")</f>
        <v>TLE</v>
      </c>
      <c r="CO8" s="11" t="str">
        <f>IFERROR(__xludf.DUMMYFUNCTION("""COMPUTED_VALUE"""),"-")</f>
        <v>-</v>
      </c>
      <c r="CP8" s="10" t="str">
        <f>IFERROR(__xludf.DUMMYFUNCTION("""COMPUTED_VALUE"""),"-")</f>
        <v>-</v>
      </c>
      <c r="CQ8" s="10" t="str">
        <f>IFERROR(__xludf.DUMMYFUNCTION("""COMPUTED_VALUE"""),"-")</f>
        <v>-</v>
      </c>
      <c r="CR8" s="10" t="str">
        <f>IFERROR(__xludf.DUMMYFUNCTION("""COMPUTED_VALUE"""),"-")</f>
        <v>-</v>
      </c>
      <c r="CS8" s="10" t="str">
        <f>IFERROR(__xludf.DUMMYFUNCTION("""COMPUTED_VALUE"""),"-")</f>
        <v>-</v>
      </c>
      <c r="CT8" s="10" t="str">
        <f>IFERROR(__xludf.DUMMYFUNCTION("""COMPUTED_VALUE"""),"-")</f>
        <v>-</v>
      </c>
      <c r="CU8" s="10" t="str">
        <f>IFERROR(__xludf.DUMMYFUNCTION("""COMPUTED_VALUE"""),"-")</f>
        <v>-</v>
      </c>
      <c r="CV8" s="10" t="str">
        <f>IFERROR(__xludf.DUMMYFUNCTION("""COMPUTED_VALUE"""),"-")</f>
        <v>-</v>
      </c>
      <c r="CW8" s="10" t="str">
        <f>IFERROR(__xludf.DUMMYFUNCTION("""COMPUTED_VALUE"""),"-")</f>
        <v>-</v>
      </c>
      <c r="CX8" s="10" t="str">
        <f>IFERROR(__xludf.DUMMYFUNCTION("""COMPUTED_VALUE"""),"-")</f>
        <v>-</v>
      </c>
      <c r="CY8" s="10" t="str">
        <f>IFERROR(__xludf.DUMMYFUNCTION("""COMPUTED_VALUE"""),"-")</f>
        <v>-</v>
      </c>
      <c r="CZ8" s="10" t="str">
        <f>IFERROR(__xludf.DUMMYFUNCTION("""COMPUTED_VALUE"""),"-")</f>
        <v>-</v>
      </c>
      <c r="DA8" s="10" t="str">
        <f>IFERROR(__xludf.DUMMYFUNCTION("""COMPUTED_VALUE"""),"-")</f>
        <v>-</v>
      </c>
      <c r="DB8" s="10" t="str">
        <f>IFERROR(__xludf.DUMMYFUNCTION("""COMPUTED_VALUE"""),"-")</f>
        <v>-</v>
      </c>
      <c r="DC8" s="10" t="str">
        <f>IFERROR(__xludf.DUMMYFUNCTION("""COMPUTED_VALUE"""),"-")</f>
        <v>-</v>
      </c>
      <c r="DD8" s="10" t="str">
        <f>IFERROR(__xludf.DUMMYFUNCTION("""COMPUTED_VALUE"""),"-")</f>
        <v>-</v>
      </c>
      <c r="DE8" s="10" t="str">
        <f>IFERROR(__xludf.DUMMYFUNCTION("""COMPUTED_VALUE"""),"-")</f>
        <v>-</v>
      </c>
      <c r="DF8" s="10" t="str">
        <f>IFERROR(__xludf.DUMMYFUNCTION("""COMPUTED_VALUE"""),"-")</f>
        <v>-</v>
      </c>
      <c r="DG8" s="10" t="str">
        <f>IFERROR(__xludf.DUMMYFUNCTION("""COMPUTED_VALUE"""),"-")</f>
        <v>-</v>
      </c>
      <c r="DH8" s="10" t="str">
        <f>IFERROR(__xludf.DUMMYFUNCTION("""COMPUTED_VALUE"""),"-")</f>
        <v>-</v>
      </c>
      <c r="DI8" s="10" t="str">
        <f>IFERROR(__xludf.DUMMYFUNCTION("""COMPUTED_VALUE"""),"-")</f>
        <v>-</v>
      </c>
      <c r="DJ8" s="10" t="str">
        <f>IFERROR(__xludf.DUMMYFUNCTION("""COMPUTED_VALUE"""),"-")</f>
        <v>-</v>
      </c>
      <c r="DK8" s="10" t="str">
        <f>IFERROR(__xludf.DUMMYFUNCTION("""COMPUTED_VALUE"""),"-")</f>
        <v>-</v>
      </c>
      <c r="DL8" s="10" t="str">
        <f>IFERROR(__xludf.DUMMYFUNCTION("""COMPUTED_VALUE"""),"-")</f>
        <v>-</v>
      </c>
      <c r="DM8" s="10" t="str">
        <f>IFERROR(__xludf.DUMMYFUNCTION("""COMPUTED_VALUE"""),"-")</f>
        <v>-</v>
      </c>
      <c r="DN8" s="10" t="str">
        <f>IFERROR(__xludf.DUMMYFUNCTION("""COMPUTED_VALUE"""),"-")</f>
        <v>-</v>
      </c>
      <c r="DO8" s="10" t="str">
        <f>IFERROR(__xludf.DUMMYFUNCTION("""COMPUTED_VALUE"""),"-")</f>
        <v>-</v>
      </c>
      <c r="DP8" s="10" t="str">
        <f>IFERROR(__xludf.DUMMYFUNCTION("""COMPUTED_VALUE"""),"-")</f>
        <v>-</v>
      </c>
      <c r="DQ8" s="10" t="str">
        <f>IFERROR(__xludf.DUMMYFUNCTION("""COMPUTED_VALUE"""),"-")</f>
        <v>-</v>
      </c>
      <c r="DR8" s="10" t="str">
        <f>IFERROR(__xludf.DUMMYFUNCTION("""COMPUTED_VALUE"""),"-")</f>
        <v>-</v>
      </c>
      <c r="DS8" s="10" t="str">
        <f>IFERROR(__xludf.DUMMYFUNCTION("""COMPUTED_VALUE"""),"-")</f>
        <v>-</v>
      </c>
      <c r="DT8" s="10" t="str">
        <f>IFERROR(__xludf.DUMMYFUNCTION("""COMPUTED_VALUE"""),"-")</f>
        <v>-</v>
      </c>
      <c r="DU8" s="10" t="str">
        <f>IFERROR(__xludf.DUMMYFUNCTION("""COMPUTED_VALUE"""),"-")</f>
        <v>-</v>
      </c>
      <c r="DV8" s="10" t="str">
        <f>IFERROR(__xludf.DUMMYFUNCTION("""COMPUTED_VALUE"""),"-")</f>
        <v>-</v>
      </c>
      <c r="DW8" s="10" t="str">
        <f>IFERROR(__xludf.DUMMYFUNCTION("""COMPUTED_VALUE"""),"-")</f>
        <v>-</v>
      </c>
      <c r="DX8" s="10" t="str">
        <f>IFERROR(__xludf.DUMMYFUNCTION("""COMPUTED_VALUE"""),"-")</f>
        <v>-</v>
      </c>
      <c r="DY8" s="10" t="str">
        <f>IFERROR(__xludf.DUMMYFUNCTION("""COMPUTED_VALUE"""),"-")</f>
        <v>-</v>
      </c>
      <c r="DZ8" s="10" t="str">
        <f>IFERROR(__xludf.DUMMYFUNCTION("""COMPUTED_VALUE"""),"-")</f>
        <v>-</v>
      </c>
      <c r="EA8" s="10" t="str">
        <f>IFERROR(__xludf.DUMMYFUNCTION("""COMPUTED_VALUE"""),"-")</f>
        <v>-</v>
      </c>
      <c r="EB8" s="10" t="str">
        <f>IFERROR(__xludf.DUMMYFUNCTION("""COMPUTED_VALUE"""),"-")</f>
        <v>-</v>
      </c>
      <c r="EC8" s="10" t="str">
        <f>IFERROR(__xludf.DUMMYFUNCTION("""COMPUTED_VALUE"""),"-")</f>
        <v>-</v>
      </c>
      <c r="ED8" s="10" t="str">
        <f>IFERROR(__xludf.DUMMYFUNCTION("""COMPUTED_VALUE"""),"-")</f>
        <v>-</v>
      </c>
      <c r="EE8" s="10" t="str">
        <f>IFERROR(__xludf.DUMMYFUNCTION("""COMPUTED_VALUE"""),"-")</f>
        <v>-</v>
      </c>
      <c r="EF8" s="10" t="str">
        <f>IFERROR(__xludf.DUMMYFUNCTION("""COMPUTED_VALUE"""),"-")</f>
        <v>-</v>
      </c>
      <c r="EG8" s="10" t="str">
        <f>IFERROR(__xludf.DUMMYFUNCTION("""COMPUTED_VALUE"""),"-")</f>
        <v>-</v>
      </c>
      <c r="EH8" s="10" t="str">
        <f>IFERROR(__xludf.DUMMYFUNCTION("""COMPUTED_VALUE"""),"-")</f>
        <v>-</v>
      </c>
      <c r="EI8" s="10" t="str">
        <f>IFERROR(__xludf.DUMMYFUNCTION("""COMPUTED_VALUE"""),"-")</f>
        <v>-</v>
      </c>
      <c r="EJ8" s="10" t="str">
        <f>IFERROR(__xludf.DUMMYFUNCTION("""COMPUTED_VALUE"""),"-")</f>
        <v>-</v>
      </c>
      <c r="EK8" s="10" t="str">
        <f>IFERROR(__xludf.DUMMYFUNCTION("""COMPUTED_VALUE"""),"-")</f>
        <v>-</v>
      </c>
      <c r="EL8" s="10" t="str">
        <f>IFERROR(__xludf.DUMMYFUNCTION("""COMPUTED_VALUE"""),"-")</f>
        <v>-</v>
      </c>
      <c r="EM8" s="10" t="str">
        <f>IFERROR(__xludf.DUMMYFUNCTION("""COMPUTED_VALUE"""),"-")</f>
        <v>-</v>
      </c>
      <c r="EN8" s="10" t="str">
        <f>IFERROR(__xludf.DUMMYFUNCTION("""COMPUTED_VALUE"""),"-")</f>
        <v>-</v>
      </c>
      <c r="EO8" s="10" t="str">
        <f>IFERROR(__xludf.DUMMYFUNCTION("""COMPUTED_VALUE"""),"-")</f>
        <v>-</v>
      </c>
      <c r="EP8" s="10" t="str">
        <f>IFERROR(__xludf.DUMMYFUNCTION("""COMPUTED_VALUE"""),"-")</f>
        <v>-</v>
      </c>
      <c r="EQ8" s="10" t="str">
        <f>IFERROR(__xludf.DUMMYFUNCTION("""COMPUTED_VALUE"""),"-")</f>
        <v>-</v>
      </c>
      <c r="ER8" s="10" t="str">
        <f>IFERROR(__xludf.DUMMYFUNCTION("""COMPUTED_VALUE"""),"-")</f>
        <v>-</v>
      </c>
      <c r="ES8" s="10" t="str">
        <f>IFERROR(__xludf.DUMMYFUNCTION("""COMPUTED_VALUE"""),"-")</f>
        <v>-</v>
      </c>
      <c r="ET8" s="10" t="str">
        <f>IFERROR(__xludf.DUMMYFUNCTION("""COMPUTED_VALUE"""),"-")</f>
        <v>-</v>
      </c>
      <c r="EU8" s="10" t="str">
        <f>IFERROR(__xludf.DUMMYFUNCTION("""COMPUTED_VALUE"""),"-")</f>
        <v>-</v>
      </c>
      <c r="EV8" s="10" t="str">
        <f>IFERROR(__xludf.DUMMYFUNCTION("""COMPUTED_VALUE"""),"-")</f>
        <v>-</v>
      </c>
      <c r="EW8" s="10" t="str">
        <f>IFERROR(__xludf.DUMMYFUNCTION("""COMPUTED_VALUE"""),"-")</f>
        <v>-</v>
      </c>
      <c r="EX8" s="10" t="str">
        <f>IFERROR(__xludf.DUMMYFUNCTION("""COMPUTED_VALUE"""),"-")</f>
        <v>-</v>
      </c>
      <c r="EY8" s="10" t="str">
        <f>IFERROR(__xludf.DUMMYFUNCTION("""COMPUTED_VALUE"""),"-")</f>
        <v>-</v>
      </c>
      <c r="EZ8" s="10" t="str">
        <f>IFERROR(__xludf.DUMMYFUNCTION("""COMPUTED_VALUE"""),"-")</f>
        <v>-</v>
      </c>
      <c r="FA8" s="10" t="str">
        <f>IFERROR(__xludf.DUMMYFUNCTION("""COMPUTED_VALUE"""),"-")</f>
        <v>-</v>
      </c>
      <c r="FB8" s="10" t="str">
        <f>IFERROR(__xludf.DUMMYFUNCTION("""COMPUTED_VALUE"""),"-")</f>
        <v>-</v>
      </c>
      <c r="FC8" s="10" t="str">
        <f>IFERROR(__xludf.DUMMYFUNCTION("""COMPUTED_VALUE"""),"-")</f>
        <v>-</v>
      </c>
      <c r="FD8" s="11" t="str">
        <f>IFERROR(__xludf.DUMMYFUNCTION("""COMPUTED_VALUE"""),"-")</f>
        <v>-</v>
      </c>
      <c r="FE8" s="10" t="str">
        <f>IFERROR(__xludf.DUMMYFUNCTION("""COMPUTED_VALUE"""),"-")</f>
        <v>-</v>
      </c>
      <c r="FF8" s="10" t="str">
        <f>IFERROR(__xludf.DUMMYFUNCTION("""COMPUTED_VALUE"""),"-")</f>
        <v>-</v>
      </c>
      <c r="FG8" s="10" t="str">
        <f>IFERROR(__xludf.DUMMYFUNCTION("""COMPUTED_VALUE"""),"-")</f>
        <v>-</v>
      </c>
      <c r="FH8" s="10" t="str">
        <f>IFERROR(__xludf.DUMMYFUNCTION("""COMPUTED_VALUE"""),"-")</f>
        <v>-</v>
      </c>
      <c r="FI8" s="10" t="str">
        <f>IFERROR(__xludf.DUMMYFUNCTION("""COMPUTED_VALUE"""),"-")</f>
        <v>-</v>
      </c>
      <c r="FJ8" s="10" t="str">
        <f>IFERROR(__xludf.DUMMYFUNCTION("""COMPUTED_VALUE"""),"-")</f>
        <v>-</v>
      </c>
      <c r="FK8" s="10" t="str">
        <f>IFERROR(__xludf.DUMMYFUNCTION("""COMPUTED_VALUE"""),"-")</f>
        <v>-</v>
      </c>
      <c r="FL8" s="10" t="str">
        <f>IFERROR(__xludf.DUMMYFUNCTION("""COMPUTED_VALUE"""),"-")</f>
        <v>-</v>
      </c>
      <c r="FM8" s="10" t="str">
        <f>IFERROR(__xludf.DUMMYFUNCTION("""COMPUTED_VALUE"""),"-")</f>
        <v>-</v>
      </c>
      <c r="FN8" s="10" t="str">
        <f>IFERROR(__xludf.DUMMYFUNCTION("""COMPUTED_VALUE"""),"-")</f>
        <v>-</v>
      </c>
      <c r="FO8" s="10" t="str">
        <f>IFERROR(__xludf.DUMMYFUNCTION("""COMPUTED_VALUE"""),"-")</f>
        <v>-</v>
      </c>
      <c r="FP8" s="10" t="str">
        <f>IFERROR(__xludf.DUMMYFUNCTION("""COMPUTED_VALUE"""),"-")</f>
        <v>-</v>
      </c>
      <c r="FQ8" s="10" t="str">
        <f>IFERROR(__xludf.DUMMYFUNCTION("""COMPUTED_VALUE"""),"-")</f>
        <v>-</v>
      </c>
      <c r="FR8" s="10" t="str">
        <f>IFERROR(__xludf.DUMMYFUNCTION("""COMPUTED_VALUE"""),"-")</f>
        <v>-</v>
      </c>
      <c r="FS8" s="10" t="str">
        <f>IFERROR(__xludf.DUMMYFUNCTION("""COMPUTED_VALUE"""),"-")</f>
        <v>-</v>
      </c>
      <c r="FT8" s="10" t="str">
        <f>IFERROR(__xludf.DUMMYFUNCTION("""COMPUTED_VALUE"""),"-")</f>
        <v>-</v>
      </c>
      <c r="FU8" s="10" t="str">
        <f>IFERROR(__xludf.DUMMYFUNCTION("""COMPUTED_VALUE"""),"-")</f>
        <v>-</v>
      </c>
      <c r="FV8" s="10" t="str">
        <f>IFERROR(__xludf.DUMMYFUNCTION("""COMPUTED_VALUE"""),"-")</f>
        <v>-</v>
      </c>
      <c r="FW8" s="10" t="str">
        <f>IFERROR(__xludf.DUMMYFUNCTION("""COMPUTED_VALUE"""),"-")</f>
        <v>-</v>
      </c>
      <c r="FX8" s="10" t="str">
        <f>IFERROR(__xludf.DUMMYFUNCTION("""COMPUTED_VALUE"""),"-")</f>
        <v>-</v>
      </c>
      <c r="FY8" s="10" t="str">
        <f>IFERROR(__xludf.DUMMYFUNCTION("""COMPUTED_VALUE"""),"-")</f>
        <v>-</v>
      </c>
      <c r="FZ8" s="10" t="str">
        <f>IFERROR(__xludf.DUMMYFUNCTION("""COMPUTED_VALUE"""),"-")</f>
        <v>-</v>
      </c>
      <c r="GA8" s="10" t="str">
        <f>IFERROR(__xludf.DUMMYFUNCTION("""COMPUTED_VALUE"""),"-")</f>
        <v>-</v>
      </c>
      <c r="GB8" s="10" t="str">
        <f>IFERROR(__xludf.DUMMYFUNCTION("""COMPUTED_VALUE"""),"-")</f>
        <v>-</v>
      </c>
      <c r="GC8" s="10" t="str">
        <f>IFERROR(__xludf.DUMMYFUNCTION("""COMPUTED_VALUE"""),"-")</f>
        <v>-</v>
      </c>
      <c r="GD8" s="10" t="str">
        <f>IFERROR(__xludf.DUMMYFUNCTION("""COMPUTED_VALUE"""),"-")</f>
        <v>-</v>
      </c>
      <c r="GE8" s="10" t="str">
        <f>IFERROR(__xludf.DUMMYFUNCTION("""COMPUTED_VALUE"""),"-")</f>
        <v>-</v>
      </c>
      <c r="GF8" s="10" t="str">
        <f>IFERROR(__xludf.DUMMYFUNCTION("""COMPUTED_VALUE"""),"-")</f>
        <v>-</v>
      </c>
      <c r="GG8" s="10" t="str">
        <f>IFERROR(__xludf.DUMMYFUNCTION("""COMPUTED_VALUE"""),"-")</f>
        <v>-</v>
      </c>
      <c r="GH8" s="10" t="str">
        <f>IFERROR(__xludf.DUMMYFUNCTION("""COMPUTED_VALUE"""),"-")</f>
        <v>-</v>
      </c>
      <c r="GI8" s="10" t="str">
        <f>IFERROR(__xludf.DUMMYFUNCTION("""COMPUTED_VALUE"""),"-")</f>
        <v>-</v>
      </c>
      <c r="GJ8" s="10" t="str">
        <f>IFERROR(__xludf.DUMMYFUNCTION("""COMPUTED_VALUE"""),"-")</f>
        <v>-</v>
      </c>
      <c r="GK8" s="10" t="str">
        <f>IFERROR(__xludf.DUMMYFUNCTION("""COMPUTED_VALUE"""),"-")</f>
        <v>-</v>
      </c>
      <c r="GL8" s="10" t="str">
        <f>IFERROR(__xludf.DUMMYFUNCTION("""COMPUTED_VALUE"""),"-")</f>
        <v>-</v>
      </c>
      <c r="GM8" s="10" t="str">
        <f>IFERROR(__xludf.DUMMYFUNCTION("""COMPUTED_VALUE"""),"-")</f>
        <v>-</v>
      </c>
      <c r="GN8" s="10" t="str">
        <f>IFERROR(__xludf.DUMMYFUNCTION("""COMPUTED_VALUE"""),"-")</f>
        <v>-</v>
      </c>
      <c r="GO8" s="10" t="str">
        <f>IFERROR(__xludf.DUMMYFUNCTION("""COMPUTED_VALUE"""),"-")</f>
        <v>-</v>
      </c>
      <c r="GP8" s="10" t="str">
        <f>IFERROR(__xludf.DUMMYFUNCTION("""COMPUTED_VALUE"""),"-")</f>
        <v>-</v>
      </c>
      <c r="GQ8" s="10" t="str">
        <f>IFERROR(__xludf.DUMMYFUNCTION("""COMPUTED_VALUE"""),"-")</f>
        <v>-</v>
      </c>
      <c r="GR8" s="10" t="str">
        <f>IFERROR(__xludf.DUMMYFUNCTION("""COMPUTED_VALUE"""),"-")</f>
        <v>-</v>
      </c>
      <c r="GS8" s="10" t="str">
        <f>IFERROR(__xludf.DUMMYFUNCTION("""COMPUTED_VALUE"""),"-")</f>
        <v>-</v>
      </c>
      <c r="GT8" s="10" t="str">
        <f>IFERROR(__xludf.DUMMYFUNCTION("""COMPUTED_VALUE"""),"-")</f>
        <v>-</v>
      </c>
      <c r="GU8" s="10" t="str">
        <f>IFERROR(__xludf.DUMMYFUNCTION("""COMPUTED_VALUE"""),"-")</f>
        <v>-</v>
      </c>
      <c r="GV8" s="10" t="str">
        <f>IFERROR(__xludf.DUMMYFUNCTION("""COMPUTED_VALUE"""),"-")</f>
        <v>-</v>
      </c>
      <c r="GW8" s="10" t="str">
        <f>IFERROR(__xludf.DUMMYFUNCTION("""COMPUTED_VALUE"""),"-")</f>
        <v>-</v>
      </c>
      <c r="GX8" s="10" t="str">
        <f>IFERROR(__xludf.DUMMYFUNCTION("""COMPUTED_VALUE"""),"-")</f>
        <v>-</v>
      </c>
      <c r="GY8" s="10" t="str">
        <f>IFERROR(__xludf.DUMMYFUNCTION("""COMPUTED_VALUE"""),"-")</f>
        <v>-</v>
      </c>
      <c r="GZ8" s="10" t="str">
        <f>IFERROR(__xludf.DUMMYFUNCTION("""COMPUTED_VALUE"""),"-")</f>
        <v>-</v>
      </c>
      <c r="HA8" s="10" t="str">
        <f>IFERROR(__xludf.DUMMYFUNCTION("""COMPUTED_VALUE"""),"-")</f>
        <v>-</v>
      </c>
      <c r="HB8" s="10" t="str">
        <f>IFERROR(__xludf.DUMMYFUNCTION("""COMPUTED_VALUE"""),"-")</f>
        <v>-</v>
      </c>
      <c r="HC8" s="10" t="str">
        <f>IFERROR(__xludf.DUMMYFUNCTION("""COMPUTED_VALUE"""),"-")</f>
        <v>-</v>
      </c>
      <c r="HD8" s="10" t="str">
        <f>IFERROR(__xludf.DUMMYFUNCTION("""COMPUTED_VALUE"""),"-")</f>
        <v>-</v>
      </c>
      <c r="HE8" s="10" t="str">
        <f>IFERROR(__xludf.DUMMYFUNCTION("""COMPUTED_VALUE"""),"-")</f>
        <v>-</v>
      </c>
      <c r="HF8" s="10" t="str">
        <f>IFERROR(__xludf.DUMMYFUNCTION("""COMPUTED_VALUE"""),"-")</f>
        <v>-</v>
      </c>
      <c r="HG8" s="10" t="str">
        <f>IFERROR(__xludf.DUMMYFUNCTION("""COMPUTED_VALUE"""),"-")</f>
        <v>-</v>
      </c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</row>
    <row r="9">
      <c r="A9" s="7"/>
      <c r="B9" s="8">
        <v>2.0</v>
      </c>
      <c r="C9" s="8" t="str">
        <f t="shared" si="1"/>
        <v>7 - 8</v>
      </c>
      <c r="D9" s="7" t="str">
        <f>IFERROR(__xludf.DUMMYFUNCTION("""COMPUTED_VALUE"""),"Novak2000")</f>
        <v>Novak2000</v>
      </c>
      <c r="E9" s="7" t="str">
        <f>IFERROR(__xludf.DUMMYFUNCTION("""COMPUTED_VALUE"""),"Novak")</f>
        <v>Novak</v>
      </c>
      <c r="F9" s="7" t="str">
        <f>IFERROR(__xludf.DUMMYFUNCTION("""COMPUTED_VALUE"""),"Živanić")</f>
        <v>Živanić</v>
      </c>
      <c r="G9" s="9">
        <f>IFERROR(__xludf.DUMMYFUNCTION("""COMPUTED_VALUE"""),200.0)</f>
        <v>200</v>
      </c>
      <c r="H9" s="7" t="str">
        <f>IFERROR(__xludf.DUMMYFUNCTION("""COMPUTED_VALUE"""),"ODOBREN")</f>
        <v>ODOBREN</v>
      </c>
      <c r="I9" s="7" t="str">
        <f>IFERROR(__xludf.DUMMYFUNCTION("""COMPUTED_VALUE"""),"Savski venac")</f>
        <v>Savski venac</v>
      </c>
      <c r="J9" s="7" t="str">
        <f>IFERROR(__xludf.DUMMYFUNCTION("""COMPUTED_VALUE"""),"Gimnazija Sveti Sava")</f>
        <v>Gimnazija Sveti Sava</v>
      </c>
      <c r="K9" s="7" t="str">
        <f>IFERROR(__xludf.DUMMYFUNCTION("""COMPUTED_VALUE"""),"IV")</f>
        <v>IV</v>
      </c>
      <c r="L9" s="7" t="str">
        <f>IFERROR(__xludf.DUMMYFUNCTION("""COMPUTED_VALUE"""),"B")</f>
        <v>B</v>
      </c>
      <c r="M9" s="7"/>
      <c r="N9" s="11">
        <f>IFERROR(__xludf.DUMMYFUNCTION("""COMPUTED_VALUE"""),100.0)</f>
        <v>100</v>
      </c>
      <c r="O9" s="10">
        <f>IFERROR(__xludf.DUMMYFUNCTION("""COMPUTED_VALUE"""),100.0)</f>
        <v>100</v>
      </c>
      <c r="P9" s="10">
        <f>IFERROR(__xludf.DUMMYFUNCTION("""COMPUTED_VALUE"""),0.0)</f>
        <v>0</v>
      </c>
      <c r="Q9" s="10" t="str">
        <f>IFERROR(__xludf.DUMMYFUNCTION("""COMPUTED_VALUE"""),"-")</f>
        <v>-</v>
      </c>
      <c r="R9" s="10" t="str">
        <f>IFERROR(__xludf.DUMMYFUNCTION("""COMPUTED_VALUE"""),"-")</f>
        <v>-</v>
      </c>
      <c r="S9" s="10" t="str">
        <f>IFERROR(__xludf.DUMMYFUNCTION("""COMPUTED_VALUE"""),"-")</f>
        <v>-</v>
      </c>
      <c r="T9" s="11">
        <f>IFERROR(__xludf.DUMMYFUNCTION("""COMPUTED_VALUE"""),1.0)</f>
        <v>1</v>
      </c>
      <c r="U9" s="10">
        <f>IFERROR(__xludf.DUMMYFUNCTION("""COMPUTED_VALUE"""),1.0)</f>
        <v>1</v>
      </c>
      <c r="V9" s="10">
        <f>IFERROR(__xludf.DUMMYFUNCTION("""COMPUTED_VALUE"""),1.0)</f>
        <v>1</v>
      </c>
      <c r="W9" s="10">
        <f>IFERROR(__xludf.DUMMYFUNCTION("""COMPUTED_VALUE"""),1.0)</f>
        <v>1</v>
      </c>
      <c r="X9" s="10">
        <f>IFERROR(__xludf.DUMMYFUNCTION("""COMPUTED_VALUE"""),1.0)</f>
        <v>1</v>
      </c>
      <c r="Y9" s="10">
        <f>IFERROR(__xludf.DUMMYFUNCTION("""COMPUTED_VALUE"""),1.0)</f>
        <v>1</v>
      </c>
      <c r="Z9" s="10">
        <f>IFERROR(__xludf.DUMMYFUNCTION("""COMPUTED_VALUE"""),1.0)</f>
        <v>1</v>
      </c>
      <c r="AA9" s="10">
        <f>IFERROR(__xludf.DUMMYFUNCTION("""COMPUTED_VALUE"""),1.0)</f>
        <v>1</v>
      </c>
      <c r="AB9" s="10">
        <f>IFERROR(__xludf.DUMMYFUNCTION("""COMPUTED_VALUE"""),1.0)</f>
        <v>1</v>
      </c>
      <c r="AC9" s="10">
        <f>IFERROR(__xludf.DUMMYFUNCTION("""COMPUTED_VALUE"""),1.0)</f>
        <v>1</v>
      </c>
      <c r="AD9" s="10">
        <f>IFERROR(__xludf.DUMMYFUNCTION("""COMPUTED_VALUE"""),1.0)</f>
        <v>1</v>
      </c>
      <c r="AE9" s="10">
        <f>IFERROR(__xludf.DUMMYFUNCTION("""COMPUTED_VALUE"""),1.0)</f>
        <v>1</v>
      </c>
      <c r="AF9" s="10">
        <f>IFERROR(__xludf.DUMMYFUNCTION("""COMPUTED_VALUE"""),1.0)</f>
        <v>1</v>
      </c>
      <c r="AG9" s="10">
        <f>IFERROR(__xludf.DUMMYFUNCTION("""COMPUTED_VALUE"""),1.0)</f>
        <v>1</v>
      </c>
      <c r="AH9" s="10">
        <f>IFERROR(__xludf.DUMMYFUNCTION("""COMPUTED_VALUE"""),1.0)</f>
        <v>1</v>
      </c>
      <c r="AI9" s="10">
        <f>IFERROR(__xludf.DUMMYFUNCTION("""COMPUTED_VALUE"""),1.0)</f>
        <v>1</v>
      </c>
      <c r="AJ9" s="10">
        <f>IFERROR(__xludf.DUMMYFUNCTION("""COMPUTED_VALUE"""),1.0)</f>
        <v>1</v>
      </c>
      <c r="AK9" s="10">
        <f>IFERROR(__xludf.DUMMYFUNCTION("""COMPUTED_VALUE"""),1.0)</f>
        <v>1</v>
      </c>
      <c r="AL9" s="10">
        <f>IFERROR(__xludf.DUMMYFUNCTION("""COMPUTED_VALUE"""),1.0)</f>
        <v>1</v>
      </c>
      <c r="AM9" s="10">
        <f>IFERROR(__xludf.DUMMYFUNCTION("""COMPUTED_VALUE"""),1.0)</f>
        <v>1</v>
      </c>
      <c r="AN9" s="11">
        <f>IFERROR(__xludf.DUMMYFUNCTION("""COMPUTED_VALUE"""),1.0)</f>
        <v>1</v>
      </c>
      <c r="AO9" s="10">
        <f>IFERROR(__xludf.DUMMYFUNCTION("""COMPUTED_VALUE"""),1.0)</f>
        <v>1</v>
      </c>
      <c r="AP9" s="10">
        <f>IFERROR(__xludf.DUMMYFUNCTION("""COMPUTED_VALUE"""),1.0)</f>
        <v>1</v>
      </c>
      <c r="AQ9" s="10">
        <f>IFERROR(__xludf.DUMMYFUNCTION("""COMPUTED_VALUE"""),1.0)</f>
        <v>1</v>
      </c>
      <c r="AR9" s="10">
        <f>IFERROR(__xludf.DUMMYFUNCTION("""COMPUTED_VALUE"""),1.0)</f>
        <v>1</v>
      </c>
      <c r="AS9" s="10">
        <f>IFERROR(__xludf.DUMMYFUNCTION("""COMPUTED_VALUE"""),1.0)</f>
        <v>1</v>
      </c>
      <c r="AT9" s="10">
        <f>IFERROR(__xludf.DUMMYFUNCTION("""COMPUTED_VALUE"""),1.0)</f>
        <v>1</v>
      </c>
      <c r="AU9" s="10">
        <f>IFERROR(__xludf.DUMMYFUNCTION("""COMPUTED_VALUE"""),1.0)</f>
        <v>1</v>
      </c>
      <c r="AV9" s="10">
        <f>IFERROR(__xludf.DUMMYFUNCTION("""COMPUTED_VALUE"""),1.0)</f>
        <v>1</v>
      </c>
      <c r="AW9" s="10">
        <f>IFERROR(__xludf.DUMMYFUNCTION("""COMPUTED_VALUE"""),1.0)</f>
        <v>1</v>
      </c>
      <c r="AX9" s="10">
        <f>IFERROR(__xludf.DUMMYFUNCTION("""COMPUTED_VALUE"""),1.0)</f>
        <v>1</v>
      </c>
      <c r="AY9" s="10">
        <f>IFERROR(__xludf.DUMMYFUNCTION("""COMPUTED_VALUE"""),1.0)</f>
        <v>1</v>
      </c>
      <c r="AZ9" s="10">
        <f>IFERROR(__xludf.DUMMYFUNCTION("""COMPUTED_VALUE"""),1.0)</f>
        <v>1</v>
      </c>
      <c r="BA9" s="10">
        <f>IFERROR(__xludf.DUMMYFUNCTION("""COMPUTED_VALUE"""),1.0)</f>
        <v>1</v>
      </c>
      <c r="BB9" s="10">
        <f>IFERROR(__xludf.DUMMYFUNCTION("""COMPUTED_VALUE"""),1.0)</f>
        <v>1</v>
      </c>
      <c r="BC9" s="10">
        <f>IFERROR(__xludf.DUMMYFUNCTION("""COMPUTED_VALUE"""),1.0)</f>
        <v>1</v>
      </c>
      <c r="BD9" s="10">
        <f>IFERROR(__xludf.DUMMYFUNCTION("""COMPUTED_VALUE"""),1.0)</f>
        <v>1</v>
      </c>
      <c r="BE9" s="10">
        <f>IFERROR(__xludf.DUMMYFUNCTION("""COMPUTED_VALUE"""),1.0)</f>
        <v>1</v>
      </c>
      <c r="BF9" s="10">
        <f>IFERROR(__xludf.DUMMYFUNCTION("""COMPUTED_VALUE"""),1.0)</f>
        <v>1</v>
      </c>
      <c r="BG9" s="10">
        <f>IFERROR(__xludf.DUMMYFUNCTION("""COMPUTED_VALUE"""),1.0)</f>
        <v>1</v>
      </c>
      <c r="BH9" s="10">
        <f>IFERROR(__xludf.DUMMYFUNCTION("""COMPUTED_VALUE"""),1.0)</f>
        <v>1</v>
      </c>
      <c r="BI9" s="10">
        <f>IFERROR(__xludf.DUMMYFUNCTION("""COMPUTED_VALUE"""),1.0)</f>
        <v>1</v>
      </c>
      <c r="BJ9" s="10">
        <f>IFERROR(__xludf.DUMMYFUNCTION("""COMPUTED_VALUE"""),1.0)</f>
        <v>1</v>
      </c>
      <c r="BK9" s="10">
        <f>IFERROR(__xludf.DUMMYFUNCTION("""COMPUTED_VALUE"""),1.0)</f>
        <v>1</v>
      </c>
      <c r="BL9" s="11">
        <f>IFERROR(__xludf.DUMMYFUNCTION("""COMPUTED_VALUE"""),1.0)</f>
        <v>1</v>
      </c>
      <c r="BM9" s="10" t="str">
        <f>IFERROR(__xludf.DUMMYFUNCTION("""COMPUTED_VALUE"""),"WA")</f>
        <v>WA</v>
      </c>
      <c r="BN9" s="10" t="str">
        <f>IFERROR(__xludf.DUMMYFUNCTION("""COMPUTED_VALUE"""),"TLE")</f>
        <v>TLE</v>
      </c>
      <c r="BO9" s="10">
        <f>IFERROR(__xludf.DUMMYFUNCTION("""COMPUTED_VALUE"""),1.0)</f>
        <v>1</v>
      </c>
      <c r="BP9" s="10">
        <f>IFERROR(__xludf.DUMMYFUNCTION("""COMPUTED_VALUE"""),1.0)</f>
        <v>1</v>
      </c>
      <c r="BQ9" s="10">
        <f>IFERROR(__xludf.DUMMYFUNCTION("""COMPUTED_VALUE"""),1.0)</f>
        <v>1</v>
      </c>
      <c r="BR9" s="10">
        <f>IFERROR(__xludf.DUMMYFUNCTION("""COMPUTED_VALUE"""),1.0)</f>
        <v>1</v>
      </c>
      <c r="BS9" s="10">
        <f>IFERROR(__xludf.DUMMYFUNCTION("""COMPUTED_VALUE"""),1.0)</f>
        <v>1</v>
      </c>
      <c r="BT9" s="10">
        <f>IFERROR(__xludf.DUMMYFUNCTION("""COMPUTED_VALUE"""),1.0)</f>
        <v>1</v>
      </c>
      <c r="BU9" s="10">
        <f>IFERROR(__xludf.DUMMYFUNCTION("""COMPUTED_VALUE"""),1.0)</f>
        <v>1</v>
      </c>
      <c r="BV9" s="10">
        <f>IFERROR(__xludf.DUMMYFUNCTION("""COMPUTED_VALUE"""),1.0)</f>
        <v>1</v>
      </c>
      <c r="BW9" s="10">
        <f>IFERROR(__xludf.DUMMYFUNCTION("""COMPUTED_VALUE"""),1.0)</f>
        <v>1</v>
      </c>
      <c r="BX9" s="10">
        <f>IFERROR(__xludf.DUMMYFUNCTION("""COMPUTED_VALUE"""),1.0)</f>
        <v>1</v>
      </c>
      <c r="BY9" s="10" t="str">
        <f>IFERROR(__xludf.DUMMYFUNCTION("""COMPUTED_VALUE"""),"WA")</f>
        <v>WA</v>
      </c>
      <c r="BZ9" s="10" t="str">
        <f>IFERROR(__xludf.DUMMYFUNCTION("""COMPUTED_VALUE"""),"WA")</f>
        <v>WA</v>
      </c>
      <c r="CA9" s="10" t="str">
        <f>IFERROR(__xludf.DUMMYFUNCTION("""COMPUTED_VALUE"""),"WA")</f>
        <v>WA</v>
      </c>
      <c r="CB9" s="10" t="str">
        <f>IFERROR(__xludf.DUMMYFUNCTION("""COMPUTED_VALUE"""),"WA")</f>
        <v>WA</v>
      </c>
      <c r="CC9" s="10" t="str">
        <f>IFERROR(__xludf.DUMMYFUNCTION("""COMPUTED_VALUE"""),"WA")</f>
        <v>WA</v>
      </c>
      <c r="CD9" s="10" t="str">
        <f>IFERROR(__xludf.DUMMYFUNCTION("""COMPUTED_VALUE"""),"WA")</f>
        <v>WA</v>
      </c>
      <c r="CE9" s="10">
        <f>IFERROR(__xludf.DUMMYFUNCTION("""COMPUTED_VALUE"""),1.0)</f>
        <v>1</v>
      </c>
      <c r="CF9" s="10">
        <f>IFERROR(__xludf.DUMMYFUNCTION("""COMPUTED_VALUE"""),1.0)</f>
        <v>1</v>
      </c>
      <c r="CG9" s="10">
        <f>IFERROR(__xludf.DUMMYFUNCTION("""COMPUTED_VALUE"""),1.0)</f>
        <v>1</v>
      </c>
      <c r="CH9" s="10">
        <f>IFERROR(__xludf.DUMMYFUNCTION("""COMPUTED_VALUE"""),1.0)</f>
        <v>1</v>
      </c>
      <c r="CI9" s="10" t="str">
        <f>IFERROR(__xludf.DUMMYFUNCTION("""COMPUTED_VALUE"""),"WA")</f>
        <v>WA</v>
      </c>
      <c r="CJ9" s="10" t="str">
        <f>IFERROR(__xludf.DUMMYFUNCTION("""COMPUTED_VALUE"""),"WA")</f>
        <v>WA</v>
      </c>
      <c r="CK9" s="10" t="str">
        <f>IFERROR(__xludf.DUMMYFUNCTION("""COMPUTED_VALUE"""),"WA")</f>
        <v>WA</v>
      </c>
      <c r="CL9" s="10" t="str">
        <f>IFERROR(__xludf.DUMMYFUNCTION("""COMPUTED_VALUE"""),"WA")</f>
        <v>WA</v>
      </c>
      <c r="CM9" s="10" t="str">
        <f>IFERROR(__xludf.DUMMYFUNCTION("""COMPUTED_VALUE"""),"WA")</f>
        <v>WA</v>
      </c>
      <c r="CN9" s="10" t="str">
        <f>IFERROR(__xludf.DUMMYFUNCTION("""COMPUTED_VALUE"""),"WA")</f>
        <v>WA</v>
      </c>
      <c r="CO9" s="11" t="str">
        <f>IFERROR(__xludf.DUMMYFUNCTION("""COMPUTED_VALUE"""),"-")</f>
        <v>-</v>
      </c>
      <c r="CP9" s="10" t="str">
        <f>IFERROR(__xludf.DUMMYFUNCTION("""COMPUTED_VALUE"""),"-")</f>
        <v>-</v>
      </c>
      <c r="CQ9" s="10" t="str">
        <f>IFERROR(__xludf.DUMMYFUNCTION("""COMPUTED_VALUE"""),"-")</f>
        <v>-</v>
      </c>
      <c r="CR9" s="10" t="str">
        <f>IFERROR(__xludf.DUMMYFUNCTION("""COMPUTED_VALUE"""),"-")</f>
        <v>-</v>
      </c>
      <c r="CS9" s="10" t="str">
        <f>IFERROR(__xludf.DUMMYFUNCTION("""COMPUTED_VALUE"""),"-")</f>
        <v>-</v>
      </c>
      <c r="CT9" s="10" t="str">
        <f>IFERROR(__xludf.DUMMYFUNCTION("""COMPUTED_VALUE"""),"-")</f>
        <v>-</v>
      </c>
      <c r="CU9" s="10" t="str">
        <f>IFERROR(__xludf.DUMMYFUNCTION("""COMPUTED_VALUE"""),"-")</f>
        <v>-</v>
      </c>
      <c r="CV9" s="10" t="str">
        <f>IFERROR(__xludf.DUMMYFUNCTION("""COMPUTED_VALUE"""),"-")</f>
        <v>-</v>
      </c>
      <c r="CW9" s="10" t="str">
        <f>IFERROR(__xludf.DUMMYFUNCTION("""COMPUTED_VALUE"""),"-")</f>
        <v>-</v>
      </c>
      <c r="CX9" s="10" t="str">
        <f>IFERROR(__xludf.DUMMYFUNCTION("""COMPUTED_VALUE"""),"-")</f>
        <v>-</v>
      </c>
      <c r="CY9" s="10" t="str">
        <f>IFERROR(__xludf.DUMMYFUNCTION("""COMPUTED_VALUE"""),"-")</f>
        <v>-</v>
      </c>
      <c r="CZ9" s="10" t="str">
        <f>IFERROR(__xludf.DUMMYFUNCTION("""COMPUTED_VALUE"""),"-")</f>
        <v>-</v>
      </c>
      <c r="DA9" s="10" t="str">
        <f>IFERROR(__xludf.DUMMYFUNCTION("""COMPUTED_VALUE"""),"-")</f>
        <v>-</v>
      </c>
      <c r="DB9" s="10" t="str">
        <f>IFERROR(__xludf.DUMMYFUNCTION("""COMPUTED_VALUE"""),"-")</f>
        <v>-</v>
      </c>
      <c r="DC9" s="10" t="str">
        <f>IFERROR(__xludf.DUMMYFUNCTION("""COMPUTED_VALUE"""),"-")</f>
        <v>-</v>
      </c>
      <c r="DD9" s="10" t="str">
        <f>IFERROR(__xludf.DUMMYFUNCTION("""COMPUTED_VALUE"""),"-")</f>
        <v>-</v>
      </c>
      <c r="DE9" s="10" t="str">
        <f>IFERROR(__xludf.DUMMYFUNCTION("""COMPUTED_VALUE"""),"-")</f>
        <v>-</v>
      </c>
      <c r="DF9" s="10" t="str">
        <f>IFERROR(__xludf.DUMMYFUNCTION("""COMPUTED_VALUE"""),"-")</f>
        <v>-</v>
      </c>
      <c r="DG9" s="10" t="str">
        <f>IFERROR(__xludf.DUMMYFUNCTION("""COMPUTED_VALUE"""),"-")</f>
        <v>-</v>
      </c>
      <c r="DH9" s="10" t="str">
        <f>IFERROR(__xludf.DUMMYFUNCTION("""COMPUTED_VALUE"""),"-")</f>
        <v>-</v>
      </c>
      <c r="DI9" s="10" t="str">
        <f>IFERROR(__xludf.DUMMYFUNCTION("""COMPUTED_VALUE"""),"-")</f>
        <v>-</v>
      </c>
      <c r="DJ9" s="10" t="str">
        <f>IFERROR(__xludf.DUMMYFUNCTION("""COMPUTED_VALUE"""),"-")</f>
        <v>-</v>
      </c>
      <c r="DK9" s="10" t="str">
        <f>IFERROR(__xludf.DUMMYFUNCTION("""COMPUTED_VALUE"""),"-")</f>
        <v>-</v>
      </c>
      <c r="DL9" s="10" t="str">
        <f>IFERROR(__xludf.DUMMYFUNCTION("""COMPUTED_VALUE"""),"-")</f>
        <v>-</v>
      </c>
      <c r="DM9" s="10" t="str">
        <f>IFERROR(__xludf.DUMMYFUNCTION("""COMPUTED_VALUE"""),"-")</f>
        <v>-</v>
      </c>
      <c r="DN9" s="10" t="str">
        <f>IFERROR(__xludf.DUMMYFUNCTION("""COMPUTED_VALUE"""),"-")</f>
        <v>-</v>
      </c>
      <c r="DO9" s="10" t="str">
        <f>IFERROR(__xludf.DUMMYFUNCTION("""COMPUTED_VALUE"""),"-")</f>
        <v>-</v>
      </c>
      <c r="DP9" s="10" t="str">
        <f>IFERROR(__xludf.DUMMYFUNCTION("""COMPUTED_VALUE"""),"-")</f>
        <v>-</v>
      </c>
      <c r="DQ9" s="10" t="str">
        <f>IFERROR(__xludf.DUMMYFUNCTION("""COMPUTED_VALUE"""),"-")</f>
        <v>-</v>
      </c>
      <c r="DR9" s="10" t="str">
        <f>IFERROR(__xludf.DUMMYFUNCTION("""COMPUTED_VALUE"""),"-")</f>
        <v>-</v>
      </c>
      <c r="DS9" s="10" t="str">
        <f>IFERROR(__xludf.DUMMYFUNCTION("""COMPUTED_VALUE"""),"-")</f>
        <v>-</v>
      </c>
      <c r="DT9" s="10" t="str">
        <f>IFERROR(__xludf.DUMMYFUNCTION("""COMPUTED_VALUE"""),"-")</f>
        <v>-</v>
      </c>
      <c r="DU9" s="10" t="str">
        <f>IFERROR(__xludf.DUMMYFUNCTION("""COMPUTED_VALUE"""),"-")</f>
        <v>-</v>
      </c>
      <c r="DV9" s="10" t="str">
        <f>IFERROR(__xludf.DUMMYFUNCTION("""COMPUTED_VALUE"""),"-")</f>
        <v>-</v>
      </c>
      <c r="DW9" s="10" t="str">
        <f>IFERROR(__xludf.DUMMYFUNCTION("""COMPUTED_VALUE"""),"-")</f>
        <v>-</v>
      </c>
      <c r="DX9" s="10" t="str">
        <f>IFERROR(__xludf.DUMMYFUNCTION("""COMPUTED_VALUE"""),"-")</f>
        <v>-</v>
      </c>
      <c r="DY9" s="10" t="str">
        <f>IFERROR(__xludf.DUMMYFUNCTION("""COMPUTED_VALUE"""),"-")</f>
        <v>-</v>
      </c>
      <c r="DZ9" s="10" t="str">
        <f>IFERROR(__xludf.DUMMYFUNCTION("""COMPUTED_VALUE"""),"-")</f>
        <v>-</v>
      </c>
      <c r="EA9" s="10" t="str">
        <f>IFERROR(__xludf.DUMMYFUNCTION("""COMPUTED_VALUE"""),"-")</f>
        <v>-</v>
      </c>
      <c r="EB9" s="10" t="str">
        <f>IFERROR(__xludf.DUMMYFUNCTION("""COMPUTED_VALUE"""),"-")</f>
        <v>-</v>
      </c>
      <c r="EC9" s="10" t="str">
        <f>IFERROR(__xludf.DUMMYFUNCTION("""COMPUTED_VALUE"""),"-")</f>
        <v>-</v>
      </c>
      <c r="ED9" s="10" t="str">
        <f>IFERROR(__xludf.DUMMYFUNCTION("""COMPUTED_VALUE"""),"-")</f>
        <v>-</v>
      </c>
      <c r="EE9" s="10" t="str">
        <f>IFERROR(__xludf.DUMMYFUNCTION("""COMPUTED_VALUE"""),"-")</f>
        <v>-</v>
      </c>
      <c r="EF9" s="10" t="str">
        <f>IFERROR(__xludf.DUMMYFUNCTION("""COMPUTED_VALUE"""),"-")</f>
        <v>-</v>
      </c>
      <c r="EG9" s="10" t="str">
        <f>IFERROR(__xludf.DUMMYFUNCTION("""COMPUTED_VALUE"""),"-")</f>
        <v>-</v>
      </c>
      <c r="EH9" s="10" t="str">
        <f>IFERROR(__xludf.DUMMYFUNCTION("""COMPUTED_VALUE"""),"-")</f>
        <v>-</v>
      </c>
      <c r="EI9" s="10" t="str">
        <f>IFERROR(__xludf.DUMMYFUNCTION("""COMPUTED_VALUE"""),"-")</f>
        <v>-</v>
      </c>
      <c r="EJ9" s="10" t="str">
        <f>IFERROR(__xludf.DUMMYFUNCTION("""COMPUTED_VALUE"""),"-")</f>
        <v>-</v>
      </c>
      <c r="EK9" s="10" t="str">
        <f>IFERROR(__xludf.DUMMYFUNCTION("""COMPUTED_VALUE"""),"-")</f>
        <v>-</v>
      </c>
      <c r="EL9" s="10" t="str">
        <f>IFERROR(__xludf.DUMMYFUNCTION("""COMPUTED_VALUE"""),"-")</f>
        <v>-</v>
      </c>
      <c r="EM9" s="10" t="str">
        <f>IFERROR(__xludf.DUMMYFUNCTION("""COMPUTED_VALUE"""),"-")</f>
        <v>-</v>
      </c>
      <c r="EN9" s="10" t="str">
        <f>IFERROR(__xludf.DUMMYFUNCTION("""COMPUTED_VALUE"""),"-")</f>
        <v>-</v>
      </c>
      <c r="EO9" s="10" t="str">
        <f>IFERROR(__xludf.DUMMYFUNCTION("""COMPUTED_VALUE"""),"-")</f>
        <v>-</v>
      </c>
      <c r="EP9" s="10" t="str">
        <f>IFERROR(__xludf.DUMMYFUNCTION("""COMPUTED_VALUE"""),"-")</f>
        <v>-</v>
      </c>
      <c r="EQ9" s="10" t="str">
        <f>IFERROR(__xludf.DUMMYFUNCTION("""COMPUTED_VALUE"""),"-")</f>
        <v>-</v>
      </c>
      <c r="ER9" s="10" t="str">
        <f>IFERROR(__xludf.DUMMYFUNCTION("""COMPUTED_VALUE"""),"-")</f>
        <v>-</v>
      </c>
      <c r="ES9" s="10" t="str">
        <f>IFERROR(__xludf.DUMMYFUNCTION("""COMPUTED_VALUE"""),"-")</f>
        <v>-</v>
      </c>
      <c r="ET9" s="10" t="str">
        <f>IFERROR(__xludf.DUMMYFUNCTION("""COMPUTED_VALUE"""),"-")</f>
        <v>-</v>
      </c>
      <c r="EU9" s="10" t="str">
        <f>IFERROR(__xludf.DUMMYFUNCTION("""COMPUTED_VALUE"""),"-")</f>
        <v>-</v>
      </c>
      <c r="EV9" s="10" t="str">
        <f>IFERROR(__xludf.DUMMYFUNCTION("""COMPUTED_VALUE"""),"-")</f>
        <v>-</v>
      </c>
      <c r="EW9" s="10" t="str">
        <f>IFERROR(__xludf.DUMMYFUNCTION("""COMPUTED_VALUE"""),"-")</f>
        <v>-</v>
      </c>
      <c r="EX9" s="10" t="str">
        <f>IFERROR(__xludf.DUMMYFUNCTION("""COMPUTED_VALUE"""),"-")</f>
        <v>-</v>
      </c>
      <c r="EY9" s="10" t="str">
        <f>IFERROR(__xludf.DUMMYFUNCTION("""COMPUTED_VALUE"""),"-")</f>
        <v>-</v>
      </c>
      <c r="EZ9" s="10" t="str">
        <f>IFERROR(__xludf.DUMMYFUNCTION("""COMPUTED_VALUE"""),"-")</f>
        <v>-</v>
      </c>
      <c r="FA9" s="10" t="str">
        <f>IFERROR(__xludf.DUMMYFUNCTION("""COMPUTED_VALUE"""),"-")</f>
        <v>-</v>
      </c>
      <c r="FB9" s="10" t="str">
        <f>IFERROR(__xludf.DUMMYFUNCTION("""COMPUTED_VALUE"""),"-")</f>
        <v>-</v>
      </c>
      <c r="FC9" s="10" t="str">
        <f>IFERROR(__xludf.DUMMYFUNCTION("""COMPUTED_VALUE"""),"-")</f>
        <v>-</v>
      </c>
      <c r="FD9" s="11" t="str">
        <f>IFERROR(__xludf.DUMMYFUNCTION("""COMPUTED_VALUE"""),"-")</f>
        <v>-</v>
      </c>
      <c r="FE9" s="10" t="str">
        <f>IFERROR(__xludf.DUMMYFUNCTION("""COMPUTED_VALUE"""),"-")</f>
        <v>-</v>
      </c>
      <c r="FF9" s="10" t="str">
        <f>IFERROR(__xludf.DUMMYFUNCTION("""COMPUTED_VALUE"""),"-")</f>
        <v>-</v>
      </c>
      <c r="FG9" s="10" t="str">
        <f>IFERROR(__xludf.DUMMYFUNCTION("""COMPUTED_VALUE"""),"-")</f>
        <v>-</v>
      </c>
      <c r="FH9" s="10" t="str">
        <f>IFERROR(__xludf.DUMMYFUNCTION("""COMPUTED_VALUE"""),"-")</f>
        <v>-</v>
      </c>
      <c r="FI9" s="10" t="str">
        <f>IFERROR(__xludf.DUMMYFUNCTION("""COMPUTED_VALUE"""),"-")</f>
        <v>-</v>
      </c>
      <c r="FJ9" s="10" t="str">
        <f>IFERROR(__xludf.DUMMYFUNCTION("""COMPUTED_VALUE"""),"-")</f>
        <v>-</v>
      </c>
      <c r="FK9" s="10" t="str">
        <f>IFERROR(__xludf.DUMMYFUNCTION("""COMPUTED_VALUE"""),"-")</f>
        <v>-</v>
      </c>
      <c r="FL9" s="10" t="str">
        <f>IFERROR(__xludf.DUMMYFUNCTION("""COMPUTED_VALUE"""),"-")</f>
        <v>-</v>
      </c>
      <c r="FM9" s="10" t="str">
        <f>IFERROR(__xludf.DUMMYFUNCTION("""COMPUTED_VALUE"""),"-")</f>
        <v>-</v>
      </c>
      <c r="FN9" s="10" t="str">
        <f>IFERROR(__xludf.DUMMYFUNCTION("""COMPUTED_VALUE"""),"-")</f>
        <v>-</v>
      </c>
      <c r="FO9" s="10" t="str">
        <f>IFERROR(__xludf.DUMMYFUNCTION("""COMPUTED_VALUE"""),"-")</f>
        <v>-</v>
      </c>
      <c r="FP9" s="10" t="str">
        <f>IFERROR(__xludf.DUMMYFUNCTION("""COMPUTED_VALUE"""),"-")</f>
        <v>-</v>
      </c>
      <c r="FQ9" s="10" t="str">
        <f>IFERROR(__xludf.DUMMYFUNCTION("""COMPUTED_VALUE"""),"-")</f>
        <v>-</v>
      </c>
      <c r="FR9" s="10" t="str">
        <f>IFERROR(__xludf.DUMMYFUNCTION("""COMPUTED_VALUE"""),"-")</f>
        <v>-</v>
      </c>
      <c r="FS9" s="10" t="str">
        <f>IFERROR(__xludf.DUMMYFUNCTION("""COMPUTED_VALUE"""),"-")</f>
        <v>-</v>
      </c>
      <c r="FT9" s="10" t="str">
        <f>IFERROR(__xludf.DUMMYFUNCTION("""COMPUTED_VALUE"""),"-")</f>
        <v>-</v>
      </c>
      <c r="FU9" s="10" t="str">
        <f>IFERROR(__xludf.DUMMYFUNCTION("""COMPUTED_VALUE"""),"-")</f>
        <v>-</v>
      </c>
      <c r="FV9" s="10" t="str">
        <f>IFERROR(__xludf.DUMMYFUNCTION("""COMPUTED_VALUE"""),"-")</f>
        <v>-</v>
      </c>
      <c r="FW9" s="10" t="str">
        <f>IFERROR(__xludf.DUMMYFUNCTION("""COMPUTED_VALUE"""),"-")</f>
        <v>-</v>
      </c>
      <c r="FX9" s="10" t="str">
        <f>IFERROR(__xludf.DUMMYFUNCTION("""COMPUTED_VALUE"""),"-")</f>
        <v>-</v>
      </c>
      <c r="FY9" s="10" t="str">
        <f>IFERROR(__xludf.DUMMYFUNCTION("""COMPUTED_VALUE"""),"-")</f>
        <v>-</v>
      </c>
      <c r="FZ9" s="10" t="str">
        <f>IFERROR(__xludf.DUMMYFUNCTION("""COMPUTED_VALUE"""),"-")</f>
        <v>-</v>
      </c>
      <c r="GA9" s="10" t="str">
        <f>IFERROR(__xludf.DUMMYFUNCTION("""COMPUTED_VALUE"""),"-")</f>
        <v>-</v>
      </c>
      <c r="GB9" s="10" t="str">
        <f>IFERROR(__xludf.DUMMYFUNCTION("""COMPUTED_VALUE"""),"-")</f>
        <v>-</v>
      </c>
      <c r="GC9" s="10" t="str">
        <f>IFERROR(__xludf.DUMMYFUNCTION("""COMPUTED_VALUE"""),"-")</f>
        <v>-</v>
      </c>
      <c r="GD9" s="10" t="str">
        <f>IFERROR(__xludf.DUMMYFUNCTION("""COMPUTED_VALUE"""),"-")</f>
        <v>-</v>
      </c>
      <c r="GE9" s="10" t="str">
        <f>IFERROR(__xludf.DUMMYFUNCTION("""COMPUTED_VALUE"""),"-")</f>
        <v>-</v>
      </c>
      <c r="GF9" s="10" t="str">
        <f>IFERROR(__xludf.DUMMYFUNCTION("""COMPUTED_VALUE"""),"-")</f>
        <v>-</v>
      </c>
      <c r="GG9" s="10" t="str">
        <f>IFERROR(__xludf.DUMMYFUNCTION("""COMPUTED_VALUE"""),"-")</f>
        <v>-</v>
      </c>
      <c r="GH9" s="10" t="str">
        <f>IFERROR(__xludf.DUMMYFUNCTION("""COMPUTED_VALUE"""),"-")</f>
        <v>-</v>
      </c>
      <c r="GI9" s="10" t="str">
        <f>IFERROR(__xludf.DUMMYFUNCTION("""COMPUTED_VALUE"""),"-")</f>
        <v>-</v>
      </c>
      <c r="GJ9" s="10" t="str">
        <f>IFERROR(__xludf.DUMMYFUNCTION("""COMPUTED_VALUE"""),"-")</f>
        <v>-</v>
      </c>
      <c r="GK9" s="10" t="str">
        <f>IFERROR(__xludf.DUMMYFUNCTION("""COMPUTED_VALUE"""),"-")</f>
        <v>-</v>
      </c>
      <c r="GL9" s="10" t="str">
        <f>IFERROR(__xludf.DUMMYFUNCTION("""COMPUTED_VALUE"""),"-")</f>
        <v>-</v>
      </c>
      <c r="GM9" s="10" t="str">
        <f>IFERROR(__xludf.DUMMYFUNCTION("""COMPUTED_VALUE"""),"-")</f>
        <v>-</v>
      </c>
      <c r="GN9" s="10" t="str">
        <f>IFERROR(__xludf.DUMMYFUNCTION("""COMPUTED_VALUE"""),"-")</f>
        <v>-</v>
      </c>
      <c r="GO9" s="10" t="str">
        <f>IFERROR(__xludf.DUMMYFUNCTION("""COMPUTED_VALUE"""),"-")</f>
        <v>-</v>
      </c>
      <c r="GP9" s="10" t="str">
        <f>IFERROR(__xludf.DUMMYFUNCTION("""COMPUTED_VALUE"""),"-")</f>
        <v>-</v>
      </c>
      <c r="GQ9" s="10" t="str">
        <f>IFERROR(__xludf.DUMMYFUNCTION("""COMPUTED_VALUE"""),"-")</f>
        <v>-</v>
      </c>
      <c r="GR9" s="10" t="str">
        <f>IFERROR(__xludf.DUMMYFUNCTION("""COMPUTED_VALUE"""),"-")</f>
        <v>-</v>
      </c>
      <c r="GS9" s="10" t="str">
        <f>IFERROR(__xludf.DUMMYFUNCTION("""COMPUTED_VALUE"""),"-")</f>
        <v>-</v>
      </c>
      <c r="GT9" s="10" t="str">
        <f>IFERROR(__xludf.DUMMYFUNCTION("""COMPUTED_VALUE"""),"-")</f>
        <v>-</v>
      </c>
      <c r="GU9" s="10" t="str">
        <f>IFERROR(__xludf.DUMMYFUNCTION("""COMPUTED_VALUE"""),"-")</f>
        <v>-</v>
      </c>
      <c r="GV9" s="10" t="str">
        <f>IFERROR(__xludf.DUMMYFUNCTION("""COMPUTED_VALUE"""),"-")</f>
        <v>-</v>
      </c>
      <c r="GW9" s="10" t="str">
        <f>IFERROR(__xludf.DUMMYFUNCTION("""COMPUTED_VALUE"""),"-")</f>
        <v>-</v>
      </c>
      <c r="GX9" s="10" t="str">
        <f>IFERROR(__xludf.DUMMYFUNCTION("""COMPUTED_VALUE"""),"-")</f>
        <v>-</v>
      </c>
      <c r="GY9" s="10" t="str">
        <f>IFERROR(__xludf.DUMMYFUNCTION("""COMPUTED_VALUE"""),"-")</f>
        <v>-</v>
      </c>
      <c r="GZ9" s="10" t="str">
        <f>IFERROR(__xludf.DUMMYFUNCTION("""COMPUTED_VALUE"""),"-")</f>
        <v>-</v>
      </c>
      <c r="HA9" s="10" t="str">
        <f>IFERROR(__xludf.DUMMYFUNCTION("""COMPUTED_VALUE"""),"-")</f>
        <v>-</v>
      </c>
      <c r="HB9" s="10" t="str">
        <f>IFERROR(__xludf.DUMMYFUNCTION("""COMPUTED_VALUE"""),"-")</f>
        <v>-</v>
      </c>
      <c r="HC9" s="10" t="str">
        <f>IFERROR(__xludf.DUMMYFUNCTION("""COMPUTED_VALUE"""),"-")</f>
        <v>-</v>
      </c>
      <c r="HD9" s="10" t="str">
        <f>IFERROR(__xludf.DUMMYFUNCTION("""COMPUTED_VALUE"""),"-")</f>
        <v>-</v>
      </c>
      <c r="HE9" s="10" t="str">
        <f>IFERROR(__xludf.DUMMYFUNCTION("""COMPUTED_VALUE"""),"-")</f>
        <v>-</v>
      </c>
      <c r="HF9" s="10" t="str">
        <f>IFERROR(__xludf.DUMMYFUNCTION("""COMPUTED_VALUE"""),"-")</f>
        <v>-</v>
      </c>
      <c r="HG9" s="10" t="str">
        <f>IFERROR(__xludf.DUMMYFUNCTION("""COMPUTED_VALUE"""),"-")</f>
        <v>-</v>
      </c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</row>
    <row r="10">
      <c r="A10" s="7"/>
      <c r="B10" s="8">
        <v>2.0</v>
      </c>
      <c r="C10" s="8" t="str">
        <f t="shared" si="1"/>
        <v>7 - 8</v>
      </c>
      <c r="D10" s="7" t="str">
        <f>IFERROR(__xludf.DUMMYFUNCTION("""COMPUTED_VALUE"""),"A707")</f>
        <v>A707</v>
      </c>
      <c r="E10" s="7" t="str">
        <f>IFERROR(__xludf.DUMMYFUNCTION("""COMPUTED_VALUE"""),"Aleksa")</f>
        <v>Aleksa</v>
      </c>
      <c r="F10" s="7" t="str">
        <f>IFERROR(__xludf.DUMMYFUNCTION("""COMPUTED_VALUE"""),"Đorđević")</f>
        <v>Đorđević</v>
      </c>
      <c r="G10" s="9">
        <f>IFERROR(__xludf.DUMMYFUNCTION("""COMPUTED_VALUE"""),200.0)</f>
        <v>200</v>
      </c>
      <c r="H10" s="7" t="str">
        <f>IFERROR(__xludf.DUMMYFUNCTION("""COMPUTED_VALUE"""),"ODOBREN")</f>
        <v>ODOBREN</v>
      </c>
      <c r="I10" s="7" t="str">
        <f>IFERROR(__xludf.DUMMYFUNCTION("""COMPUTED_VALUE"""),"Niš")</f>
        <v>Niš</v>
      </c>
      <c r="J10" s="7" t="str">
        <f>IFERROR(__xludf.DUMMYFUNCTION("""COMPUTED_VALUE"""),"Gimnazija Svetozar Marković")</f>
        <v>Gimnazija Svetozar Marković</v>
      </c>
      <c r="K10" s="7" t="str">
        <f>IFERROR(__xludf.DUMMYFUNCTION("""COMPUTED_VALUE"""),"I")</f>
        <v>I</v>
      </c>
      <c r="L10" s="7" t="str">
        <f>IFERROR(__xludf.DUMMYFUNCTION("""COMPUTED_VALUE"""),"B")</f>
        <v>B</v>
      </c>
      <c r="M10" s="7" t="str">
        <f>IFERROR(__xludf.DUMMYFUNCTION("""COMPUTED_VALUE"""),"Nikola Milosavljević")</f>
        <v>Nikola Milosavljević</v>
      </c>
      <c r="N10" s="11">
        <f>IFERROR(__xludf.DUMMYFUNCTION("""COMPUTED_VALUE"""),100.0)</f>
        <v>100</v>
      </c>
      <c r="O10" s="10">
        <f>IFERROR(__xludf.DUMMYFUNCTION("""COMPUTED_VALUE"""),100.0)</f>
        <v>100</v>
      </c>
      <c r="P10" s="10">
        <f>IFERROR(__xludf.DUMMYFUNCTION("""COMPUTED_VALUE"""),0.0)</f>
        <v>0</v>
      </c>
      <c r="Q10" s="10" t="str">
        <f>IFERROR(__xludf.DUMMYFUNCTION("""COMPUTED_VALUE"""),"-")</f>
        <v>-</v>
      </c>
      <c r="R10" s="10" t="str">
        <f>IFERROR(__xludf.DUMMYFUNCTION("""COMPUTED_VALUE"""),"-")</f>
        <v>-</v>
      </c>
      <c r="S10" s="10" t="str">
        <f>IFERROR(__xludf.DUMMYFUNCTION("""COMPUTED_VALUE"""),"-")</f>
        <v>-</v>
      </c>
      <c r="T10" s="11">
        <f>IFERROR(__xludf.DUMMYFUNCTION("""COMPUTED_VALUE"""),1.0)</f>
        <v>1</v>
      </c>
      <c r="U10" s="10">
        <f>IFERROR(__xludf.DUMMYFUNCTION("""COMPUTED_VALUE"""),1.0)</f>
        <v>1</v>
      </c>
      <c r="V10" s="10">
        <f>IFERROR(__xludf.DUMMYFUNCTION("""COMPUTED_VALUE"""),1.0)</f>
        <v>1</v>
      </c>
      <c r="W10" s="10">
        <f>IFERROR(__xludf.DUMMYFUNCTION("""COMPUTED_VALUE"""),1.0)</f>
        <v>1</v>
      </c>
      <c r="X10" s="10">
        <f>IFERROR(__xludf.DUMMYFUNCTION("""COMPUTED_VALUE"""),1.0)</f>
        <v>1</v>
      </c>
      <c r="Y10" s="10">
        <f>IFERROR(__xludf.DUMMYFUNCTION("""COMPUTED_VALUE"""),1.0)</f>
        <v>1</v>
      </c>
      <c r="Z10" s="10">
        <f>IFERROR(__xludf.DUMMYFUNCTION("""COMPUTED_VALUE"""),1.0)</f>
        <v>1</v>
      </c>
      <c r="AA10" s="10">
        <f>IFERROR(__xludf.DUMMYFUNCTION("""COMPUTED_VALUE"""),1.0)</f>
        <v>1</v>
      </c>
      <c r="AB10" s="10">
        <f>IFERROR(__xludf.DUMMYFUNCTION("""COMPUTED_VALUE"""),1.0)</f>
        <v>1</v>
      </c>
      <c r="AC10" s="10">
        <f>IFERROR(__xludf.DUMMYFUNCTION("""COMPUTED_VALUE"""),1.0)</f>
        <v>1</v>
      </c>
      <c r="AD10" s="10">
        <f>IFERROR(__xludf.DUMMYFUNCTION("""COMPUTED_VALUE"""),1.0)</f>
        <v>1</v>
      </c>
      <c r="AE10" s="10">
        <f>IFERROR(__xludf.DUMMYFUNCTION("""COMPUTED_VALUE"""),1.0)</f>
        <v>1</v>
      </c>
      <c r="AF10" s="10">
        <f>IFERROR(__xludf.DUMMYFUNCTION("""COMPUTED_VALUE"""),1.0)</f>
        <v>1</v>
      </c>
      <c r="AG10" s="10">
        <f>IFERROR(__xludf.DUMMYFUNCTION("""COMPUTED_VALUE"""),1.0)</f>
        <v>1</v>
      </c>
      <c r="AH10" s="10">
        <f>IFERROR(__xludf.DUMMYFUNCTION("""COMPUTED_VALUE"""),1.0)</f>
        <v>1</v>
      </c>
      <c r="AI10" s="10">
        <f>IFERROR(__xludf.DUMMYFUNCTION("""COMPUTED_VALUE"""),1.0)</f>
        <v>1</v>
      </c>
      <c r="AJ10" s="10">
        <f>IFERROR(__xludf.DUMMYFUNCTION("""COMPUTED_VALUE"""),1.0)</f>
        <v>1</v>
      </c>
      <c r="AK10" s="10">
        <f>IFERROR(__xludf.DUMMYFUNCTION("""COMPUTED_VALUE"""),1.0)</f>
        <v>1</v>
      </c>
      <c r="AL10" s="10">
        <f>IFERROR(__xludf.DUMMYFUNCTION("""COMPUTED_VALUE"""),1.0)</f>
        <v>1</v>
      </c>
      <c r="AM10" s="10">
        <f>IFERROR(__xludf.DUMMYFUNCTION("""COMPUTED_VALUE"""),1.0)</f>
        <v>1</v>
      </c>
      <c r="AN10" s="11">
        <f>IFERROR(__xludf.DUMMYFUNCTION("""COMPUTED_VALUE"""),1.0)</f>
        <v>1</v>
      </c>
      <c r="AO10" s="10">
        <f>IFERROR(__xludf.DUMMYFUNCTION("""COMPUTED_VALUE"""),1.0)</f>
        <v>1</v>
      </c>
      <c r="AP10" s="10">
        <f>IFERROR(__xludf.DUMMYFUNCTION("""COMPUTED_VALUE"""),1.0)</f>
        <v>1</v>
      </c>
      <c r="AQ10" s="10">
        <f>IFERROR(__xludf.DUMMYFUNCTION("""COMPUTED_VALUE"""),1.0)</f>
        <v>1</v>
      </c>
      <c r="AR10" s="10">
        <f>IFERROR(__xludf.DUMMYFUNCTION("""COMPUTED_VALUE"""),1.0)</f>
        <v>1</v>
      </c>
      <c r="AS10" s="10">
        <f>IFERROR(__xludf.DUMMYFUNCTION("""COMPUTED_VALUE"""),1.0)</f>
        <v>1</v>
      </c>
      <c r="AT10" s="10">
        <f>IFERROR(__xludf.DUMMYFUNCTION("""COMPUTED_VALUE"""),1.0)</f>
        <v>1</v>
      </c>
      <c r="AU10" s="10">
        <f>IFERROR(__xludf.DUMMYFUNCTION("""COMPUTED_VALUE"""),1.0)</f>
        <v>1</v>
      </c>
      <c r="AV10" s="10">
        <f>IFERROR(__xludf.DUMMYFUNCTION("""COMPUTED_VALUE"""),1.0)</f>
        <v>1</v>
      </c>
      <c r="AW10" s="10">
        <f>IFERROR(__xludf.DUMMYFUNCTION("""COMPUTED_VALUE"""),1.0)</f>
        <v>1</v>
      </c>
      <c r="AX10" s="10">
        <f>IFERROR(__xludf.DUMMYFUNCTION("""COMPUTED_VALUE"""),1.0)</f>
        <v>1</v>
      </c>
      <c r="AY10" s="10">
        <f>IFERROR(__xludf.DUMMYFUNCTION("""COMPUTED_VALUE"""),1.0)</f>
        <v>1</v>
      </c>
      <c r="AZ10" s="10">
        <f>IFERROR(__xludf.DUMMYFUNCTION("""COMPUTED_VALUE"""),1.0)</f>
        <v>1</v>
      </c>
      <c r="BA10" s="10">
        <f>IFERROR(__xludf.DUMMYFUNCTION("""COMPUTED_VALUE"""),1.0)</f>
        <v>1</v>
      </c>
      <c r="BB10" s="10">
        <f>IFERROR(__xludf.DUMMYFUNCTION("""COMPUTED_VALUE"""),1.0)</f>
        <v>1</v>
      </c>
      <c r="BC10" s="10">
        <f>IFERROR(__xludf.DUMMYFUNCTION("""COMPUTED_VALUE"""),1.0)</f>
        <v>1</v>
      </c>
      <c r="BD10" s="10">
        <f>IFERROR(__xludf.DUMMYFUNCTION("""COMPUTED_VALUE"""),1.0)</f>
        <v>1</v>
      </c>
      <c r="BE10" s="10">
        <f>IFERROR(__xludf.DUMMYFUNCTION("""COMPUTED_VALUE"""),1.0)</f>
        <v>1</v>
      </c>
      <c r="BF10" s="10">
        <f>IFERROR(__xludf.DUMMYFUNCTION("""COMPUTED_VALUE"""),1.0)</f>
        <v>1</v>
      </c>
      <c r="BG10" s="10">
        <f>IFERROR(__xludf.DUMMYFUNCTION("""COMPUTED_VALUE"""),1.0)</f>
        <v>1</v>
      </c>
      <c r="BH10" s="10">
        <f>IFERROR(__xludf.DUMMYFUNCTION("""COMPUTED_VALUE"""),1.0)</f>
        <v>1</v>
      </c>
      <c r="BI10" s="10">
        <f>IFERROR(__xludf.DUMMYFUNCTION("""COMPUTED_VALUE"""),1.0)</f>
        <v>1</v>
      </c>
      <c r="BJ10" s="10">
        <f>IFERROR(__xludf.DUMMYFUNCTION("""COMPUTED_VALUE"""),1.0)</f>
        <v>1</v>
      </c>
      <c r="BK10" s="10">
        <f>IFERROR(__xludf.DUMMYFUNCTION("""COMPUTED_VALUE"""),1.0)</f>
        <v>1</v>
      </c>
      <c r="BL10" s="11" t="str">
        <f>IFERROR(__xludf.DUMMYFUNCTION("""COMPUTED_VALUE"""),"WA")</f>
        <v>WA</v>
      </c>
      <c r="BM10" s="10" t="str">
        <f>IFERROR(__xludf.DUMMYFUNCTION("""COMPUTED_VALUE"""),"WA")</f>
        <v>WA</v>
      </c>
      <c r="BN10" s="10" t="str">
        <f>IFERROR(__xludf.DUMMYFUNCTION("""COMPUTED_VALUE"""),"WA")</f>
        <v>WA</v>
      </c>
      <c r="BO10" s="10" t="str">
        <f>IFERROR(__xludf.DUMMYFUNCTION("""COMPUTED_VALUE"""),"WA")</f>
        <v>WA</v>
      </c>
      <c r="BP10" s="10" t="str">
        <f>IFERROR(__xludf.DUMMYFUNCTION("""COMPUTED_VALUE"""),"WA")</f>
        <v>WA</v>
      </c>
      <c r="BQ10" s="10" t="str">
        <f>IFERROR(__xludf.DUMMYFUNCTION("""COMPUTED_VALUE"""),"WA")</f>
        <v>WA</v>
      </c>
      <c r="BR10" s="10" t="str">
        <f>IFERROR(__xludf.DUMMYFUNCTION("""COMPUTED_VALUE"""),"WA")</f>
        <v>WA</v>
      </c>
      <c r="BS10" s="10" t="str">
        <f>IFERROR(__xludf.DUMMYFUNCTION("""COMPUTED_VALUE"""),"WA")</f>
        <v>WA</v>
      </c>
      <c r="BT10" s="10" t="str">
        <f>IFERROR(__xludf.DUMMYFUNCTION("""COMPUTED_VALUE"""),"WA")</f>
        <v>WA</v>
      </c>
      <c r="BU10" s="10">
        <f>IFERROR(__xludf.DUMMYFUNCTION("""COMPUTED_VALUE"""),1.0)</f>
        <v>1</v>
      </c>
      <c r="BV10" s="10">
        <f>IFERROR(__xludf.DUMMYFUNCTION("""COMPUTED_VALUE"""),1.0)</f>
        <v>1</v>
      </c>
      <c r="BW10" s="10">
        <f>IFERROR(__xludf.DUMMYFUNCTION("""COMPUTED_VALUE"""),1.0)</f>
        <v>1</v>
      </c>
      <c r="BX10" s="10" t="str">
        <f>IFERROR(__xludf.DUMMYFUNCTION("""COMPUTED_VALUE"""),"WA")</f>
        <v>WA</v>
      </c>
      <c r="BY10" s="10" t="str">
        <f>IFERROR(__xludf.DUMMYFUNCTION("""COMPUTED_VALUE"""),"WA")</f>
        <v>WA</v>
      </c>
      <c r="BZ10" s="10" t="str">
        <f>IFERROR(__xludf.DUMMYFUNCTION("""COMPUTED_VALUE"""),"WA")</f>
        <v>WA</v>
      </c>
      <c r="CA10" s="10" t="str">
        <f>IFERROR(__xludf.DUMMYFUNCTION("""COMPUTED_VALUE"""),"WA")</f>
        <v>WA</v>
      </c>
      <c r="CB10" s="10" t="str">
        <f>IFERROR(__xludf.DUMMYFUNCTION("""COMPUTED_VALUE"""),"WA")</f>
        <v>WA</v>
      </c>
      <c r="CC10" s="10" t="str">
        <f>IFERROR(__xludf.DUMMYFUNCTION("""COMPUTED_VALUE"""),"WA")</f>
        <v>WA</v>
      </c>
      <c r="CD10" s="10" t="str">
        <f>IFERROR(__xludf.DUMMYFUNCTION("""COMPUTED_VALUE"""),"WA")</f>
        <v>WA</v>
      </c>
      <c r="CE10" s="10">
        <f>IFERROR(__xludf.DUMMYFUNCTION("""COMPUTED_VALUE"""),1.0)</f>
        <v>1</v>
      </c>
      <c r="CF10" s="10">
        <f>IFERROR(__xludf.DUMMYFUNCTION("""COMPUTED_VALUE"""),1.0)</f>
        <v>1</v>
      </c>
      <c r="CG10" s="10">
        <f>IFERROR(__xludf.DUMMYFUNCTION("""COMPUTED_VALUE"""),1.0)</f>
        <v>1</v>
      </c>
      <c r="CH10" s="10" t="str">
        <f>IFERROR(__xludf.DUMMYFUNCTION("""COMPUTED_VALUE"""),"WA")</f>
        <v>WA</v>
      </c>
      <c r="CI10" s="10" t="str">
        <f>IFERROR(__xludf.DUMMYFUNCTION("""COMPUTED_VALUE"""),"WA")</f>
        <v>WA</v>
      </c>
      <c r="CJ10" s="10" t="str">
        <f>IFERROR(__xludf.DUMMYFUNCTION("""COMPUTED_VALUE"""),"WA")</f>
        <v>WA</v>
      </c>
      <c r="CK10" s="10" t="str">
        <f>IFERROR(__xludf.DUMMYFUNCTION("""COMPUTED_VALUE"""),"WA")</f>
        <v>WA</v>
      </c>
      <c r="CL10" s="10" t="str">
        <f>IFERROR(__xludf.DUMMYFUNCTION("""COMPUTED_VALUE"""),"WA")</f>
        <v>WA</v>
      </c>
      <c r="CM10" s="10" t="str">
        <f>IFERROR(__xludf.DUMMYFUNCTION("""COMPUTED_VALUE"""),"WA")</f>
        <v>WA</v>
      </c>
      <c r="CN10" s="10" t="str">
        <f>IFERROR(__xludf.DUMMYFUNCTION("""COMPUTED_VALUE"""),"WA")</f>
        <v>WA</v>
      </c>
      <c r="CO10" s="11" t="str">
        <f>IFERROR(__xludf.DUMMYFUNCTION("""COMPUTED_VALUE"""),"-")</f>
        <v>-</v>
      </c>
      <c r="CP10" s="10" t="str">
        <f>IFERROR(__xludf.DUMMYFUNCTION("""COMPUTED_VALUE"""),"-")</f>
        <v>-</v>
      </c>
      <c r="CQ10" s="10" t="str">
        <f>IFERROR(__xludf.DUMMYFUNCTION("""COMPUTED_VALUE"""),"-")</f>
        <v>-</v>
      </c>
      <c r="CR10" s="10" t="str">
        <f>IFERROR(__xludf.DUMMYFUNCTION("""COMPUTED_VALUE"""),"-")</f>
        <v>-</v>
      </c>
      <c r="CS10" s="10" t="str">
        <f>IFERROR(__xludf.DUMMYFUNCTION("""COMPUTED_VALUE"""),"-")</f>
        <v>-</v>
      </c>
      <c r="CT10" s="10" t="str">
        <f>IFERROR(__xludf.DUMMYFUNCTION("""COMPUTED_VALUE"""),"-")</f>
        <v>-</v>
      </c>
      <c r="CU10" s="10" t="str">
        <f>IFERROR(__xludf.DUMMYFUNCTION("""COMPUTED_VALUE"""),"-")</f>
        <v>-</v>
      </c>
      <c r="CV10" s="10" t="str">
        <f>IFERROR(__xludf.DUMMYFUNCTION("""COMPUTED_VALUE"""),"-")</f>
        <v>-</v>
      </c>
      <c r="CW10" s="10" t="str">
        <f>IFERROR(__xludf.DUMMYFUNCTION("""COMPUTED_VALUE"""),"-")</f>
        <v>-</v>
      </c>
      <c r="CX10" s="10" t="str">
        <f>IFERROR(__xludf.DUMMYFUNCTION("""COMPUTED_VALUE"""),"-")</f>
        <v>-</v>
      </c>
      <c r="CY10" s="10" t="str">
        <f>IFERROR(__xludf.DUMMYFUNCTION("""COMPUTED_VALUE"""),"-")</f>
        <v>-</v>
      </c>
      <c r="CZ10" s="10" t="str">
        <f>IFERROR(__xludf.DUMMYFUNCTION("""COMPUTED_VALUE"""),"-")</f>
        <v>-</v>
      </c>
      <c r="DA10" s="10" t="str">
        <f>IFERROR(__xludf.DUMMYFUNCTION("""COMPUTED_VALUE"""),"-")</f>
        <v>-</v>
      </c>
      <c r="DB10" s="10" t="str">
        <f>IFERROR(__xludf.DUMMYFUNCTION("""COMPUTED_VALUE"""),"-")</f>
        <v>-</v>
      </c>
      <c r="DC10" s="10" t="str">
        <f>IFERROR(__xludf.DUMMYFUNCTION("""COMPUTED_VALUE"""),"-")</f>
        <v>-</v>
      </c>
      <c r="DD10" s="10" t="str">
        <f>IFERROR(__xludf.DUMMYFUNCTION("""COMPUTED_VALUE"""),"-")</f>
        <v>-</v>
      </c>
      <c r="DE10" s="10" t="str">
        <f>IFERROR(__xludf.DUMMYFUNCTION("""COMPUTED_VALUE"""),"-")</f>
        <v>-</v>
      </c>
      <c r="DF10" s="10" t="str">
        <f>IFERROR(__xludf.DUMMYFUNCTION("""COMPUTED_VALUE"""),"-")</f>
        <v>-</v>
      </c>
      <c r="DG10" s="10" t="str">
        <f>IFERROR(__xludf.DUMMYFUNCTION("""COMPUTED_VALUE"""),"-")</f>
        <v>-</v>
      </c>
      <c r="DH10" s="10" t="str">
        <f>IFERROR(__xludf.DUMMYFUNCTION("""COMPUTED_VALUE"""),"-")</f>
        <v>-</v>
      </c>
      <c r="DI10" s="10" t="str">
        <f>IFERROR(__xludf.DUMMYFUNCTION("""COMPUTED_VALUE"""),"-")</f>
        <v>-</v>
      </c>
      <c r="DJ10" s="10" t="str">
        <f>IFERROR(__xludf.DUMMYFUNCTION("""COMPUTED_VALUE"""),"-")</f>
        <v>-</v>
      </c>
      <c r="DK10" s="10" t="str">
        <f>IFERROR(__xludf.DUMMYFUNCTION("""COMPUTED_VALUE"""),"-")</f>
        <v>-</v>
      </c>
      <c r="DL10" s="10" t="str">
        <f>IFERROR(__xludf.DUMMYFUNCTION("""COMPUTED_VALUE"""),"-")</f>
        <v>-</v>
      </c>
      <c r="DM10" s="10" t="str">
        <f>IFERROR(__xludf.DUMMYFUNCTION("""COMPUTED_VALUE"""),"-")</f>
        <v>-</v>
      </c>
      <c r="DN10" s="10" t="str">
        <f>IFERROR(__xludf.DUMMYFUNCTION("""COMPUTED_VALUE"""),"-")</f>
        <v>-</v>
      </c>
      <c r="DO10" s="10" t="str">
        <f>IFERROR(__xludf.DUMMYFUNCTION("""COMPUTED_VALUE"""),"-")</f>
        <v>-</v>
      </c>
      <c r="DP10" s="10" t="str">
        <f>IFERROR(__xludf.DUMMYFUNCTION("""COMPUTED_VALUE"""),"-")</f>
        <v>-</v>
      </c>
      <c r="DQ10" s="10" t="str">
        <f>IFERROR(__xludf.DUMMYFUNCTION("""COMPUTED_VALUE"""),"-")</f>
        <v>-</v>
      </c>
      <c r="DR10" s="10" t="str">
        <f>IFERROR(__xludf.DUMMYFUNCTION("""COMPUTED_VALUE"""),"-")</f>
        <v>-</v>
      </c>
      <c r="DS10" s="10" t="str">
        <f>IFERROR(__xludf.DUMMYFUNCTION("""COMPUTED_VALUE"""),"-")</f>
        <v>-</v>
      </c>
      <c r="DT10" s="10" t="str">
        <f>IFERROR(__xludf.DUMMYFUNCTION("""COMPUTED_VALUE"""),"-")</f>
        <v>-</v>
      </c>
      <c r="DU10" s="10" t="str">
        <f>IFERROR(__xludf.DUMMYFUNCTION("""COMPUTED_VALUE"""),"-")</f>
        <v>-</v>
      </c>
      <c r="DV10" s="10" t="str">
        <f>IFERROR(__xludf.DUMMYFUNCTION("""COMPUTED_VALUE"""),"-")</f>
        <v>-</v>
      </c>
      <c r="DW10" s="10" t="str">
        <f>IFERROR(__xludf.DUMMYFUNCTION("""COMPUTED_VALUE"""),"-")</f>
        <v>-</v>
      </c>
      <c r="DX10" s="10" t="str">
        <f>IFERROR(__xludf.DUMMYFUNCTION("""COMPUTED_VALUE"""),"-")</f>
        <v>-</v>
      </c>
      <c r="DY10" s="10" t="str">
        <f>IFERROR(__xludf.DUMMYFUNCTION("""COMPUTED_VALUE"""),"-")</f>
        <v>-</v>
      </c>
      <c r="DZ10" s="10" t="str">
        <f>IFERROR(__xludf.DUMMYFUNCTION("""COMPUTED_VALUE"""),"-")</f>
        <v>-</v>
      </c>
      <c r="EA10" s="10" t="str">
        <f>IFERROR(__xludf.DUMMYFUNCTION("""COMPUTED_VALUE"""),"-")</f>
        <v>-</v>
      </c>
      <c r="EB10" s="10" t="str">
        <f>IFERROR(__xludf.DUMMYFUNCTION("""COMPUTED_VALUE"""),"-")</f>
        <v>-</v>
      </c>
      <c r="EC10" s="10" t="str">
        <f>IFERROR(__xludf.DUMMYFUNCTION("""COMPUTED_VALUE"""),"-")</f>
        <v>-</v>
      </c>
      <c r="ED10" s="10" t="str">
        <f>IFERROR(__xludf.DUMMYFUNCTION("""COMPUTED_VALUE"""),"-")</f>
        <v>-</v>
      </c>
      <c r="EE10" s="10" t="str">
        <f>IFERROR(__xludf.DUMMYFUNCTION("""COMPUTED_VALUE"""),"-")</f>
        <v>-</v>
      </c>
      <c r="EF10" s="10" t="str">
        <f>IFERROR(__xludf.DUMMYFUNCTION("""COMPUTED_VALUE"""),"-")</f>
        <v>-</v>
      </c>
      <c r="EG10" s="10" t="str">
        <f>IFERROR(__xludf.DUMMYFUNCTION("""COMPUTED_VALUE"""),"-")</f>
        <v>-</v>
      </c>
      <c r="EH10" s="10" t="str">
        <f>IFERROR(__xludf.DUMMYFUNCTION("""COMPUTED_VALUE"""),"-")</f>
        <v>-</v>
      </c>
      <c r="EI10" s="10" t="str">
        <f>IFERROR(__xludf.DUMMYFUNCTION("""COMPUTED_VALUE"""),"-")</f>
        <v>-</v>
      </c>
      <c r="EJ10" s="10" t="str">
        <f>IFERROR(__xludf.DUMMYFUNCTION("""COMPUTED_VALUE"""),"-")</f>
        <v>-</v>
      </c>
      <c r="EK10" s="10" t="str">
        <f>IFERROR(__xludf.DUMMYFUNCTION("""COMPUTED_VALUE"""),"-")</f>
        <v>-</v>
      </c>
      <c r="EL10" s="10" t="str">
        <f>IFERROR(__xludf.DUMMYFUNCTION("""COMPUTED_VALUE"""),"-")</f>
        <v>-</v>
      </c>
      <c r="EM10" s="10" t="str">
        <f>IFERROR(__xludf.DUMMYFUNCTION("""COMPUTED_VALUE"""),"-")</f>
        <v>-</v>
      </c>
      <c r="EN10" s="10" t="str">
        <f>IFERROR(__xludf.DUMMYFUNCTION("""COMPUTED_VALUE"""),"-")</f>
        <v>-</v>
      </c>
      <c r="EO10" s="10" t="str">
        <f>IFERROR(__xludf.DUMMYFUNCTION("""COMPUTED_VALUE"""),"-")</f>
        <v>-</v>
      </c>
      <c r="EP10" s="10" t="str">
        <f>IFERROR(__xludf.DUMMYFUNCTION("""COMPUTED_VALUE"""),"-")</f>
        <v>-</v>
      </c>
      <c r="EQ10" s="10" t="str">
        <f>IFERROR(__xludf.DUMMYFUNCTION("""COMPUTED_VALUE"""),"-")</f>
        <v>-</v>
      </c>
      <c r="ER10" s="10" t="str">
        <f>IFERROR(__xludf.DUMMYFUNCTION("""COMPUTED_VALUE"""),"-")</f>
        <v>-</v>
      </c>
      <c r="ES10" s="10" t="str">
        <f>IFERROR(__xludf.DUMMYFUNCTION("""COMPUTED_VALUE"""),"-")</f>
        <v>-</v>
      </c>
      <c r="ET10" s="10" t="str">
        <f>IFERROR(__xludf.DUMMYFUNCTION("""COMPUTED_VALUE"""),"-")</f>
        <v>-</v>
      </c>
      <c r="EU10" s="10" t="str">
        <f>IFERROR(__xludf.DUMMYFUNCTION("""COMPUTED_VALUE"""),"-")</f>
        <v>-</v>
      </c>
      <c r="EV10" s="10" t="str">
        <f>IFERROR(__xludf.DUMMYFUNCTION("""COMPUTED_VALUE"""),"-")</f>
        <v>-</v>
      </c>
      <c r="EW10" s="10" t="str">
        <f>IFERROR(__xludf.DUMMYFUNCTION("""COMPUTED_VALUE"""),"-")</f>
        <v>-</v>
      </c>
      <c r="EX10" s="10" t="str">
        <f>IFERROR(__xludf.DUMMYFUNCTION("""COMPUTED_VALUE"""),"-")</f>
        <v>-</v>
      </c>
      <c r="EY10" s="10" t="str">
        <f>IFERROR(__xludf.DUMMYFUNCTION("""COMPUTED_VALUE"""),"-")</f>
        <v>-</v>
      </c>
      <c r="EZ10" s="10" t="str">
        <f>IFERROR(__xludf.DUMMYFUNCTION("""COMPUTED_VALUE"""),"-")</f>
        <v>-</v>
      </c>
      <c r="FA10" s="10" t="str">
        <f>IFERROR(__xludf.DUMMYFUNCTION("""COMPUTED_VALUE"""),"-")</f>
        <v>-</v>
      </c>
      <c r="FB10" s="10" t="str">
        <f>IFERROR(__xludf.DUMMYFUNCTION("""COMPUTED_VALUE"""),"-")</f>
        <v>-</v>
      </c>
      <c r="FC10" s="10" t="str">
        <f>IFERROR(__xludf.DUMMYFUNCTION("""COMPUTED_VALUE"""),"-")</f>
        <v>-</v>
      </c>
      <c r="FD10" s="11" t="str">
        <f>IFERROR(__xludf.DUMMYFUNCTION("""COMPUTED_VALUE"""),"-")</f>
        <v>-</v>
      </c>
      <c r="FE10" s="10" t="str">
        <f>IFERROR(__xludf.DUMMYFUNCTION("""COMPUTED_VALUE"""),"-")</f>
        <v>-</v>
      </c>
      <c r="FF10" s="10" t="str">
        <f>IFERROR(__xludf.DUMMYFUNCTION("""COMPUTED_VALUE"""),"-")</f>
        <v>-</v>
      </c>
      <c r="FG10" s="10" t="str">
        <f>IFERROR(__xludf.DUMMYFUNCTION("""COMPUTED_VALUE"""),"-")</f>
        <v>-</v>
      </c>
      <c r="FH10" s="10" t="str">
        <f>IFERROR(__xludf.DUMMYFUNCTION("""COMPUTED_VALUE"""),"-")</f>
        <v>-</v>
      </c>
      <c r="FI10" s="10" t="str">
        <f>IFERROR(__xludf.DUMMYFUNCTION("""COMPUTED_VALUE"""),"-")</f>
        <v>-</v>
      </c>
      <c r="FJ10" s="10" t="str">
        <f>IFERROR(__xludf.DUMMYFUNCTION("""COMPUTED_VALUE"""),"-")</f>
        <v>-</v>
      </c>
      <c r="FK10" s="10" t="str">
        <f>IFERROR(__xludf.DUMMYFUNCTION("""COMPUTED_VALUE"""),"-")</f>
        <v>-</v>
      </c>
      <c r="FL10" s="10" t="str">
        <f>IFERROR(__xludf.DUMMYFUNCTION("""COMPUTED_VALUE"""),"-")</f>
        <v>-</v>
      </c>
      <c r="FM10" s="10" t="str">
        <f>IFERROR(__xludf.DUMMYFUNCTION("""COMPUTED_VALUE"""),"-")</f>
        <v>-</v>
      </c>
      <c r="FN10" s="10" t="str">
        <f>IFERROR(__xludf.DUMMYFUNCTION("""COMPUTED_VALUE"""),"-")</f>
        <v>-</v>
      </c>
      <c r="FO10" s="10" t="str">
        <f>IFERROR(__xludf.DUMMYFUNCTION("""COMPUTED_VALUE"""),"-")</f>
        <v>-</v>
      </c>
      <c r="FP10" s="10" t="str">
        <f>IFERROR(__xludf.DUMMYFUNCTION("""COMPUTED_VALUE"""),"-")</f>
        <v>-</v>
      </c>
      <c r="FQ10" s="10" t="str">
        <f>IFERROR(__xludf.DUMMYFUNCTION("""COMPUTED_VALUE"""),"-")</f>
        <v>-</v>
      </c>
      <c r="FR10" s="10" t="str">
        <f>IFERROR(__xludf.DUMMYFUNCTION("""COMPUTED_VALUE"""),"-")</f>
        <v>-</v>
      </c>
      <c r="FS10" s="10" t="str">
        <f>IFERROR(__xludf.DUMMYFUNCTION("""COMPUTED_VALUE"""),"-")</f>
        <v>-</v>
      </c>
      <c r="FT10" s="10" t="str">
        <f>IFERROR(__xludf.DUMMYFUNCTION("""COMPUTED_VALUE"""),"-")</f>
        <v>-</v>
      </c>
      <c r="FU10" s="10" t="str">
        <f>IFERROR(__xludf.DUMMYFUNCTION("""COMPUTED_VALUE"""),"-")</f>
        <v>-</v>
      </c>
      <c r="FV10" s="10" t="str">
        <f>IFERROR(__xludf.DUMMYFUNCTION("""COMPUTED_VALUE"""),"-")</f>
        <v>-</v>
      </c>
      <c r="FW10" s="10" t="str">
        <f>IFERROR(__xludf.DUMMYFUNCTION("""COMPUTED_VALUE"""),"-")</f>
        <v>-</v>
      </c>
      <c r="FX10" s="10" t="str">
        <f>IFERROR(__xludf.DUMMYFUNCTION("""COMPUTED_VALUE"""),"-")</f>
        <v>-</v>
      </c>
      <c r="FY10" s="10" t="str">
        <f>IFERROR(__xludf.DUMMYFUNCTION("""COMPUTED_VALUE"""),"-")</f>
        <v>-</v>
      </c>
      <c r="FZ10" s="10" t="str">
        <f>IFERROR(__xludf.DUMMYFUNCTION("""COMPUTED_VALUE"""),"-")</f>
        <v>-</v>
      </c>
      <c r="GA10" s="10" t="str">
        <f>IFERROR(__xludf.DUMMYFUNCTION("""COMPUTED_VALUE"""),"-")</f>
        <v>-</v>
      </c>
      <c r="GB10" s="10" t="str">
        <f>IFERROR(__xludf.DUMMYFUNCTION("""COMPUTED_VALUE"""),"-")</f>
        <v>-</v>
      </c>
      <c r="GC10" s="10" t="str">
        <f>IFERROR(__xludf.DUMMYFUNCTION("""COMPUTED_VALUE"""),"-")</f>
        <v>-</v>
      </c>
      <c r="GD10" s="10" t="str">
        <f>IFERROR(__xludf.DUMMYFUNCTION("""COMPUTED_VALUE"""),"-")</f>
        <v>-</v>
      </c>
      <c r="GE10" s="10" t="str">
        <f>IFERROR(__xludf.DUMMYFUNCTION("""COMPUTED_VALUE"""),"-")</f>
        <v>-</v>
      </c>
      <c r="GF10" s="10" t="str">
        <f>IFERROR(__xludf.DUMMYFUNCTION("""COMPUTED_VALUE"""),"-")</f>
        <v>-</v>
      </c>
      <c r="GG10" s="10" t="str">
        <f>IFERROR(__xludf.DUMMYFUNCTION("""COMPUTED_VALUE"""),"-")</f>
        <v>-</v>
      </c>
      <c r="GH10" s="10" t="str">
        <f>IFERROR(__xludf.DUMMYFUNCTION("""COMPUTED_VALUE"""),"-")</f>
        <v>-</v>
      </c>
      <c r="GI10" s="10" t="str">
        <f>IFERROR(__xludf.DUMMYFUNCTION("""COMPUTED_VALUE"""),"-")</f>
        <v>-</v>
      </c>
      <c r="GJ10" s="10" t="str">
        <f>IFERROR(__xludf.DUMMYFUNCTION("""COMPUTED_VALUE"""),"-")</f>
        <v>-</v>
      </c>
      <c r="GK10" s="10" t="str">
        <f>IFERROR(__xludf.DUMMYFUNCTION("""COMPUTED_VALUE"""),"-")</f>
        <v>-</v>
      </c>
      <c r="GL10" s="10" t="str">
        <f>IFERROR(__xludf.DUMMYFUNCTION("""COMPUTED_VALUE"""),"-")</f>
        <v>-</v>
      </c>
      <c r="GM10" s="10" t="str">
        <f>IFERROR(__xludf.DUMMYFUNCTION("""COMPUTED_VALUE"""),"-")</f>
        <v>-</v>
      </c>
      <c r="GN10" s="10" t="str">
        <f>IFERROR(__xludf.DUMMYFUNCTION("""COMPUTED_VALUE"""),"-")</f>
        <v>-</v>
      </c>
      <c r="GO10" s="10" t="str">
        <f>IFERROR(__xludf.DUMMYFUNCTION("""COMPUTED_VALUE"""),"-")</f>
        <v>-</v>
      </c>
      <c r="GP10" s="10" t="str">
        <f>IFERROR(__xludf.DUMMYFUNCTION("""COMPUTED_VALUE"""),"-")</f>
        <v>-</v>
      </c>
      <c r="GQ10" s="10" t="str">
        <f>IFERROR(__xludf.DUMMYFUNCTION("""COMPUTED_VALUE"""),"-")</f>
        <v>-</v>
      </c>
      <c r="GR10" s="10" t="str">
        <f>IFERROR(__xludf.DUMMYFUNCTION("""COMPUTED_VALUE"""),"-")</f>
        <v>-</v>
      </c>
      <c r="GS10" s="10" t="str">
        <f>IFERROR(__xludf.DUMMYFUNCTION("""COMPUTED_VALUE"""),"-")</f>
        <v>-</v>
      </c>
      <c r="GT10" s="10" t="str">
        <f>IFERROR(__xludf.DUMMYFUNCTION("""COMPUTED_VALUE"""),"-")</f>
        <v>-</v>
      </c>
      <c r="GU10" s="10" t="str">
        <f>IFERROR(__xludf.DUMMYFUNCTION("""COMPUTED_VALUE"""),"-")</f>
        <v>-</v>
      </c>
      <c r="GV10" s="10" t="str">
        <f>IFERROR(__xludf.DUMMYFUNCTION("""COMPUTED_VALUE"""),"-")</f>
        <v>-</v>
      </c>
      <c r="GW10" s="10" t="str">
        <f>IFERROR(__xludf.DUMMYFUNCTION("""COMPUTED_VALUE"""),"-")</f>
        <v>-</v>
      </c>
      <c r="GX10" s="10" t="str">
        <f>IFERROR(__xludf.DUMMYFUNCTION("""COMPUTED_VALUE"""),"-")</f>
        <v>-</v>
      </c>
      <c r="GY10" s="10" t="str">
        <f>IFERROR(__xludf.DUMMYFUNCTION("""COMPUTED_VALUE"""),"-")</f>
        <v>-</v>
      </c>
      <c r="GZ10" s="10" t="str">
        <f>IFERROR(__xludf.DUMMYFUNCTION("""COMPUTED_VALUE"""),"-")</f>
        <v>-</v>
      </c>
      <c r="HA10" s="10" t="str">
        <f>IFERROR(__xludf.DUMMYFUNCTION("""COMPUTED_VALUE"""),"-")</f>
        <v>-</v>
      </c>
      <c r="HB10" s="10" t="str">
        <f>IFERROR(__xludf.DUMMYFUNCTION("""COMPUTED_VALUE"""),"-")</f>
        <v>-</v>
      </c>
      <c r="HC10" s="10" t="str">
        <f>IFERROR(__xludf.DUMMYFUNCTION("""COMPUTED_VALUE"""),"-")</f>
        <v>-</v>
      </c>
      <c r="HD10" s="10" t="str">
        <f>IFERROR(__xludf.DUMMYFUNCTION("""COMPUTED_VALUE"""),"-")</f>
        <v>-</v>
      </c>
      <c r="HE10" s="10" t="str">
        <f>IFERROR(__xludf.DUMMYFUNCTION("""COMPUTED_VALUE"""),"-")</f>
        <v>-</v>
      </c>
      <c r="HF10" s="10" t="str">
        <f>IFERROR(__xludf.DUMMYFUNCTION("""COMPUTED_VALUE"""),"-")</f>
        <v>-</v>
      </c>
      <c r="HG10" s="10" t="str">
        <f>IFERROR(__xludf.DUMMYFUNCTION("""COMPUTED_VALUE"""),"-")</f>
        <v>-</v>
      </c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</row>
    <row r="11">
      <c r="A11" s="7"/>
      <c r="B11" s="8">
        <v>2.0</v>
      </c>
      <c r="C11" s="8">
        <f t="shared" si="1"/>
        <v>9</v>
      </c>
      <c r="D11" s="7" t="str">
        <f>IFERROR(__xludf.DUMMYFUNCTION("""COMPUTED_VALUE"""),"FEDIKUS")</f>
        <v>FEDIKUS</v>
      </c>
      <c r="E11" s="7" t="str">
        <f>IFERROR(__xludf.DUMMYFUNCTION("""COMPUTED_VALUE"""),"Filip")</f>
        <v>Filip</v>
      </c>
      <c r="F11" s="7" t="str">
        <f>IFERROR(__xludf.DUMMYFUNCTION("""COMPUTED_VALUE"""),"Bojković")</f>
        <v>Bojković</v>
      </c>
      <c r="G11" s="9">
        <f>IFERROR(__xludf.DUMMYFUNCTION("""COMPUTED_VALUE"""),179.0)</f>
        <v>179</v>
      </c>
      <c r="H11" s="7" t="str">
        <f>IFERROR(__xludf.DUMMYFUNCTION("""COMPUTED_VALUE"""),"ODOBREN")</f>
        <v>ODOBREN</v>
      </c>
      <c r="I11" s="7" t="str">
        <f>IFERROR(__xludf.DUMMYFUNCTION("""COMPUTED_VALUE"""),"Stari grad")</f>
        <v>Stari grad</v>
      </c>
      <c r="J11" s="7" t="str">
        <f>IFERROR(__xludf.DUMMYFUNCTION("""COMPUTED_VALUE"""),"Matematička gimnazija")</f>
        <v>Matematička gimnazija</v>
      </c>
      <c r="K11" s="7" t="str">
        <f>IFERROR(__xludf.DUMMYFUNCTION("""COMPUTED_VALUE"""),"OŠ 7.")</f>
        <v>OŠ 7.</v>
      </c>
      <c r="L11" s="7" t="str">
        <f>IFERROR(__xludf.DUMMYFUNCTION("""COMPUTED_VALUE"""),"B")</f>
        <v>B</v>
      </c>
      <c r="M11" s="7" t="str">
        <f>IFERROR(__xludf.DUMMYFUNCTION("""COMPUTED_VALUE"""),"Jelic B Goran")</f>
        <v>Jelic B Goran</v>
      </c>
      <c r="N11" s="11">
        <f>IFERROR(__xludf.DUMMYFUNCTION("""COMPUTED_VALUE"""),48.0)</f>
        <v>48</v>
      </c>
      <c r="O11" s="10">
        <f>IFERROR(__xludf.DUMMYFUNCTION("""COMPUTED_VALUE"""),100.0)</f>
        <v>100</v>
      </c>
      <c r="P11" s="10">
        <f>IFERROR(__xludf.DUMMYFUNCTION("""COMPUTED_VALUE"""),31.0)</f>
        <v>31</v>
      </c>
      <c r="Q11" s="10" t="str">
        <f>IFERROR(__xludf.DUMMYFUNCTION("""COMPUTED_VALUE"""),"-")</f>
        <v>-</v>
      </c>
      <c r="R11" s="10" t="str">
        <f>IFERROR(__xludf.DUMMYFUNCTION("""COMPUTED_VALUE"""),"-")</f>
        <v>-</v>
      </c>
      <c r="S11" s="10" t="str">
        <f>IFERROR(__xludf.DUMMYFUNCTION("""COMPUTED_VALUE"""),"-")</f>
        <v>-</v>
      </c>
      <c r="T11" s="11">
        <f>IFERROR(__xludf.DUMMYFUNCTION("""COMPUTED_VALUE"""),1.0)</f>
        <v>1</v>
      </c>
      <c r="U11" s="10">
        <f>IFERROR(__xludf.DUMMYFUNCTION("""COMPUTED_VALUE"""),1.0)</f>
        <v>1</v>
      </c>
      <c r="V11" s="10">
        <f>IFERROR(__xludf.DUMMYFUNCTION("""COMPUTED_VALUE"""),1.0)</f>
        <v>1</v>
      </c>
      <c r="W11" s="10">
        <f>IFERROR(__xludf.DUMMYFUNCTION("""COMPUTED_VALUE"""),1.0)</f>
        <v>1</v>
      </c>
      <c r="X11" s="10">
        <f>IFERROR(__xludf.DUMMYFUNCTION("""COMPUTED_VALUE"""),1.0)</f>
        <v>1</v>
      </c>
      <c r="Y11" s="10">
        <f>IFERROR(__xludf.DUMMYFUNCTION("""COMPUTED_VALUE"""),1.0)</f>
        <v>1</v>
      </c>
      <c r="Z11" s="10">
        <f>IFERROR(__xludf.DUMMYFUNCTION("""COMPUTED_VALUE"""),1.0)</f>
        <v>1</v>
      </c>
      <c r="AA11" s="10">
        <f>IFERROR(__xludf.DUMMYFUNCTION("""COMPUTED_VALUE"""),1.0)</f>
        <v>1</v>
      </c>
      <c r="AB11" s="10">
        <f>IFERROR(__xludf.DUMMYFUNCTION("""COMPUTED_VALUE"""),1.0)</f>
        <v>1</v>
      </c>
      <c r="AC11" s="10">
        <f>IFERROR(__xludf.DUMMYFUNCTION("""COMPUTED_VALUE"""),1.0)</f>
        <v>1</v>
      </c>
      <c r="AD11" s="10">
        <f>IFERROR(__xludf.DUMMYFUNCTION("""COMPUTED_VALUE"""),1.0)</f>
        <v>1</v>
      </c>
      <c r="AE11" s="10">
        <f>IFERROR(__xludf.DUMMYFUNCTION("""COMPUTED_VALUE"""),1.0)</f>
        <v>1</v>
      </c>
      <c r="AF11" s="10" t="str">
        <f>IFERROR(__xludf.DUMMYFUNCTION("""COMPUTED_VALUE"""),"TLE")</f>
        <v>TLE</v>
      </c>
      <c r="AG11" s="10" t="str">
        <f>IFERROR(__xludf.DUMMYFUNCTION("""COMPUTED_VALUE"""),"TLE")</f>
        <v>TLE</v>
      </c>
      <c r="AH11" s="10" t="str">
        <f>IFERROR(__xludf.DUMMYFUNCTION("""COMPUTED_VALUE"""),"TLE")</f>
        <v>TLE</v>
      </c>
      <c r="AI11" s="10" t="str">
        <f>IFERROR(__xludf.DUMMYFUNCTION("""COMPUTED_VALUE"""),"TLE")</f>
        <v>TLE</v>
      </c>
      <c r="AJ11" s="10" t="str">
        <f>IFERROR(__xludf.DUMMYFUNCTION("""COMPUTED_VALUE"""),"TLE")</f>
        <v>TLE</v>
      </c>
      <c r="AK11" s="10" t="str">
        <f>IFERROR(__xludf.DUMMYFUNCTION("""COMPUTED_VALUE"""),"TLE")</f>
        <v>TLE</v>
      </c>
      <c r="AL11" s="10" t="str">
        <f>IFERROR(__xludf.DUMMYFUNCTION("""COMPUTED_VALUE"""),"TLE")</f>
        <v>TLE</v>
      </c>
      <c r="AM11" s="10" t="str">
        <f>IFERROR(__xludf.DUMMYFUNCTION("""COMPUTED_VALUE"""),"TLE")</f>
        <v>TLE</v>
      </c>
      <c r="AN11" s="11">
        <f>IFERROR(__xludf.DUMMYFUNCTION("""COMPUTED_VALUE"""),1.0)</f>
        <v>1</v>
      </c>
      <c r="AO11" s="10">
        <f>IFERROR(__xludf.DUMMYFUNCTION("""COMPUTED_VALUE"""),1.0)</f>
        <v>1</v>
      </c>
      <c r="AP11" s="10">
        <f>IFERROR(__xludf.DUMMYFUNCTION("""COMPUTED_VALUE"""),1.0)</f>
        <v>1</v>
      </c>
      <c r="AQ11" s="10">
        <f>IFERROR(__xludf.DUMMYFUNCTION("""COMPUTED_VALUE"""),1.0)</f>
        <v>1</v>
      </c>
      <c r="AR11" s="10">
        <f>IFERROR(__xludf.DUMMYFUNCTION("""COMPUTED_VALUE"""),1.0)</f>
        <v>1</v>
      </c>
      <c r="AS11" s="10">
        <f>IFERROR(__xludf.DUMMYFUNCTION("""COMPUTED_VALUE"""),1.0)</f>
        <v>1</v>
      </c>
      <c r="AT11" s="10">
        <f>IFERROR(__xludf.DUMMYFUNCTION("""COMPUTED_VALUE"""),1.0)</f>
        <v>1</v>
      </c>
      <c r="AU11" s="10">
        <f>IFERROR(__xludf.DUMMYFUNCTION("""COMPUTED_VALUE"""),1.0)</f>
        <v>1</v>
      </c>
      <c r="AV11" s="10">
        <f>IFERROR(__xludf.DUMMYFUNCTION("""COMPUTED_VALUE"""),1.0)</f>
        <v>1</v>
      </c>
      <c r="AW11" s="10">
        <f>IFERROR(__xludf.DUMMYFUNCTION("""COMPUTED_VALUE"""),1.0)</f>
        <v>1</v>
      </c>
      <c r="AX11" s="10">
        <f>IFERROR(__xludf.DUMMYFUNCTION("""COMPUTED_VALUE"""),1.0)</f>
        <v>1</v>
      </c>
      <c r="AY11" s="10">
        <f>IFERROR(__xludf.DUMMYFUNCTION("""COMPUTED_VALUE"""),1.0)</f>
        <v>1</v>
      </c>
      <c r="AZ11" s="10">
        <f>IFERROR(__xludf.DUMMYFUNCTION("""COMPUTED_VALUE"""),1.0)</f>
        <v>1</v>
      </c>
      <c r="BA11" s="10">
        <f>IFERROR(__xludf.DUMMYFUNCTION("""COMPUTED_VALUE"""),1.0)</f>
        <v>1</v>
      </c>
      <c r="BB11" s="10">
        <f>IFERROR(__xludf.DUMMYFUNCTION("""COMPUTED_VALUE"""),1.0)</f>
        <v>1</v>
      </c>
      <c r="BC11" s="10">
        <f>IFERROR(__xludf.DUMMYFUNCTION("""COMPUTED_VALUE"""),1.0)</f>
        <v>1</v>
      </c>
      <c r="BD11" s="10">
        <f>IFERROR(__xludf.DUMMYFUNCTION("""COMPUTED_VALUE"""),1.0)</f>
        <v>1</v>
      </c>
      <c r="BE11" s="10">
        <f>IFERROR(__xludf.DUMMYFUNCTION("""COMPUTED_VALUE"""),1.0)</f>
        <v>1</v>
      </c>
      <c r="BF11" s="10">
        <f>IFERROR(__xludf.DUMMYFUNCTION("""COMPUTED_VALUE"""),1.0)</f>
        <v>1</v>
      </c>
      <c r="BG11" s="10">
        <f>IFERROR(__xludf.DUMMYFUNCTION("""COMPUTED_VALUE"""),1.0)</f>
        <v>1</v>
      </c>
      <c r="BH11" s="10">
        <f>IFERROR(__xludf.DUMMYFUNCTION("""COMPUTED_VALUE"""),1.0)</f>
        <v>1</v>
      </c>
      <c r="BI11" s="10">
        <f>IFERROR(__xludf.DUMMYFUNCTION("""COMPUTED_VALUE"""),1.0)</f>
        <v>1</v>
      </c>
      <c r="BJ11" s="10">
        <f>IFERROR(__xludf.DUMMYFUNCTION("""COMPUTED_VALUE"""),1.0)</f>
        <v>1</v>
      </c>
      <c r="BK11" s="10">
        <f>IFERROR(__xludf.DUMMYFUNCTION("""COMPUTED_VALUE"""),1.0)</f>
        <v>1</v>
      </c>
      <c r="BL11" s="11">
        <f>IFERROR(__xludf.DUMMYFUNCTION("""COMPUTED_VALUE"""),1.0)</f>
        <v>1</v>
      </c>
      <c r="BM11" s="10">
        <f>IFERROR(__xludf.DUMMYFUNCTION("""COMPUTED_VALUE"""),1.0)</f>
        <v>1</v>
      </c>
      <c r="BN11" s="10">
        <f>IFERROR(__xludf.DUMMYFUNCTION("""COMPUTED_VALUE"""),1.0)</f>
        <v>1</v>
      </c>
      <c r="BO11" s="10">
        <f>IFERROR(__xludf.DUMMYFUNCTION("""COMPUTED_VALUE"""),1.0)</f>
        <v>1</v>
      </c>
      <c r="BP11" s="10">
        <f>IFERROR(__xludf.DUMMYFUNCTION("""COMPUTED_VALUE"""),1.0)</f>
        <v>1</v>
      </c>
      <c r="BQ11" s="10">
        <f>IFERROR(__xludf.DUMMYFUNCTION("""COMPUTED_VALUE"""),1.0)</f>
        <v>1</v>
      </c>
      <c r="BR11" s="10">
        <f>IFERROR(__xludf.DUMMYFUNCTION("""COMPUTED_VALUE"""),1.0)</f>
        <v>1</v>
      </c>
      <c r="BS11" s="10">
        <f>IFERROR(__xludf.DUMMYFUNCTION("""COMPUTED_VALUE"""),1.0)</f>
        <v>1</v>
      </c>
      <c r="BT11" s="10">
        <f>IFERROR(__xludf.DUMMYFUNCTION("""COMPUTED_VALUE"""),1.0)</f>
        <v>1</v>
      </c>
      <c r="BU11" s="10">
        <f>IFERROR(__xludf.DUMMYFUNCTION("""COMPUTED_VALUE"""),1.0)</f>
        <v>1</v>
      </c>
      <c r="BV11" s="10">
        <f>IFERROR(__xludf.DUMMYFUNCTION("""COMPUTED_VALUE"""),1.0)</f>
        <v>1</v>
      </c>
      <c r="BW11" s="10">
        <f>IFERROR(__xludf.DUMMYFUNCTION("""COMPUTED_VALUE"""),1.0)</f>
        <v>1</v>
      </c>
      <c r="BX11" s="10">
        <f>IFERROR(__xludf.DUMMYFUNCTION("""COMPUTED_VALUE"""),1.0)</f>
        <v>1</v>
      </c>
      <c r="BY11" s="10" t="str">
        <f>IFERROR(__xludf.DUMMYFUNCTION("""COMPUTED_VALUE"""),"WA")</f>
        <v>WA</v>
      </c>
      <c r="BZ11" s="10">
        <f>IFERROR(__xludf.DUMMYFUNCTION("""COMPUTED_VALUE"""),1.0)</f>
        <v>1</v>
      </c>
      <c r="CA11" s="10" t="str">
        <f>IFERROR(__xludf.DUMMYFUNCTION("""COMPUTED_VALUE"""),"WA")</f>
        <v>WA</v>
      </c>
      <c r="CB11" s="10">
        <f>IFERROR(__xludf.DUMMYFUNCTION("""COMPUTED_VALUE"""),1.0)</f>
        <v>1</v>
      </c>
      <c r="CC11" s="10" t="str">
        <f>IFERROR(__xludf.DUMMYFUNCTION("""COMPUTED_VALUE"""),"WA")</f>
        <v>WA</v>
      </c>
      <c r="CD11" s="10">
        <f>IFERROR(__xludf.DUMMYFUNCTION("""COMPUTED_VALUE"""),1.0)</f>
        <v>1</v>
      </c>
      <c r="CE11" s="10" t="str">
        <f>IFERROR(__xludf.DUMMYFUNCTION("""COMPUTED_VALUE"""),"TLE")</f>
        <v>TLE</v>
      </c>
      <c r="CF11" s="10" t="str">
        <f>IFERROR(__xludf.DUMMYFUNCTION("""COMPUTED_VALUE"""),"TLE")</f>
        <v>TLE</v>
      </c>
      <c r="CG11" s="10" t="str">
        <f>IFERROR(__xludf.DUMMYFUNCTION("""COMPUTED_VALUE"""),"TLE")</f>
        <v>TLE</v>
      </c>
      <c r="CH11" s="10">
        <f>IFERROR(__xludf.DUMMYFUNCTION("""COMPUTED_VALUE"""),1.0)</f>
        <v>1</v>
      </c>
      <c r="CI11" s="10" t="str">
        <f>IFERROR(__xludf.DUMMYFUNCTION("""COMPUTED_VALUE"""),"WA")</f>
        <v>WA</v>
      </c>
      <c r="CJ11" s="10" t="str">
        <f>IFERROR(__xludf.DUMMYFUNCTION("""COMPUTED_VALUE"""),"WA")</f>
        <v>WA</v>
      </c>
      <c r="CK11" s="10" t="str">
        <f>IFERROR(__xludf.DUMMYFUNCTION("""COMPUTED_VALUE"""),"WA")</f>
        <v>WA</v>
      </c>
      <c r="CL11" s="10" t="str">
        <f>IFERROR(__xludf.DUMMYFUNCTION("""COMPUTED_VALUE"""),"WA")</f>
        <v>WA</v>
      </c>
      <c r="CM11" s="10">
        <f>IFERROR(__xludf.DUMMYFUNCTION("""COMPUTED_VALUE"""),1.0)</f>
        <v>1</v>
      </c>
      <c r="CN11" s="10">
        <f>IFERROR(__xludf.DUMMYFUNCTION("""COMPUTED_VALUE"""),1.0)</f>
        <v>1</v>
      </c>
      <c r="CO11" s="11" t="str">
        <f>IFERROR(__xludf.DUMMYFUNCTION("""COMPUTED_VALUE"""),"-")</f>
        <v>-</v>
      </c>
      <c r="CP11" s="10" t="str">
        <f>IFERROR(__xludf.DUMMYFUNCTION("""COMPUTED_VALUE"""),"-")</f>
        <v>-</v>
      </c>
      <c r="CQ11" s="10" t="str">
        <f>IFERROR(__xludf.DUMMYFUNCTION("""COMPUTED_VALUE"""),"-")</f>
        <v>-</v>
      </c>
      <c r="CR11" s="10" t="str">
        <f>IFERROR(__xludf.DUMMYFUNCTION("""COMPUTED_VALUE"""),"-")</f>
        <v>-</v>
      </c>
      <c r="CS11" s="10" t="str">
        <f>IFERROR(__xludf.DUMMYFUNCTION("""COMPUTED_VALUE"""),"-")</f>
        <v>-</v>
      </c>
      <c r="CT11" s="10" t="str">
        <f>IFERROR(__xludf.DUMMYFUNCTION("""COMPUTED_VALUE"""),"-")</f>
        <v>-</v>
      </c>
      <c r="CU11" s="10" t="str">
        <f>IFERROR(__xludf.DUMMYFUNCTION("""COMPUTED_VALUE"""),"-")</f>
        <v>-</v>
      </c>
      <c r="CV11" s="10" t="str">
        <f>IFERROR(__xludf.DUMMYFUNCTION("""COMPUTED_VALUE"""),"-")</f>
        <v>-</v>
      </c>
      <c r="CW11" s="10" t="str">
        <f>IFERROR(__xludf.DUMMYFUNCTION("""COMPUTED_VALUE"""),"-")</f>
        <v>-</v>
      </c>
      <c r="CX11" s="10" t="str">
        <f>IFERROR(__xludf.DUMMYFUNCTION("""COMPUTED_VALUE"""),"-")</f>
        <v>-</v>
      </c>
      <c r="CY11" s="10" t="str">
        <f>IFERROR(__xludf.DUMMYFUNCTION("""COMPUTED_VALUE"""),"-")</f>
        <v>-</v>
      </c>
      <c r="CZ11" s="10" t="str">
        <f>IFERROR(__xludf.DUMMYFUNCTION("""COMPUTED_VALUE"""),"-")</f>
        <v>-</v>
      </c>
      <c r="DA11" s="10" t="str">
        <f>IFERROR(__xludf.DUMMYFUNCTION("""COMPUTED_VALUE"""),"-")</f>
        <v>-</v>
      </c>
      <c r="DB11" s="10" t="str">
        <f>IFERROR(__xludf.DUMMYFUNCTION("""COMPUTED_VALUE"""),"-")</f>
        <v>-</v>
      </c>
      <c r="DC11" s="10" t="str">
        <f>IFERROR(__xludf.DUMMYFUNCTION("""COMPUTED_VALUE"""),"-")</f>
        <v>-</v>
      </c>
      <c r="DD11" s="10" t="str">
        <f>IFERROR(__xludf.DUMMYFUNCTION("""COMPUTED_VALUE"""),"-")</f>
        <v>-</v>
      </c>
      <c r="DE11" s="10" t="str">
        <f>IFERROR(__xludf.DUMMYFUNCTION("""COMPUTED_VALUE"""),"-")</f>
        <v>-</v>
      </c>
      <c r="DF11" s="10" t="str">
        <f>IFERROR(__xludf.DUMMYFUNCTION("""COMPUTED_VALUE"""),"-")</f>
        <v>-</v>
      </c>
      <c r="DG11" s="10" t="str">
        <f>IFERROR(__xludf.DUMMYFUNCTION("""COMPUTED_VALUE"""),"-")</f>
        <v>-</v>
      </c>
      <c r="DH11" s="10" t="str">
        <f>IFERROR(__xludf.DUMMYFUNCTION("""COMPUTED_VALUE"""),"-")</f>
        <v>-</v>
      </c>
      <c r="DI11" s="10" t="str">
        <f>IFERROR(__xludf.DUMMYFUNCTION("""COMPUTED_VALUE"""),"-")</f>
        <v>-</v>
      </c>
      <c r="DJ11" s="10" t="str">
        <f>IFERROR(__xludf.DUMMYFUNCTION("""COMPUTED_VALUE"""),"-")</f>
        <v>-</v>
      </c>
      <c r="DK11" s="10" t="str">
        <f>IFERROR(__xludf.DUMMYFUNCTION("""COMPUTED_VALUE"""),"-")</f>
        <v>-</v>
      </c>
      <c r="DL11" s="10" t="str">
        <f>IFERROR(__xludf.DUMMYFUNCTION("""COMPUTED_VALUE"""),"-")</f>
        <v>-</v>
      </c>
      <c r="DM11" s="10" t="str">
        <f>IFERROR(__xludf.DUMMYFUNCTION("""COMPUTED_VALUE"""),"-")</f>
        <v>-</v>
      </c>
      <c r="DN11" s="10" t="str">
        <f>IFERROR(__xludf.DUMMYFUNCTION("""COMPUTED_VALUE"""),"-")</f>
        <v>-</v>
      </c>
      <c r="DO11" s="10" t="str">
        <f>IFERROR(__xludf.DUMMYFUNCTION("""COMPUTED_VALUE"""),"-")</f>
        <v>-</v>
      </c>
      <c r="DP11" s="10" t="str">
        <f>IFERROR(__xludf.DUMMYFUNCTION("""COMPUTED_VALUE"""),"-")</f>
        <v>-</v>
      </c>
      <c r="DQ11" s="10" t="str">
        <f>IFERROR(__xludf.DUMMYFUNCTION("""COMPUTED_VALUE"""),"-")</f>
        <v>-</v>
      </c>
      <c r="DR11" s="10" t="str">
        <f>IFERROR(__xludf.DUMMYFUNCTION("""COMPUTED_VALUE"""),"-")</f>
        <v>-</v>
      </c>
      <c r="DS11" s="10" t="str">
        <f>IFERROR(__xludf.DUMMYFUNCTION("""COMPUTED_VALUE"""),"-")</f>
        <v>-</v>
      </c>
      <c r="DT11" s="10" t="str">
        <f>IFERROR(__xludf.DUMMYFUNCTION("""COMPUTED_VALUE"""),"-")</f>
        <v>-</v>
      </c>
      <c r="DU11" s="10" t="str">
        <f>IFERROR(__xludf.DUMMYFUNCTION("""COMPUTED_VALUE"""),"-")</f>
        <v>-</v>
      </c>
      <c r="DV11" s="10" t="str">
        <f>IFERROR(__xludf.DUMMYFUNCTION("""COMPUTED_VALUE"""),"-")</f>
        <v>-</v>
      </c>
      <c r="DW11" s="10" t="str">
        <f>IFERROR(__xludf.DUMMYFUNCTION("""COMPUTED_VALUE"""),"-")</f>
        <v>-</v>
      </c>
      <c r="DX11" s="10" t="str">
        <f>IFERROR(__xludf.DUMMYFUNCTION("""COMPUTED_VALUE"""),"-")</f>
        <v>-</v>
      </c>
      <c r="DY11" s="10" t="str">
        <f>IFERROR(__xludf.DUMMYFUNCTION("""COMPUTED_VALUE"""),"-")</f>
        <v>-</v>
      </c>
      <c r="DZ11" s="10" t="str">
        <f>IFERROR(__xludf.DUMMYFUNCTION("""COMPUTED_VALUE"""),"-")</f>
        <v>-</v>
      </c>
      <c r="EA11" s="10" t="str">
        <f>IFERROR(__xludf.DUMMYFUNCTION("""COMPUTED_VALUE"""),"-")</f>
        <v>-</v>
      </c>
      <c r="EB11" s="10" t="str">
        <f>IFERROR(__xludf.DUMMYFUNCTION("""COMPUTED_VALUE"""),"-")</f>
        <v>-</v>
      </c>
      <c r="EC11" s="10" t="str">
        <f>IFERROR(__xludf.DUMMYFUNCTION("""COMPUTED_VALUE"""),"-")</f>
        <v>-</v>
      </c>
      <c r="ED11" s="10" t="str">
        <f>IFERROR(__xludf.DUMMYFUNCTION("""COMPUTED_VALUE"""),"-")</f>
        <v>-</v>
      </c>
      <c r="EE11" s="10" t="str">
        <f>IFERROR(__xludf.DUMMYFUNCTION("""COMPUTED_VALUE"""),"-")</f>
        <v>-</v>
      </c>
      <c r="EF11" s="10" t="str">
        <f>IFERROR(__xludf.DUMMYFUNCTION("""COMPUTED_VALUE"""),"-")</f>
        <v>-</v>
      </c>
      <c r="EG11" s="10" t="str">
        <f>IFERROR(__xludf.DUMMYFUNCTION("""COMPUTED_VALUE"""),"-")</f>
        <v>-</v>
      </c>
      <c r="EH11" s="10" t="str">
        <f>IFERROR(__xludf.DUMMYFUNCTION("""COMPUTED_VALUE"""),"-")</f>
        <v>-</v>
      </c>
      <c r="EI11" s="10" t="str">
        <f>IFERROR(__xludf.DUMMYFUNCTION("""COMPUTED_VALUE"""),"-")</f>
        <v>-</v>
      </c>
      <c r="EJ11" s="10" t="str">
        <f>IFERROR(__xludf.DUMMYFUNCTION("""COMPUTED_VALUE"""),"-")</f>
        <v>-</v>
      </c>
      <c r="EK11" s="10" t="str">
        <f>IFERROR(__xludf.DUMMYFUNCTION("""COMPUTED_VALUE"""),"-")</f>
        <v>-</v>
      </c>
      <c r="EL11" s="10" t="str">
        <f>IFERROR(__xludf.DUMMYFUNCTION("""COMPUTED_VALUE"""),"-")</f>
        <v>-</v>
      </c>
      <c r="EM11" s="10" t="str">
        <f>IFERROR(__xludf.DUMMYFUNCTION("""COMPUTED_VALUE"""),"-")</f>
        <v>-</v>
      </c>
      <c r="EN11" s="10" t="str">
        <f>IFERROR(__xludf.DUMMYFUNCTION("""COMPUTED_VALUE"""),"-")</f>
        <v>-</v>
      </c>
      <c r="EO11" s="10" t="str">
        <f>IFERROR(__xludf.DUMMYFUNCTION("""COMPUTED_VALUE"""),"-")</f>
        <v>-</v>
      </c>
      <c r="EP11" s="10" t="str">
        <f>IFERROR(__xludf.DUMMYFUNCTION("""COMPUTED_VALUE"""),"-")</f>
        <v>-</v>
      </c>
      <c r="EQ11" s="10" t="str">
        <f>IFERROR(__xludf.DUMMYFUNCTION("""COMPUTED_VALUE"""),"-")</f>
        <v>-</v>
      </c>
      <c r="ER11" s="10" t="str">
        <f>IFERROR(__xludf.DUMMYFUNCTION("""COMPUTED_VALUE"""),"-")</f>
        <v>-</v>
      </c>
      <c r="ES11" s="10" t="str">
        <f>IFERROR(__xludf.DUMMYFUNCTION("""COMPUTED_VALUE"""),"-")</f>
        <v>-</v>
      </c>
      <c r="ET11" s="10" t="str">
        <f>IFERROR(__xludf.DUMMYFUNCTION("""COMPUTED_VALUE"""),"-")</f>
        <v>-</v>
      </c>
      <c r="EU11" s="10" t="str">
        <f>IFERROR(__xludf.DUMMYFUNCTION("""COMPUTED_VALUE"""),"-")</f>
        <v>-</v>
      </c>
      <c r="EV11" s="10" t="str">
        <f>IFERROR(__xludf.DUMMYFUNCTION("""COMPUTED_VALUE"""),"-")</f>
        <v>-</v>
      </c>
      <c r="EW11" s="10" t="str">
        <f>IFERROR(__xludf.DUMMYFUNCTION("""COMPUTED_VALUE"""),"-")</f>
        <v>-</v>
      </c>
      <c r="EX11" s="10" t="str">
        <f>IFERROR(__xludf.DUMMYFUNCTION("""COMPUTED_VALUE"""),"-")</f>
        <v>-</v>
      </c>
      <c r="EY11" s="10" t="str">
        <f>IFERROR(__xludf.DUMMYFUNCTION("""COMPUTED_VALUE"""),"-")</f>
        <v>-</v>
      </c>
      <c r="EZ11" s="10" t="str">
        <f>IFERROR(__xludf.DUMMYFUNCTION("""COMPUTED_VALUE"""),"-")</f>
        <v>-</v>
      </c>
      <c r="FA11" s="10" t="str">
        <f>IFERROR(__xludf.DUMMYFUNCTION("""COMPUTED_VALUE"""),"-")</f>
        <v>-</v>
      </c>
      <c r="FB11" s="10" t="str">
        <f>IFERROR(__xludf.DUMMYFUNCTION("""COMPUTED_VALUE"""),"-")</f>
        <v>-</v>
      </c>
      <c r="FC11" s="10" t="str">
        <f>IFERROR(__xludf.DUMMYFUNCTION("""COMPUTED_VALUE"""),"-")</f>
        <v>-</v>
      </c>
      <c r="FD11" s="11" t="str">
        <f>IFERROR(__xludf.DUMMYFUNCTION("""COMPUTED_VALUE"""),"-")</f>
        <v>-</v>
      </c>
      <c r="FE11" s="10" t="str">
        <f>IFERROR(__xludf.DUMMYFUNCTION("""COMPUTED_VALUE"""),"-")</f>
        <v>-</v>
      </c>
      <c r="FF11" s="10" t="str">
        <f>IFERROR(__xludf.DUMMYFUNCTION("""COMPUTED_VALUE"""),"-")</f>
        <v>-</v>
      </c>
      <c r="FG11" s="10" t="str">
        <f>IFERROR(__xludf.DUMMYFUNCTION("""COMPUTED_VALUE"""),"-")</f>
        <v>-</v>
      </c>
      <c r="FH11" s="10" t="str">
        <f>IFERROR(__xludf.DUMMYFUNCTION("""COMPUTED_VALUE"""),"-")</f>
        <v>-</v>
      </c>
      <c r="FI11" s="10" t="str">
        <f>IFERROR(__xludf.DUMMYFUNCTION("""COMPUTED_VALUE"""),"-")</f>
        <v>-</v>
      </c>
      <c r="FJ11" s="10" t="str">
        <f>IFERROR(__xludf.DUMMYFUNCTION("""COMPUTED_VALUE"""),"-")</f>
        <v>-</v>
      </c>
      <c r="FK11" s="10" t="str">
        <f>IFERROR(__xludf.DUMMYFUNCTION("""COMPUTED_VALUE"""),"-")</f>
        <v>-</v>
      </c>
      <c r="FL11" s="10" t="str">
        <f>IFERROR(__xludf.DUMMYFUNCTION("""COMPUTED_VALUE"""),"-")</f>
        <v>-</v>
      </c>
      <c r="FM11" s="10" t="str">
        <f>IFERROR(__xludf.DUMMYFUNCTION("""COMPUTED_VALUE"""),"-")</f>
        <v>-</v>
      </c>
      <c r="FN11" s="10" t="str">
        <f>IFERROR(__xludf.DUMMYFUNCTION("""COMPUTED_VALUE"""),"-")</f>
        <v>-</v>
      </c>
      <c r="FO11" s="10" t="str">
        <f>IFERROR(__xludf.DUMMYFUNCTION("""COMPUTED_VALUE"""),"-")</f>
        <v>-</v>
      </c>
      <c r="FP11" s="10" t="str">
        <f>IFERROR(__xludf.DUMMYFUNCTION("""COMPUTED_VALUE"""),"-")</f>
        <v>-</v>
      </c>
      <c r="FQ11" s="10" t="str">
        <f>IFERROR(__xludf.DUMMYFUNCTION("""COMPUTED_VALUE"""),"-")</f>
        <v>-</v>
      </c>
      <c r="FR11" s="10" t="str">
        <f>IFERROR(__xludf.DUMMYFUNCTION("""COMPUTED_VALUE"""),"-")</f>
        <v>-</v>
      </c>
      <c r="FS11" s="10" t="str">
        <f>IFERROR(__xludf.DUMMYFUNCTION("""COMPUTED_VALUE"""),"-")</f>
        <v>-</v>
      </c>
      <c r="FT11" s="10" t="str">
        <f>IFERROR(__xludf.DUMMYFUNCTION("""COMPUTED_VALUE"""),"-")</f>
        <v>-</v>
      </c>
      <c r="FU11" s="10" t="str">
        <f>IFERROR(__xludf.DUMMYFUNCTION("""COMPUTED_VALUE"""),"-")</f>
        <v>-</v>
      </c>
      <c r="FV11" s="10" t="str">
        <f>IFERROR(__xludf.DUMMYFUNCTION("""COMPUTED_VALUE"""),"-")</f>
        <v>-</v>
      </c>
      <c r="FW11" s="10" t="str">
        <f>IFERROR(__xludf.DUMMYFUNCTION("""COMPUTED_VALUE"""),"-")</f>
        <v>-</v>
      </c>
      <c r="FX11" s="10" t="str">
        <f>IFERROR(__xludf.DUMMYFUNCTION("""COMPUTED_VALUE"""),"-")</f>
        <v>-</v>
      </c>
      <c r="FY11" s="10" t="str">
        <f>IFERROR(__xludf.DUMMYFUNCTION("""COMPUTED_VALUE"""),"-")</f>
        <v>-</v>
      </c>
      <c r="FZ11" s="10" t="str">
        <f>IFERROR(__xludf.DUMMYFUNCTION("""COMPUTED_VALUE"""),"-")</f>
        <v>-</v>
      </c>
      <c r="GA11" s="10" t="str">
        <f>IFERROR(__xludf.DUMMYFUNCTION("""COMPUTED_VALUE"""),"-")</f>
        <v>-</v>
      </c>
      <c r="GB11" s="10" t="str">
        <f>IFERROR(__xludf.DUMMYFUNCTION("""COMPUTED_VALUE"""),"-")</f>
        <v>-</v>
      </c>
      <c r="GC11" s="10" t="str">
        <f>IFERROR(__xludf.DUMMYFUNCTION("""COMPUTED_VALUE"""),"-")</f>
        <v>-</v>
      </c>
      <c r="GD11" s="10" t="str">
        <f>IFERROR(__xludf.DUMMYFUNCTION("""COMPUTED_VALUE"""),"-")</f>
        <v>-</v>
      </c>
      <c r="GE11" s="10" t="str">
        <f>IFERROR(__xludf.DUMMYFUNCTION("""COMPUTED_VALUE"""),"-")</f>
        <v>-</v>
      </c>
      <c r="GF11" s="10" t="str">
        <f>IFERROR(__xludf.DUMMYFUNCTION("""COMPUTED_VALUE"""),"-")</f>
        <v>-</v>
      </c>
      <c r="GG11" s="10" t="str">
        <f>IFERROR(__xludf.DUMMYFUNCTION("""COMPUTED_VALUE"""),"-")</f>
        <v>-</v>
      </c>
      <c r="GH11" s="10" t="str">
        <f>IFERROR(__xludf.DUMMYFUNCTION("""COMPUTED_VALUE"""),"-")</f>
        <v>-</v>
      </c>
      <c r="GI11" s="10" t="str">
        <f>IFERROR(__xludf.DUMMYFUNCTION("""COMPUTED_VALUE"""),"-")</f>
        <v>-</v>
      </c>
      <c r="GJ11" s="10" t="str">
        <f>IFERROR(__xludf.DUMMYFUNCTION("""COMPUTED_VALUE"""),"-")</f>
        <v>-</v>
      </c>
      <c r="GK11" s="10" t="str">
        <f>IFERROR(__xludf.DUMMYFUNCTION("""COMPUTED_VALUE"""),"-")</f>
        <v>-</v>
      </c>
      <c r="GL11" s="10" t="str">
        <f>IFERROR(__xludf.DUMMYFUNCTION("""COMPUTED_VALUE"""),"-")</f>
        <v>-</v>
      </c>
      <c r="GM11" s="10" t="str">
        <f>IFERROR(__xludf.DUMMYFUNCTION("""COMPUTED_VALUE"""),"-")</f>
        <v>-</v>
      </c>
      <c r="GN11" s="10" t="str">
        <f>IFERROR(__xludf.DUMMYFUNCTION("""COMPUTED_VALUE"""),"-")</f>
        <v>-</v>
      </c>
      <c r="GO11" s="10" t="str">
        <f>IFERROR(__xludf.DUMMYFUNCTION("""COMPUTED_VALUE"""),"-")</f>
        <v>-</v>
      </c>
      <c r="GP11" s="10" t="str">
        <f>IFERROR(__xludf.DUMMYFUNCTION("""COMPUTED_VALUE"""),"-")</f>
        <v>-</v>
      </c>
      <c r="GQ11" s="10" t="str">
        <f>IFERROR(__xludf.DUMMYFUNCTION("""COMPUTED_VALUE"""),"-")</f>
        <v>-</v>
      </c>
      <c r="GR11" s="10" t="str">
        <f>IFERROR(__xludf.DUMMYFUNCTION("""COMPUTED_VALUE"""),"-")</f>
        <v>-</v>
      </c>
      <c r="GS11" s="10" t="str">
        <f>IFERROR(__xludf.DUMMYFUNCTION("""COMPUTED_VALUE"""),"-")</f>
        <v>-</v>
      </c>
      <c r="GT11" s="10" t="str">
        <f>IFERROR(__xludf.DUMMYFUNCTION("""COMPUTED_VALUE"""),"-")</f>
        <v>-</v>
      </c>
      <c r="GU11" s="10" t="str">
        <f>IFERROR(__xludf.DUMMYFUNCTION("""COMPUTED_VALUE"""),"-")</f>
        <v>-</v>
      </c>
      <c r="GV11" s="10" t="str">
        <f>IFERROR(__xludf.DUMMYFUNCTION("""COMPUTED_VALUE"""),"-")</f>
        <v>-</v>
      </c>
      <c r="GW11" s="10" t="str">
        <f>IFERROR(__xludf.DUMMYFUNCTION("""COMPUTED_VALUE"""),"-")</f>
        <v>-</v>
      </c>
      <c r="GX11" s="10" t="str">
        <f>IFERROR(__xludf.DUMMYFUNCTION("""COMPUTED_VALUE"""),"-")</f>
        <v>-</v>
      </c>
      <c r="GY11" s="10" t="str">
        <f>IFERROR(__xludf.DUMMYFUNCTION("""COMPUTED_VALUE"""),"-")</f>
        <v>-</v>
      </c>
      <c r="GZ11" s="10" t="str">
        <f>IFERROR(__xludf.DUMMYFUNCTION("""COMPUTED_VALUE"""),"-")</f>
        <v>-</v>
      </c>
      <c r="HA11" s="10" t="str">
        <f>IFERROR(__xludf.DUMMYFUNCTION("""COMPUTED_VALUE"""),"-")</f>
        <v>-</v>
      </c>
      <c r="HB11" s="10" t="str">
        <f>IFERROR(__xludf.DUMMYFUNCTION("""COMPUTED_VALUE"""),"-")</f>
        <v>-</v>
      </c>
      <c r="HC11" s="10" t="str">
        <f>IFERROR(__xludf.DUMMYFUNCTION("""COMPUTED_VALUE"""),"-")</f>
        <v>-</v>
      </c>
      <c r="HD11" s="10" t="str">
        <f>IFERROR(__xludf.DUMMYFUNCTION("""COMPUTED_VALUE"""),"-")</f>
        <v>-</v>
      </c>
      <c r="HE11" s="10" t="str">
        <f>IFERROR(__xludf.DUMMYFUNCTION("""COMPUTED_VALUE"""),"-")</f>
        <v>-</v>
      </c>
      <c r="HF11" s="10" t="str">
        <f>IFERROR(__xludf.DUMMYFUNCTION("""COMPUTED_VALUE"""),"-")</f>
        <v>-</v>
      </c>
      <c r="HG11" s="10" t="str">
        <f>IFERROR(__xludf.DUMMYFUNCTION("""COMPUTED_VALUE"""),"-")</f>
        <v>-</v>
      </c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</row>
    <row r="12">
      <c r="A12" s="7"/>
      <c r="B12" s="8">
        <v>2.0</v>
      </c>
      <c r="C12" s="8">
        <f t="shared" si="1"/>
        <v>10</v>
      </c>
      <c r="D12" s="7" t="str">
        <f>IFERROR(__xludf.DUMMYFUNCTION("""COMPUTED_VALUE"""),"jnikolic1208")</f>
        <v>jnikolic1208</v>
      </c>
      <c r="E12" s="7" t="str">
        <f>IFERROR(__xludf.DUMMYFUNCTION("""COMPUTED_VALUE"""),"Jovan")</f>
        <v>Jovan</v>
      </c>
      <c r="F12" s="7" t="str">
        <f>IFERROR(__xludf.DUMMYFUNCTION("""COMPUTED_VALUE"""),"Nikolić")</f>
        <v>Nikolić</v>
      </c>
      <c r="G12" s="9">
        <f>IFERROR(__xludf.DUMMYFUNCTION("""COMPUTED_VALUE"""),174.0)</f>
        <v>174</v>
      </c>
      <c r="H12" s="7" t="str">
        <f>IFERROR(__xludf.DUMMYFUNCTION("""COMPUTED_VALUE"""),"ODOBREN")</f>
        <v>ODOBREN</v>
      </c>
      <c r="I12" s="7" t="str">
        <f>IFERROR(__xludf.DUMMYFUNCTION("""COMPUTED_VALUE"""),"Loznica")</f>
        <v>Loznica</v>
      </c>
      <c r="J12" s="7" t="str">
        <f>IFERROR(__xludf.DUMMYFUNCTION("""COMPUTED_VALUE"""),"Kadinjača")</f>
        <v>Kadinjača</v>
      </c>
      <c r="K12" s="7" t="str">
        <f>IFERROR(__xludf.DUMMYFUNCTION("""COMPUTED_VALUE"""),"OŠ 7.")</f>
        <v>OŠ 7.</v>
      </c>
      <c r="L12" s="7" t="str">
        <f>IFERROR(__xludf.DUMMYFUNCTION("""COMPUTED_VALUE"""),"B")</f>
        <v>B</v>
      </c>
      <c r="M12" s="7" t="str">
        <f>IFERROR(__xludf.DUMMYFUNCTION("""COMPUTED_VALUE"""),"Željko Nikolić; Nikola Pavlović")</f>
        <v>Željko Nikolić; Nikola Pavlović</v>
      </c>
      <c r="N12" s="11">
        <f>IFERROR(__xludf.DUMMYFUNCTION("""COMPUTED_VALUE"""),100.0)</f>
        <v>100</v>
      </c>
      <c r="O12" s="10">
        <f>IFERROR(__xludf.DUMMYFUNCTION("""COMPUTED_VALUE"""),43.0)</f>
        <v>43</v>
      </c>
      <c r="P12" s="10">
        <f>IFERROR(__xludf.DUMMYFUNCTION("""COMPUTED_VALUE"""),31.0)</f>
        <v>31</v>
      </c>
      <c r="Q12" s="10" t="str">
        <f>IFERROR(__xludf.DUMMYFUNCTION("""COMPUTED_VALUE"""),"-")</f>
        <v>-</v>
      </c>
      <c r="R12" s="10" t="str">
        <f>IFERROR(__xludf.DUMMYFUNCTION("""COMPUTED_VALUE"""),"-")</f>
        <v>-</v>
      </c>
      <c r="S12" s="10" t="str">
        <f>IFERROR(__xludf.DUMMYFUNCTION("""COMPUTED_VALUE"""),"-")</f>
        <v>-</v>
      </c>
      <c r="T12" s="11">
        <f>IFERROR(__xludf.DUMMYFUNCTION("""COMPUTED_VALUE"""),1.0)</f>
        <v>1</v>
      </c>
      <c r="U12" s="10">
        <f>IFERROR(__xludf.DUMMYFUNCTION("""COMPUTED_VALUE"""),1.0)</f>
        <v>1</v>
      </c>
      <c r="V12" s="10">
        <f>IFERROR(__xludf.DUMMYFUNCTION("""COMPUTED_VALUE"""),1.0)</f>
        <v>1</v>
      </c>
      <c r="W12" s="10">
        <f>IFERROR(__xludf.DUMMYFUNCTION("""COMPUTED_VALUE"""),1.0)</f>
        <v>1</v>
      </c>
      <c r="X12" s="10">
        <f>IFERROR(__xludf.DUMMYFUNCTION("""COMPUTED_VALUE"""),1.0)</f>
        <v>1</v>
      </c>
      <c r="Y12" s="10">
        <f>IFERROR(__xludf.DUMMYFUNCTION("""COMPUTED_VALUE"""),1.0)</f>
        <v>1</v>
      </c>
      <c r="Z12" s="10">
        <f>IFERROR(__xludf.DUMMYFUNCTION("""COMPUTED_VALUE"""),1.0)</f>
        <v>1</v>
      </c>
      <c r="AA12" s="10">
        <f>IFERROR(__xludf.DUMMYFUNCTION("""COMPUTED_VALUE"""),1.0)</f>
        <v>1</v>
      </c>
      <c r="AB12" s="10">
        <f>IFERROR(__xludf.DUMMYFUNCTION("""COMPUTED_VALUE"""),1.0)</f>
        <v>1</v>
      </c>
      <c r="AC12" s="10">
        <f>IFERROR(__xludf.DUMMYFUNCTION("""COMPUTED_VALUE"""),1.0)</f>
        <v>1</v>
      </c>
      <c r="AD12" s="10">
        <f>IFERROR(__xludf.DUMMYFUNCTION("""COMPUTED_VALUE"""),1.0)</f>
        <v>1</v>
      </c>
      <c r="AE12" s="10">
        <f>IFERROR(__xludf.DUMMYFUNCTION("""COMPUTED_VALUE"""),1.0)</f>
        <v>1</v>
      </c>
      <c r="AF12" s="10">
        <f>IFERROR(__xludf.DUMMYFUNCTION("""COMPUTED_VALUE"""),1.0)</f>
        <v>1</v>
      </c>
      <c r="AG12" s="10">
        <f>IFERROR(__xludf.DUMMYFUNCTION("""COMPUTED_VALUE"""),1.0)</f>
        <v>1</v>
      </c>
      <c r="AH12" s="10">
        <f>IFERROR(__xludf.DUMMYFUNCTION("""COMPUTED_VALUE"""),1.0)</f>
        <v>1</v>
      </c>
      <c r="AI12" s="10">
        <f>IFERROR(__xludf.DUMMYFUNCTION("""COMPUTED_VALUE"""),1.0)</f>
        <v>1</v>
      </c>
      <c r="AJ12" s="10">
        <f>IFERROR(__xludf.DUMMYFUNCTION("""COMPUTED_VALUE"""),1.0)</f>
        <v>1</v>
      </c>
      <c r="AK12" s="10">
        <f>IFERROR(__xludf.DUMMYFUNCTION("""COMPUTED_VALUE"""),1.0)</f>
        <v>1</v>
      </c>
      <c r="AL12" s="10">
        <f>IFERROR(__xludf.DUMMYFUNCTION("""COMPUTED_VALUE"""),1.0)</f>
        <v>1</v>
      </c>
      <c r="AM12" s="10">
        <f>IFERROR(__xludf.DUMMYFUNCTION("""COMPUTED_VALUE"""),1.0)</f>
        <v>1</v>
      </c>
      <c r="AN12" s="11">
        <f>IFERROR(__xludf.DUMMYFUNCTION("""COMPUTED_VALUE"""),1.0)</f>
        <v>1</v>
      </c>
      <c r="AO12" s="10">
        <f>IFERROR(__xludf.DUMMYFUNCTION("""COMPUTED_VALUE"""),1.0)</f>
        <v>1</v>
      </c>
      <c r="AP12" s="10">
        <f>IFERROR(__xludf.DUMMYFUNCTION("""COMPUTED_VALUE"""),1.0)</f>
        <v>1</v>
      </c>
      <c r="AQ12" s="10">
        <f>IFERROR(__xludf.DUMMYFUNCTION("""COMPUTED_VALUE"""),1.0)</f>
        <v>1</v>
      </c>
      <c r="AR12" s="10">
        <f>IFERROR(__xludf.DUMMYFUNCTION("""COMPUTED_VALUE"""),1.0)</f>
        <v>1</v>
      </c>
      <c r="AS12" s="10">
        <f>IFERROR(__xludf.DUMMYFUNCTION("""COMPUTED_VALUE"""),1.0)</f>
        <v>1</v>
      </c>
      <c r="AT12" s="10">
        <f>IFERROR(__xludf.DUMMYFUNCTION("""COMPUTED_VALUE"""),1.0)</f>
        <v>1</v>
      </c>
      <c r="AU12" s="10">
        <f>IFERROR(__xludf.DUMMYFUNCTION("""COMPUTED_VALUE"""),1.0)</f>
        <v>1</v>
      </c>
      <c r="AV12" s="10">
        <f>IFERROR(__xludf.DUMMYFUNCTION("""COMPUTED_VALUE"""),1.0)</f>
        <v>1</v>
      </c>
      <c r="AW12" s="10">
        <f>IFERROR(__xludf.DUMMYFUNCTION("""COMPUTED_VALUE"""),1.0)</f>
        <v>1</v>
      </c>
      <c r="AX12" s="10">
        <f>IFERROR(__xludf.DUMMYFUNCTION("""COMPUTED_VALUE"""),1.0)</f>
        <v>1</v>
      </c>
      <c r="AY12" s="10">
        <f>IFERROR(__xludf.DUMMYFUNCTION("""COMPUTED_VALUE"""),1.0)</f>
        <v>1</v>
      </c>
      <c r="AZ12" s="10" t="str">
        <f>IFERROR(__xludf.DUMMYFUNCTION("""COMPUTED_VALUE"""),"WA")</f>
        <v>WA</v>
      </c>
      <c r="BA12" s="10" t="str">
        <f>IFERROR(__xludf.DUMMYFUNCTION("""COMPUTED_VALUE"""),"WA")</f>
        <v>WA</v>
      </c>
      <c r="BB12" s="10">
        <f>IFERROR(__xludf.DUMMYFUNCTION("""COMPUTED_VALUE"""),1.0)</f>
        <v>1</v>
      </c>
      <c r="BC12" s="10" t="str">
        <f>IFERROR(__xludf.DUMMYFUNCTION("""COMPUTED_VALUE"""),"WA")</f>
        <v>WA</v>
      </c>
      <c r="BD12" s="10" t="str">
        <f>IFERROR(__xludf.DUMMYFUNCTION("""COMPUTED_VALUE"""),"WA")</f>
        <v>WA</v>
      </c>
      <c r="BE12" s="10">
        <f>IFERROR(__xludf.DUMMYFUNCTION("""COMPUTED_VALUE"""),1.0)</f>
        <v>1</v>
      </c>
      <c r="BF12" s="10">
        <f>IFERROR(__xludf.DUMMYFUNCTION("""COMPUTED_VALUE"""),1.0)</f>
        <v>1</v>
      </c>
      <c r="BG12" s="10" t="str">
        <f>IFERROR(__xludf.DUMMYFUNCTION("""COMPUTED_VALUE"""),"WA")</f>
        <v>WA</v>
      </c>
      <c r="BH12" s="10" t="str">
        <f>IFERROR(__xludf.DUMMYFUNCTION("""COMPUTED_VALUE"""),"WA")</f>
        <v>WA</v>
      </c>
      <c r="BI12" s="10" t="str">
        <f>IFERROR(__xludf.DUMMYFUNCTION("""COMPUTED_VALUE"""),"WA")</f>
        <v>WA</v>
      </c>
      <c r="BJ12" s="10" t="str">
        <f>IFERROR(__xludf.DUMMYFUNCTION("""COMPUTED_VALUE"""),"WA")</f>
        <v>WA</v>
      </c>
      <c r="BK12" s="10" t="str">
        <f>IFERROR(__xludf.DUMMYFUNCTION("""COMPUTED_VALUE"""),"WA")</f>
        <v>WA</v>
      </c>
      <c r="BL12" s="11">
        <f>IFERROR(__xludf.DUMMYFUNCTION("""COMPUTED_VALUE"""),1.0)</f>
        <v>1</v>
      </c>
      <c r="BM12" s="10">
        <f>IFERROR(__xludf.DUMMYFUNCTION("""COMPUTED_VALUE"""),1.0)</f>
        <v>1</v>
      </c>
      <c r="BN12" s="10">
        <f>IFERROR(__xludf.DUMMYFUNCTION("""COMPUTED_VALUE"""),1.0)</f>
        <v>1</v>
      </c>
      <c r="BO12" s="10">
        <f>IFERROR(__xludf.DUMMYFUNCTION("""COMPUTED_VALUE"""),1.0)</f>
        <v>1</v>
      </c>
      <c r="BP12" s="10">
        <f>IFERROR(__xludf.DUMMYFUNCTION("""COMPUTED_VALUE"""),1.0)</f>
        <v>1</v>
      </c>
      <c r="BQ12" s="10">
        <f>IFERROR(__xludf.DUMMYFUNCTION("""COMPUTED_VALUE"""),1.0)</f>
        <v>1</v>
      </c>
      <c r="BR12" s="10">
        <f>IFERROR(__xludf.DUMMYFUNCTION("""COMPUTED_VALUE"""),1.0)</f>
        <v>1</v>
      </c>
      <c r="BS12" s="10">
        <f>IFERROR(__xludf.DUMMYFUNCTION("""COMPUTED_VALUE"""),1.0)</f>
        <v>1</v>
      </c>
      <c r="BT12" s="10">
        <f>IFERROR(__xludf.DUMMYFUNCTION("""COMPUTED_VALUE"""),1.0)</f>
        <v>1</v>
      </c>
      <c r="BU12" s="10">
        <f>IFERROR(__xludf.DUMMYFUNCTION("""COMPUTED_VALUE"""),1.0)</f>
        <v>1</v>
      </c>
      <c r="BV12" s="10">
        <f>IFERROR(__xludf.DUMMYFUNCTION("""COMPUTED_VALUE"""),1.0)</f>
        <v>1</v>
      </c>
      <c r="BW12" s="10">
        <f>IFERROR(__xludf.DUMMYFUNCTION("""COMPUTED_VALUE"""),1.0)</f>
        <v>1</v>
      </c>
      <c r="BX12" s="10">
        <f>IFERROR(__xludf.DUMMYFUNCTION("""COMPUTED_VALUE"""),1.0)</f>
        <v>1</v>
      </c>
      <c r="BY12" s="10" t="str">
        <f>IFERROR(__xludf.DUMMYFUNCTION("""COMPUTED_VALUE"""),"WA")</f>
        <v>WA</v>
      </c>
      <c r="BZ12" s="10">
        <f>IFERROR(__xludf.DUMMYFUNCTION("""COMPUTED_VALUE"""),1.0)</f>
        <v>1</v>
      </c>
      <c r="CA12" s="10">
        <f>IFERROR(__xludf.DUMMYFUNCTION("""COMPUTED_VALUE"""),1.0)</f>
        <v>1</v>
      </c>
      <c r="CB12" s="10">
        <f>IFERROR(__xludf.DUMMYFUNCTION("""COMPUTED_VALUE"""),1.0)</f>
        <v>1</v>
      </c>
      <c r="CC12" s="10" t="str">
        <f>IFERROR(__xludf.DUMMYFUNCTION("""COMPUTED_VALUE"""),"WA")</f>
        <v>WA</v>
      </c>
      <c r="CD12" s="10" t="str">
        <f>IFERROR(__xludf.DUMMYFUNCTION("""COMPUTED_VALUE"""),"WA")</f>
        <v>WA</v>
      </c>
      <c r="CE12" s="10">
        <f>IFERROR(__xludf.DUMMYFUNCTION("""COMPUTED_VALUE"""),1.0)</f>
        <v>1</v>
      </c>
      <c r="CF12" s="10">
        <f>IFERROR(__xludf.DUMMYFUNCTION("""COMPUTED_VALUE"""),1.0)</f>
        <v>1</v>
      </c>
      <c r="CG12" s="10">
        <f>IFERROR(__xludf.DUMMYFUNCTION("""COMPUTED_VALUE"""),1.0)</f>
        <v>1</v>
      </c>
      <c r="CH12" s="10">
        <f>IFERROR(__xludf.DUMMYFUNCTION("""COMPUTED_VALUE"""),1.0)</f>
        <v>1</v>
      </c>
      <c r="CI12" s="10">
        <f>IFERROR(__xludf.DUMMYFUNCTION("""COMPUTED_VALUE"""),1.0)</f>
        <v>1</v>
      </c>
      <c r="CJ12" s="10" t="str">
        <f>IFERROR(__xludf.DUMMYFUNCTION("""COMPUTED_VALUE"""),"TLE")</f>
        <v>TLE</v>
      </c>
      <c r="CK12" s="10" t="str">
        <f>IFERROR(__xludf.DUMMYFUNCTION("""COMPUTED_VALUE"""),"TLE")</f>
        <v>TLE</v>
      </c>
      <c r="CL12" s="10" t="str">
        <f>IFERROR(__xludf.DUMMYFUNCTION("""COMPUTED_VALUE"""),"TLE")</f>
        <v>TLE</v>
      </c>
      <c r="CM12" s="10">
        <f>IFERROR(__xludf.DUMMYFUNCTION("""COMPUTED_VALUE"""),1.0)</f>
        <v>1</v>
      </c>
      <c r="CN12" s="10" t="str">
        <f>IFERROR(__xludf.DUMMYFUNCTION("""COMPUTED_VALUE"""),"WA")</f>
        <v>WA</v>
      </c>
      <c r="CO12" s="11" t="str">
        <f>IFERROR(__xludf.DUMMYFUNCTION("""COMPUTED_VALUE"""),"-")</f>
        <v>-</v>
      </c>
      <c r="CP12" s="10" t="str">
        <f>IFERROR(__xludf.DUMMYFUNCTION("""COMPUTED_VALUE"""),"-")</f>
        <v>-</v>
      </c>
      <c r="CQ12" s="10" t="str">
        <f>IFERROR(__xludf.DUMMYFUNCTION("""COMPUTED_VALUE"""),"-")</f>
        <v>-</v>
      </c>
      <c r="CR12" s="10" t="str">
        <f>IFERROR(__xludf.DUMMYFUNCTION("""COMPUTED_VALUE"""),"-")</f>
        <v>-</v>
      </c>
      <c r="CS12" s="10" t="str">
        <f>IFERROR(__xludf.DUMMYFUNCTION("""COMPUTED_VALUE"""),"-")</f>
        <v>-</v>
      </c>
      <c r="CT12" s="10" t="str">
        <f>IFERROR(__xludf.DUMMYFUNCTION("""COMPUTED_VALUE"""),"-")</f>
        <v>-</v>
      </c>
      <c r="CU12" s="10" t="str">
        <f>IFERROR(__xludf.DUMMYFUNCTION("""COMPUTED_VALUE"""),"-")</f>
        <v>-</v>
      </c>
      <c r="CV12" s="10" t="str">
        <f>IFERROR(__xludf.DUMMYFUNCTION("""COMPUTED_VALUE"""),"-")</f>
        <v>-</v>
      </c>
      <c r="CW12" s="10" t="str">
        <f>IFERROR(__xludf.DUMMYFUNCTION("""COMPUTED_VALUE"""),"-")</f>
        <v>-</v>
      </c>
      <c r="CX12" s="10" t="str">
        <f>IFERROR(__xludf.DUMMYFUNCTION("""COMPUTED_VALUE"""),"-")</f>
        <v>-</v>
      </c>
      <c r="CY12" s="10" t="str">
        <f>IFERROR(__xludf.DUMMYFUNCTION("""COMPUTED_VALUE"""),"-")</f>
        <v>-</v>
      </c>
      <c r="CZ12" s="10" t="str">
        <f>IFERROR(__xludf.DUMMYFUNCTION("""COMPUTED_VALUE"""),"-")</f>
        <v>-</v>
      </c>
      <c r="DA12" s="10" t="str">
        <f>IFERROR(__xludf.DUMMYFUNCTION("""COMPUTED_VALUE"""),"-")</f>
        <v>-</v>
      </c>
      <c r="DB12" s="10" t="str">
        <f>IFERROR(__xludf.DUMMYFUNCTION("""COMPUTED_VALUE"""),"-")</f>
        <v>-</v>
      </c>
      <c r="DC12" s="10" t="str">
        <f>IFERROR(__xludf.DUMMYFUNCTION("""COMPUTED_VALUE"""),"-")</f>
        <v>-</v>
      </c>
      <c r="DD12" s="10" t="str">
        <f>IFERROR(__xludf.DUMMYFUNCTION("""COMPUTED_VALUE"""),"-")</f>
        <v>-</v>
      </c>
      <c r="DE12" s="10" t="str">
        <f>IFERROR(__xludf.DUMMYFUNCTION("""COMPUTED_VALUE"""),"-")</f>
        <v>-</v>
      </c>
      <c r="DF12" s="10" t="str">
        <f>IFERROR(__xludf.DUMMYFUNCTION("""COMPUTED_VALUE"""),"-")</f>
        <v>-</v>
      </c>
      <c r="DG12" s="10" t="str">
        <f>IFERROR(__xludf.DUMMYFUNCTION("""COMPUTED_VALUE"""),"-")</f>
        <v>-</v>
      </c>
      <c r="DH12" s="10" t="str">
        <f>IFERROR(__xludf.DUMMYFUNCTION("""COMPUTED_VALUE"""),"-")</f>
        <v>-</v>
      </c>
      <c r="DI12" s="10" t="str">
        <f>IFERROR(__xludf.DUMMYFUNCTION("""COMPUTED_VALUE"""),"-")</f>
        <v>-</v>
      </c>
      <c r="DJ12" s="10" t="str">
        <f>IFERROR(__xludf.DUMMYFUNCTION("""COMPUTED_VALUE"""),"-")</f>
        <v>-</v>
      </c>
      <c r="DK12" s="10" t="str">
        <f>IFERROR(__xludf.DUMMYFUNCTION("""COMPUTED_VALUE"""),"-")</f>
        <v>-</v>
      </c>
      <c r="DL12" s="10" t="str">
        <f>IFERROR(__xludf.DUMMYFUNCTION("""COMPUTED_VALUE"""),"-")</f>
        <v>-</v>
      </c>
      <c r="DM12" s="10" t="str">
        <f>IFERROR(__xludf.DUMMYFUNCTION("""COMPUTED_VALUE"""),"-")</f>
        <v>-</v>
      </c>
      <c r="DN12" s="10" t="str">
        <f>IFERROR(__xludf.DUMMYFUNCTION("""COMPUTED_VALUE"""),"-")</f>
        <v>-</v>
      </c>
      <c r="DO12" s="10" t="str">
        <f>IFERROR(__xludf.DUMMYFUNCTION("""COMPUTED_VALUE"""),"-")</f>
        <v>-</v>
      </c>
      <c r="DP12" s="10" t="str">
        <f>IFERROR(__xludf.DUMMYFUNCTION("""COMPUTED_VALUE"""),"-")</f>
        <v>-</v>
      </c>
      <c r="DQ12" s="10" t="str">
        <f>IFERROR(__xludf.DUMMYFUNCTION("""COMPUTED_VALUE"""),"-")</f>
        <v>-</v>
      </c>
      <c r="DR12" s="10" t="str">
        <f>IFERROR(__xludf.DUMMYFUNCTION("""COMPUTED_VALUE"""),"-")</f>
        <v>-</v>
      </c>
      <c r="DS12" s="10" t="str">
        <f>IFERROR(__xludf.DUMMYFUNCTION("""COMPUTED_VALUE"""),"-")</f>
        <v>-</v>
      </c>
      <c r="DT12" s="10" t="str">
        <f>IFERROR(__xludf.DUMMYFUNCTION("""COMPUTED_VALUE"""),"-")</f>
        <v>-</v>
      </c>
      <c r="DU12" s="10" t="str">
        <f>IFERROR(__xludf.DUMMYFUNCTION("""COMPUTED_VALUE"""),"-")</f>
        <v>-</v>
      </c>
      <c r="DV12" s="10" t="str">
        <f>IFERROR(__xludf.DUMMYFUNCTION("""COMPUTED_VALUE"""),"-")</f>
        <v>-</v>
      </c>
      <c r="DW12" s="10" t="str">
        <f>IFERROR(__xludf.DUMMYFUNCTION("""COMPUTED_VALUE"""),"-")</f>
        <v>-</v>
      </c>
      <c r="DX12" s="10" t="str">
        <f>IFERROR(__xludf.DUMMYFUNCTION("""COMPUTED_VALUE"""),"-")</f>
        <v>-</v>
      </c>
      <c r="DY12" s="10" t="str">
        <f>IFERROR(__xludf.DUMMYFUNCTION("""COMPUTED_VALUE"""),"-")</f>
        <v>-</v>
      </c>
      <c r="DZ12" s="10" t="str">
        <f>IFERROR(__xludf.DUMMYFUNCTION("""COMPUTED_VALUE"""),"-")</f>
        <v>-</v>
      </c>
      <c r="EA12" s="10" t="str">
        <f>IFERROR(__xludf.DUMMYFUNCTION("""COMPUTED_VALUE"""),"-")</f>
        <v>-</v>
      </c>
      <c r="EB12" s="10" t="str">
        <f>IFERROR(__xludf.DUMMYFUNCTION("""COMPUTED_VALUE"""),"-")</f>
        <v>-</v>
      </c>
      <c r="EC12" s="10" t="str">
        <f>IFERROR(__xludf.DUMMYFUNCTION("""COMPUTED_VALUE"""),"-")</f>
        <v>-</v>
      </c>
      <c r="ED12" s="10" t="str">
        <f>IFERROR(__xludf.DUMMYFUNCTION("""COMPUTED_VALUE"""),"-")</f>
        <v>-</v>
      </c>
      <c r="EE12" s="10" t="str">
        <f>IFERROR(__xludf.DUMMYFUNCTION("""COMPUTED_VALUE"""),"-")</f>
        <v>-</v>
      </c>
      <c r="EF12" s="10" t="str">
        <f>IFERROR(__xludf.DUMMYFUNCTION("""COMPUTED_VALUE"""),"-")</f>
        <v>-</v>
      </c>
      <c r="EG12" s="10" t="str">
        <f>IFERROR(__xludf.DUMMYFUNCTION("""COMPUTED_VALUE"""),"-")</f>
        <v>-</v>
      </c>
      <c r="EH12" s="10" t="str">
        <f>IFERROR(__xludf.DUMMYFUNCTION("""COMPUTED_VALUE"""),"-")</f>
        <v>-</v>
      </c>
      <c r="EI12" s="10" t="str">
        <f>IFERROR(__xludf.DUMMYFUNCTION("""COMPUTED_VALUE"""),"-")</f>
        <v>-</v>
      </c>
      <c r="EJ12" s="10" t="str">
        <f>IFERROR(__xludf.DUMMYFUNCTION("""COMPUTED_VALUE"""),"-")</f>
        <v>-</v>
      </c>
      <c r="EK12" s="10" t="str">
        <f>IFERROR(__xludf.DUMMYFUNCTION("""COMPUTED_VALUE"""),"-")</f>
        <v>-</v>
      </c>
      <c r="EL12" s="10" t="str">
        <f>IFERROR(__xludf.DUMMYFUNCTION("""COMPUTED_VALUE"""),"-")</f>
        <v>-</v>
      </c>
      <c r="EM12" s="10" t="str">
        <f>IFERROR(__xludf.DUMMYFUNCTION("""COMPUTED_VALUE"""),"-")</f>
        <v>-</v>
      </c>
      <c r="EN12" s="10" t="str">
        <f>IFERROR(__xludf.DUMMYFUNCTION("""COMPUTED_VALUE"""),"-")</f>
        <v>-</v>
      </c>
      <c r="EO12" s="10" t="str">
        <f>IFERROR(__xludf.DUMMYFUNCTION("""COMPUTED_VALUE"""),"-")</f>
        <v>-</v>
      </c>
      <c r="EP12" s="10" t="str">
        <f>IFERROR(__xludf.DUMMYFUNCTION("""COMPUTED_VALUE"""),"-")</f>
        <v>-</v>
      </c>
      <c r="EQ12" s="10" t="str">
        <f>IFERROR(__xludf.DUMMYFUNCTION("""COMPUTED_VALUE"""),"-")</f>
        <v>-</v>
      </c>
      <c r="ER12" s="10" t="str">
        <f>IFERROR(__xludf.DUMMYFUNCTION("""COMPUTED_VALUE"""),"-")</f>
        <v>-</v>
      </c>
      <c r="ES12" s="10" t="str">
        <f>IFERROR(__xludf.DUMMYFUNCTION("""COMPUTED_VALUE"""),"-")</f>
        <v>-</v>
      </c>
      <c r="ET12" s="10" t="str">
        <f>IFERROR(__xludf.DUMMYFUNCTION("""COMPUTED_VALUE"""),"-")</f>
        <v>-</v>
      </c>
      <c r="EU12" s="10" t="str">
        <f>IFERROR(__xludf.DUMMYFUNCTION("""COMPUTED_VALUE"""),"-")</f>
        <v>-</v>
      </c>
      <c r="EV12" s="10" t="str">
        <f>IFERROR(__xludf.DUMMYFUNCTION("""COMPUTED_VALUE"""),"-")</f>
        <v>-</v>
      </c>
      <c r="EW12" s="10" t="str">
        <f>IFERROR(__xludf.DUMMYFUNCTION("""COMPUTED_VALUE"""),"-")</f>
        <v>-</v>
      </c>
      <c r="EX12" s="10" t="str">
        <f>IFERROR(__xludf.DUMMYFUNCTION("""COMPUTED_VALUE"""),"-")</f>
        <v>-</v>
      </c>
      <c r="EY12" s="10" t="str">
        <f>IFERROR(__xludf.DUMMYFUNCTION("""COMPUTED_VALUE"""),"-")</f>
        <v>-</v>
      </c>
      <c r="EZ12" s="10" t="str">
        <f>IFERROR(__xludf.DUMMYFUNCTION("""COMPUTED_VALUE"""),"-")</f>
        <v>-</v>
      </c>
      <c r="FA12" s="10" t="str">
        <f>IFERROR(__xludf.DUMMYFUNCTION("""COMPUTED_VALUE"""),"-")</f>
        <v>-</v>
      </c>
      <c r="FB12" s="10" t="str">
        <f>IFERROR(__xludf.DUMMYFUNCTION("""COMPUTED_VALUE"""),"-")</f>
        <v>-</v>
      </c>
      <c r="FC12" s="10" t="str">
        <f>IFERROR(__xludf.DUMMYFUNCTION("""COMPUTED_VALUE"""),"-")</f>
        <v>-</v>
      </c>
      <c r="FD12" s="11" t="str">
        <f>IFERROR(__xludf.DUMMYFUNCTION("""COMPUTED_VALUE"""),"-")</f>
        <v>-</v>
      </c>
      <c r="FE12" s="10" t="str">
        <f>IFERROR(__xludf.DUMMYFUNCTION("""COMPUTED_VALUE"""),"-")</f>
        <v>-</v>
      </c>
      <c r="FF12" s="10" t="str">
        <f>IFERROR(__xludf.DUMMYFUNCTION("""COMPUTED_VALUE"""),"-")</f>
        <v>-</v>
      </c>
      <c r="FG12" s="10" t="str">
        <f>IFERROR(__xludf.DUMMYFUNCTION("""COMPUTED_VALUE"""),"-")</f>
        <v>-</v>
      </c>
      <c r="FH12" s="10" t="str">
        <f>IFERROR(__xludf.DUMMYFUNCTION("""COMPUTED_VALUE"""),"-")</f>
        <v>-</v>
      </c>
      <c r="FI12" s="10" t="str">
        <f>IFERROR(__xludf.DUMMYFUNCTION("""COMPUTED_VALUE"""),"-")</f>
        <v>-</v>
      </c>
      <c r="FJ12" s="10" t="str">
        <f>IFERROR(__xludf.DUMMYFUNCTION("""COMPUTED_VALUE"""),"-")</f>
        <v>-</v>
      </c>
      <c r="FK12" s="10" t="str">
        <f>IFERROR(__xludf.DUMMYFUNCTION("""COMPUTED_VALUE"""),"-")</f>
        <v>-</v>
      </c>
      <c r="FL12" s="10" t="str">
        <f>IFERROR(__xludf.DUMMYFUNCTION("""COMPUTED_VALUE"""),"-")</f>
        <v>-</v>
      </c>
      <c r="FM12" s="10" t="str">
        <f>IFERROR(__xludf.DUMMYFUNCTION("""COMPUTED_VALUE"""),"-")</f>
        <v>-</v>
      </c>
      <c r="FN12" s="10" t="str">
        <f>IFERROR(__xludf.DUMMYFUNCTION("""COMPUTED_VALUE"""),"-")</f>
        <v>-</v>
      </c>
      <c r="FO12" s="10" t="str">
        <f>IFERROR(__xludf.DUMMYFUNCTION("""COMPUTED_VALUE"""),"-")</f>
        <v>-</v>
      </c>
      <c r="FP12" s="10" t="str">
        <f>IFERROR(__xludf.DUMMYFUNCTION("""COMPUTED_VALUE"""),"-")</f>
        <v>-</v>
      </c>
      <c r="FQ12" s="10" t="str">
        <f>IFERROR(__xludf.DUMMYFUNCTION("""COMPUTED_VALUE"""),"-")</f>
        <v>-</v>
      </c>
      <c r="FR12" s="10" t="str">
        <f>IFERROR(__xludf.DUMMYFUNCTION("""COMPUTED_VALUE"""),"-")</f>
        <v>-</v>
      </c>
      <c r="FS12" s="10" t="str">
        <f>IFERROR(__xludf.DUMMYFUNCTION("""COMPUTED_VALUE"""),"-")</f>
        <v>-</v>
      </c>
      <c r="FT12" s="10" t="str">
        <f>IFERROR(__xludf.DUMMYFUNCTION("""COMPUTED_VALUE"""),"-")</f>
        <v>-</v>
      </c>
      <c r="FU12" s="10" t="str">
        <f>IFERROR(__xludf.DUMMYFUNCTION("""COMPUTED_VALUE"""),"-")</f>
        <v>-</v>
      </c>
      <c r="FV12" s="10" t="str">
        <f>IFERROR(__xludf.DUMMYFUNCTION("""COMPUTED_VALUE"""),"-")</f>
        <v>-</v>
      </c>
      <c r="FW12" s="10" t="str">
        <f>IFERROR(__xludf.DUMMYFUNCTION("""COMPUTED_VALUE"""),"-")</f>
        <v>-</v>
      </c>
      <c r="FX12" s="10" t="str">
        <f>IFERROR(__xludf.DUMMYFUNCTION("""COMPUTED_VALUE"""),"-")</f>
        <v>-</v>
      </c>
      <c r="FY12" s="10" t="str">
        <f>IFERROR(__xludf.DUMMYFUNCTION("""COMPUTED_VALUE"""),"-")</f>
        <v>-</v>
      </c>
      <c r="FZ12" s="10" t="str">
        <f>IFERROR(__xludf.DUMMYFUNCTION("""COMPUTED_VALUE"""),"-")</f>
        <v>-</v>
      </c>
      <c r="GA12" s="10" t="str">
        <f>IFERROR(__xludf.DUMMYFUNCTION("""COMPUTED_VALUE"""),"-")</f>
        <v>-</v>
      </c>
      <c r="GB12" s="10" t="str">
        <f>IFERROR(__xludf.DUMMYFUNCTION("""COMPUTED_VALUE"""),"-")</f>
        <v>-</v>
      </c>
      <c r="GC12" s="10" t="str">
        <f>IFERROR(__xludf.DUMMYFUNCTION("""COMPUTED_VALUE"""),"-")</f>
        <v>-</v>
      </c>
      <c r="GD12" s="10" t="str">
        <f>IFERROR(__xludf.DUMMYFUNCTION("""COMPUTED_VALUE"""),"-")</f>
        <v>-</v>
      </c>
      <c r="GE12" s="10" t="str">
        <f>IFERROR(__xludf.DUMMYFUNCTION("""COMPUTED_VALUE"""),"-")</f>
        <v>-</v>
      </c>
      <c r="GF12" s="10" t="str">
        <f>IFERROR(__xludf.DUMMYFUNCTION("""COMPUTED_VALUE"""),"-")</f>
        <v>-</v>
      </c>
      <c r="GG12" s="10" t="str">
        <f>IFERROR(__xludf.DUMMYFUNCTION("""COMPUTED_VALUE"""),"-")</f>
        <v>-</v>
      </c>
      <c r="GH12" s="10" t="str">
        <f>IFERROR(__xludf.DUMMYFUNCTION("""COMPUTED_VALUE"""),"-")</f>
        <v>-</v>
      </c>
      <c r="GI12" s="10" t="str">
        <f>IFERROR(__xludf.DUMMYFUNCTION("""COMPUTED_VALUE"""),"-")</f>
        <v>-</v>
      </c>
      <c r="GJ12" s="10" t="str">
        <f>IFERROR(__xludf.DUMMYFUNCTION("""COMPUTED_VALUE"""),"-")</f>
        <v>-</v>
      </c>
      <c r="GK12" s="10" t="str">
        <f>IFERROR(__xludf.DUMMYFUNCTION("""COMPUTED_VALUE"""),"-")</f>
        <v>-</v>
      </c>
      <c r="GL12" s="10" t="str">
        <f>IFERROR(__xludf.DUMMYFUNCTION("""COMPUTED_VALUE"""),"-")</f>
        <v>-</v>
      </c>
      <c r="GM12" s="10" t="str">
        <f>IFERROR(__xludf.DUMMYFUNCTION("""COMPUTED_VALUE"""),"-")</f>
        <v>-</v>
      </c>
      <c r="GN12" s="10" t="str">
        <f>IFERROR(__xludf.DUMMYFUNCTION("""COMPUTED_VALUE"""),"-")</f>
        <v>-</v>
      </c>
      <c r="GO12" s="10" t="str">
        <f>IFERROR(__xludf.DUMMYFUNCTION("""COMPUTED_VALUE"""),"-")</f>
        <v>-</v>
      </c>
      <c r="GP12" s="10" t="str">
        <f>IFERROR(__xludf.DUMMYFUNCTION("""COMPUTED_VALUE"""),"-")</f>
        <v>-</v>
      </c>
      <c r="GQ12" s="10" t="str">
        <f>IFERROR(__xludf.DUMMYFUNCTION("""COMPUTED_VALUE"""),"-")</f>
        <v>-</v>
      </c>
      <c r="GR12" s="10" t="str">
        <f>IFERROR(__xludf.DUMMYFUNCTION("""COMPUTED_VALUE"""),"-")</f>
        <v>-</v>
      </c>
      <c r="GS12" s="10" t="str">
        <f>IFERROR(__xludf.DUMMYFUNCTION("""COMPUTED_VALUE"""),"-")</f>
        <v>-</v>
      </c>
      <c r="GT12" s="10" t="str">
        <f>IFERROR(__xludf.DUMMYFUNCTION("""COMPUTED_VALUE"""),"-")</f>
        <v>-</v>
      </c>
      <c r="GU12" s="10" t="str">
        <f>IFERROR(__xludf.DUMMYFUNCTION("""COMPUTED_VALUE"""),"-")</f>
        <v>-</v>
      </c>
      <c r="GV12" s="10" t="str">
        <f>IFERROR(__xludf.DUMMYFUNCTION("""COMPUTED_VALUE"""),"-")</f>
        <v>-</v>
      </c>
      <c r="GW12" s="10" t="str">
        <f>IFERROR(__xludf.DUMMYFUNCTION("""COMPUTED_VALUE"""),"-")</f>
        <v>-</v>
      </c>
      <c r="GX12" s="10" t="str">
        <f>IFERROR(__xludf.DUMMYFUNCTION("""COMPUTED_VALUE"""),"-")</f>
        <v>-</v>
      </c>
      <c r="GY12" s="10" t="str">
        <f>IFERROR(__xludf.DUMMYFUNCTION("""COMPUTED_VALUE"""),"-")</f>
        <v>-</v>
      </c>
      <c r="GZ12" s="10" t="str">
        <f>IFERROR(__xludf.DUMMYFUNCTION("""COMPUTED_VALUE"""),"-")</f>
        <v>-</v>
      </c>
      <c r="HA12" s="10" t="str">
        <f>IFERROR(__xludf.DUMMYFUNCTION("""COMPUTED_VALUE"""),"-")</f>
        <v>-</v>
      </c>
      <c r="HB12" s="10" t="str">
        <f>IFERROR(__xludf.DUMMYFUNCTION("""COMPUTED_VALUE"""),"-")</f>
        <v>-</v>
      </c>
      <c r="HC12" s="10" t="str">
        <f>IFERROR(__xludf.DUMMYFUNCTION("""COMPUTED_VALUE"""),"-")</f>
        <v>-</v>
      </c>
      <c r="HD12" s="10" t="str">
        <f>IFERROR(__xludf.DUMMYFUNCTION("""COMPUTED_VALUE"""),"-")</f>
        <v>-</v>
      </c>
      <c r="HE12" s="10" t="str">
        <f>IFERROR(__xludf.DUMMYFUNCTION("""COMPUTED_VALUE"""),"-")</f>
        <v>-</v>
      </c>
      <c r="HF12" s="10" t="str">
        <f>IFERROR(__xludf.DUMMYFUNCTION("""COMPUTED_VALUE"""),"-")</f>
        <v>-</v>
      </c>
      <c r="HG12" s="10" t="str">
        <f>IFERROR(__xludf.DUMMYFUNCTION("""COMPUTED_VALUE"""),"-")</f>
        <v>-</v>
      </c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</row>
    <row r="13">
      <c r="A13" s="7"/>
      <c r="B13" s="8">
        <v>2.0</v>
      </c>
      <c r="C13" s="8" t="str">
        <f t="shared" si="1"/>
        <v>11 - 12</v>
      </c>
      <c r="D13" s="7" t="str">
        <f>IFERROR(__xludf.DUMMYFUNCTION("""COMPUTED_VALUE"""),"stefancurovic")</f>
        <v>stefancurovic</v>
      </c>
      <c r="E13" s="7" t="str">
        <f>IFERROR(__xludf.DUMMYFUNCTION("""COMPUTED_VALUE"""),"Stefan")</f>
        <v>Stefan</v>
      </c>
      <c r="F13" s="7" t="str">
        <f>IFERROR(__xludf.DUMMYFUNCTION("""COMPUTED_VALUE"""),"Curovic")</f>
        <v>Curovic</v>
      </c>
      <c r="G13" s="9">
        <f>IFERROR(__xludf.DUMMYFUNCTION("""COMPUTED_VALUE"""),148.0)</f>
        <v>148</v>
      </c>
      <c r="H13" s="7" t="str">
        <f>IFERROR(__xludf.DUMMYFUNCTION("""COMPUTED_VALUE"""),"ODOBREN")</f>
        <v>ODOBREN</v>
      </c>
      <c r="I13" s="7" t="str">
        <f>IFERROR(__xludf.DUMMYFUNCTION("""COMPUTED_VALUE"""),"Stari grad")</f>
        <v>Stari grad</v>
      </c>
      <c r="J13" s="7" t="str">
        <f>IFERROR(__xludf.DUMMYFUNCTION("""COMPUTED_VALUE"""),"Prva beogradska gimnazija")</f>
        <v>Prva beogradska gimnazija</v>
      </c>
      <c r="K13" s="7" t="str">
        <f>IFERROR(__xludf.DUMMYFUNCTION("""COMPUTED_VALUE"""),"III")</f>
        <v>III</v>
      </c>
      <c r="L13" s="7" t="str">
        <f>IFERROR(__xludf.DUMMYFUNCTION("""COMPUTED_VALUE"""),"B")</f>
        <v>B</v>
      </c>
      <c r="M13" s="7"/>
      <c r="N13" s="11">
        <f>IFERROR(__xludf.DUMMYFUNCTION("""COMPUTED_VALUE"""),48.0)</f>
        <v>48</v>
      </c>
      <c r="O13" s="10">
        <f>IFERROR(__xludf.DUMMYFUNCTION("""COMPUTED_VALUE"""),100.0)</f>
        <v>100</v>
      </c>
      <c r="P13" s="10" t="str">
        <f>IFERROR(__xludf.DUMMYFUNCTION("""COMPUTED_VALUE"""),"-")</f>
        <v>-</v>
      </c>
      <c r="Q13" s="10" t="str">
        <f>IFERROR(__xludf.DUMMYFUNCTION("""COMPUTED_VALUE"""),"-")</f>
        <v>-</v>
      </c>
      <c r="R13" s="10" t="str">
        <f>IFERROR(__xludf.DUMMYFUNCTION("""COMPUTED_VALUE"""),"-")</f>
        <v>-</v>
      </c>
      <c r="S13" s="10" t="str">
        <f>IFERROR(__xludf.DUMMYFUNCTION("""COMPUTED_VALUE"""),"-")</f>
        <v>-</v>
      </c>
      <c r="T13" s="11">
        <f>IFERROR(__xludf.DUMMYFUNCTION("""COMPUTED_VALUE"""),1.0)</f>
        <v>1</v>
      </c>
      <c r="U13" s="10">
        <f>IFERROR(__xludf.DUMMYFUNCTION("""COMPUTED_VALUE"""),1.0)</f>
        <v>1</v>
      </c>
      <c r="V13" s="10">
        <f>IFERROR(__xludf.DUMMYFUNCTION("""COMPUTED_VALUE"""),1.0)</f>
        <v>1</v>
      </c>
      <c r="W13" s="10">
        <f>IFERROR(__xludf.DUMMYFUNCTION("""COMPUTED_VALUE"""),1.0)</f>
        <v>1</v>
      </c>
      <c r="X13" s="10">
        <f>IFERROR(__xludf.DUMMYFUNCTION("""COMPUTED_VALUE"""),1.0)</f>
        <v>1</v>
      </c>
      <c r="Y13" s="10">
        <f>IFERROR(__xludf.DUMMYFUNCTION("""COMPUTED_VALUE"""),1.0)</f>
        <v>1</v>
      </c>
      <c r="Z13" s="10">
        <f>IFERROR(__xludf.DUMMYFUNCTION("""COMPUTED_VALUE"""),1.0)</f>
        <v>1</v>
      </c>
      <c r="AA13" s="10">
        <f>IFERROR(__xludf.DUMMYFUNCTION("""COMPUTED_VALUE"""),1.0)</f>
        <v>1</v>
      </c>
      <c r="AB13" s="10">
        <f>IFERROR(__xludf.DUMMYFUNCTION("""COMPUTED_VALUE"""),1.0)</f>
        <v>1</v>
      </c>
      <c r="AC13" s="10">
        <f>IFERROR(__xludf.DUMMYFUNCTION("""COMPUTED_VALUE"""),1.0)</f>
        <v>1</v>
      </c>
      <c r="AD13" s="10">
        <f>IFERROR(__xludf.DUMMYFUNCTION("""COMPUTED_VALUE"""),1.0)</f>
        <v>1</v>
      </c>
      <c r="AE13" s="10">
        <f>IFERROR(__xludf.DUMMYFUNCTION("""COMPUTED_VALUE"""),1.0)</f>
        <v>1</v>
      </c>
      <c r="AF13" s="10" t="str">
        <f>IFERROR(__xludf.DUMMYFUNCTION("""COMPUTED_VALUE"""),"TLE")</f>
        <v>TLE</v>
      </c>
      <c r="AG13" s="10" t="str">
        <f>IFERROR(__xludf.DUMMYFUNCTION("""COMPUTED_VALUE"""),"TLE")</f>
        <v>TLE</v>
      </c>
      <c r="AH13" s="10" t="str">
        <f>IFERROR(__xludf.DUMMYFUNCTION("""COMPUTED_VALUE"""),"TLE")</f>
        <v>TLE</v>
      </c>
      <c r="AI13" s="10" t="str">
        <f>IFERROR(__xludf.DUMMYFUNCTION("""COMPUTED_VALUE"""),"TLE")</f>
        <v>TLE</v>
      </c>
      <c r="AJ13" s="10" t="str">
        <f>IFERROR(__xludf.DUMMYFUNCTION("""COMPUTED_VALUE"""),"TLE")</f>
        <v>TLE</v>
      </c>
      <c r="AK13" s="10" t="str">
        <f>IFERROR(__xludf.DUMMYFUNCTION("""COMPUTED_VALUE"""),"TLE")</f>
        <v>TLE</v>
      </c>
      <c r="AL13" s="10" t="str">
        <f>IFERROR(__xludf.DUMMYFUNCTION("""COMPUTED_VALUE"""),"TLE")</f>
        <v>TLE</v>
      </c>
      <c r="AM13" s="10" t="str">
        <f>IFERROR(__xludf.DUMMYFUNCTION("""COMPUTED_VALUE"""),"TLE")</f>
        <v>TLE</v>
      </c>
      <c r="AN13" s="11">
        <f>IFERROR(__xludf.DUMMYFUNCTION("""COMPUTED_VALUE"""),1.0)</f>
        <v>1</v>
      </c>
      <c r="AO13" s="10">
        <f>IFERROR(__xludf.DUMMYFUNCTION("""COMPUTED_VALUE"""),1.0)</f>
        <v>1</v>
      </c>
      <c r="AP13" s="10">
        <f>IFERROR(__xludf.DUMMYFUNCTION("""COMPUTED_VALUE"""),1.0)</f>
        <v>1</v>
      </c>
      <c r="AQ13" s="10">
        <f>IFERROR(__xludf.DUMMYFUNCTION("""COMPUTED_VALUE"""),1.0)</f>
        <v>1</v>
      </c>
      <c r="AR13" s="10">
        <f>IFERROR(__xludf.DUMMYFUNCTION("""COMPUTED_VALUE"""),1.0)</f>
        <v>1</v>
      </c>
      <c r="AS13" s="10">
        <f>IFERROR(__xludf.DUMMYFUNCTION("""COMPUTED_VALUE"""),1.0)</f>
        <v>1</v>
      </c>
      <c r="AT13" s="10">
        <f>IFERROR(__xludf.DUMMYFUNCTION("""COMPUTED_VALUE"""),1.0)</f>
        <v>1</v>
      </c>
      <c r="AU13" s="10">
        <f>IFERROR(__xludf.DUMMYFUNCTION("""COMPUTED_VALUE"""),1.0)</f>
        <v>1</v>
      </c>
      <c r="AV13" s="10">
        <f>IFERROR(__xludf.DUMMYFUNCTION("""COMPUTED_VALUE"""),1.0)</f>
        <v>1</v>
      </c>
      <c r="AW13" s="10">
        <f>IFERROR(__xludf.DUMMYFUNCTION("""COMPUTED_VALUE"""),1.0)</f>
        <v>1</v>
      </c>
      <c r="AX13" s="10">
        <f>IFERROR(__xludf.DUMMYFUNCTION("""COMPUTED_VALUE"""),1.0)</f>
        <v>1</v>
      </c>
      <c r="AY13" s="10">
        <f>IFERROR(__xludf.DUMMYFUNCTION("""COMPUTED_VALUE"""),1.0)</f>
        <v>1</v>
      </c>
      <c r="AZ13" s="10">
        <f>IFERROR(__xludf.DUMMYFUNCTION("""COMPUTED_VALUE"""),1.0)</f>
        <v>1</v>
      </c>
      <c r="BA13" s="10">
        <f>IFERROR(__xludf.DUMMYFUNCTION("""COMPUTED_VALUE"""),1.0)</f>
        <v>1</v>
      </c>
      <c r="BB13" s="10">
        <f>IFERROR(__xludf.DUMMYFUNCTION("""COMPUTED_VALUE"""),1.0)</f>
        <v>1</v>
      </c>
      <c r="BC13" s="10">
        <f>IFERROR(__xludf.DUMMYFUNCTION("""COMPUTED_VALUE"""),1.0)</f>
        <v>1</v>
      </c>
      <c r="BD13" s="10">
        <f>IFERROR(__xludf.DUMMYFUNCTION("""COMPUTED_VALUE"""),1.0)</f>
        <v>1</v>
      </c>
      <c r="BE13" s="10">
        <f>IFERROR(__xludf.DUMMYFUNCTION("""COMPUTED_VALUE"""),1.0)</f>
        <v>1</v>
      </c>
      <c r="BF13" s="10">
        <f>IFERROR(__xludf.DUMMYFUNCTION("""COMPUTED_VALUE"""),1.0)</f>
        <v>1</v>
      </c>
      <c r="BG13" s="10">
        <f>IFERROR(__xludf.DUMMYFUNCTION("""COMPUTED_VALUE"""),1.0)</f>
        <v>1</v>
      </c>
      <c r="BH13" s="10">
        <f>IFERROR(__xludf.DUMMYFUNCTION("""COMPUTED_VALUE"""),1.0)</f>
        <v>1</v>
      </c>
      <c r="BI13" s="10">
        <f>IFERROR(__xludf.DUMMYFUNCTION("""COMPUTED_VALUE"""),1.0)</f>
        <v>1</v>
      </c>
      <c r="BJ13" s="10">
        <f>IFERROR(__xludf.DUMMYFUNCTION("""COMPUTED_VALUE"""),1.0)</f>
        <v>1</v>
      </c>
      <c r="BK13" s="10">
        <f>IFERROR(__xludf.DUMMYFUNCTION("""COMPUTED_VALUE"""),1.0)</f>
        <v>1</v>
      </c>
      <c r="BL13" s="11" t="str">
        <f>IFERROR(__xludf.DUMMYFUNCTION("""COMPUTED_VALUE"""),"-")</f>
        <v>-</v>
      </c>
      <c r="BM13" s="10" t="str">
        <f>IFERROR(__xludf.DUMMYFUNCTION("""COMPUTED_VALUE"""),"-")</f>
        <v>-</v>
      </c>
      <c r="BN13" s="10" t="str">
        <f>IFERROR(__xludf.DUMMYFUNCTION("""COMPUTED_VALUE"""),"-")</f>
        <v>-</v>
      </c>
      <c r="BO13" s="10" t="str">
        <f>IFERROR(__xludf.DUMMYFUNCTION("""COMPUTED_VALUE"""),"-")</f>
        <v>-</v>
      </c>
      <c r="BP13" s="10" t="str">
        <f>IFERROR(__xludf.DUMMYFUNCTION("""COMPUTED_VALUE"""),"-")</f>
        <v>-</v>
      </c>
      <c r="BQ13" s="10" t="str">
        <f>IFERROR(__xludf.DUMMYFUNCTION("""COMPUTED_VALUE"""),"-")</f>
        <v>-</v>
      </c>
      <c r="BR13" s="10" t="str">
        <f>IFERROR(__xludf.DUMMYFUNCTION("""COMPUTED_VALUE"""),"-")</f>
        <v>-</v>
      </c>
      <c r="BS13" s="10" t="str">
        <f>IFERROR(__xludf.DUMMYFUNCTION("""COMPUTED_VALUE"""),"-")</f>
        <v>-</v>
      </c>
      <c r="BT13" s="10" t="str">
        <f>IFERROR(__xludf.DUMMYFUNCTION("""COMPUTED_VALUE"""),"-")</f>
        <v>-</v>
      </c>
      <c r="BU13" s="10" t="str">
        <f>IFERROR(__xludf.DUMMYFUNCTION("""COMPUTED_VALUE"""),"-")</f>
        <v>-</v>
      </c>
      <c r="BV13" s="10" t="str">
        <f>IFERROR(__xludf.DUMMYFUNCTION("""COMPUTED_VALUE"""),"-")</f>
        <v>-</v>
      </c>
      <c r="BW13" s="10" t="str">
        <f>IFERROR(__xludf.DUMMYFUNCTION("""COMPUTED_VALUE"""),"-")</f>
        <v>-</v>
      </c>
      <c r="BX13" s="10" t="str">
        <f>IFERROR(__xludf.DUMMYFUNCTION("""COMPUTED_VALUE"""),"-")</f>
        <v>-</v>
      </c>
      <c r="BY13" s="10" t="str">
        <f>IFERROR(__xludf.DUMMYFUNCTION("""COMPUTED_VALUE"""),"-")</f>
        <v>-</v>
      </c>
      <c r="BZ13" s="10" t="str">
        <f>IFERROR(__xludf.DUMMYFUNCTION("""COMPUTED_VALUE"""),"-")</f>
        <v>-</v>
      </c>
      <c r="CA13" s="10" t="str">
        <f>IFERROR(__xludf.DUMMYFUNCTION("""COMPUTED_VALUE"""),"-")</f>
        <v>-</v>
      </c>
      <c r="CB13" s="10" t="str">
        <f>IFERROR(__xludf.DUMMYFUNCTION("""COMPUTED_VALUE"""),"-")</f>
        <v>-</v>
      </c>
      <c r="CC13" s="10" t="str">
        <f>IFERROR(__xludf.DUMMYFUNCTION("""COMPUTED_VALUE"""),"-")</f>
        <v>-</v>
      </c>
      <c r="CD13" s="10" t="str">
        <f>IFERROR(__xludf.DUMMYFUNCTION("""COMPUTED_VALUE"""),"-")</f>
        <v>-</v>
      </c>
      <c r="CE13" s="10" t="str">
        <f>IFERROR(__xludf.DUMMYFUNCTION("""COMPUTED_VALUE"""),"-")</f>
        <v>-</v>
      </c>
      <c r="CF13" s="10" t="str">
        <f>IFERROR(__xludf.DUMMYFUNCTION("""COMPUTED_VALUE"""),"-")</f>
        <v>-</v>
      </c>
      <c r="CG13" s="10" t="str">
        <f>IFERROR(__xludf.DUMMYFUNCTION("""COMPUTED_VALUE"""),"-")</f>
        <v>-</v>
      </c>
      <c r="CH13" s="10" t="str">
        <f>IFERROR(__xludf.DUMMYFUNCTION("""COMPUTED_VALUE"""),"-")</f>
        <v>-</v>
      </c>
      <c r="CI13" s="10" t="str">
        <f>IFERROR(__xludf.DUMMYFUNCTION("""COMPUTED_VALUE"""),"-")</f>
        <v>-</v>
      </c>
      <c r="CJ13" s="10" t="str">
        <f>IFERROR(__xludf.DUMMYFUNCTION("""COMPUTED_VALUE"""),"-")</f>
        <v>-</v>
      </c>
      <c r="CK13" s="10" t="str">
        <f>IFERROR(__xludf.DUMMYFUNCTION("""COMPUTED_VALUE"""),"-")</f>
        <v>-</v>
      </c>
      <c r="CL13" s="10" t="str">
        <f>IFERROR(__xludf.DUMMYFUNCTION("""COMPUTED_VALUE"""),"-")</f>
        <v>-</v>
      </c>
      <c r="CM13" s="10" t="str">
        <f>IFERROR(__xludf.DUMMYFUNCTION("""COMPUTED_VALUE"""),"-")</f>
        <v>-</v>
      </c>
      <c r="CN13" s="10" t="str">
        <f>IFERROR(__xludf.DUMMYFUNCTION("""COMPUTED_VALUE"""),"-")</f>
        <v>-</v>
      </c>
      <c r="CO13" s="11" t="str">
        <f>IFERROR(__xludf.DUMMYFUNCTION("""COMPUTED_VALUE"""),"-")</f>
        <v>-</v>
      </c>
      <c r="CP13" s="10" t="str">
        <f>IFERROR(__xludf.DUMMYFUNCTION("""COMPUTED_VALUE"""),"-")</f>
        <v>-</v>
      </c>
      <c r="CQ13" s="10" t="str">
        <f>IFERROR(__xludf.DUMMYFUNCTION("""COMPUTED_VALUE"""),"-")</f>
        <v>-</v>
      </c>
      <c r="CR13" s="10" t="str">
        <f>IFERROR(__xludf.DUMMYFUNCTION("""COMPUTED_VALUE"""),"-")</f>
        <v>-</v>
      </c>
      <c r="CS13" s="10" t="str">
        <f>IFERROR(__xludf.DUMMYFUNCTION("""COMPUTED_VALUE"""),"-")</f>
        <v>-</v>
      </c>
      <c r="CT13" s="10" t="str">
        <f>IFERROR(__xludf.DUMMYFUNCTION("""COMPUTED_VALUE"""),"-")</f>
        <v>-</v>
      </c>
      <c r="CU13" s="10" t="str">
        <f>IFERROR(__xludf.DUMMYFUNCTION("""COMPUTED_VALUE"""),"-")</f>
        <v>-</v>
      </c>
      <c r="CV13" s="10" t="str">
        <f>IFERROR(__xludf.DUMMYFUNCTION("""COMPUTED_VALUE"""),"-")</f>
        <v>-</v>
      </c>
      <c r="CW13" s="10" t="str">
        <f>IFERROR(__xludf.DUMMYFUNCTION("""COMPUTED_VALUE"""),"-")</f>
        <v>-</v>
      </c>
      <c r="CX13" s="10" t="str">
        <f>IFERROR(__xludf.DUMMYFUNCTION("""COMPUTED_VALUE"""),"-")</f>
        <v>-</v>
      </c>
      <c r="CY13" s="10" t="str">
        <f>IFERROR(__xludf.DUMMYFUNCTION("""COMPUTED_VALUE"""),"-")</f>
        <v>-</v>
      </c>
      <c r="CZ13" s="10" t="str">
        <f>IFERROR(__xludf.DUMMYFUNCTION("""COMPUTED_VALUE"""),"-")</f>
        <v>-</v>
      </c>
      <c r="DA13" s="10" t="str">
        <f>IFERROR(__xludf.DUMMYFUNCTION("""COMPUTED_VALUE"""),"-")</f>
        <v>-</v>
      </c>
      <c r="DB13" s="10" t="str">
        <f>IFERROR(__xludf.DUMMYFUNCTION("""COMPUTED_VALUE"""),"-")</f>
        <v>-</v>
      </c>
      <c r="DC13" s="10" t="str">
        <f>IFERROR(__xludf.DUMMYFUNCTION("""COMPUTED_VALUE"""),"-")</f>
        <v>-</v>
      </c>
      <c r="DD13" s="10" t="str">
        <f>IFERROR(__xludf.DUMMYFUNCTION("""COMPUTED_VALUE"""),"-")</f>
        <v>-</v>
      </c>
      <c r="DE13" s="10" t="str">
        <f>IFERROR(__xludf.DUMMYFUNCTION("""COMPUTED_VALUE"""),"-")</f>
        <v>-</v>
      </c>
      <c r="DF13" s="10" t="str">
        <f>IFERROR(__xludf.DUMMYFUNCTION("""COMPUTED_VALUE"""),"-")</f>
        <v>-</v>
      </c>
      <c r="DG13" s="10" t="str">
        <f>IFERROR(__xludf.DUMMYFUNCTION("""COMPUTED_VALUE"""),"-")</f>
        <v>-</v>
      </c>
      <c r="DH13" s="10" t="str">
        <f>IFERROR(__xludf.DUMMYFUNCTION("""COMPUTED_VALUE"""),"-")</f>
        <v>-</v>
      </c>
      <c r="DI13" s="10" t="str">
        <f>IFERROR(__xludf.DUMMYFUNCTION("""COMPUTED_VALUE"""),"-")</f>
        <v>-</v>
      </c>
      <c r="DJ13" s="10" t="str">
        <f>IFERROR(__xludf.DUMMYFUNCTION("""COMPUTED_VALUE"""),"-")</f>
        <v>-</v>
      </c>
      <c r="DK13" s="10" t="str">
        <f>IFERROR(__xludf.DUMMYFUNCTION("""COMPUTED_VALUE"""),"-")</f>
        <v>-</v>
      </c>
      <c r="DL13" s="10" t="str">
        <f>IFERROR(__xludf.DUMMYFUNCTION("""COMPUTED_VALUE"""),"-")</f>
        <v>-</v>
      </c>
      <c r="DM13" s="10" t="str">
        <f>IFERROR(__xludf.DUMMYFUNCTION("""COMPUTED_VALUE"""),"-")</f>
        <v>-</v>
      </c>
      <c r="DN13" s="10" t="str">
        <f>IFERROR(__xludf.DUMMYFUNCTION("""COMPUTED_VALUE"""),"-")</f>
        <v>-</v>
      </c>
      <c r="DO13" s="10" t="str">
        <f>IFERROR(__xludf.DUMMYFUNCTION("""COMPUTED_VALUE"""),"-")</f>
        <v>-</v>
      </c>
      <c r="DP13" s="10" t="str">
        <f>IFERROR(__xludf.DUMMYFUNCTION("""COMPUTED_VALUE"""),"-")</f>
        <v>-</v>
      </c>
      <c r="DQ13" s="10" t="str">
        <f>IFERROR(__xludf.DUMMYFUNCTION("""COMPUTED_VALUE"""),"-")</f>
        <v>-</v>
      </c>
      <c r="DR13" s="10" t="str">
        <f>IFERROR(__xludf.DUMMYFUNCTION("""COMPUTED_VALUE"""),"-")</f>
        <v>-</v>
      </c>
      <c r="DS13" s="10" t="str">
        <f>IFERROR(__xludf.DUMMYFUNCTION("""COMPUTED_VALUE"""),"-")</f>
        <v>-</v>
      </c>
      <c r="DT13" s="10" t="str">
        <f>IFERROR(__xludf.DUMMYFUNCTION("""COMPUTED_VALUE"""),"-")</f>
        <v>-</v>
      </c>
      <c r="DU13" s="10" t="str">
        <f>IFERROR(__xludf.DUMMYFUNCTION("""COMPUTED_VALUE"""),"-")</f>
        <v>-</v>
      </c>
      <c r="DV13" s="10" t="str">
        <f>IFERROR(__xludf.DUMMYFUNCTION("""COMPUTED_VALUE"""),"-")</f>
        <v>-</v>
      </c>
      <c r="DW13" s="10" t="str">
        <f>IFERROR(__xludf.DUMMYFUNCTION("""COMPUTED_VALUE"""),"-")</f>
        <v>-</v>
      </c>
      <c r="DX13" s="10" t="str">
        <f>IFERROR(__xludf.DUMMYFUNCTION("""COMPUTED_VALUE"""),"-")</f>
        <v>-</v>
      </c>
      <c r="DY13" s="10" t="str">
        <f>IFERROR(__xludf.DUMMYFUNCTION("""COMPUTED_VALUE"""),"-")</f>
        <v>-</v>
      </c>
      <c r="DZ13" s="10" t="str">
        <f>IFERROR(__xludf.DUMMYFUNCTION("""COMPUTED_VALUE"""),"-")</f>
        <v>-</v>
      </c>
      <c r="EA13" s="10" t="str">
        <f>IFERROR(__xludf.DUMMYFUNCTION("""COMPUTED_VALUE"""),"-")</f>
        <v>-</v>
      </c>
      <c r="EB13" s="10" t="str">
        <f>IFERROR(__xludf.DUMMYFUNCTION("""COMPUTED_VALUE"""),"-")</f>
        <v>-</v>
      </c>
      <c r="EC13" s="10" t="str">
        <f>IFERROR(__xludf.DUMMYFUNCTION("""COMPUTED_VALUE"""),"-")</f>
        <v>-</v>
      </c>
      <c r="ED13" s="10" t="str">
        <f>IFERROR(__xludf.DUMMYFUNCTION("""COMPUTED_VALUE"""),"-")</f>
        <v>-</v>
      </c>
      <c r="EE13" s="10" t="str">
        <f>IFERROR(__xludf.DUMMYFUNCTION("""COMPUTED_VALUE"""),"-")</f>
        <v>-</v>
      </c>
      <c r="EF13" s="10" t="str">
        <f>IFERROR(__xludf.DUMMYFUNCTION("""COMPUTED_VALUE"""),"-")</f>
        <v>-</v>
      </c>
      <c r="EG13" s="10" t="str">
        <f>IFERROR(__xludf.DUMMYFUNCTION("""COMPUTED_VALUE"""),"-")</f>
        <v>-</v>
      </c>
      <c r="EH13" s="10" t="str">
        <f>IFERROR(__xludf.DUMMYFUNCTION("""COMPUTED_VALUE"""),"-")</f>
        <v>-</v>
      </c>
      <c r="EI13" s="10" t="str">
        <f>IFERROR(__xludf.DUMMYFUNCTION("""COMPUTED_VALUE"""),"-")</f>
        <v>-</v>
      </c>
      <c r="EJ13" s="10" t="str">
        <f>IFERROR(__xludf.DUMMYFUNCTION("""COMPUTED_VALUE"""),"-")</f>
        <v>-</v>
      </c>
      <c r="EK13" s="10" t="str">
        <f>IFERROR(__xludf.DUMMYFUNCTION("""COMPUTED_VALUE"""),"-")</f>
        <v>-</v>
      </c>
      <c r="EL13" s="10" t="str">
        <f>IFERROR(__xludf.DUMMYFUNCTION("""COMPUTED_VALUE"""),"-")</f>
        <v>-</v>
      </c>
      <c r="EM13" s="10" t="str">
        <f>IFERROR(__xludf.DUMMYFUNCTION("""COMPUTED_VALUE"""),"-")</f>
        <v>-</v>
      </c>
      <c r="EN13" s="10" t="str">
        <f>IFERROR(__xludf.DUMMYFUNCTION("""COMPUTED_VALUE"""),"-")</f>
        <v>-</v>
      </c>
      <c r="EO13" s="10" t="str">
        <f>IFERROR(__xludf.DUMMYFUNCTION("""COMPUTED_VALUE"""),"-")</f>
        <v>-</v>
      </c>
      <c r="EP13" s="10" t="str">
        <f>IFERROR(__xludf.DUMMYFUNCTION("""COMPUTED_VALUE"""),"-")</f>
        <v>-</v>
      </c>
      <c r="EQ13" s="10" t="str">
        <f>IFERROR(__xludf.DUMMYFUNCTION("""COMPUTED_VALUE"""),"-")</f>
        <v>-</v>
      </c>
      <c r="ER13" s="10" t="str">
        <f>IFERROR(__xludf.DUMMYFUNCTION("""COMPUTED_VALUE"""),"-")</f>
        <v>-</v>
      </c>
      <c r="ES13" s="10" t="str">
        <f>IFERROR(__xludf.DUMMYFUNCTION("""COMPUTED_VALUE"""),"-")</f>
        <v>-</v>
      </c>
      <c r="ET13" s="10" t="str">
        <f>IFERROR(__xludf.DUMMYFUNCTION("""COMPUTED_VALUE"""),"-")</f>
        <v>-</v>
      </c>
      <c r="EU13" s="10" t="str">
        <f>IFERROR(__xludf.DUMMYFUNCTION("""COMPUTED_VALUE"""),"-")</f>
        <v>-</v>
      </c>
      <c r="EV13" s="10" t="str">
        <f>IFERROR(__xludf.DUMMYFUNCTION("""COMPUTED_VALUE"""),"-")</f>
        <v>-</v>
      </c>
      <c r="EW13" s="10" t="str">
        <f>IFERROR(__xludf.DUMMYFUNCTION("""COMPUTED_VALUE"""),"-")</f>
        <v>-</v>
      </c>
      <c r="EX13" s="10" t="str">
        <f>IFERROR(__xludf.DUMMYFUNCTION("""COMPUTED_VALUE"""),"-")</f>
        <v>-</v>
      </c>
      <c r="EY13" s="10" t="str">
        <f>IFERROR(__xludf.DUMMYFUNCTION("""COMPUTED_VALUE"""),"-")</f>
        <v>-</v>
      </c>
      <c r="EZ13" s="10" t="str">
        <f>IFERROR(__xludf.DUMMYFUNCTION("""COMPUTED_VALUE"""),"-")</f>
        <v>-</v>
      </c>
      <c r="FA13" s="10" t="str">
        <f>IFERROR(__xludf.DUMMYFUNCTION("""COMPUTED_VALUE"""),"-")</f>
        <v>-</v>
      </c>
      <c r="FB13" s="10" t="str">
        <f>IFERROR(__xludf.DUMMYFUNCTION("""COMPUTED_VALUE"""),"-")</f>
        <v>-</v>
      </c>
      <c r="FC13" s="10" t="str">
        <f>IFERROR(__xludf.DUMMYFUNCTION("""COMPUTED_VALUE"""),"-")</f>
        <v>-</v>
      </c>
      <c r="FD13" s="11" t="str">
        <f>IFERROR(__xludf.DUMMYFUNCTION("""COMPUTED_VALUE"""),"-")</f>
        <v>-</v>
      </c>
      <c r="FE13" s="10" t="str">
        <f>IFERROR(__xludf.DUMMYFUNCTION("""COMPUTED_VALUE"""),"-")</f>
        <v>-</v>
      </c>
      <c r="FF13" s="10" t="str">
        <f>IFERROR(__xludf.DUMMYFUNCTION("""COMPUTED_VALUE"""),"-")</f>
        <v>-</v>
      </c>
      <c r="FG13" s="10" t="str">
        <f>IFERROR(__xludf.DUMMYFUNCTION("""COMPUTED_VALUE"""),"-")</f>
        <v>-</v>
      </c>
      <c r="FH13" s="10" t="str">
        <f>IFERROR(__xludf.DUMMYFUNCTION("""COMPUTED_VALUE"""),"-")</f>
        <v>-</v>
      </c>
      <c r="FI13" s="10" t="str">
        <f>IFERROR(__xludf.DUMMYFUNCTION("""COMPUTED_VALUE"""),"-")</f>
        <v>-</v>
      </c>
      <c r="FJ13" s="10" t="str">
        <f>IFERROR(__xludf.DUMMYFUNCTION("""COMPUTED_VALUE"""),"-")</f>
        <v>-</v>
      </c>
      <c r="FK13" s="10" t="str">
        <f>IFERROR(__xludf.DUMMYFUNCTION("""COMPUTED_VALUE"""),"-")</f>
        <v>-</v>
      </c>
      <c r="FL13" s="10" t="str">
        <f>IFERROR(__xludf.DUMMYFUNCTION("""COMPUTED_VALUE"""),"-")</f>
        <v>-</v>
      </c>
      <c r="FM13" s="10" t="str">
        <f>IFERROR(__xludf.DUMMYFUNCTION("""COMPUTED_VALUE"""),"-")</f>
        <v>-</v>
      </c>
      <c r="FN13" s="10" t="str">
        <f>IFERROR(__xludf.DUMMYFUNCTION("""COMPUTED_VALUE"""),"-")</f>
        <v>-</v>
      </c>
      <c r="FO13" s="10" t="str">
        <f>IFERROR(__xludf.DUMMYFUNCTION("""COMPUTED_VALUE"""),"-")</f>
        <v>-</v>
      </c>
      <c r="FP13" s="10" t="str">
        <f>IFERROR(__xludf.DUMMYFUNCTION("""COMPUTED_VALUE"""),"-")</f>
        <v>-</v>
      </c>
      <c r="FQ13" s="10" t="str">
        <f>IFERROR(__xludf.DUMMYFUNCTION("""COMPUTED_VALUE"""),"-")</f>
        <v>-</v>
      </c>
      <c r="FR13" s="10" t="str">
        <f>IFERROR(__xludf.DUMMYFUNCTION("""COMPUTED_VALUE"""),"-")</f>
        <v>-</v>
      </c>
      <c r="FS13" s="10" t="str">
        <f>IFERROR(__xludf.DUMMYFUNCTION("""COMPUTED_VALUE"""),"-")</f>
        <v>-</v>
      </c>
      <c r="FT13" s="10" t="str">
        <f>IFERROR(__xludf.DUMMYFUNCTION("""COMPUTED_VALUE"""),"-")</f>
        <v>-</v>
      </c>
      <c r="FU13" s="10" t="str">
        <f>IFERROR(__xludf.DUMMYFUNCTION("""COMPUTED_VALUE"""),"-")</f>
        <v>-</v>
      </c>
      <c r="FV13" s="10" t="str">
        <f>IFERROR(__xludf.DUMMYFUNCTION("""COMPUTED_VALUE"""),"-")</f>
        <v>-</v>
      </c>
      <c r="FW13" s="10" t="str">
        <f>IFERROR(__xludf.DUMMYFUNCTION("""COMPUTED_VALUE"""),"-")</f>
        <v>-</v>
      </c>
      <c r="FX13" s="10" t="str">
        <f>IFERROR(__xludf.DUMMYFUNCTION("""COMPUTED_VALUE"""),"-")</f>
        <v>-</v>
      </c>
      <c r="FY13" s="10" t="str">
        <f>IFERROR(__xludf.DUMMYFUNCTION("""COMPUTED_VALUE"""),"-")</f>
        <v>-</v>
      </c>
      <c r="FZ13" s="10" t="str">
        <f>IFERROR(__xludf.DUMMYFUNCTION("""COMPUTED_VALUE"""),"-")</f>
        <v>-</v>
      </c>
      <c r="GA13" s="10" t="str">
        <f>IFERROR(__xludf.DUMMYFUNCTION("""COMPUTED_VALUE"""),"-")</f>
        <v>-</v>
      </c>
      <c r="GB13" s="10" t="str">
        <f>IFERROR(__xludf.DUMMYFUNCTION("""COMPUTED_VALUE"""),"-")</f>
        <v>-</v>
      </c>
      <c r="GC13" s="10" t="str">
        <f>IFERROR(__xludf.DUMMYFUNCTION("""COMPUTED_VALUE"""),"-")</f>
        <v>-</v>
      </c>
      <c r="GD13" s="10" t="str">
        <f>IFERROR(__xludf.DUMMYFUNCTION("""COMPUTED_VALUE"""),"-")</f>
        <v>-</v>
      </c>
      <c r="GE13" s="10" t="str">
        <f>IFERROR(__xludf.DUMMYFUNCTION("""COMPUTED_VALUE"""),"-")</f>
        <v>-</v>
      </c>
      <c r="GF13" s="10" t="str">
        <f>IFERROR(__xludf.DUMMYFUNCTION("""COMPUTED_VALUE"""),"-")</f>
        <v>-</v>
      </c>
      <c r="GG13" s="10" t="str">
        <f>IFERROR(__xludf.DUMMYFUNCTION("""COMPUTED_VALUE"""),"-")</f>
        <v>-</v>
      </c>
      <c r="GH13" s="10" t="str">
        <f>IFERROR(__xludf.DUMMYFUNCTION("""COMPUTED_VALUE"""),"-")</f>
        <v>-</v>
      </c>
      <c r="GI13" s="10" t="str">
        <f>IFERROR(__xludf.DUMMYFUNCTION("""COMPUTED_VALUE"""),"-")</f>
        <v>-</v>
      </c>
      <c r="GJ13" s="10" t="str">
        <f>IFERROR(__xludf.DUMMYFUNCTION("""COMPUTED_VALUE"""),"-")</f>
        <v>-</v>
      </c>
      <c r="GK13" s="10" t="str">
        <f>IFERROR(__xludf.DUMMYFUNCTION("""COMPUTED_VALUE"""),"-")</f>
        <v>-</v>
      </c>
      <c r="GL13" s="10" t="str">
        <f>IFERROR(__xludf.DUMMYFUNCTION("""COMPUTED_VALUE"""),"-")</f>
        <v>-</v>
      </c>
      <c r="GM13" s="10" t="str">
        <f>IFERROR(__xludf.DUMMYFUNCTION("""COMPUTED_VALUE"""),"-")</f>
        <v>-</v>
      </c>
      <c r="GN13" s="10" t="str">
        <f>IFERROR(__xludf.DUMMYFUNCTION("""COMPUTED_VALUE"""),"-")</f>
        <v>-</v>
      </c>
      <c r="GO13" s="10" t="str">
        <f>IFERROR(__xludf.DUMMYFUNCTION("""COMPUTED_VALUE"""),"-")</f>
        <v>-</v>
      </c>
      <c r="GP13" s="10" t="str">
        <f>IFERROR(__xludf.DUMMYFUNCTION("""COMPUTED_VALUE"""),"-")</f>
        <v>-</v>
      </c>
      <c r="GQ13" s="10" t="str">
        <f>IFERROR(__xludf.DUMMYFUNCTION("""COMPUTED_VALUE"""),"-")</f>
        <v>-</v>
      </c>
      <c r="GR13" s="10" t="str">
        <f>IFERROR(__xludf.DUMMYFUNCTION("""COMPUTED_VALUE"""),"-")</f>
        <v>-</v>
      </c>
      <c r="GS13" s="10" t="str">
        <f>IFERROR(__xludf.DUMMYFUNCTION("""COMPUTED_VALUE"""),"-")</f>
        <v>-</v>
      </c>
      <c r="GT13" s="10" t="str">
        <f>IFERROR(__xludf.DUMMYFUNCTION("""COMPUTED_VALUE"""),"-")</f>
        <v>-</v>
      </c>
      <c r="GU13" s="10" t="str">
        <f>IFERROR(__xludf.DUMMYFUNCTION("""COMPUTED_VALUE"""),"-")</f>
        <v>-</v>
      </c>
      <c r="GV13" s="10" t="str">
        <f>IFERROR(__xludf.DUMMYFUNCTION("""COMPUTED_VALUE"""),"-")</f>
        <v>-</v>
      </c>
      <c r="GW13" s="10" t="str">
        <f>IFERROR(__xludf.DUMMYFUNCTION("""COMPUTED_VALUE"""),"-")</f>
        <v>-</v>
      </c>
      <c r="GX13" s="10" t="str">
        <f>IFERROR(__xludf.DUMMYFUNCTION("""COMPUTED_VALUE"""),"-")</f>
        <v>-</v>
      </c>
      <c r="GY13" s="10" t="str">
        <f>IFERROR(__xludf.DUMMYFUNCTION("""COMPUTED_VALUE"""),"-")</f>
        <v>-</v>
      </c>
      <c r="GZ13" s="10" t="str">
        <f>IFERROR(__xludf.DUMMYFUNCTION("""COMPUTED_VALUE"""),"-")</f>
        <v>-</v>
      </c>
      <c r="HA13" s="10" t="str">
        <f>IFERROR(__xludf.DUMMYFUNCTION("""COMPUTED_VALUE"""),"-")</f>
        <v>-</v>
      </c>
      <c r="HB13" s="10" t="str">
        <f>IFERROR(__xludf.DUMMYFUNCTION("""COMPUTED_VALUE"""),"-")</f>
        <v>-</v>
      </c>
      <c r="HC13" s="10" t="str">
        <f>IFERROR(__xludf.DUMMYFUNCTION("""COMPUTED_VALUE"""),"-")</f>
        <v>-</v>
      </c>
      <c r="HD13" s="10" t="str">
        <f>IFERROR(__xludf.DUMMYFUNCTION("""COMPUTED_VALUE"""),"-")</f>
        <v>-</v>
      </c>
      <c r="HE13" s="10" t="str">
        <f>IFERROR(__xludf.DUMMYFUNCTION("""COMPUTED_VALUE"""),"-")</f>
        <v>-</v>
      </c>
      <c r="HF13" s="10" t="str">
        <f>IFERROR(__xludf.DUMMYFUNCTION("""COMPUTED_VALUE"""),"-")</f>
        <v>-</v>
      </c>
      <c r="HG13" s="10" t="str">
        <f>IFERROR(__xludf.DUMMYFUNCTION("""COMPUTED_VALUE"""),"-")</f>
        <v>-</v>
      </c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</row>
    <row r="14">
      <c r="A14" s="7"/>
      <c r="B14" s="8">
        <v>2.0</v>
      </c>
      <c r="C14" s="8" t="str">
        <f t="shared" si="1"/>
        <v>11 - 12</v>
      </c>
      <c r="D14" s="7" t="str">
        <f>IFERROR(__xludf.DUMMYFUNCTION("""COMPUTED_VALUE"""),"Vasiljevic3")</f>
        <v>Vasiljevic3</v>
      </c>
      <c r="E14" s="7" t="str">
        <f>IFERROR(__xludf.DUMMYFUNCTION("""COMPUTED_VALUE"""),"Vanja")</f>
        <v>Vanja</v>
      </c>
      <c r="F14" s="7" t="str">
        <f>IFERROR(__xludf.DUMMYFUNCTION("""COMPUTED_VALUE"""),"Vasiljević")</f>
        <v>Vasiljević</v>
      </c>
      <c r="G14" s="9">
        <f>IFERROR(__xludf.DUMMYFUNCTION("""COMPUTED_VALUE"""),148.0)</f>
        <v>148</v>
      </c>
      <c r="H14" s="7" t="str">
        <f>IFERROR(__xludf.DUMMYFUNCTION("""COMPUTED_VALUE"""),"ODOBREN")</f>
        <v>ODOBREN</v>
      </c>
      <c r="I14" s="7" t="str">
        <f>IFERROR(__xludf.DUMMYFUNCTION("""COMPUTED_VALUE"""),"Sombor")</f>
        <v>Sombor</v>
      </c>
      <c r="J14" s="7" t="str">
        <f>IFERROR(__xludf.DUMMYFUNCTION("""COMPUTED_VALUE"""),"Gimnazija Veljko Petrović")</f>
        <v>Gimnazija Veljko Petrović</v>
      </c>
      <c r="K14" s="7" t="str">
        <f>IFERROR(__xludf.DUMMYFUNCTION("""COMPUTED_VALUE"""),"I")</f>
        <v>I</v>
      </c>
      <c r="L14" s="7" t="str">
        <f>IFERROR(__xludf.DUMMYFUNCTION("""COMPUTED_VALUE"""),"B")</f>
        <v>B</v>
      </c>
      <c r="M14" s="7" t="str">
        <f>IFERROR(__xludf.DUMMYFUNCTION("""COMPUTED_VALUE"""),"Duško Obradović")</f>
        <v>Duško Obradović</v>
      </c>
      <c r="N14" s="11">
        <f>IFERROR(__xludf.DUMMYFUNCTION("""COMPUTED_VALUE"""),48.0)</f>
        <v>48</v>
      </c>
      <c r="O14" s="10">
        <f>IFERROR(__xludf.DUMMYFUNCTION("""COMPUTED_VALUE"""),100.0)</f>
        <v>100</v>
      </c>
      <c r="P14" s="10" t="str">
        <f>IFERROR(__xludf.DUMMYFUNCTION("""COMPUTED_VALUE"""),"-")</f>
        <v>-</v>
      </c>
      <c r="Q14" s="10" t="str">
        <f>IFERROR(__xludf.DUMMYFUNCTION("""COMPUTED_VALUE"""),"-")</f>
        <v>-</v>
      </c>
      <c r="R14" s="10" t="str">
        <f>IFERROR(__xludf.DUMMYFUNCTION("""COMPUTED_VALUE"""),"-")</f>
        <v>-</v>
      </c>
      <c r="S14" s="10" t="str">
        <f>IFERROR(__xludf.DUMMYFUNCTION("""COMPUTED_VALUE"""),"-")</f>
        <v>-</v>
      </c>
      <c r="T14" s="11">
        <f>IFERROR(__xludf.DUMMYFUNCTION("""COMPUTED_VALUE"""),1.0)</f>
        <v>1</v>
      </c>
      <c r="U14" s="10">
        <f>IFERROR(__xludf.DUMMYFUNCTION("""COMPUTED_VALUE"""),1.0)</f>
        <v>1</v>
      </c>
      <c r="V14" s="10">
        <f>IFERROR(__xludf.DUMMYFUNCTION("""COMPUTED_VALUE"""),1.0)</f>
        <v>1</v>
      </c>
      <c r="W14" s="10">
        <f>IFERROR(__xludf.DUMMYFUNCTION("""COMPUTED_VALUE"""),1.0)</f>
        <v>1</v>
      </c>
      <c r="X14" s="10">
        <f>IFERROR(__xludf.DUMMYFUNCTION("""COMPUTED_VALUE"""),1.0)</f>
        <v>1</v>
      </c>
      <c r="Y14" s="10">
        <f>IFERROR(__xludf.DUMMYFUNCTION("""COMPUTED_VALUE"""),1.0)</f>
        <v>1</v>
      </c>
      <c r="Z14" s="10">
        <f>IFERROR(__xludf.DUMMYFUNCTION("""COMPUTED_VALUE"""),1.0)</f>
        <v>1</v>
      </c>
      <c r="AA14" s="10">
        <f>IFERROR(__xludf.DUMMYFUNCTION("""COMPUTED_VALUE"""),1.0)</f>
        <v>1</v>
      </c>
      <c r="AB14" s="10">
        <f>IFERROR(__xludf.DUMMYFUNCTION("""COMPUTED_VALUE"""),1.0)</f>
        <v>1</v>
      </c>
      <c r="AC14" s="10">
        <f>IFERROR(__xludf.DUMMYFUNCTION("""COMPUTED_VALUE"""),1.0)</f>
        <v>1</v>
      </c>
      <c r="AD14" s="10">
        <f>IFERROR(__xludf.DUMMYFUNCTION("""COMPUTED_VALUE"""),1.0)</f>
        <v>1</v>
      </c>
      <c r="AE14" s="10">
        <f>IFERROR(__xludf.DUMMYFUNCTION("""COMPUTED_VALUE"""),1.0)</f>
        <v>1</v>
      </c>
      <c r="AF14" s="10" t="str">
        <f>IFERROR(__xludf.DUMMYFUNCTION("""COMPUTED_VALUE"""),"WA")</f>
        <v>WA</v>
      </c>
      <c r="AG14" s="10" t="str">
        <f>IFERROR(__xludf.DUMMYFUNCTION("""COMPUTED_VALUE"""),"WA")</f>
        <v>WA</v>
      </c>
      <c r="AH14" s="10" t="str">
        <f>IFERROR(__xludf.DUMMYFUNCTION("""COMPUTED_VALUE"""),"WA")</f>
        <v>WA</v>
      </c>
      <c r="AI14" s="10" t="str">
        <f>IFERROR(__xludf.DUMMYFUNCTION("""COMPUTED_VALUE"""),"WA")</f>
        <v>WA</v>
      </c>
      <c r="AJ14" s="10" t="str">
        <f>IFERROR(__xludf.DUMMYFUNCTION("""COMPUTED_VALUE"""),"WA")</f>
        <v>WA</v>
      </c>
      <c r="AK14" s="10" t="str">
        <f>IFERROR(__xludf.DUMMYFUNCTION("""COMPUTED_VALUE"""),"WA")</f>
        <v>WA</v>
      </c>
      <c r="AL14" s="10" t="str">
        <f>IFERROR(__xludf.DUMMYFUNCTION("""COMPUTED_VALUE"""),"WA")</f>
        <v>WA</v>
      </c>
      <c r="AM14" s="10" t="str">
        <f>IFERROR(__xludf.DUMMYFUNCTION("""COMPUTED_VALUE"""),"WA")</f>
        <v>WA</v>
      </c>
      <c r="AN14" s="11">
        <f>IFERROR(__xludf.DUMMYFUNCTION("""COMPUTED_VALUE"""),1.0)</f>
        <v>1</v>
      </c>
      <c r="AO14" s="10">
        <f>IFERROR(__xludf.DUMMYFUNCTION("""COMPUTED_VALUE"""),1.0)</f>
        <v>1</v>
      </c>
      <c r="AP14" s="10">
        <f>IFERROR(__xludf.DUMMYFUNCTION("""COMPUTED_VALUE"""),1.0)</f>
        <v>1</v>
      </c>
      <c r="AQ14" s="10">
        <f>IFERROR(__xludf.DUMMYFUNCTION("""COMPUTED_VALUE"""),1.0)</f>
        <v>1</v>
      </c>
      <c r="AR14" s="10">
        <f>IFERROR(__xludf.DUMMYFUNCTION("""COMPUTED_VALUE"""),1.0)</f>
        <v>1</v>
      </c>
      <c r="AS14" s="10">
        <f>IFERROR(__xludf.DUMMYFUNCTION("""COMPUTED_VALUE"""),1.0)</f>
        <v>1</v>
      </c>
      <c r="AT14" s="10">
        <f>IFERROR(__xludf.DUMMYFUNCTION("""COMPUTED_VALUE"""),1.0)</f>
        <v>1</v>
      </c>
      <c r="AU14" s="10">
        <f>IFERROR(__xludf.DUMMYFUNCTION("""COMPUTED_VALUE"""),1.0)</f>
        <v>1</v>
      </c>
      <c r="AV14" s="10">
        <f>IFERROR(__xludf.DUMMYFUNCTION("""COMPUTED_VALUE"""),1.0)</f>
        <v>1</v>
      </c>
      <c r="AW14" s="10">
        <f>IFERROR(__xludf.DUMMYFUNCTION("""COMPUTED_VALUE"""),1.0)</f>
        <v>1</v>
      </c>
      <c r="AX14" s="10">
        <f>IFERROR(__xludf.DUMMYFUNCTION("""COMPUTED_VALUE"""),1.0)</f>
        <v>1</v>
      </c>
      <c r="AY14" s="10">
        <f>IFERROR(__xludf.DUMMYFUNCTION("""COMPUTED_VALUE"""),1.0)</f>
        <v>1</v>
      </c>
      <c r="AZ14" s="10">
        <f>IFERROR(__xludf.DUMMYFUNCTION("""COMPUTED_VALUE"""),1.0)</f>
        <v>1</v>
      </c>
      <c r="BA14" s="10">
        <f>IFERROR(__xludf.DUMMYFUNCTION("""COMPUTED_VALUE"""),1.0)</f>
        <v>1</v>
      </c>
      <c r="BB14" s="10">
        <f>IFERROR(__xludf.DUMMYFUNCTION("""COMPUTED_VALUE"""),1.0)</f>
        <v>1</v>
      </c>
      <c r="BC14" s="10">
        <f>IFERROR(__xludf.DUMMYFUNCTION("""COMPUTED_VALUE"""),1.0)</f>
        <v>1</v>
      </c>
      <c r="BD14" s="10">
        <f>IFERROR(__xludf.DUMMYFUNCTION("""COMPUTED_VALUE"""),1.0)</f>
        <v>1</v>
      </c>
      <c r="BE14" s="10">
        <f>IFERROR(__xludf.DUMMYFUNCTION("""COMPUTED_VALUE"""),1.0)</f>
        <v>1</v>
      </c>
      <c r="BF14" s="10">
        <f>IFERROR(__xludf.DUMMYFUNCTION("""COMPUTED_VALUE"""),1.0)</f>
        <v>1</v>
      </c>
      <c r="BG14" s="10">
        <f>IFERROR(__xludf.DUMMYFUNCTION("""COMPUTED_VALUE"""),1.0)</f>
        <v>1</v>
      </c>
      <c r="BH14" s="10">
        <f>IFERROR(__xludf.DUMMYFUNCTION("""COMPUTED_VALUE"""),1.0)</f>
        <v>1</v>
      </c>
      <c r="BI14" s="10">
        <f>IFERROR(__xludf.DUMMYFUNCTION("""COMPUTED_VALUE"""),1.0)</f>
        <v>1</v>
      </c>
      <c r="BJ14" s="10">
        <f>IFERROR(__xludf.DUMMYFUNCTION("""COMPUTED_VALUE"""),1.0)</f>
        <v>1</v>
      </c>
      <c r="BK14" s="10">
        <f>IFERROR(__xludf.DUMMYFUNCTION("""COMPUTED_VALUE"""),1.0)</f>
        <v>1</v>
      </c>
      <c r="BL14" s="11" t="str">
        <f>IFERROR(__xludf.DUMMYFUNCTION("""COMPUTED_VALUE"""),"-")</f>
        <v>-</v>
      </c>
      <c r="BM14" s="10" t="str">
        <f>IFERROR(__xludf.DUMMYFUNCTION("""COMPUTED_VALUE"""),"-")</f>
        <v>-</v>
      </c>
      <c r="BN14" s="10" t="str">
        <f>IFERROR(__xludf.DUMMYFUNCTION("""COMPUTED_VALUE"""),"-")</f>
        <v>-</v>
      </c>
      <c r="BO14" s="10" t="str">
        <f>IFERROR(__xludf.DUMMYFUNCTION("""COMPUTED_VALUE"""),"-")</f>
        <v>-</v>
      </c>
      <c r="BP14" s="10" t="str">
        <f>IFERROR(__xludf.DUMMYFUNCTION("""COMPUTED_VALUE"""),"-")</f>
        <v>-</v>
      </c>
      <c r="BQ14" s="10" t="str">
        <f>IFERROR(__xludf.DUMMYFUNCTION("""COMPUTED_VALUE"""),"-")</f>
        <v>-</v>
      </c>
      <c r="BR14" s="10" t="str">
        <f>IFERROR(__xludf.DUMMYFUNCTION("""COMPUTED_VALUE"""),"-")</f>
        <v>-</v>
      </c>
      <c r="BS14" s="10" t="str">
        <f>IFERROR(__xludf.DUMMYFUNCTION("""COMPUTED_VALUE"""),"-")</f>
        <v>-</v>
      </c>
      <c r="BT14" s="10" t="str">
        <f>IFERROR(__xludf.DUMMYFUNCTION("""COMPUTED_VALUE"""),"-")</f>
        <v>-</v>
      </c>
      <c r="BU14" s="10" t="str">
        <f>IFERROR(__xludf.DUMMYFUNCTION("""COMPUTED_VALUE"""),"-")</f>
        <v>-</v>
      </c>
      <c r="BV14" s="10" t="str">
        <f>IFERROR(__xludf.DUMMYFUNCTION("""COMPUTED_VALUE"""),"-")</f>
        <v>-</v>
      </c>
      <c r="BW14" s="10" t="str">
        <f>IFERROR(__xludf.DUMMYFUNCTION("""COMPUTED_VALUE"""),"-")</f>
        <v>-</v>
      </c>
      <c r="BX14" s="10" t="str">
        <f>IFERROR(__xludf.DUMMYFUNCTION("""COMPUTED_VALUE"""),"-")</f>
        <v>-</v>
      </c>
      <c r="BY14" s="10" t="str">
        <f>IFERROR(__xludf.DUMMYFUNCTION("""COMPUTED_VALUE"""),"-")</f>
        <v>-</v>
      </c>
      <c r="BZ14" s="10" t="str">
        <f>IFERROR(__xludf.DUMMYFUNCTION("""COMPUTED_VALUE"""),"-")</f>
        <v>-</v>
      </c>
      <c r="CA14" s="10" t="str">
        <f>IFERROR(__xludf.DUMMYFUNCTION("""COMPUTED_VALUE"""),"-")</f>
        <v>-</v>
      </c>
      <c r="CB14" s="10" t="str">
        <f>IFERROR(__xludf.DUMMYFUNCTION("""COMPUTED_VALUE"""),"-")</f>
        <v>-</v>
      </c>
      <c r="CC14" s="10" t="str">
        <f>IFERROR(__xludf.DUMMYFUNCTION("""COMPUTED_VALUE"""),"-")</f>
        <v>-</v>
      </c>
      <c r="CD14" s="10" t="str">
        <f>IFERROR(__xludf.DUMMYFUNCTION("""COMPUTED_VALUE"""),"-")</f>
        <v>-</v>
      </c>
      <c r="CE14" s="10" t="str">
        <f>IFERROR(__xludf.DUMMYFUNCTION("""COMPUTED_VALUE"""),"-")</f>
        <v>-</v>
      </c>
      <c r="CF14" s="10" t="str">
        <f>IFERROR(__xludf.DUMMYFUNCTION("""COMPUTED_VALUE"""),"-")</f>
        <v>-</v>
      </c>
      <c r="CG14" s="10" t="str">
        <f>IFERROR(__xludf.DUMMYFUNCTION("""COMPUTED_VALUE"""),"-")</f>
        <v>-</v>
      </c>
      <c r="CH14" s="10" t="str">
        <f>IFERROR(__xludf.DUMMYFUNCTION("""COMPUTED_VALUE"""),"-")</f>
        <v>-</v>
      </c>
      <c r="CI14" s="10" t="str">
        <f>IFERROR(__xludf.DUMMYFUNCTION("""COMPUTED_VALUE"""),"-")</f>
        <v>-</v>
      </c>
      <c r="CJ14" s="10" t="str">
        <f>IFERROR(__xludf.DUMMYFUNCTION("""COMPUTED_VALUE"""),"-")</f>
        <v>-</v>
      </c>
      <c r="CK14" s="10" t="str">
        <f>IFERROR(__xludf.DUMMYFUNCTION("""COMPUTED_VALUE"""),"-")</f>
        <v>-</v>
      </c>
      <c r="CL14" s="10" t="str">
        <f>IFERROR(__xludf.DUMMYFUNCTION("""COMPUTED_VALUE"""),"-")</f>
        <v>-</v>
      </c>
      <c r="CM14" s="10" t="str">
        <f>IFERROR(__xludf.DUMMYFUNCTION("""COMPUTED_VALUE"""),"-")</f>
        <v>-</v>
      </c>
      <c r="CN14" s="10" t="str">
        <f>IFERROR(__xludf.DUMMYFUNCTION("""COMPUTED_VALUE"""),"-")</f>
        <v>-</v>
      </c>
      <c r="CO14" s="11" t="str">
        <f>IFERROR(__xludf.DUMMYFUNCTION("""COMPUTED_VALUE"""),"-")</f>
        <v>-</v>
      </c>
      <c r="CP14" s="10" t="str">
        <f>IFERROR(__xludf.DUMMYFUNCTION("""COMPUTED_VALUE"""),"-")</f>
        <v>-</v>
      </c>
      <c r="CQ14" s="10" t="str">
        <f>IFERROR(__xludf.DUMMYFUNCTION("""COMPUTED_VALUE"""),"-")</f>
        <v>-</v>
      </c>
      <c r="CR14" s="10" t="str">
        <f>IFERROR(__xludf.DUMMYFUNCTION("""COMPUTED_VALUE"""),"-")</f>
        <v>-</v>
      </c>
      <c r="CS14" s="10" t="str">
        <f>IFERROR(__xludf.DUMMYFUNCTION("""COMPUTED_VALUE"""),"-")</f>
        <v>-</v>
      </c>
      <c r="CT14" s="10" t="str">
        <f>IFERROR(__xludf.DUMMYFUNCTION("""COMPUTED_VALUE"""),"-")</f>
        <v>-</v>
      </c>
      <c r="CU14" s="10" t="str">
        <f>IFERROR(__xludf.DUMMYFUNCTION("""COMPUTED_VALUE"""),"-")</f>
        <v>-</v>
      </c>
      <c r="CV14" s="10" t="str">
        <f>IFERROR(__xludf.DUMMYFUNCTION("""COMPUTED_VALUE"""),"-")</f>
        <v>-</v>
      </c>
      <c r="CW14" s="10" t="str">
        <f>IFERROR(__xludf.DUMMYFUNCTION("""COMPUTED_VALUE"""),"-")</f>
        <v>-</v>
      </c>
      <c r="CX14" s="10" t="str">
        <f>IFERROR(__xludf.DUMMYFUNCTION("""COMPUTED_VALUE"""),"-")</f>
        <v>-</v>
      </c>
      <c r="CY14" s="10" t="str">
        <f>IFERROR(__xludf.DUMMYFUNCTION("""COMPUTED_VALUE"""),"-")</f>
        <v>-</v>
      </c>
      <c r="CZ14" s="10" t="str">
        <f>IFERROR(__xludf.DUMMYFUNCTION("""COMPUTED_VALUE"""),"-")</f>
        <v>-</v>
      </c>
      <c r="DA14" s="10" t="str">
        <f>IFERROR(__xludf.DUMMYFUNCTION("""COMPUTED_VALUE"""),"-")</f>
        <v>-</v>
      </c>
      <c r="DB14" s="10" t="str">
        <f>IFERROR(__xludf.DUMMYFUNCTION("""COMPUTED_VALUE"""),"-")</f>
        <v>-</v>
      </c>
      <c r="DC14" s="10" t="str">
        <f>IFERROR(__xludf.DUMMYFUNCTION("""COMPUTED_VALUE"""),"-")</f>
        <v>-</v>
      </c>
      <c r="DD14" s="10" t="str">
        <f>IFERROR(__xludf.DUMMYFUNCTION("""COMPUTED_VALUE"""),"-")</f>
        <v>-</v>
      </c>
      <c r="DE14" s="10" t="str">
        <f>IFERROR(__xludf.DUMMYFUNCTION("""COMPUTED_VALUE"""),"-")</f>
        <v>-</v>
      </c>
      <c r="DF14" s="10" t="str">
        <f>IFERROR(__xludf.DUMMYFUNCTION("""COMPUTED_VALUE"""),"-")</f>
        <v>-</v>
      </c>
      <c r="DG14" s="10" t="str">
        <f>IFERROR(__xludf.DUMMYFUNCTION("""COMPUTED_VALUE"""),"-")</f>
        <v>-</v>
      </c>
      <c r="DH14" s="10" t="str">
        <f>IFERROR(__xludf.DUMMYFUNCTION("""COMPUTED_VALUE"""),"-")</f>
        <v>-</v>
      </c>
      <c r="DI14" s="10" t="str">
        <f>IFERROR(__xludf.DUMMYFUNCTION("""COMPUTED_VALUE"""),"-")</f>
        <v>-</v>
      </c>
      <c r="DJ14" s="10" t="str">
        <f>IFERROR(__xludf.DUMMYFUNCTION("""COMPUTED_VALUE"""),"-")</f>
        <v>-</v>
      </c>
      <c r="DK14" s="10" t="str">
        <f>IFERROR(__xludf.DUMMYFUNCTION("""COMPUTED_VALUE"""),"-")</f>
        <v>-</v>
      </c>
      <c r="DL14" s="10" t="str">
        <f>IFERROR(__xludf.DUMMYFUNCTION("""COMPUTED_VALUE"""),"-")</f>
        <v>-</v>
      </c>
      <c r="DM14" s="10" t="str">
        <f>IFERROR(__xludf.DUMMYFUNCTION("""COMPUTED_VALUE"""),"-")</f>
        <v>-</v>
      </c>
      <c r="DN14" s="10" t="str">
        <f>IFERROR(__xludf.DUMMYFUNCTION("""COMPUTED_VALUE"""),"-")</f>
        <v>-</v>
      </c>
      <c r="DO14" s="10" t="str">
        <f>IFERROR(__xludf.DUMMYFUNCTION("""COMPUTED_VALUE"""),"-")</f>
        <v>-</v>
      </c>
      <c r="DP14" s="10" t="str">
        <f>IFERROR(__xludf.DUMMYFUNCTION("""COMPUTED_VALUE"""),"-")</f>
        <v>-</v>
      </c>
      <c r="DQ14" s="10" t="str">
        <f>IFERROR(__xludf.DUMMYFUNCTION("""COMPUTED_VALUE"""),"-")</f>
        <v>-</v>
      </c>
      <c r="DR14" s="10" t="str">
        <f>IFERROR(__xludf.DUMMYFUNCTION("""COMPUTED_VALUE"""),"-")</f>
        <v>-</v>
      </c>
      <c r="DS14" s="10" t="str">
        <f>IFERROR(__xludf.DUMMYFUNCTION("""COMPUTED_VALUE"""),"-")</f>
        <v>-</v>
      </c>
      <c r="DT14" s="10" t="str">
        <f>IFERROR(__xludf.DUMMYFUNCTION("""COMPUTED_VALUE"""),"-")</f>
        <v>-</v>
      </c>
      <c r="DU14" s="10" t="str">
        <f>IFERROR(__xludf.DUMMYFUNCTION("""COMPUTED_VALUE"""),"-")</f>
        <v>-</v>
      </c>
      <c r="DV14" s="10" t="str">
        <f>IFERROR(__xludf.DUMMYFUNCTION("""COMPUTED_VALUE"""),"-")</f>
        <v>-</v>
      </c>
      <c r="DW14" s="10" t="str">
        <f>IFERROR(__xludf.DUMMYFUNCTION("""COMPUTED_VALUE"""),"-")</f>
        <v>-</v>
      </c>
      <c r="DX14" s="10" t="str">
        <f>IFERROR(__xludf.DUMMYFUNCTION("""COMPUTED_VALUE"""),"-")</f>
        <v>-</v>
      </c>
      <c r="DY14" s="10" t="str">
        <f>IFERROR(__xludf.DUMMYFUNCTION("""COMPUTED_VALUE"""),"-")</f>
        <v>-</v>
      </c>
      <c r="DZ14" s="10" t="str">
        <f>IFERROR(__xludf.DUMMYFUNCTION("""COMPUTED_VALUE"""),"-")</f>
        <v>-</v>
      </c>
      <c r="EA14" s="10" t="str">
        <f>IFERROR(__xludf.DUMMYFUNCTION("""COMPUTED_VALUE"""),"-")</f>
        <v>-</v>
      </c>
      <c r="EB14" s="10" t="str">
        <f>IFERROR(__xludf.DUMMYFUNCTION("""COMPUTED_VALUE"""),"-")</f>
        <v>-</v>
      </c>
      <c r="EC14" s="10" t="str">
        <f>IFERROR(__xludf.DUMMYFUNCTION("""COMPUTED_VALUE"""),"-")</f>
        <v>-</v>
      </c>
      <c r="ED14" s="10" t="str">
        <f>IFERROR(__xludf.DUMMYFUNCTION("""COMPUTED_VALUE"""),"-")</f>
        <v>-</v>
      </c>
      <c r="EE14" s="10" t="str">
        <f>IFERROR(__xludf.DUMMYFUNCTION("""COMPUTED_VALUE"""),"-")</f>
        <v>-</v>
      </c>
      <c r="EF14" s="10" t="str">
        <f>IFERROR(__xludf.DUMMYFUNCTION("""COMPUTED_VALUE"""),"-")</f>
        <v>-</v>
      </c>
      <c r="EG14" s="10" t="str">
        <f>IFERROR(__xludf.DUMMYFUNCTION("""COMPUTED_VALUE"""),"-")</f>
        <v>-</v>
      </c>
      <c r="EH14" s="10" t="str">
        <f>IFERROR(__xludf.DUMMYFUNCTION("""COMPUTED_VALUE"""),"-")</f>
        <v>-</v>
      </c>
      <c r="EI14" s="10" t="str">
        <f>IFERROR(__xludf.DUMMYFUNCTION("""COMPUTED_VALUE"""),"-")</f>
        <v>-</v>
      </c>
      <c r="EJ14" s="10" t="str">
        <f>IFERROR(__xludf.DUMMYFUNCTION("""COMPUTED_VALUE"""),"-")</f>
        <v>-</v>
      </c>
      <c r="EK14" s="10" t="str">
        <f>IFERROR(__xludf.DUMMYFUNCTION("""COMPUTED_VALUE"""),"-")</f>
        <v>-</v>
      </c>
      <c r="EL14" s="10" t="str">
        <f>IFERROR(__xludf.DUMMYFUNCTION("""COMPUTED_VALUE"""),"-")</f>
        <v>-</v>
      </c>
      <c r="EM14" s="10" t="str">
        <f>IFERROR(__xludf.DUMMYFUNCTION("""COMPUTED_VALUE"""),"-")</f>
        <v>-</v>
      </c>
      <c r="EN14" s="10" t="str">
        <f>IFERROR(__xludf.DUMMYFUNCTION("""COMPUTED_VALUE"""),"-")</f>
        <v>-</v>
      </c>
      <c r="EO14" s="10" t="str">
        <f>IFERROR(__xludf.DUMMYFUNCTION("""COMPUTED_VALUE"""),"-")</f>
        <v>-</v>
      </c>
      <c r="EP14" s="10" t="str">
        <f>IFERROR(__xludf.DUMMYFUNCTION("""COMPUTED_VALUE"""),"-")</f>
        <v>-</v>
      </c>
      <c r="EQ14" s="10" t="str">
        <f>IFERROR(__xludf.DUMMYFUNCTION("""COMPUTED_VALUE"""),"-")</f>
        <v>-</v>
      </c>
      <c r="ER14" s="10" t="str">
        <f>IFERROR(__xludf.DUMMYFUNCTION("""COMPUTED_VALUE"""),"-")</f>
        <v>-</v>
      </c>
      <c r="ES14" s="10" t="str">
        <f>IFERROR(__xludf.DUMMYFUNCTION("""COMPUTED_VALUE"""),"-")</f>
        <v>-</v>
      </c>
      <c r="ET14" s="10" t="str">
        <f>IFERROR(__xludf.DUMMYFUNCTION("""COMPUTED_VALUE"""),"-")</f>
        <v>-</v>
      </c>
      <c r="EU14" s="10" t="str">
        <f>IFERROR(__xludf.DUMMYFUNCTION("""COMPUTED_VALUE"""),"-")</f>
        <v>-</v>
      </c>
      <c r="EV14" s="10" t="str">
        <f>IFERROR(__xludf.DUMMYFUNCTION("""COMPUTED_VALUE"""),"-")</f>
        <v>-</v>
      </c>
      <c r="EW14" s="10" t="str">
        <f>IFERROR(__xludf.DUMMYFUNCTION("""COMPUTED_VALUE"""),"-")</f>
        <v>-</v>
      </c>
      <c r="EX14" s="10" t="str">
        <f>IFERROR(__xludf.DUMMYFUNCTION("""COMPUTED_VALUE"""),"-")</f>
        <v>-</v>
      </c>
      <c r="EY14" s="10" t="str">
        <f>IFERROR(__xludf.DUMMYFUNCTION("""COMPUTED_VALUE"""),"-")</f>
        <v>-</v>
      </c>
      <c r="EZ14" s="10" t="str">
        <f>IFERROR(__xludf.DUMMYFUNCTION("""COMPUTED_VALUE"""),"-")</f>
        <v>-</v>
      </c>
      <c r="FA14" s="10" t="str">
        <f>IFERROR(__xludf.DUMMYFUNCTION("""COMPUTED_VALUE"""),"-")</f>
        <v>-</v>
      </c>
      <c r="FB14" s="10" t="str">
        <f>IFERROR(__xludf.DUMMYFUNCTION("""COMPUTED_VALUE"""),"-")</f>
        <v>-</v>
      </c>
      <c r="FC14" s="10" t="str">
        <f>IFERROR(__xludf.DUMMYFUNCTION("""COMPUTED_VALUE"""),"-")</f>
        <v>-</v>
      </c>
      <c r="FD14" s="11" t="str">
        <f>IFERROR(__xludf.DUMMYFUNCTION("""COMPUTED_VALUE"""),"-")</f>
        <v>-</v>
      </c>
      <c r="FE14" s="10" t="str">
        <f>IFERROR(__xludf.DUMMYFUNCTION("""COMPUTED_VALUE"""),"-")</f>
        <v>-</v>
      </c>
      <c r="FF14" s="10" t="str">
        <f>IFERROR(__xludf.DUMMYFUNCTION("""COMPUTED_VALUE"""),"-")</f>
        <v>-</v>
      </c>
      <c r="FG14" s="10" t="str">
        <f>IFERROR(__xludf.DUMMYFUNCTION("""COMPUTED_VALUE"""),"-")</f>
        <v>-</v>
      </c>
      <c r="FH14" s="10" t="str">
        <f>IFERROR(__xludf.DUMMYFUNCTION("""COMPUTED_VALUE"""),"-")</f>
        <v>-</v>
      </c>
      <c r="FI14" s="10" t="str">
        <f>IFERROR(__xludf.DUMMYFUNCTION("""COMPUTED_VALUE"""),"-")</f>
        <v>-</v>
      </c>
      <c r="FJ14" s="10" t="str">
        <f>IFERROR(__xludf.DUMMYFUNCTION("""COMPUTED_VALUE"""),"-")</f>
        <v>-</v>
      </c>
      <c r="FK14" s="10" t="str">
        <f>IFERROR(__xludf.DUMMYFUNCTION("""COMPUTED_VALUE"""),"-")</f>
        <v>-</v>
      </c>
      <c r="FL14" s="10" t="str">
        <f>IFERROR(__xludf.DUMMYFUNCTION("""COMPUTED_VALUE"""),"-")</f>
        <v>-</v>
      </c>
      <c r="FM14" s="10" t="str">
        <f>IFERROR(__xludf.DUMMYFUNCTION("""COMPUTED_VALUE"""),"-")</f>
        <v>-</v>
      </c>
      <c r="FN14" s="10" t="str">
        <f>IFERROR(__xludf.DUMMYFUNCTION("""COMPUTED_VALUE"""),"-")</f>
        <v>-</v>
      </c>
      <c r="FO14" s="10" t="str">
        <f>IFERROR(__xludf.DUMMYFUNCTION("""COMPUTED_VALUE"""),"-")</f>
        <v>-</v>
      </c>
      <c r="FP14" s="10" t="str">
        <f>IFERROR(__xludf.DUMMYFUNCTION("""COMPUTED_VALUE"""),"-")</f>
        <v>-</v>
      </c>
      <c r="FQ14" s="10" t="str">
        <f>IFERROR(__xludf.DUMMYFUNCTION("""COMPUTED_VALUE"""),"-")</f>
        <v>-</v>
      </c>
      <c r="FR14" s="10" t="str">
        <f>IFERROR(__xludf.DUMMYFUNCTION("""COMPUTED_VALUE"""),"-")</f>
        <v>-</v>
      </c>
      <c r="FS14" s="10" t="str">
        <f>IFERROR(__xludf.DUMMYFUNCTION("""COMPUTED_VALUE"""),"-")</f>
        <v>-</v>
      </c>
      <c r="FT14" s="10" t="str">
        <f>IFERROR(__xludf.DUMMYFUNCTION("""COMPUTED_VALUE"""),"-")</f>
        <v>-</v>
      </c>
      <c r="FU14" s="10" t="str">
        <f>IFERROR(__xludf.DUMMYFUNCTION("""COMPUTED_VALUE"""),"-")</f>
        <v>-</v>
      </c>
      <c r="FV14" s="10" t="str">
        <f>IFERROR(__xludf.DUMMYFUNCTION("""COMPUTED_VALUE"""),"-")</f>
        <v>-</v>
      </c>
      <c r="FW14" s="10" t="str">
        <f>IFERROR(__xludf.DUMMYFUNCTION("""COMPUTED_VALUE"""),"-")</f>
        <v>-</v>
      </c>
      <c r="FX14" s="10" t="str">
        <f>IFERROR(__xludf.DUMMYFUNCTION("""COMPUTED_VALUE"""),"-")</f>
        <v>-</v>
      </c>
      <c r="FY14" s="10" t="str">
        <f>IFERROR(__xludf.DUMMYFUNCTION("""COMPUTED_VALUE"""),"-")</f>
        <v>-</v>
      </c>
      <c r="FZ14" s="10" t="str">
        <f>IFERROR(__xludf.DUMMYFUNCTION("""COMPUTED_VALUE"""),"-")</f>
        <v>-</v>
      </c>
      <c r="GA14" s="10" t="str">
        <f>IFERROR(__xludf.DUMMYFUNCTION("""COMPUTED_VALUE"""),"-")</f>
        <v>-</v>
      </c>
      <c r="GB14" s="10" t="str">
        <f>IFERROR(__xludf.DUMMYFUNCTION("""COMPUTED_VALUE"""),"-")</f>
        <v>-</v>
      </c>
      <c r="GC14" s="10" t="str">
        <f>IFERROR(__xludf.DUMMYFUNCTION("""COMPUTED_VALUE"""),"-")</f>
        <v>-</v>
      </c>
      <c r="GD14" s="10" t="str">
        <f>IFERROR(__xludf.DUMMYFUNCTION("""COMPUTED_VALUE"""),"-")</f>
        <v>-</v>
      </c>
      <c r="GE14" s="10" t="str">
        <f>IFERROR(__xludf.DUMMYFUNCTION("""COMPUTED_VALUE"""),"-")</f>
        <v>-</v>
      </c>
      <c r="GF14" s="10" t="str">
        <f>IFERROR(__xludf.DUMMYFUNCTION("""COMPUTED_VALUE"""),"-")</f>
        <v>-</v>
      </c>
      <c r="GG14" s="10" t="str">
        <f>IFERROR(__xludf.DUMMYFUNCTION("""COMPUTED_VALUE"""),"-")</f>
        <v>-</v>
      </c>
      <c r="GH14" s="10" t="str">
        <f>IFERROR(__xludf.DUMMYFUNCTION("""COMPUTED_VALUE"""),"-")</f>
        <v>-</v>
      </c>
      <c r="GI14" s="10" t="str">
        <f>IFERROR(__xludf.DUMMYFUNCTION("""COMPUTED_VALUE"""),"-")</f>
        <v>-</v>
      </c>
      <c r="GJ14" s="10" t="str">
        <f>IFERROR(__xludf.DUMMYFUNCTION("""COMPUTED_VALUE"""),"-")</f>
        <v>-</v>
      </c>
      <c r="GK14" s="10" t="str">
        <f>IFERROR(__xludf.DUMMYFUNCTION("""COMPUTED_VALUE"""),"-")</f>
        <v>-</v>
      </c>
      <c r="GL14" s="10" t="str">
        <f>IFERROR(__xludf.DUMMYFUNCTION("""COMPUTED_VALUE"""),"-")</f>
        <v>-</v>
      </c>
      <c r="GM14" s="10" t="str">
        <f>IFERROR(__xludf.DUMMYFUNCTION("""COMPUTED_VALUE"""),"-")</f>
        <v>-</v>
      </c>
      <c r="GN14" s="10" t="str">
        <f>IFERROR(__xludf.DUMMYFUNCTION("""COMPUTED_VALUE"""),"-")</f>
        <v>-</v>
      </c>
      <c r="GO14" s="10" t="str">
        <f>IFERROR(__xludf.DUMMYFUNCTION("""COMPUTED_VALUE"""),"-")</f>
        <v>-</v>
      </c>
      <c r="GP14" s="10" t="str">
        <f>IFERROR(__xludf.DUMMYFUNCTION("""COMPUTED_VALUE"""),"-")</f>
        <v>-</v>
      </c>
      <c r="GQ14" s="10" t="str">
        <f>IFERROR(__xludf.DUMMYFUNCTION("""COMPUTED_VALUE"""),"-")</f>
        <v>-</v>
      </c>
      <c r="GR14" s="10" t="str">
        <f>IFERROR(__xludf.DUMMYFUNCTION("""COMPUTED_VALUE"""),"-")</f>
        <v>-</v>
      </c>
      <c r="GS14" s="10" t="str">
        <f>IFERROR(__xludf.DUMMYFUNCTION("""COMPUTED_VALUE"""),"-")</f>
        <v>-</v>
      </c>
      <c r="GT14" s="10" t="str">
        <f>IFERROR(__xludf.DUMMYFUNCTION("""COMPUTED_VALUE"""),"-")</f>
        <v>-</v>
      </c>
      <c r="GU14" s="10" t="str">
        <f>IFERROR(__xludf.DUMMYFUNCTION("""COMPUTED_VALUE"""),"-")</f>
        <v>-</v>
      </c>
      <c r="GV14" s="10" t="str">
        <f>IFERROR(__xludf.DUMMYFUNCTION("""COMPUTED_VALUE"""),"-")</f>
        <v>-</v>
      </c>
      <c r="GW14" s="10" t="str">
        <f>IFERROR(__xludf.DUMMYFUNCTION("""COMPUTED_VALUE"""),"-")</f>
        <v>-</v>
      </c>
      <c r="GX14" s="10" t="str">
        <f>IFERROR(__xludf.DUMMYFUNCTION("""COMPUTED_VALUE"""),"-")</f>
        <v>-</v>
      </c>
      <c r="GY14" s="10" t="str">
        <f>IFERROR(__xludf.DUMMYFUNCTION("""COMPUTED_VALUE"""),"-")</f>
        <v>-</v>
      </c>
      <c r="GZ14" s="10" t="str">
        <f>IFERROR(__xludf.DUMMYFUNCTION("""COMPUTED_VALUE"""),"-")</f>
        <v>-</v>
      </c>
      <c r="HA14" s="10" t="str">
        <f>IFERROR(__xludf.DUMMYFUNCTION("""COMPUTED_VALUE"""),"-")</f>
        <v>-</v>
      </c>
      <c r="HB14" s="10" t="str">
        <f>IFERROR(__xludf.DUMMYFUNCTION("""COMPUTED_VALUE"""),"-")</f>
        <v>-</v>
      </c>
      <c r="HC14" s="10" t="str">
        <f>IFERROR(__xludf.DUMMYFUNCTION("""COMPUTED_VALUE"""),"-")</f>
        <v>-</v>
      </c>
      <c r="HD14" s="10" t="str">
        <f>IFERROR(__xludf.DUMMYFUNCTION("""COMPUTED_VALUE"""),"-")</f>
        <v>-</v>
      </c>
      <c r="HE14" s="10" t="str">
        <f>IFERROR(__xludf.DUMMYFUNCTION("""COMPUTED_VALUE"""),"-")</f>
        <v>-</v>
      </c>
      <c r="HF14" s="10" t="str">
        <f>IFERROR(__xludf.DUMMYFUNCTION("""COMPUTED_VALUE"""),"-")</f>
        <v>-</v>
      </c>
      <c r="HG14" s="10" t="str">
        <f>IFERROR(__xludf.DUMMYFUNCTION("""COMPUTED_VALUE"""),"-")</f>
        <v>-</v>
      </c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</row>
    <row r="15">
      <c r="A15" s="7"/>
      <c r="B15" s="8">
        <v>2.0</v>
      </c>
      <c r="C15" s="8" t="str">
        <f t="shared" si="1"/>
        <v>13 - 27</v>
      </c>
      <c r="D15" s="7" t="str">
        <f>IFERROR(__xludf.DUMMYFUNCTION("""COMPUTED_VALUE"""),"smiga287")</f>
        <v>smiga287</v>
      </c>
      <c r="E15" s="7" t="str">
        <f>IFERROR(__xludf.DUMMYFUNCTION("""COMPUTED_VALUE"""),"Aleksandar")</f>
        <v>Aleksandar</v>
      </c>
      <c r="F15" s="7" t="str">
        <f>IFERROR(__xludf.DUMMYFUNCTION("""COMPUTED_VALUE"""),"Šmigić")</f>
        <v>Šmigić</v>
      </c>
      <c r="G15" s="9">
        <f>IFERROR(__xludf.DUMMYFUNCTION("""COMPUTED_VALUE"""),143.0)</f>
        <v>143</v>
      </c>
      <c r="H15" s="7" t="str">
        <f>IFERROR(__xludf.DUMMYFUNCTION("""COMPUTED_VALUE"""),"ODOBREN")</f>
        <v>ODOBREN</v>
      </c>
      <c r="I15" s="7" t="str">
        <f>IFERROR(__xludf.DUMMYFUNCTION("""COMPUTED_VALUE"""),"Novi Beograd")</f>
        <v>Novi Beograd</v>
      </c>
      <c r="J15" s="7" t="str">
        <f>IFERROR(__xludf.DUMMYFUNCTION("""COMPUTED_VALUE"""),"Deseta gimnazija Mihajlo Pupin")</f>
        <v>Deseta gimnazija Mihajlo Pupin</v>
      </c>
      <c r="K15" s="7" t="str">
        <f>IFERROR(__xludf.DUMMYFUNCTION("""COMPUTED_VALUE"""),"IV")</f>
        <v>IV</v>
      </c>
      <c r="L15" s="7" t="str">
        <f>IFERROR(__xludf.DUMMYFUNCTION("""COMPUTED_VALUE"""),"B")</f>
        <v>B</v>
      </c>
      <c r="M15" s="7" t="str">
        <f>IFERROR(__xludf.DUMMYFUNCTION("""COMPUTED_VALUE"""),"Biljana Samardžija")</f>
        <v>Biljana Samardžija</v>
      </c>
      <c r="N15" s="11">
        <f>IFERROR(__xludf.DUMMYFUNCTION("""COMPUTED_VALUE"""),100.0)</f>
        <v>100</v>
      </c>
      <c r="O15" s="10">
        <f>IFERROR(__xludf.DUMMYFUNCTION("""COMPUTED_VALUE"""),43.0)</f>
        <v>43</v>
      </c>
      <c r="P15" s="10" t="str">
        <f>IFERROR(__xludf.DUMMYFUNCTION("""COMPUTED_VALUE"""),"-")</f>
        <v>-</v>
      </c>
      <c r="Q15" s="10" t="str">
        <f>IFERROR(__xludf.DUMMYFUNCTION("""COMPUTED_VALUE"""),"-")</f>
        <v>-</v>
      </c>
      <c r="R15" s="10" t="str">
        <f>IFERROR(__xludf.DUMMYFUNCTION("""COMPUTED_VALUE"""),"-")</f>
        <v>-</v>
      </c>
      <c r="S15" s="10" t="str">
        <f>IFERROR(__xludf.DUMMYFUNCTION("""COMPUTED_VALUE"""),"-")</f>
        <v>-</v>
      </c>
      <c r="T15" s="11">
        <f>IFERROR(__xludf.DUMMYFUNCTION("""COMPUTED_VALUE"""),1.0)</f>
        <v>1</v>
      </c>
      <c r="U15" s="10">
        <f>IFERROR(__xludf.DUMMYFUNCTION("""COMPUTED_VALUE"""),1.0)</f>
        <v>1</v>
      </c>
      <c r="V15" s="10">
        <f>IFERROR(__xludf.DUMMYFUNCTION("""COMPUTED_VALUE"""),1.0)</f>
        <v>1</v>
      </c>
      <c r="W15" s="10">
        <f>IFERROR(__xludf.DUMMYFUNCTION("""COMPUTED_VALUE"""),1.0)</f>
        <v>1</v>
      </c>
      <c r="X15" s="10">
        <f>IFERROR(__xludf.DUMMYFUNCTION("""COMPUTED_VALUE"""),1.0)</f>
        <v>1</v>
      </c>
      <c r="Y15" s="10">
        <f>IFERROR(__xludf.DUMMYFUNCTION("""COMPUTED_VALUE"""),1.0)</f>
        <v>1</v>
      </c>
      <c r="Z15" s="10">
        <f>IFERROR(__xludf.DUMMYFUNCTION("""COMPUTED_VALUE"""),1.0)</f>
        <v>1</v>
      </c>
      <c r="AA15" s="10">
        <f>IFERROR(__xludf.DUMMYFUNCTION("""COMPUTED_VALUE"""),1.0)</f>
        <v>1</v>
      </c>
      <c r="AB15" s="10">
        <f>IFERROR(__xludf.DUMMYFUNCTION("""COMPUTED_VALUE"""),1.0)</f>
        <v>1</v>
      </c>
      <c r="AC15" s="10">
        <f>IFERROR(__xludf.DUMMYFUNCTION("""COMPUTED_VALUE"""),1.0)</f>
        <v>1</v>
      </c>
      <c r="AD15" s="10">
        <f>IFERROR(__xludf.DUMMYFUNCTION("""COMPUTED_VALUE"""),1.0)</f>
        <v>1</v>
      </c>
      <c r="AE15" s="10">
        <f>IFERROR(__xludf.DUMMYFUNCTION("""COMPUTED_VALUE"""),1.0)</f>
        <v>1</v>
      </c>
      <c r="AF15" s="10">
        <f>IFERROR(__xludf.DUMMYFUNCTION("""COMPUTED_VALUE"""),1.0)</f>
        <v>1</v>
      </c>
      <c r="AG15" s="10">
        <f>IFERROR(__xludf.DUMMYFUNCTION("""COMPUTED_VALUE"""),1.0)</f>
        <v>1</v>
      </c>
      <c r="AH15" s="10">
        <f>IFERROR(__xludf.DUMMYFUNCTION("""COMPUTED_VALUE"""),1.0)</f>
        <v>1</v>
      </c>
      <c r="AI15" s="10">
        <f>IFERROR(__xludf.DUMMYFUNCTION("""COMPUTED_VALUE"""),1.0)</f>
        <v>1</v>
      </c>
      <c r="AJ15" s="10">
        <f>IFERROR(__xludf.DUMMYFUNCTION("""COMPUTED_VALUE"""),1.0)</f>
        <v>1</v>
      </c>
      <c r="AK15" s="10">
        <f>IFERROR(__xludf.DUMMYFUNCTION("""COMPUTED_VALUE"""),1.0)</f>
        <v>1</v>
      </c>
      <c r="AL15" s="10">
        <f>IFERROR(__xludf.DUMMYFUNCTION("""COMPUTED_VALUE"""),1.0)</f>
        <v>1</v>
      </c>
      <c r="AM15" s="10">
        <f>IFERROR(__xludf.DUMMYFUNCTION("""COMPUTED_VALUE"""),1.0)</f>
        <v>1</v>
      </c>
      <c r="AN15" s="11">
        <f>IFERROR(__xludf.DUMMYFUNCTION("""COMPUTED_VALUE"""),1.0)</f>
        <v>1</v>
      </c>
      <c r="AO15" s="10">
        <f>IFERROR(__xludf.DUMMYFUNCTION("""COMPUTED_VALUE"""),1.0)</f>
        <v>1</v>
      </c>
      <c r="AP15" s="10">
        <f>IFERROR(__xludf.DUMMYFUNCTION("""COMPUTED_VALUE"""),1.0)</f>
        <v>1</v>
      </c>
      <c r="AQ15" s="10">
        <f>IFERROR(__xludf.DUMMYFUNCTION("""COMPUTED_VALUE"""),1.0)</f>
        <v>1</v>
      </c>
      <c r="AR15" s="10">
        <f>IFERROR(__xludf.DUMMYFUNCTION("""COMPUTED_VALUE"""),1.0)</f>
        <v>1</v>
      </c>
      <c r="AS15" s="10">
        <f>IFERROR(__xludf.DUMMYFUNCTION("""COMPUTED_VALUE"""),1.0)</f>
        <v>1</v>
      </c>
      <c r="AT15" s="10">
        <f>IFERROR(__xludf.DUMMYFUNCTION("""COMPUTED_VALUE"""),1.0)</f>
        <v>1</v>
      </c>
      <c r="AU15" s="10">
        <f>IFERROR(__xludf.DUMMYFUNCTION("""COMPUTED_VALUE"""),1.0)</f>
        <v>1</v>
      </c>
      <c r="AV15" s="10">
        <f>IFERROR(__xludf.DUMMYFUNCTION("""COMPUTED_VALUE"""),1.0)</f>
        <v>1</v>
      </c>
      <c r="AW15" s="10">
        <f>IFERROR(__xludf.DUMMYFUNCTION("""COMPUTED_VALUE"""),1.0)</f>
        <v>1</v>
      </c>
      <c r="AX15" s="10">
        <f>IFERROR(__xludf.DUMMYFUNCTION("""COMPUTED_VALUE"""),1.0)</f>
        <v>1</v>
      </c>
      <c r="AY15" s="10">
        <f>IFERROR(__xludf.DUMMYFUNCTION("""COMPUTED_VALUE"""),1.0)</f>
        <v>1</v>
      </c>
      <c r="AZ15" s="10" t="str">
        <f>IFERROR(__xludf.DUMMYFUNCTION("""COMPUTED_VALUE"""),"WA")</f>
        <v>WA</v>
      </c>
      <c r="BA15" s="10" t="str">
        <f>IFERROR(__xludf.DUMMYFUNCTION("""COMPUTED_VALUE"""),"WA")</f>
        <v>WA</v>
      </c>
      <c r="BB15" s="10">
        <f>IFERROR(__xludf.DUMMYFUNCTION("""COMPUTED_VALUE"""),1.0)</f>
        <v>1</v>
      </c>
      <c r="BC15" s="10" t="str">
        <f>IFERROR(__xludf.DUMMYFUNCTION("""COMPUTED_VALUE"""),"WA")</f>
        <v>WA</v>
      </c>
      <c r="BD15" s="10" t="str">
        <f>IFERROR(__xludf.DUMMYFUNCTION("""COMPUTED_VALUE"""),"WA")</f>
        <v>WA</v>
      </c>
      <c r="BE15" s="10" t="str">
        <f>IFERROR(__xludf.DUMMYFUNCTION("""COMPUTED_VALUE"""),"WA")</f>
        <v>WA</v>
      </c>
      <c r="BF15" s="10">
        <f>IFERROR(__xludf.DUMMYFUNCTION("""COMPUTED_VALUE"""),1.0)</f>
        <v>1</v>
      </c>
      <c r="BG15" s="10" t="str">
        <f>IFERROR(__xludf.DUMMYFUNCTION("""COMPUTED_VALUE"""),"WA")</f>
        <v>WA</v>
      </c>
      <c r="BH15" s="10" t="str">
        <f>IFERROR(__xludf.DUMMYFUNCTION("""COMPUTED_VALUE"""),"WA")</f>
        <v>WA</v>
      </c>
      <c r="BI15" s="10" t="str">
        <f>IFERROR(__xludf.DUMMYFUNCTION("""COMPUTED_VALUE"""),"WA")</f>
        <v>WA</v>
      </c>
      <c r="BJ15" s="10" t="str">
        <f>IFERROR(__xludf.DUMMYFUNCTION("""COMPUTED_VALUE"""),"WA")</f>
        <v>WA</v>
      </c>
      <c r="BK15" s="10" t="str">
        <f>IFERROR(__xludf.DUMMYFUNCTION("""COMPUTED_VALUE"""),"WA")</f>
        <v>WA</v>
      </c>
      <c r="BL15" s="11" t="str">
        <f>IFERROR(__xludf.DUMMYFUNCTION("""COMPUTED_VALUE"""),"-")</f>
        <v>-</v>
      </c>
      <c r="BM15" s="10" t="str">
        <f>IFERROR(__xludf.DUMMYFUNCTION("""COMPUTED_VALUE"""),"-")</f>
        <v>-</v>
      </c>
      <c r="BN15" s="10" t="str">
        <f>IFERROR(__xludf.DUMMYFUNCTION("""COMPUTED_VALUE"""),"-")</f>
        <v>-</v>
      </c>
      <c r="BO15" s="10" t="str">
        <f>IFERROR(__xludf.DUMMYFUNCTION("""COMPUTED_VALUE"""),"-")</f>
        <v>-</v>
      </c>
      <c r="BP15" s="10" t="str">
        <f>IFERROR(__xludf.DUMMYFUNCTION("""COMPUTED_VALUE"""),"-")</f>
        <v>-</v>
      </c>
      <c r="BQ15" s="10" t="str">
        <f>IFERROR(__xludf.DUMMYFUNCTION("""COMPUTED_VALUE"""),"-")</f>
        <v>-</v>
      </c>
      <c r="BR15" s="10" t="str">
        <f>IFERROR(__xludf.DUMMYFUNCTION("""COMPUTED_VALUE"""),"-")</f>
        <v>-</v>
      </c>
      <c r="BS15" s="10" t="str">
        <f>IFERROR(__xludf.DUMMYFUNCTION("""COMPUTED_VALUE"""),"-")</f>
        <v>-</v>
      </c>
      <c r="BT15" s="10" t="str">
        <f>IFERROR(__xludf.DUMMYFUNCTION("""COMPUTED_VALUE"""),"-")</f>
        <v>-</v>
      </c>
      <c r="BU15" s="10" t="str">
        <f>IFERROR(__xludf.DUMMYFUNCTION("""COMPUTED_VALUE"""),"-")</f>
        <v>-</v>
      </c>
      <c r="BV15" s="10" t="str">
        <f>IFERROR(__xludf.DUMMYFUNCTION("""COMPUTED_VALUE"""),"-")</f>
        <v>-</v>
      </c>
      <c r="BW15" s="10" t="str">
        <f>IFERROR(__xludf.DUMMYFUNCTION("""COMPUTED_VALUE"""),"-")</f>
        <v>-</v>
      </c>
      <c r="BX15" s="10" t="str">
        <f>IFERROR(__xludf.DUMMYFUNCTION("""COMPUTED_VALUE"""),"-")</f>
        <v>-</v>
      </c>
      <c r="BY15" s="10" t="str">
        <f>IFERROR(__xludf.DUMMYFUNCTION("""COMPUTED_VALUE"""),"-")</f>
        <v>-</v>
      </c>
      <c r="BZ15" s="10" t="str">
        <f>IFERROR(__xludf.DUMMYFUNCTION("""COMPUTED_VALUE"""),"-")</f>
        <v>-</v>
      </c>
      <c r="CA15" s="10" t="str">
        <f>IFERROR(__xludf.DUMMYFUNCTION("""COMPUTED_VALUE"""),"-")</f>
        <v>-</v>
      </c>
      <c r="CB15" s="10" t="str">
        <f>IFERROR(__xludf.DUMMYFUNCTION("""COMPUTED_VALUE"""),"-")</f>
        <v>-</v>
      </c>
      <c r="CC15" s="10" t="str">
        <f>IFERROR(__xludf.DUMMYFUNCTION("""COMPUTED_VALUE"""),"-")</f>
        <v>-</v>
      </c>
      <c r="CD15" s="10" t="str">
        <f>IFERROR(__xludf.DUMMYFUNCTION("""COMPUTED_VALUE"""),"-")</f>
        <v>-</v>
      </c>
      <c r="CE15" s="10" t="str">
        <f>IFERROR(__xludf.DUMMYFUNCTION("""COMPUTED_VALUE"""),"-")</f>
        <v>-</v>
      </c>
      <c r="CF15" s="10" t="str">
        <f>IFERROR(__xludf.DUMMYFUNCTION("""COMPUTED_VALUE"""),"-")</f>
        <v>-</v>
      </c>
      <c r="CG15" s="10" t="str">
        <f>IFERROR(__xludf.DUMMYFUNCTION("""COMPUTED_VALUE"""),"-")</f>
        <v>-</v>
      </c>
      <c r="CH15" s="10" t="str">
        <f>IFERROR(__xludf.DUMMYFUNCTION("""COMPUTED_VALUE"""),"-")</f>
        <v>-</v>
      </c>
      <c r="CI15" s="10" t="str">
        <f>IFERROR(__xludf.DUMMYFUNCTION("""COMPUTED_VALUE"""),"-")</f>
        <v>-</v>
      </c>
      <c r="CJ15" s="10" t="str">
        <f>IFERROR(__xludf.DUMMYFUNCTION("""COMPUTED_VALUE"""),"-")</f>
        <v>-</v>
      </c>
      <c r="CK15" s="10" t="str">
        <f>IFERROR(__xludf.DUMMYFUNCTION("""COMPUTED_VALUE"""),"-")</f>
        <v>-</v>
      </c>
      <c r="CL15" s="10" t="str">
        <f>IFERROR(__xludf.DUMMYFUNCTION("""COMPUTED_VALUE"""),"-")</f>
        <v>-</v>
      </c>
      <c r="CM15" s="10" t="str">
        <f>IFERROR(__xludf.DUMMYFUNCTION("""COMPUTED_VALUE"""),"-")</f>
        <v>-</v>
      </c>
      <c r="CN15" s="10" t="str">
        <f>IFERROR(__xludf.DUMMYFUNCTION("""COMPUTED_VALUE"""),"-")</f>
        <v>-</v>
      </c>
      <c r="CO15" s="11" t="str">
        <f>IFERROR(__xludf.DUMMYFUNCTION("""COMPUTED_VALUE"""),"-")</f>
        <v>-</v>
      </c>
      <c r="CP15" s="10" t="str">
        <f>IFERROR(__xludf.DUMMYFUNCTION("""COMPUTED_VALUE"""),"-")</f>
        <v>-</v>
      </c>
      <c r="CQ15" s="10" t="str">
        <f>IFERROR(__xludf.DUMMYFUNCTION("""COMPUTED_VALUE"""),"-")</f>
        <v>-</v>
      </c>
      <c r="CR15" s="10" t="str">
        <f>IFERROR(__xludf.DUMMYFUNCTION("""COMPUTED_VALUE"""),"-")</f>
        <v>-</v>
      </c>
      <c r="CS15" s="10" t="str">
        <f>IFERROR(__xludf.DUMMYFUNCTION("""COMPUTED_VALUE"""),"-")</f>
        <v>-</v>
      </c>
      <c r="CT15" s="10" t="str">
        <f>IFERROR(__xludf.DUMMYFUNCTION("""COMPUTED_VALUE"""),"-")</f>
        <v>-</v>
      </c>
      <c r="CU15" s="10" t="str">
        <f>IFERROR(__xludf.DUMMYFUNCTION("""COMPUTED_VALUE"""),"-")</f>
        <v>-</v>
      </c>
      <c r="CV15" s="10" t="str">
        <f>IFERROR(__xludf.DUMMYFUNCTION("""COMPUTED_VALUE"""),"-")</f>
        <v>-</v>
      </c>
      <c r="CW15" s="10" t="str">
        <f>IFERROR(__xludf.DUMMYFUNCTION("""COMPUTED_VALUE"""),"-")</f>
        <v>-</v>
      </c>
      <c r="CX15" s="10" t="str">
        <f>IFERROR(__xludf.DUMMYFUNCTION("""COMPUTED_VALUE"""),"-")</f>
        <v>-</v>
      </c>
      <c r="CY15" s="10" t="str">
        <f>IFERROR(__xludf.DUMMYFUNCTION("""COMPUTED_VALUE"""),"-")</f>
        <v>-</v>
      </c>
      <c r="CZ15" s="10" t="str">
        <f>IFERROR(__xludf.DUMMYFUNCTION("""COMPUTED_VALUE"""),"-")</f>
        <v>-</v>
      </c>
      <c r="DA15" s="10" t="str">
        <f>IFERROR(__xludf.DUMMYFUNCTION("""COMPUTED_VALUE"""),"-")</f>
        <v>-</v>
      </c>
      <c r="DB15" s="10" t="str">
        <f>IFERROR(__xludf.DUMMYFUNCTION("""COMPUTED_VALUE"""),"-")</f>
        <v>-</v>
      </c>
      <c r="DC15" s="10" t="str">
        <f>IFERROR(__xludf.DUMMYFUNCTION("""COMPUTED_VALUE"""),"-")</f>
        <v>-</v>
      </c>
      <c r="DD15" s="10" t="str">
        <f>IFERROR(__xludf.DUMMYFUNCTION("""COMPUTED_VALUE"""),"-")</f>
        <v>-</v>
      </c>
      <c r="DE15" s="10" t="str">
        <f>IFERROR(__xludf.DUMMYFUNCTION("""COMPUTED_VALUE"""),"-")</f>
        <v>-</v>
      </c>
      <c r="DF15" s="10" t="str">
        <f>IFERROR(__xludf.DUMMYFUNCTION("""COMPUTED_VALUE"""),"-")</f>
        <v>-</v>
      </c>
      <c r="DG15" s="10" t="str">
        <f>IFERROR(__xludf.DUMMYFUNCTION("""COMPUTED_VALUE"""),"-")</f>
        <v>-</v>
      </c>
      <c r="DH15" s="10" t="str">
        <f>IFERROR(__xludf.DUMMYFUNCTION("""COMPUTED_VALUE"""),"-")</f>
        <v>-</v>
      </c>
      <c r="DI15" s="10" t="str">
        <f>IFERROR(__xludf.DUMMYFUNCTION("""COMPUTED_VALUE"""),"-")</f>
        <v>-</v>
      </c>
      <c r="DJ15" s="10" t="str">
        <f>IFERROR(__xludf.DUMMYFUNCTION("""COMPUTED_VALUE"""),"-")</f>
        <v>-</v>
      </c>
      <c r="DK15" s="10" t="str">
        <f>IFERROR(__xludf.DUMMYFUNCTION("""COMPUTED_VALUE"""),"-")</f>
        <v>-</v>
      </c>
      <c r="DL15" s="10" t="str">
        <f>IFERROR(__xludf.DUMMYFUNCTION("""COMPUTED_VALUE"""),"-")</f>
        <v>-</v>
      </c>
      <c r="DM15" s="10" t="str">
        <f>IFERROR(__xludf.DUMMYFUNCTION("""COMPUTED_VALUE"""),"-")</f>
        <v>-</v>
      </c>
      <c r="DN15" s="10" t="str">
        <f>IFERROR(__xludf.DUMMYFUNCTION("""COMPUTED_VALUE"""),"-")</f>
        <v>-</v>
      </c>
      <c r="DO15" s="10" t="str">
        <f>IFERROR(__xludf.DUMMYFUNCTION("""COMPUTED_VALUE"""),"-")</f>
        <v>-</v>
      </c>
      <c r="DP15" s="10" t="str">
        <f>IFERROR(__xludf.DUMMYFUNCTION("""COMPUTED_VALUE"""),"-")</f>
        <v>-</v>
      </c>
      <c r="DQ15" s="10" t="str">
        <f>IFERROR(__xludf.DUMMYFUNCTION("""COMPUTED_VALUE"""),"-")</f>
        <v>-</v>
      </c>
      <c r="DR15" s="10" t="str">
        <f>IFERROR(__xludf.DUMMYFUNCTION("""COMPUTED_VALUE"""),"-")</f>
        <v>-</v>
      </c>
      <c r="DS15" s="10" t="str">
        <f>IFERROR(__xludf.DUMMYFUNCTION("""COMPUTED_VALUE"""),"-")</f>
        <v>-</v>
      </c>
      <c r="DT15" s="10" t="str">
        <f>IFERROR(__xludf.DUMMYFUNCTION("""COMPUTED_VALUE"""),"-")</f>
        <v>-</v>
      </c>
      <c r="DU15" s="10" t="str">
        <f>IFERROR(__xludf.DUMMYFUNCTION("""COMPUTED_VALUE"""),"-")</f>
        <v>-</v>
      </c>
      <c r="DV15" s="10" t="str">
        <f>IFERROR(__xludf.DUMMYFUNCTION("""COMPUTED_VALUE"""),"-")</f>
        <v>-</v>
      </c>
      <c r="DW15" s="10" t="str">
        <f>IFERROR(__xludf.DUMMYFUNCTION("""COMPUTED_VALUE"""),"-")</f>
        <v>-</v>
      </c>
      <c r="DX15" s="10" t="str">
        <f>IFERROR(__xludf.DUMMYFUNCTION("""COMPUTED_VALUE"""),"-")</f>
        <v>-</v>
      </c>
      <c r="DY15" s="10" t="str">
        <f>IFERROR(__xludf.DUMMYFUNCTION("""COMPUTED_VALUE"""),"-")</f>
        <v>-</v>
      </c>
      <c r="DZ15" s="10" t="str">
        <f>IFERROR(__xludf.DUMMYFUNCTION("""COMPUTED_VALUE"""),"-")</f>
        <v>-</v>
      </c>
      <c r="EA15" s="10" t="str">
        <f>IFERROR(__xludf.DUMMYFUNCTION("""COMPUTED_VALUE"""),"-")</f>
        <v>-</v>
      </c>
      <c r="EB15" s="10" t="str">
        <f>IFERROR(__xludf.DUMMYFUNCTION("""COMPUTED_VALUE"""),"-")</f>
        <v>-</v>
      </c>
      <c r="EC15" s="10" t="str">
        <f>IFERROR(__xludf.DUMMYFUNCTION("""COMPUTED_VALUE"""),"-")</f>
        <v>-</v>
      </c>
      <c r="ED15" s="10" t="str">
        <f>IFERROR(__xludf.DUMMYFUNCTION("""COMPUTED_VALUE"""),"-")</f>
        <v>-</v>
      </c>
      <c r="EE15" s="10" t="str">
        <f>IFERROR(__xludf.DUMMYFUNCTION("""COMPUTED_VALUE"""),"-")</f>
        <v>-</v>
      </c>
      <c r="EF15" s="10" t="str">
        <f>IFERROR(__xludf.DUMMYFUNCTION("""COMPUTED_VALUE"""),"-")</f>
        <v>-</v>
      </c>
      <c r="EG15" s="10" t="str">
        <f>IFERROR(__xludf.DUMMYFUNCTION("""COMPUTED_VALUE"""),"-")</f>
        <v>-</v>
      </c>
      <c r="EH15" s="10" t="str">
        <f>IFERROR(__xludf.DUMMYFUNCTION("""COMPUTED_VALUE"""),"-")</f>
        <v>-</v>
      </c>
      <c r="EI15" s="10" t="str">
        <f>IFERROR(__xludf.DUMMYFUNCTION("""COMPUTED_VALUE"""),"-")</f>
        <v>-</v>
      </c>
      <c r="EJ15" s="10" t="str">
        <f>IFERROR(__xludf.DUMMYFUNCTION("""COMPUTED_VALUE"""),"-")</f>
        <v>-</v>
      </c>
      <c r="EK15" s="10" t="str">
        <f>IFERROR(__xludf.DUMMYFUNCTION("""COMPUTED_VALUE"""),"-")</f>
        <v>-</v>
      </c>
      <c r="EL15" s="10" t="str">
        <f>IFERROR(__xludf.DUMMYFUNCTION("""COMPUTED_VALUE"""),"-")</f>
        <v>-</v>
      </c>
      <c r="EM15" s="10" t="str">
        <f>IFERROR(__xludf.DUMMYFUNCTION("""COMPUTED_VALUE"""),"-")</f>
        <v>-</v>
      </c>
      <c r="EN15" s="10" t="str">
        <f>IFERROR(__xludf.DUMMYFUNCTION("""COMPUTED_VALUE"""),"-")</f>
        <v>-</v>
      </c>
      <c r="EO15" s="10" t="str">
        <f>IFERROR(__xludf.DUMMYFUNCTION("""COMPUTED_VALUE"""),"-")</f>
        <v>-</v>
      </c>
      <c r="EP15" s="10" t="str">
        <f>IFERROR(__xludf.DUMMYFUNCTION("""COMPUTED_VALUE"""),"-")</f>
        <v>-</v>
      </c>
      <c r="EQ15" s="10" t="str">
        <f>IFERROR(__xludf.DUMMYFUNCTION("""COMPUTED_VALUE"""),"-")</f>
        <v>-</v>
      </c>
      <c r="ER15" s="10" t="str">
        <f>IFERROR(__xludf.DUMMYFUNCTION("""COMPUTED_VALUE"""),"-")</f>
        <v>-</v>
      </c>
      <c r="ES15" s="10" t="str">
        <f>IFERROR(__xludf.DUMMYFUNCTION("""COMPUTED_VALUE"""),"-")</f>
        <v>-</v>
      </c>
      <c r="ET15" s="10" t="str">
        <f>IFERROR(__xludf.DUMMYFUNCTION("""COMPUTED_VALUE"""),"-")</f>
        <v>-</v>
      </c>
      <c r="EU15" s="10" t="str">
        <f>IFERROR(__xludf.DUMMYFUNCTION("""COMPUTED_VALUE"""),"-")</f>
        <v>-</v>
      </c>
      <c r="EV15" s="10" t="str">
        <f>IFERROR(__xludf.DUMMYFUNCTION("""COMPUTED_VALUE"""),"-")</f>
        <v>-</v>
      </c>
      <c r="EW15" s="10" t="str">
        <f>IFERROR(__xludf.DUMMYFUNCTION("""COMPUTED_VALUE"""),"-")</f>
        <v>-</v>
      </c>
      <c r="EX15" s="10" t="str">
        <f>IFERROR(__xludf.DUMMYFUNCTION("""COMPUTED_VALUE"""),"-")</f>
        <v>-</v>
      </c>
      <c r="EY15" s="10" t="str">
        <f>IFERROR(__xludf.DUMMYFUNCTION("""COMPUTED_VALUE"""),"-")</f>
        <v>-</v>
      </c>
      <c r="EZ15" s="10" t="str">
        <f>IFERROR(__xludf.DUMMYFUNCTION("""COMPUTED_VALUE"""),"-")</f>
        <v>-</v>
      </c>
      <c r="FA15" s="10" t="str">
        <f>IFERROR(__xludf.DUMMYFUNCTION("""COMPUTED_VALUE"""),"-")</f>
        <v>-</v>
      </c>
      <c r="FB15" s="10" t="str">
        <f>IFERROR(__xludf.DUMMYFUNCTION("""COMPUTED_VALUE"""),"-")</f>
        <v>-</v>
      </c>
      <c r="FC15" s="10" t="str">
        <f>IFERROR(__xludf.DUMMYFUNCTION("""COMPUTED_VALUE"""),"-")</f>
        <v>-</v>
      </c>
      <c r="FD15" s="11" t="str">
        <f>IFERROR(__xludf.DUMMYFUNCTION("""COMPUTED_VALUE"""),"-")</f>
        <v>-</v>
      </c>
      <c r="FE15" s="10" t="str">
        <f>IFERROR(__xludf.DUMMYFUNCTION("""COMPUTED_VALUE"""),"-")</f>
        <v>-</v>
      </c>
      <c r="FF15" s="10" t="str">
        <f>IFERROR(__xludf.DUMMYFUNCTION("""COMPUTED_VALUE"""),"-")</f>
        <v>-</v>
      </c>
      <c r="FG15" s="10" t="str">
        <f>IFERROR(__xludf.DUMMYFUNCTION("""COMPUTED_VALUE"""),"-")</f>
        <v>-</v>
      </c>
      <c r="FH15" s="10" t="str">
        <f>IFERROR(__xludf.DUMMYFUNCTION("""COMPUTED_VALUE"""),"-")</f>
        <v>-</v>
      </c>
      <c r="FI15" s="10" t="str">
        <f>IFERROR(__xludf.DUMMYFUNCTION("""COMPUTED_VALUE"""),"-")</f>
        <v>-</v>
      </c>
      <c r="FJ15" s="10" t="str">
        <f>IFERROR(__xludf.DUMMYFUNCTION("""COMPUTED_VALUE"""),"-")</f>
        <v>-</v>
      </c>
      <c r="FK15" s="10" t="str">
        <f>IFERROR(__xludf.DUMMYFUNCTION("""COMPUTED_VALUE"""),"-")</f>
        <v>-</v>
      </c>
      <c r="FL15" s="10" t="str">
        <f>IFERROR(__xludf.DUMMYFUNCTION("""COMPUTED_VALUE"""),"-")</f>
        <v>-</v>
      </c>
      <c r="FM15" s="10" t="str">
        <f>IFERROR(__xludf.DUMMYFUNCTION("""COMPUTED_VALUE"""),"-")</f>
        <v>-</v>
      </c>
      <c r="FN15" s="10" t="str">
        <f>IFERROR(__xludf.DUMMYFUNCTION("""COMPUTED_VALUE"""),"-")</f>
        <v>-</v>
      </c>
      <c r="FO15" s="10" t="str">
        <f>IFERROR(__xludf.DUMMYFUNCTION("""COMPUTED_VALUE"""),"-")</f>
        <v>-</v>
      </c>
      <c r="FP15" s="10" t="str">
        <f>IFERROR(__xludf.DUMMYFUNCTION("""COMPUTED_VALUE"""),"-")</f>
        <v>-</v>
      </c>
      <c r="FQ15" s="10" t="str">
        <f>IFERROR(__xludf.DUMMYFUNCTION("""COMPUTED_VALUE"""),"-")</f>
        <v>-</v>
      </c>
      <c r="FR15" s="10" t="str">
        <f>IFERROR(__xludf.DUMMYFUNCTION("""COMPUTED_VALUE"""),"-")</f>
        <v>-</v>
      </c>
      <c r="FS15" s="10" t="str">
        <f>IFERROR(__xludf.DUMMYFUNCTION("""COMPUTED_VALUE"""),"-")</f>
        <v>-</v>
      </c>
      <c r="FT15" s="10" t="str">
        <f>IFERROR(__xludf.DUMMYFUNCTION("""COMPUTED_VALUE"""),"-")</f>
        <v>-</v>
      </c>
      <c r="FU15" s="10" t="str">
        <f>IFERROR(__xludf.DUMMYFUNCTION("""COMPUTED_VALUE"""),"-")</f>
        <v>-</v>
      </c>
      <c r="FV15" s="10" t="str">
        <f>IFERROR(__xludf.DUMMYFUNCTION("""COMPUTED_VALUE"""),"-")</f>
        <v>-</v>
      </c>
      <c r="FW15" s="10" t="str">
        <f>IFERROR(__xludf.DUMMYFUNCTION("""COMPUTED_VALUE"""),"-")</f>
        <v>-</v>
      </c>
      <c r="FX15" s="10" t="str">
        <f>IFERROR(__xludf.DUMMYFUNCTION("""COMPUTED_VALUE"""),"-")</f>
        <v>-</v>
      </c>
      <c r="FY15" s="10" t="str">
        <f>IFERROR(__xludf.DUMMYFUNCTION("""COMPUTED_VALUE"""),"-")</f>
        <v>-</v>
      </c>
      <c r="FZ15" s="10" t="str">
        <f>IFERROR(__xludf.DUMMYFUNCTION("""COMPUTED_VALUE"""),"-")</f>
        <v>-</v>
      </c>
      <c r="GA15" s="10" t="str">
        <f>IFERROR(__xludf.DUMMYFUNCTION("""COMPUTED_VALUE"""),"-")</f>
        <v>-</v>
      </c>
      <c r="GB15" s="10" t="str">
        <f>IFERROR(__xludf.DUMMYFUNCTION("""COMPUTED_VALUE"""),"-")</f>
        <v>-</v>
      </c>
      <c r="GC15" s="10" t="str">
        <f>IFERROR(__xludf.DUMMYFUNCTION("""COMPUTED_VALUE"""),"-")</f>
        <v>-</v>
      </c>
      <c r="GD15" s="10" t="str">
        <f>IFERROR(__xludf.DUMMYFUNCTION("""COMPUTED_VALUE"""),"-")</f>
        <v>-</v>
      </c>
      <c r="GE15" s="10" t="str">
        <f>IFERROR(__xludf.DUMMYFUNCTION("""COMPUTED_VALUE"""),"-")</f>
        <v>-</v>
      </c>
      <c r="GF15" s="10" t="str">
        <f>IFERROR(__xludf.DUMMYFUNCTION("""COMPUTED_VALUE"""),"-")</f>
        <v>-</v>
      </c>
      <c r="GG15" s="10" t="str">
        <f>IFERROR(__xludf.DUMMYFUNCTION("""COMPUTED_VALUE"""),"-")</f>
        <v>-</v>
      </c>
      <c r="GH15" s="10" t="str">
        <f>IFERROR(__xludf.DUMMYFUNCTION("""COMPUTED_VALUE"""),"-")</f>
        <v>-</v>
      </c>
      <c r="GI15" s="10" t="str">
        <f>IFERROR(__xludf.DUMMYFUNCTION("""COMPUTED_VALUE"""),"-")</f>
        <v>-</v>
      </c>
      <c r="GJ15" s="10" t="str">
        <f>IFERROR(__xludf.DUMMYFUNCTION("""COMPUTED_VALUE"""),"-")</f>
        <v>-</v>
      </c>
      <c r="GK15" s="10" t="str">
        <f>IFERROR(__xludf.DUMMYFUNCTION("""COMPUTED_VALUE"""),"-")</f>
        <v>-</v>
      </c>
      <c r="GL15" s="10" t="str">
        <f>IFERROR(__xludf.DUMMYFUNCTION("""COMPUTED_VALUE"""),"-")</f>
        <v>-</v>
      </c>
      <c r="GM15" s="10" t="str">
        <f>IFERROR(__xludf.DUMMYFUNCTION("""COMPUTED_VALUE"""),"-")</f>
        <v>-</v>
      </c>
      <c r="GN15" s="10" t="str">
        <f>IFERROR(__xludf.DUMMYFUNCTION("""COMPUTED_VALUE"""),"-")</f>
        <v>-</v>
      </c>
      <c r="GO15" s="10" t="str">
        <f>IFERROR(__xludf.DUMMYFUNCTION("""COMPUTED_VALUE"""),"-")</f>
        <v>-</v>
      </c>
      <c r="GP15" s="10" t="str">
        <f>IFERROR(__xludf.DUMMYFUNCTION("""COMPUTED_VALUE"""),"-")</f>
        <v>-</v>
      </c>
      <c r="GQ15" s="10" t="str">
        <f>IFERROR(__xludf.DUMMYFUNCTION("""COMPUTED_VALUE"""),"-")</f>
        <v>-</v>
      </c>
      <c r="GR15" s="10" t="str">
        <f>IFERROR(__xludf.DUMMYFUNCTION("""COMPUTED_VALUE"""),"-")</f>
        <v>-</v>
      </c>
      <c r="GS15" s="10" t="str">
        <f>IFERROR(__xludf.DUMMYFUNCTION("""COMPUTED_VALUE"""),"-")</f>
        <v>-</v>
      </c>
      <c r="GT15" s="10" t="str">
        <f>IFERROR(__xludf.DUMMYFUNCTION("""COMPUTED_VALUE"""),"-")</f>
        <v>-</v>
      </c>
      <c r="GU15" s="10" t="str">
        <f>IFERROR(__xludf.DUMMYFUNCTION("""COMPUTED_VALUE"""),"-")</f>
        <v>-</v>
      </c>
      <c r="GV15" s="10" t="str">
        <f>IFERROR(__xludf.DUMMYFUNCTION("""COMPUTED_VALUE"""),"-")</f>
        <v>-</v>
      </c>
      <c r="GW15" s="10" t="str">
        <f>IFERROR(__xludf.DUMMYFUNCTION("""COMPUTED_VALUE"""),"-")</f>
        <v>-</v>
      </c>
      <c r="GX15" s="10" t="str">
        <f>IFERROR(__xludf.DUMMYFUNCTION("""COMPUTED_VALUE"""),"-")</f>
        <v>-</v>
      </c>
      <c r="GY15" s="10" t="str">
        <f>IFERROR(__xludf.DUMMYFUNCTION("""COMPUTED_VALUE"""),"-")</f>
        <v>-</v>
      </c>
      <c r="GZ15" s="10" t="str">
        <f>IFERROR(__xludf.DUMMYFUNCTION("""COMPUTED_VALUE"""),"-")</f>
        <v>-</v>
      </c>
      <c r="HA15" s="10" t="str">
        <f>IFERROR(__xludf.DUMMYFUNCTION("""COMPUTED_VALUE"""),"-")</f>
        <v>-</v>
      </c>
      <c r="HB15" s="10" t="str">
        <f>IFERROR(__xludf.DUMMYFUNCTION("""COMPUTED_VALUE"""),"-")</f>
        <v>-</v>
      </c>
      <c r="HC15" s="10" t="str">
        <f>IFERROR(__xludf.DUMMYFUNCTION("""COMPUTED_VALUE"""),"-")</f>
        <v>-</v>
      </c>
      <c r="HD15" s="10" t="str">
        <f>IFERROR(__xludf.DUMMYFUNCTION("""COMPUTED_VALUE"""),"-")</f>
        <v>-</v>
      </c>
      <c r="HE15" s="10" t="str">
        <f>IFERROR(__xludf.DUMMYFUNCTION("""COMPUTED_VALUE"""),"-")</f>
        <v>-</v>
      </c>
      <c r="HF15" s="10" t="str">
        <f>IFERROR(__xludf.DUMMYFUNCTION("""COMPUTED_VALUE"""),"-")</f>
        <v>-</v>
      </c>
      <c r="HG15" s="10" t="str">
        <f>IFERROR(__xludf.DUMMYFUNCTION("""COMPUTED_VALUE"""),"-")</f>
        <v>-</v>
      </c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</row>
    <row r="16">
      <c r="A16" s="7"/>
      <c r="B16" s="8">
        <v>2.0</v>
      </c>
      <c r="C16" s="8" t="str">
        <f t="shared" si="1"/>
        <v>13 - 27</v>
      </c>
      <c r="D16" s="7" t="str">
        <f>IFERROR(__xludf.DUMMYFUNCTION("""COMPUTED_VALUE"""),"IgorEngi")</f>
        <v>IgorEngi</v>
      </c>
      <c r="E16" s="7" t="str">
        <f>IFERROR(__xludf.DUMMYFUNCTION("""COMPUTED_VALUE"""),"Igor")</f>
        <v>Igor</v>
      </c>
      <c r="F16" s="7" t="str">
        <f>IFERROR(__xludf.DUMMYFUNCTION("""COMPUTED_VALUE"""),"Engi")</f>
        <v>Engi</v>
      </c>
      <c r="G16" s="9">
        <f>IFERROR(__xludf.DUMMYFUNCTION("""COMPUTED_VALUE"""),143.0)</f>
        <v>143</v>
      </c>
      <c r="H16" s="7" t="str">
        <f>IFERROR(__xludf.DUMMYFUNCTION("""COMPUTED_VALUE"""),"ODOBREN")</f>
        <v>ODOBREN</v>
      </c>
      <c r="I16" s="7" t="str">
        <f>IFERROR(__xludf.DUMMYFUNCTION("""COMPUTED_VALUE"""),"Stari grad")</f>
        <v>Stari grad</v>
      </c>
      <c r="J16" s="7" t="str">
        <f>IFERROR(__xludf.DUMMYFUNCTION("""COMPUTED_VALUE"""),"Matematička gimnazija")</f>
        <v>Matematička gimnazija</v>
      </c>
      <c r="K16" s="7" t="str">
        <f>IFERROR(__xludf.DUMMYFUNCTION("""COMPUTED_VALUE"""),"I")</f>
        <v>I</v>
      </c>
      <c r="L16" s="7" t="str">
        <f>IFERROR(__xludf.DUMMYFUNCTION("""COMPUTED_VALUE"""),"B")</f>
        <v>B</v>
      </c>
      <c r="M16" s="7" t="str">
        <f>IFERROR(__xludf.DUMMYFUNCTION("""COMPUTED_VALUE"""),"Mijodrag Đurišić")</f>
        <v>Mijodrag Đurišić</v>
      </c>
      <c r="N16" s="11">
        <f>IFERROR(__xludf.DUMMYFUNCTION("""COMPUTED_VALUE"""),100.0)</f>
        <v>100</v>
      </c>
      <c r="O16" s="10">
        <f>IFERROR(__xludf.DUMMYFUNCTION("""COMPUTED_VALUE"""),43.0)</f>
        <v>43</v>
      </c>
      <c r="P16" s="10" t="str">
        <f>IFERROR(__xludf.DUMMYFUNCTION("""COMPUTED_VALUE"""),"-")</f>
        <v>-</v>
      </c>
      <c r="Q16" s="10" t="str">
        <f>IFERROR(__xludf.DUMMYFUNCTION("""COMPUTED_VALUE"""),"-")</f>
        <v>-</v>
      </c>
      <c r="R16" s="10" t="str">
        <f>IFERROR(__xludf.DUMMYFUNCTION("""COMPUTED_VALUE"""),"-")</f>
        <v>-</v>
      </c>
      <c r="S16" s="10" t="str">
        <f>IFERROR(__xludf.DUMMYFUNCTION("""COMPUTED_VALUE"""),"-")</f>
        <v>-</v>
      </c>
      <c r="T16" s="11" t="str">
        <f>IFERROR(__xludf.DUMMYFUNCTION("""COMPUTED_VALUE"""),"WA")</f>
        <v>WA</v>
      </c>
      <c r="U16" s="10">
        <f>IFERROR(__xludf.DUMMYFUNCTION("""COMPUTED_VALUE"""),1.0)</f>
        <v>1</v>
      </c>
      <c r="V16" s="10">
        <f>IFERROR(__xludf.DUMMYFUNCTION("""COMPUTED_VALUE"""),1.0)</f>
        <v>1</v>
      </c>
      <c r="W16" s="10">
        <f>IFERROR(__xludf.DUMMYFUNCTION("""COMPUTED_VALUE"""),1.0)</f>
        <v>1</v>
      </c>
      <c r="X16" s="10">
        <f>IFERROR(__xludf.DUMMYFUNCTION("""COMPUTED_VALUE"""),1.0)</f>
        <v>1</v>
      </c>
      <c r="Y16" s="10">
        <f>IFERROR(__xludf.DUMMYFUNCTION("""COMPUTED_VALUE"""),1.0)</f>
        <v>1</v>
      </c>
      <c r="Z16" s="10">
        <f>IFERROR(__xludf.DUMMYFUNCTION("""COMPUTED_VALUE"""),1.0)</f>
        <v>1</v>
      </c>
      <c r="AA16" s="10">
        <f>IFERROR(__xludf.DUMMYFUNCTION("""COMPUTED_VALUE"""),1.0)</f>
        <v>1</v>
      </c>
      <c r="AB16" s="10">
        <f>IFERROR(__xludf.DUMMYFUNCTION("""COMPUTED_VALUE"""),1.0)</f>
        <v>1</v>
      </c>
      <c r="AC16" s="10">
        <f>IFERROR(__xludf.DUMMYFUNCTION("""COMPUTED_VALUE"""),1.0)</f>
        <v>1</v>
      </c>
      <c r="AD16" s="10">
        <f>IFERROR(__xludf.DUMMYFUNCTION("""COMPUTED_VALUE"""),1.0)</f>
        <v>1</v>
      </c>
      <c r="AE16" s="10">
        <f>IFERROR(__xludf.DUMMYFUNCTION("""COMPUTED_VALUE"""),1.0)</f>
        <v>1</v>
      </c>
      <c r="AF16" s="10">
        <f>IFERROR(__xludf.DUMMYFUNCTION("""COMPUTED_VALUE"""),1.0)</f>
        <v>1</v>
      </c>
      <c r="AG16" s="10">
        <f>IFERROR(__xludf.DUMMYFUNCTION("""COMPUTED_VALUE"""),1.0)</f>
        <v>1</v>
      </c>
      <c r="AH16" s="10">
        <f>IFERROR(__xludf.DUMMYFUNCTION("""COMPUTED_VALUE"""),1.0)</f>
        <v>1</v>
      </c>
      <c r="AI16" s="10">
        <f>IFERROR(__xludf.DUMMYFUNCTION("""COMPUTED_VALUE"""),1.0)</f>
        <v>1</v>
      </c>
      <c r="AJ16" s="10">
        <f>IFERROR(__xludf.DUMMYFUNCTION("""COMPUTED_VALUE"""),1.0)</f>
        <v>1</v>
      </c>
      <c r="AK16" s="10">
        <f>IFERROR(__xludf.DUMMYFUNCTION("""COMPUTED_VALUE"""),1.0)</f>
        <v>1</v>
      </c>
      <c r="AL16" s="10">
        <f>IFERROR(__xludf.DUMMYFUNCTION("""COMPUTED_VALUE"""),1.0)</f>
        <v>1</v>
      </c>
      <c r="AM16" s="10">
        <f>IFERROR(__xludf.DUMMYFUNCTION("""COMPUTED_VALUE"""),1.0)</f>
        <v>1</v>
      </c>
      <c r="AN16" s="11" t="str">
        <f>IFERROR(__xludf.DUMMYFUNCTION("""COMPUTED_VALUE"""),"WA")</f>
        <v>WA</v>
      </c>
      <c r="AO16" s="10">
        <f>IFERROR(__xludf.DUMMYFUNCTION("""COMPUTED_VALUE"""),1.0)</f>
        <v>1</v>
      </c>
      <c r="AP16" s="10">
        <f>IFERROR(__xludf.DUMMYFUNCTION("""COMPUTED_VALUE"""),1.0)</f>
        <v>1</v>
      </c>
      <c r="AQ16" s="10">
        <f>IFERROR(__xludf.DUMMYFUNCTION("""COMPUTED_VALUE"""),1.0)</f>
        <v>1</v>
      </c>
      <c r="AR16" s="10">
        <f>IFERROR(__xludf.DUMMYFUNCTION("""COMPUTED_VALUE"""),1.0)</f>
        <v>1</v>
      </c>
      <c r="AS16" s="10">
        <f>IFERROR(__xludf.DUMMYFUNCTION("""COMPUTED_VALUE"""),1.0)</f>
        <v>1</v>
      </c>
      <c r="AT16" s="10">
        <f>IFERROR(__xludf.DUMMYFUNCTION("""COMPUTED_VALUE"""),1.0)</f>
        <v>1</v>
      </c>
      <c r="AU16" s="10">
        <f>IFERROR(__xludf.DUMMYFUNCTION("""COMPUTED_VALUE"""),1.0)</f>
        <v>1</v>
      </c>
      <c r="AV16" s="10">
        <f>IFERROR(__xludf.DUMMYFUNCTION("""COMPUTED_VALUE"""),1.0)</f>
        <v>1</v>
      </c>
      <c r="AW16" s="10">
        <f>IFERROR(__xludf.DUMMYFUNCTION("""COMPUTED_VALUE"""),1.0)</f>
        <v>1</v>
      </c>
      <c r="AX16" s="10">
        <f>IFERROR(__xludf.DUMMYFUNCTION("""COMPUTED_VALUE"""),1.0)</f>
        <v>1</v>
      </c>
      <c r="AY16" s="10">
        <f>IFERROR(__xludf.DUMMYFUNCTION("""COMPUTED_VALUE"""),1.0)</f>
        <v>1</v>
      </c>
      <c r="AZ16" s="10" t="str">
        <f>IFERROR(__xludf.DUMMYFUNCTION("""COMPUTED_VALUE"""),"WA")</f>
        <v>WA</v>
      </c>
      <c r="BA16" s="10" t="str">
        <f>IFERROR(__xludf.DUMMYFUNCTION("""COMPUTED_VALUE"""),"WA")</f>
        <v>WA</v>
      </c>
      <c r="BB16" s="10" t="str">
        <f>IFERROR(__xludf.DUMMYFUNCTION("""COMPUTED_VALUE"""),"WA")</f>
        <v>WA</v>
      </c>
      <c r="BC16" s="10" t="str">
        <f>IFERROR(__xludf.DUMMYFUNCTION("""COMPUTED_VALUE"""),"WA")</f>
        <v>WA</v>
      </c>
      <c r="BD16" s="10" t="str">
        <f>IFERROR(__xludf.DUMMYFUNCTION("""COMPUTED_VALUE"""),"WA")</f>
        <v>WA</v>
      </c>
      <c r="BE16" s="10" t="str">
        <f>IFERROR(__xludf.DUMMYFUNCTION("""COMPUTED_VALUE"""),"WA")</f>
        <v>WA</v>
      </c>
      <c r="BF16" s="10" t="str">
        <f>IFERROR(__xludf.DUMMYFUNCTION("""COMPUTED_VALUE"""),"WA")</f>
        <v>WA</v>
      </c>
      <c r="BG16" s="10" t="str">
        <f>IFERROR(__xludf.DUMMYFUNCTION("""COMPUTED_VALUE"""),"WA")</f>
        <v>WA</v>
      </c>
      <c r="BH16" s="10" t="str">
        <f>IFERROR(__xludf.DUMMYFUNCTION("""COMPUTED_VALUE"""),"WA")</f>
        <v>WA</v>
      </c>
      <c r="BI16" s="10" t="str">
        <f>IFERROR(__xludf.DUMMYFUNCTION("""COMPUTED_VALUE"""),"WA")</f>
        <v>WA</v>
      </c>
      <c r="BJ16" s="10" t="str">
        <f>IFERROR(__xludf.DUMMYFUNCTION("""COMPUTED_VALUE"""),"WA")</f>
        <v>WA</v>
      </c>
      <c r="BK16" s="10" t="str">
        <f>IFERROR(__xludf.DUMMYFUNCTION("""COMPUTED_VALUE"""),"WA")</f>
        <v>WA</v>
      </c>
      <c r="BL16" s="11" t="str">
        <f>IFERROR(__xludf.DUMMYFUNCTION("""COMPUTED_VALUE"""),"-")</f>
        <v>-</v>
      </c>
      <c r="BM16" s="10" t="str">
        <f>IFERROR(__xludf.DUMMYFUNCTION("""COMPUTED_VALUE"""),"-")</f>
        <v>-</v>
      </c>
      <c r="BN16" s="10" t="str">
        <f>IFERROR(__xludf.DUMMYFUNCTION("""COMPUTED_VALUE"""),"-")</f>
        <v>-</v>
      </c>
      <c r="BO16" s="10" t="str">
        <f>IFERROR(__xludf.DUMMYFUNCTION("""COMPUTED_VALUE"""),"-")</f>
        <v>-</v>
      </c>
      <c r="BP16" s="10" t="str">
        <f>IFERROR(__xludf.DUMMYFUNCTION("""COMPUTED_VALUE"""),"-")</f>
        <v>-</v>
      </c>
      <c r="BQ16" s="10" t="str">
        <f>IFERROR(__xludf.DUMMYFUNCTION("""COMPUTED_VALUE"""),"-")</f>
        <v>-</v>
      </c>
      <c r="BR16" s="10" t="str">
        <f>IFERROR(__xludf.DUMMYFUNCTION("""COMPUTED_VALUE"""),"-")</f>
        <v>-</v>
      </c>
      <c r="BS16" s="10" t="str">
        <f>IFERROR(__xludf.DUMMYFUNCTION("""COMPUTED_VALUE"""),"-")</f>
        <v>-</v>
      </c>
      <c r="BT16" s="10" t="str">
        <f>IFERROR(__xludf.DUMMYFUNCTION("""COMPUTED_VALUE"""),"-")</f>
        <v>-</v>
      </c>
      <c r="BU16" s="10" t="str">
        <f>IFERROR(__xludf.DUMMYFUNCTION("""COMPUTED_VALUE"""),"-")</f>
        <v>-</v>
      </c>
      <c r="BV16" s="10" t="str">
        <f>IFERROR(__xludf.DUMMYFUNCTION("""COMPUTED_VALUE"""),"-")</f>
        <v>-</v>
      </c>
      <c r="BW16" s="10" t="str">
        <f>IFERROR(__xludf.DUMMYFUNCTION("""COMPUTED_VALUE"""),"-")</f>
        <v>-</v>
      </c>
      <c r="BX16" s="10" t="str">
        <f>IFERROR(__xludf.DUMMYFUNCTION("""COMPUTED_VALUE"""),"-")</f>
        <v>-</v>
      </c>
      <c r="BY16" s="10" t="str">
        <f>IFERROR(__xludf.DUMMYFUNCTION("""COMPUTED_VALUE"""),"-")</f>
        <v>-</v>
      </c>
      <c r="BZ16" s="10" t="str">
        <f>IFERROR(__xludf.DUMMYFUNCTION("""COMPUTED_VALUE"""),"-")</f>
        <v>-</v>
      </c>
      <c r="CA16" s="10" t="str">
        <f>IFERROR(__xludf.DUMMYFUNCTION("""COMPUTED_VALUE"""),"-")</f>
        <v>-</v>
      </c>
      <c r="CB16" s="10" t="str">
        <f>IFERROR(__xludf.DUMMYFUNCTION("""COMPUTED_VALUE"""),"-")</f>
        <v>-</v>
      </c>
      <c r="CC16" s="10" t="str">
        <f>IFERROR(__xludf.DUMMYFUNCTION("""COMPUTED_VALUE"""),"-")</f>
        <v>-</v>
      </c>
      <c r="CD16" s="10" t="str">
        <f>IFERROR(__xludf.DUMMYFUNCTION("""COMPUTED_VALUE"""),"-")</f>
        <v>-</v>
      </c>
      <c r="CE16" s="10" t="str">
        <f>IFERROR(__xludf.DUMMYFUNCTION("""COMPUTED_VALUE"""),"-")</f>
        <v>-</v>
      </c>
      <c r="CF16" s="10" t="str">
        <f>IFERROR(__xludf.DUMMYFUNCTION("""COMPUTED_VALUE"""),"-")</f>
        <v>-</v>
      </c>
      <c r="CG16" s="10" t="str">
        <f>IFERROR(__xludf.DUMMYFUNCTION("""COMPUTED_VALUE"""),"-")</f>
        <v>-</v>
      </c>
      <c r="CH16" s="10" t="str">
        <f>IFERROR(__xludf.DUMMYFUNCTION("""COMPUTED_VALUE"""),"-")</f>
        <v>-</v>
      </c>
      <c r="CI16" s="10" t="str">
        <f>IFERROR(__xludf.DUMMYFUNCTION("""COMPUTED_VALUE"""),"-")</f>
        <v>-</v>
      </c>
      <c r="CJ16" s="10" t="str">
        <f>IFERROR(__xludf.DUMMYFUNCTION("""COMPUTED_VALUE"""),"-")</f>
        <v>-</v>
      </c>
      <c r="CK16" s="10" t="str">
        <f>IFERROR(__xludf.DUMMYFUNCTION("""COMPUTED_VALUE"""),"-")</f>
        <v>-</v>
      </c>
      <c r="CL16" s="10" t="str">
        <f>IFERROR(__xludf.DUMMYFUNCTION("""COMPUTED_VALUE"""),"-")</f>
        <v>-</v>
      </c>
      <c r="CM16" s="10" t="str">
        <f>IFERROR(__xludf.DUMMYFUNCTION("""COMPUTED_VALUE"""),"-")</f>
        <v>-</v>
      </c>
      <c r="CN16" s="10" t="str">
        <f>IFERROR(__xludf.DUMMYFUNCTION("""COMPUTED_VALUE"""),"-")</f>
        <v>-</v>
      </c>
      <c r="CO16" s="11" t="str">
        <f>IFERROR(__xludf.DUMMYFUNCTION("""COMPUTED_VALUE"""),"-")</f>
        <v>-</v>
      </c>
      <c r="CP16" s="10" t="str">
        <f>IFERROR(__xludf.DUMMYFUNCTION("""COMPUTED_VALUE"""),"-")</f>
        <v>-</v>
      </c>
      <c r="CQ16" s="10" t="str">
        <f>IFERROR(__xludf.DUMMYFUNCTION("""COMPUTED_VALUE"""),"-")</f>
        <v>-</v>
      </c>
      <c r="CR16" s="10" t="str">
        <f>IFERROR(__xludf.DUMMYFUNCTION("""COMPUTED_VALUE"""),"-")</f>
        <v>-</v>
      </c>
      <c r="CS16" s="10" t="str">
        <f>IFERROR(__xludf.DUMMYFUNCTION("""COMPUTED_VALUE"""),"-")</f>
        <v>-</v>
      </c>
      <c r="CT16" s="10" t="str">
        <f>IFERROR(__xludf.DUMMYFUNCTION("""COMPUTED_VALUE"""),"-")</f>
        <v>-</v>
      </c>
      <c r="CU16" s="10" t="str">
        <f>IFERROR(__xludf.DUMMYFUNCTION("""COMPUTED_VALUE"""),"-")</f>
        <v>-</v>
      </c>
      <c r="CV16" s="10" t="str">
        <f>IFERROR(__xludf.DUMMYFUNCTION("""COMPUTED_VALUE"""),"-")</f>
        <v>-</v>
      </c>
      <c r="CW16" s="10" t="str">
        <f>IFERROR(__xludf.DUMMYFUNCTION("""COMPUTED_VALUE"""),"-")</f>
        <v>-</v>
      </c>
      <c r="CX16" s="10" t="str">
        <f>IFERROR(__xludf.DUMMYFUNCTION("""COMPUTED_VALUE"""),"-")</f>
        <v>-</v>
      </c>
      <c r="CY16" s="10" t="str">
        <f>IFERROR(__xludf.DUMMYFUNCTION("""COMPUTED_VALUE"""),"-")</f>
        <v>-</v>
      </c>
      <c r="CZ16" s="10" t="str">
        <f>IFERROR(__xludf.DUMMYFUNCTION("""COMPUTED_VALUE"""),"-")</f>
        <v>-</v>
      </c>
      <c r="DA16" s="10" t="str">
        <f>IFERROR(__xludf.DUMMYFUNCTION("""COMPUTED_VALUE"""),"-")</f>
        <v>-</v>
      </c>
      <c r="DB16" s="10" t="str">
        <f>IFERROR(__xludf.DUMMYFUNCTION("""COMPUTED_VALUE"""),"-")</f>
        <v>-</v>
      </c>
      <c r="DC16" s="10" t="str">
        <f>IFERROR(__xludf.DUMMYFUNCTION("""COMPUTED_VALUE"""),"-")</f>
        <v>-</v>
      </c>
      <c r="DD16" s="10" t="str">
        <f>IFERROR(__xludf.DUMMYFUNCTION("""COMPUTED_VALUE"""),"-")</f>
        <v>-</v>
      </c>
      <c r="DE16" s="10" t="str">
        <f>IFERROR(__xludf.DUMMYFUNCTION("""COMPUTED_VALUE"""),"-")</f>
        <v>-</v>
      </c>
      <c r="DF16" s="10" t="str">
        <f>IFERROR(__xludf.DUMMYFUNCTION("""COMPUTED_VALUE"""),"-")</f>
        <v>-</v>
      </c>
      <c r="DG16" s="10" t="str">
        <f>IFERROR(__xludf.DUMMYFUNCTION("""COMPUTED_VALUE"""),"-")</f>
        <v>-</v>
      </c>
      <c r="DH16" s="10" t="str">
        <f>IFERROR(__xludf.DUMMYFUNCTION("""COMPUTED_VALUE"""),"-")</f>
        <v>-</v>
      </c>
      <c r="DI16" s="10" t="str">
        <f>IFERROR(__xludf.DUMMYFUNCTION("""COMPUTED_VALUE"""),"-")</f>
        <v>-</v>
      </c>
      <c r="DJ16" s="10" t="str">
        <f>IFERROR(__xludf.DUMMYFUNCTION("""COMPUTED_VALUE"""),"-")</f>
        <v>-</v>
      </c>
      <c r="DK16" s="10" t="str">
        <f>IFERROR(__xludf.DUMMYFUNCTION("""COMPUTED_VALUE"""),"-")</f>
        <v>-</v>
      </c>
      <c r="DL16" s="10" t="str">
        <f>IFERROR(__xludf.DUMMYFUNCTION("""COMPUTED_VALUE"""),"-")</f>
        <v>-</v>
      </c>
      <c r="DM16" s="10" t="str">
        <f>IFERROR(__xludf.DUMMYFUNCTION("""COMPUTED_VALUE"""),"-")</f>
        <v>-</v>
      </c>
      <c r="DN16" s="10" t="str">
        <f>IFERROR(__xludf.DUMMYFUNCTION("""COMPUTED_VALUE"""),"-")</f>
        <v>-</v>
      </c>
      <c r="DO16" s="10" t="str">
        <f>IFERROR(__xludf.DUMMYFUNCTION("""COMPUTED_VALUE"""),"-")</f>
        <v>-</v>
      </c>
      <c r="DP16" s="10" t="str">
        <f>IFERROR(__xludf.DUMMYFUNCTION("""COMPUTED_VALUE"""),"-")</f>
        <v>-</v>
      </c>
      <c r="DQ16" s="10" t="str">
        <f>IFERROR(__xludf.DUMMYFUNCTION("""COMPUTED_VALUE"""),"-")</f>
        <v>-</v>
      </c>
      <c r="DR16" s="10" t="str">
        <f>IFERROR(__xludf.DUMMYFUNCTION("""COMPUTED_VALUE"""),"-")</f>
        <v>-</v>
      </c>
      <c r="DS16" s="10" t="str">
        <f>IFERROR(__xludf.DUMMYFUNCTION("""COMPUTED_VALUE"""),"-")</f>
        <v>-</v>
      </c>
      <c r="DT16" s="10" t="str">
        <f>IFERROR(__xludf.DUMMYFUNCTION("""COMPUTED_VALUE"""),"-")</f>
        <v>-</v>
      </c>
      <c r="DU16" s="10" t="str">
        <f>IFERROR(__xludf.DUMMYFUNCTION("""COMPUTED_VALUE"""),"-")</f>
        <v>-</v>
      </c>
      <c r="DV16" s="10" t="str">
        <f>IFERROR(__xludf.DUMMYFUNCTION("""COMPUTED_VALUE"""),"-")</f>
        <v>-</v>
      </c>
      <c r="DW16" s="10" t="str">
        <f>IFERROR(__xludf.DUMMYFUNCTION("""COMPUTED_VALUE"""),"-")</f>
        <v>-</v>
      </c>
      <c r="DX16" s="10" t="str">
        <f>IFERROR(__xludf.DUMMYFUNCTION("""COMPUTED_VALUE"""),"-")</f>
        <v>-</v>
      </c>
      <c r="DY16" s="10" t="str">
        <f>IFERROR(__xludf.DUMMYFUNCTION("""COMPUTED_VALUE"""),"-")</f>
        <v>-</v>
      </c>
      <c r="DZ16" s="10" t="str">
        <f>IFERROR(__xludf.DUMMYFUNCTION("""COMPUTED_VALUE"""),"-")</f>
        <v>-</v>
      </c>
      <c r="EA16" s="10" t="str">
        <f>IFERROR(__xludf.DUMMYFUNCTION("""COMPUTED_VALUE"""),"-")</f>
        <v>-</v>
      </c>
      <c r="EB16" s="10" t="str">
        <f>IFERROR(__xludf.DUMMYFUNCTION("""COMPUTED_VALUE"""),"-")</f>
        <v>-</v>
      </c>
      <c r="EC16" s="10" t="str">
        <f>IFERROR(__xludf.DUMMYFUNCTION("""COMPUTED_VALUE"""),"-")</f>
        <v>-</v>
      </c>
      <c r="ED16" s="10" t="str">
        <f>IFERROR(__xludf.DUMMYFUNCTION("""COMPUTED_VALUE"""),"-")</f>
        <v>-</v>
      </c>
      <c r="EE16" s="10" t="str">
        <f>IFERROR(__xludf.DUMMYFUNCTION("""COMPUTED_VALUE"""),"-")</f>
        <v>-</v>
      </c>
      <c r="EF16" s="10" t="str">
        <f>IFERROR(__xludf.DUMMYFUNCTION("""COMPUTED_VALUE"""),"-")</f>
        <v>-</v>
      </c>
      <c r="EG16" s="10" t="str">
        <f>IFERROR(__xludf.DUMMYFUNCTION("""COMPUTED_VALUE"""),"-")</f>
        <v>-</v>
      </c>
      <c r="EH16" s="10" t="str">
        <f>IFERROR(__xludf.DUMMYFUNCTION("""COMPUTED_VALUE"""),"-")</f>
        <v>-</v>
      </c>
      <c r="EI16" s="10" t="str">
        <f>IFERROR(__xludf.DUMMYFUNCTION("""COMPUTED_VALUE"""),"-")</f>
        <v>-</v>
      </c>
      <c r="EJ16" s="10" t="str">
        <f>IFERROR(__xludf.DUMMYFUNCTION("""COMPUTED_VALUE"""),"-")</f>
        <v>-</v>
      </c>
      <c r="EK16" s="10" t="str">
        <f>IFERROR(__xludf.DUMMYFUNCTION("""COMPUTED_VALUE"""),"-")</f>
        <v>-</v>
      </c>
      <c r="EL16" s="10" t="str">
        <f>IFERROR(__xludf.DUMMYFUNCTION("""COMPUTED_VALUE"""),"-")</f>
        <v>-</v>
      </c>
      <c r="EM16" s="10" t="str">
        <f>IFERROR(__xludf.DUMMYFUNCTION("""COMPUTED_VALUE"""),"-")</f>
        <v>-</v>
      </c>
      <c r="EN16" s="10" t="str">
        <f>IFERROR(__xludf.DUMMYFUNCTION("""COMPUTED_VALUE"""),"-")</f>
        <v>-</v>
      </c>
      <c r="EO16" s="10" t="str">
        <f>IFERROR(__xludf.DUMMYFUNCTION("""COMPUTED_VALUE"""),"-")</f>
        <v>-</v>
      </c>
      <c r="EP16" s="10" t="str">
        <f>IFERROR(__xludf.DUMMYFUNCTION("""COMPUTED_VALUE"""),"-")</f>
        <v>-</v>
      </c>
      <c r="EQ16" s="10" t="str">
        <f>IFERROR(__xludf.DUMMYFUNCTION("""COMPUTED_VALUE"""),"-")</f>
        <v>-</v>
      </c>
      <c r="ER16" s="10" t="str">
        <f>IFERROR(__xludf.DUMMYFUNCTION("""COMPUTED_VALUE"""),"-")</f>
        <v>-</v>
      </c>
      <c r="ES16" s="10" t="str">
        <f>IFERROR(__xludf.DUMMYFUNCTION("""COMPUTED_VALUE"""),"-")</f>
        <v>-</v>
      </c>
      <c r="ET16" s="10" t="str">
        <f>IFERROR(__xludf.DUMMYFUNCTION("""COMPUTED_VALUE"""),"-")</f>
        <v>-</v>
      </c>
      <c r="EU16" s="10" t="str">
        <f>IFERROR(__xludf.DUMMYFUNCTION("""COMPUTED_VALUE"""),"-")</f>
        <v>-</v>
      </c>
      <c r="EV16" s="10" t="str">
        <f>IFERROR(__xludf.DUMMYFUNCTION("""COMPUTED_VALUE"""),"-")</f>
        <v>-</v>
      </c>
      <c r="EW16" s="10" t="str">
        <f>IFERROR(__xludf.DUMMYFUNCTION("""COMPUTED_VALUE"""),"-")</f>
        <v>-</v>
      </c>
      <c r="EX16" s="10" t="str">
        <f>IFERROR(__xludf.DUMMYFUNCTION("""COMPUTED_VALUE"""),"-")</f>
        <v>-</v>
      </c>
      <c r="EY16" s="10" t="str">
        <f>IFERROR(__xludf.DUMMYFUNCTION("""COMPUTED_VALUE"""),"-")</f>
        <v>-</v>
      </c>
      <c r="EZ16" s="10" t="str">
        <f>IFERROR(__xludf.DUMMYFUNCTION("""COMPUTED_VALUE"""),"-")</f>
        <v>-</v>
      </c>
      <c r="FA16" s="10" t="str">
        <f>IFERROR(__xludf.DUMMYFUNCTION("""COMPUTED_VALUE"""),"-")</f>
        <v>-</v>
      </c>
      <c r="FB16" s="10" t="str">
        <f>IFERROR(__xludf.DUMMYFUNCTION("""COMPUTED_VALUE"""),"-")</f>
        <v>-</v>
      </c>
      <c r="FC16" s="10" t="str">
        <f>IFERROR(__xludf.DUMMYFUNCTION("""COMPUTED_VALUE"""),"-")</f>
        <v>-</v>
      </c>
      <c r="FD16" s="11" t="str">
        <f>IFERROR(__xludf.DUMMYFUNCTION("""COMPUTED_VALUE"""),"-")</f>
        <v>-</v>
      </c>
      <c r="FE16" s="10" t="str">
        <f>IFERROR(__xludf.DUMMYFUNCTION("""COMPUTED_VALUE"""),"-")</f>
        <v>-</v>
      </c>
      <c r="FF16" s="10" t="str">
        <f>IFERROR(__xludf.DUMMYFUNCTION("""COMPUTED_VALUE"""),"-")</f>
        <v>-</v>
      </c>
      <c r="FG16" s="10" t="str">
        <f>IFERROR(__xludf.DUMMYFUNCTION("""COMPUTED_VALUE"""),"-")</f>
        <v>-</v>
      </c>
      <c r="FH16" s="10" t="str">
        <f>IFERROR(__xludf.DUMMYFUNCTION("""COMPUTED_VALUE"""),"-")</f>
        <v>-</v>
      </c>
      <c r="FI16" s="10" t="str">
        <f>IFERROR(__xludf.DUMMYFUNCTION("""COMPUTED_VALUE"""),"-")</f>
        <v>-</v>
      </c>
      <c r="FJ16" s="10" t="str">
        <f>IFERROR(__xludf.DUMMYFUNCTION("""COMPUTED_VALUE"""),"-")</f>
        <v>-</v>
      </c>
      <c r="FK16" s="10" t="str">
        <f>IFERROR(__xludf.DUMMYFUNCTION("""COMPUTED_VALUE"""),"-")</f>
        <v>-</v>
      </c>
      <c r="FL16" s="10" t="str">
        <f>IFERROR(__xludf.DUMMYFUNCTION("""COMPUTED_VALUE"""),"-")</f>
        <v>-</v>
      </c>
      <c r="FM16" s="10" t="str">
        <f>IFERROR(__xludf.DUMMYFUNCTION("""COMPUTED_VALUE"""),"-")</f>
        <v>-</v>
      </c>
      <c r="FN16" s="10" t="str">
        <f>IFERROR(__xludf.DUMMYFUNCTION("""COMPUTED_VALUE"""),"-")</f>
        <v>-</v>
      </c>
      <c r="FO16" s="10" t="str">
        <f>IFERROR(__xludf.DUMMYFUNCTION("""COMPUTED_VALUE"""),"-")</f>
        <v>-</v>
      </c>
      <c r="FP16" s="10" t="str">
        <f>IFERROR(__xludf.DUMMYFUNCTION("""COMPUTED_VALUE"""),"-")</f>
        <v>-</v>
      </c>
      <c r="FQ16" s="10" t="str">
        <f>IFERROR(__xludf.DUMMYFUNCTION("""COMPUTED_VALUE"""),"-")</f>
        <v>-</v>
      </c>
      <c r="FR16" s="10" t="str">
        <f>IFERROR(__xludf.DUMMYFUNCTION("""COMPUTED_VALUE"""),"-")</f>
        <v>-</v>
      </c>
      <c r="FS16" s="10" t="str">
        <f>IFERROR(__xludf.DUMMYFUNCTION("""COMPUTED_VALUE"""),"-")</f>
        <v>-</v>
      </c>
      <c r="FT16" s="10" t="str">
        <f>IFERROR(__xludf.DUMMYFUNCTION("""COMPUTED_VALUE"""),"-")</f>
        <v>-</v>
      </c>
      <c r="FU16" s="10" t="str">
        <f>IFERROR(__xludf.DUMMYFUNCTION("""COMPUTED_VALUE"""),"-")</f>
        <v>-</v>
      </c>
      <c r="FV16" s="10" t="str">
        <f>IFERROR(__xludf.DUMMYFUNCTION("""COMPUTED_VALUE"""),"-")</f>
        <v>-</v>
      </c>
      <c r="FW16" s="10" t="str">
        <f>IFERROR(__xludf.DUMMYFUNCTION("""COMPUTED_VALUE"""),"-")</f>
        <v>-</v>
      </c>
      <c r="FX16" s="10" t="str">
        <f>IFERROR(__xludf.DUMMYFUNCTION("""COMPUTED_VALUE"""),"-")</f>
        <v>-</v>
      </c>
      <c r="FY16" s="10" t="str">
        <f>IFERROR(__xludf.DUMMYFUNCTION("""COMPUTED_VALUE"""),"-")</f>
        <v>-</v>
      </c>
      <c r="FZ16" s="10" t="str">
        <f>IFERROR(__xludf.DUMMYFUNCTION("""COMPUTED_VALUE"""),"-")</f>
        <v>-</v>
      </c>
      <c r="GA16" s="10" t="str">
        <f>IFERROR(__xludf.DUMMYFUNCTION("""COMPUTED_VALUE"""),"-")</f>
        <v>-</v>
      </c>
      <c r="GB16" s="10" t="str">
        <f>IFERROR(__xludf.DUMMYFUNCTION("""COMPUTED_VALUE"""),"-")</f>
        <v>-</v>
      </c>
      <c r="GC16" s="10" t="str">
        <f>IFERROR(__xludf.DUMMYFUNCTION("""COMPUTED_VALUE"""),"-")</f>
        <v>-</v>
      </c>
      <c r="GD16" s="10" t="str">
        <f>IFERROR(__xludf.DUMMYFUNCTION("""COMPUTED_VALUE"""),"-")</f>
        <v>-</v>
      </c>
      <c r="GE16" s="10" t="str">
        <f>IFERROR(__xludf.DUMMYFUNCTION("""COMPUTED_VALUE"""),"-")</f>
        <v>-</v>
      </c>
      <c r="GF16" s="10" t="str">
        <f>IFERROR(__xludf.DUMMYFUNCTION("""COMPUTED_VALUE"""),"-")</f>
        <v>-</v>
      </c>
      <c r="GG16" s="10" t="str">
        <f>IFERROR(__xludf.DUMMYFUNCTION("""COMPUTED_VALUE"""),"-")</f>
        <v>-</v>
      </c>
      <c r="GH16" s="10" t="str">
        <f>IFERROR(__xludf.DUMMYFUNCTION("""COMPUTED_VALUE"""),"-")</f>
        <v>-</v>
      </c>
      <c r="GI16" s="10" t="str">
        <f>IFERROR(__xludf.DUMMYFUNCTION("""COMPUTED_VALUE"""),"-")</f>
        <v>-</v>
      </c>
      <c r="GJ16" s="10" t="str">
        <f>IFERROR(__xludf.DUMMYFUNCTION("""COMPUTED_VALUE"""),"-")</f>
        <v>-</v>
      </c>
      <c r="GK16" s="10" t="str">
        <f>IFERROR(__xludf.DUMMYFUNCTION("""COMPUTED_VALUE"""),"-")</f>
        <v>-</v>
      </c>
      <c r="GL16" s="10" t="str">
        <f>IFERROR(__xludf.DUMMYFUNCTION("""COMPUTED_VALUE"""),"-")</f>
        <v>-</v>
      </c>
      <c r="GM16" s="10" t="str">
        <f>IFERROR(__xludf.DUMMYFUNCTION("""COMPUTED_VALUE"""),"-")</f>
        <v>-</v>
      </c>
      <c r="GN16" s="10" t="str">
        <f>IFERROR(__xludf.DUMMYFUNCTION("""COMPUTED_VALUE"""),"-")</f>
        <v>-</v>
      </c>
      <c r="GO16" s="10" t="str">
        <f>IFERROR(__xludf.DUMMYFUNCTION("""COMPUTED_VALUE"""),"-")</f>
        <v>-</v>
      </c>
      <c r="GP16" s="10" t="str">
        <f>IFERROR(__xludf.DUMMYFUNCTION("""COMPUTED_VALUE"""),"-")</f>
        <v>-</v>
      </c>
      <c r="GQ16" s="10" t="str">
        <f>IFERROR(__xludf.DUMMYFUNCTION("""COMPUTED_VALUE"""),"-")</f>
        <v>-</v>
      </c>
      <c r="GR16" s="10" t="str">
        <f>IFERROR(__xludf.DUMMYFUNCTION("""COMPUTED_VALUE"""),"-")</f>
        <v>-</v>
      </c>
      <c r="GS16" s="10" t="str">
        <f>IFERROR(__xludf.DUMMYFUNCTION("""COMPUTED_VALUE"""),"-")</f>
        <v>-</v>
      </c>
      <c r="GT16" s="10" t="str">
        <f>IFERROR(__xludf.DUMMYFUNCTION("""COMPUTED_VALUE"""),"-")</f>
        <v>-</v>
      </c>
      <c r="GU16" s="10" t="str">
        <f>IFERROR(__xludf.DUMMYFUNCTION("""COMPUTED_VALUE"""),"-")</f>
        <v>-</v>
      </c>
      <c r="GV16" s="10" t="str">
        <f>IFERROR(__xludf.DUMMYFUNCTION("""COMPUTED_VALUE"""),"-")</f>
        <v>-</v>
      </c>
      <c r="GW16" s="10" t="str">
        <f>IFERROR(__xludf.DUMMYFUNCTION("""COMPUTED_VALUE"""),"-")</f>
        <v>-</v>
      </c>
      <c r="GX16" s="10" t="str">
        <f>IFERROR(__xludf.DUMMYFUNCTION("""COMPUTED_VALUE"""),"-")</f>
        <v>-</v>
      </c>
      <c r="GY16" s="10" t="str">
        <f>IFERROR(__xludf.DUMMYFUNCTION("""COMPUTED_VALUE"""),"-")</f>
        <v>-</v>
      </c>
      <c r="GZ16" s="10" t="str">
        <f>IFERROR(__xludf.DUMMYFUNCTION("""COMPUTED_VALUE"""),"-")</f>
        <v>-</v>
      </c>
      <c r="HA16" s="10" t="str">
        <f>IFERROR(__xludf.DUMMYFUNCTION("""COMPUTED_VALUE"""),"-")</f>
        <v>-</v>
      </c>
      <c r="HB16" s="10" t="str">
        <f>IFERROR(__xludf.DUMMYFUNCTION("""COMPUTED_VALUE"""),"-")</f>
        <v>-</v>
      </c>
      <c r="HC16" s="10" t="str">
        <f>IFERROR(__xludf.DUMMYFUNCTION("""COMPUTED_VALUE"""),"-")</f>
        <v>-</v>
      </c>
      <c r="HD16" s="10" t="str">
        <f>IFERROR(__xludf.DUMMYFUNCTION("""COMPUTED_VALUE"""),"-")</f>
        <v>-</v>
      </c>
      <c r="HE16" s="10" t="str">
        <f>IFERROR(__xludf.DUMMYFUNCTION("""COMPUTED_VALUE"""),"-")</f>
        <v>-</v>
      </c>
      <c r="HF16" s="10" t="str">
        <f>IFERROR(__xludf.DUMMYFUNCTION("""COMPUTED_VALUE"""),"-")</f>
        <v>-</v>
      </c>
      <c r="HG16" s="10" t="str">
        <f>IFERROR(__xludf.DUMMYFUNCTION("""COMPUTED_VALUE"""),"-")</f>
        <v>-</v>
      </c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</row>
    <row r="17">
      <c r="A17" s="7"/>
      <c r="B17" s="8">
        <v>2.0</v>
      </c>
      <c r="C17" s="8" t="str">
        <f t="shared" si="1"/>
        <v>13 - 27</v>
      </c>
      <c r="D17" s="7" t="str">
        <f>IFERROR(__xludf.DUMMYFUNCTION("""COMPUTED_VALUE"""),"TakmicarVuk16")</f>
        <v>TakmicarVuk16</v>
      </c>
      <c r="E17" s="7" t="str">
        <f>IFERROR(__xludf.DUMMYFUNCTION("""COMPUTED_VALUE"""),"Vuk")</f>
        <v>Vuk</v>
      </c>
      <c r="F17" s="7" t="str">
        <f>IFERROR(__xludf.DUMMYFUNCTION("""COMPUTED_VALUE"""),"Marković")</f>
        <v>Marković</v>
      </c>
      <c r="G17" s="9">
        <f>IFERROR(__xludf.DUMMYFUNCTION("""COMPUTED_VALUE"""),143.0)</f>
        <v>143</v>
      </c>
      <c r="H17" s="7" t="str">
        <f>IFERROR(__xludf.DUMMYFUNCTION("""COMPUTED_VALUE"""),"ODOBREN")</f>
        <v>ODOBREN</v>
      </c>
      <c r="I17" s="7" t="str">
        <f>IFERROR(__xludf.DUMMYFUNCTION("""COMPUTED_VALUE"""),"Niš")</f>
        <v>Niš</v>
      </c>
      <c r="J17" s="7" t="str">
        <f>IFERROR(__xludf.DUMMYFUNCTION("""COMPUTED_VALUE"""),"Gimnazija Svetozar Marković")</f>
        <v>Gimnazija Svetozar Marković</v>
      </c>
      <c r="K17" s="7" t="str">
        <f>IFERROR(__xludf.DUMMYFUNCTION("""COMPUTED_VALUE"""),"II")</f>
        <v>II</v>
      </c>
      <c r="L17" s="7" t="str">
        <f>IFERROR(__xludf.DUMMYFUNCTION("""COMPUTED_VALUE"""),"B")</f>
        <v>B</v>
      </c>
      <c r="M17" s="7" t="str">
        <f>IFERROR(__xludf.DUMMYFUNCTION("""COMPUTED_VALUE"""),"Nikola Đorđević, Ivan Stošić")</f>
        <v>Nikola Đorđević, Ivan Stošić</v>
      </c>
      <c r="N17" s="11">
        <f>IFERROR(__xludf.DUMMYFUNCTION("""COMPUTED_VALUE"""),100.0)</f>
        <v>100</v>
      </c>
      <c r="O17" s="10">
        <f>IFERROR(__xludf.DUMMYFUNCTION("""COMPUTED_VALUE"""),43.0)</f>
        <v>43</v>
      </c>
      <c r="P17" s="10" t="str">
        <f>IFERROR(__xludf.DUMMYFUNCTION("""COMPUTED_VALUE"""),"-")</f>
        <v>-</v>
      </c>
      <c r="Q17" s="10" t="str">
        <f>IFERROR(__xludf.DUMMYFUNCTION("""COMPUTED_VALUE"""),"-")</f>
        <v>-</v>
      </c>
      <c r="R17" s="10" t="str">
        <f>IFERROR(__xludf.DUMMYFUNCTION("""COMPUTED_VALUE"""),"-")</f>
        <v>-</v>
      </c>
      <c r="S17" s="10" t="str">
        <f>IFERROR(__xludf.DUMMYFUNCTION("""COMPUTED_VALUE"""),"-")</f>
        <v>-</v>
      </c>
      <c r="T17" s="11">
        <f>IFERROR(__xludf.DUMMYFUNCTION("""COMPUTED_VALUE"""),1.0)</f>
        <v>1</v>
      </c>
      <c r="U17" s="10">
        <f>IFERROR(__xludf.DUMMYFUNCTION("""COMPUTED_VALUE"""),1.0)</f>
        <v>1</v>
      </c>
      <c r="V17" s="10">
        <f>IFERROR(__xludf.DUMMYFUNCTION("""COMPUTED_VALUE"""),1.0)</f>
        <v>1</v>
      </c>
      <c r="W17" s="10">
        <f>IFERROR(__xludf.DUMMYFUNCTION("""COMPUTED_VALUE"""),1.0)</f>
        <v>1</v>
      </c>
      <c r="X17" s="10">
        <f>IFERROR(__xludf.DUMMYFUNCTION("""COMPUTED_VALUE"""),1.0)</f>
        <v>1</v>
      </c>
      <c r="Y17" s="10">
        <f>IFERROR(__xludf.DUMMYFUNCTION("""COMPUTED_VALUE"""),1.0)</f>
        <v>1</v>
      </c>
      <c r="Z17" s="10">
        <f>IFERROR(__xludf.DUMMYFUNCTION("""COMPUTED_VALUE"""),1.0)</f>
        <v>1</v>
      </c>
      <c r="AA17" s="10">
        <f>IFERROR(__xludf.DUMMYFUNCTION("""COMPUTED_VALUE"""),1.0)</f>
        <v>1</v>
      </c>
      <c r="AB17" s="10">
        <f>IFERROR(__xludf.DUMMYFUNCTION("""COMPUTED_VALUE"""),1.0)</f>
        <v>1</v>
      </c>
      <c r="AC17" s="10">
        <f>IFERROR(__xludf.DUMMYFUNCTION("""COMPUTED_VALUE"""),1.0)</f>
        <v>1</v>
      </c>
      <c r="AD17" s="10">
        <f>IFERROR(__xludf.DUMMYFUNCTION("""COMPUTED_VALUE"""),1.0)</f>
        <v>1</v>
      </c>
      <c r="AE17" s="10">
        <f>IFERROR(__xludf.DUMMYFUNCTION("""COMPUTED_VALUE"""),1.0)</f>
        <v>1</v>
      </c>
      <c r="AF17" s="10">
        <f>IFERROR(__xludf.DUMMYFUNCTION("""COMPUTED_VALUE"""),1.0)</f>
        <v>1</v>
      </c>
      <c r="AG17" s="10">
        <f>IFERROR(__xludf.DUMMYFUNCTION("""COMPUTED_VALUE"""),1.0)</f>
        <v>1</v>
      </c>
      <c r="AH17" s="10">
        <f>IFERROR(__xludf.DUMMYFUNCTION("""COMPUTED_VALUE"""),1.0)</f>
        <v>1</v>
      </c>
      <c r="AI17" s="10">
        <f>IFERROR(__xludf.DUMMYFUNCTION("""COMPUTED_VALUE"""),1.0)</f>
        <v>1</v>
      </c>
      <c r="AJ17" s="10">
        <f>IFERROR(__xludf.DUMMYFUNCTION("""COMPUTED_VALUE"""),1.0)</f>
        <v>1</v>
      </c>
      <c r="AK17" s="10">
        <f>IFERROR(__xludf.DUMMYFUNCTION("""COMPUTED_VALUE"""),1.0)</f>
        <v>1</v>
      </c>
      <c r="AL17" s="10">
        <f>IFERROR(__xludf.DUMMYFUNCTION("""COMPUTED_VALUE"""),1.0)</f>
        <v>1</v>
      </c>
      <c r="AM17" s="10">
        <f>IFERROR(__xludf.DUMMYFUNCTION("""COMPUTED_VALUE"""),1.0)</f>
        <v>1</v>
      </c>
      <c r="AN17" s="11">
        <f>IFERROR(__xludf.DUMMYFUNCTION("""COMPUTED_VALUE"""),1.0)</f>
        <v>1</v>
      </c>
      <c r="AO17" s="10">
        <f>IFERROR(__xludf.DUMMYFUNCTION("""COMPUTED_VALUE"""),1.0)</f>
        <v>1</v>
      </c>
      <c r="AP17" s="10">
        <f>IFERROR(__xludf.DUMMYFUNCTION("""COMPUTED_VALUE"""),1.0)</f>
        <v>1</v>
      </c>
      <c r="AQ17" s="10">
        <f>IFERROR(__xludf.DUMMYFUNCTION("""COMPUTED_VALUE"""),1.0)</f>
        <v>1</v>
      </c>
      <c r="AR17" s="10">
        <f>IFERROR(__xludf.DUMMYFUNCTION("""COMPUTED_VALUE"""),1.0)</f>
        <v>1</v>
      </c>
      <c r="AS17" s="10">
        <f>IFERROR(__xludf.DUMMYFUNCTION("""COMPUTED_VALUE"""),1.0)</f>
        <v>1</v>
      </c>
      <c r="AT17" s="10">
        <f>IFERROR(__xludf.DUMMYFUNCTION("""COMPUTED_VALUE"""),1.0)</f>
        <v>1</v>
      </c>
      <c r="AU17" s="10">
        <f>IFERROR(__xludf.DUMMYFUNCTION("""COMPUTED_VALUE"""),1.0)</f>
        <v>1</v>
      </c>
      <c r="AV17" s="10">
        <f>IFERROR(__xludf.DUMMYFUNCTION("""COMPUTED_VALUE"""),1.0)</f>
        <v>1</v>
      </c>
      <c r="AW17" s="10">
        <f>IFERROR(__xludf.DUMMYFUNCTION("""COMPUTED_VALUE"""),1.0)</f>
        <v>1</v>
      </c>
      <c r="AX17" s="10">
        <f>IFERROR(__xludf.DUMMYFUNCTION("""COMPUTED_VALUE"""),1.0)</f>
        <v>1</v>
      </c>
      <c r="AY17" s="10">
        <f>IFERROR(__xludf.DUMMYFUNCTION("""COMPUTED_VALUE"""),1.0)</f>
        <v>1</v>
      </c>
      <c r="AZ17" s="10" t="str">
        <f>IFERROR(__xludf.DUMMYFUNCTION("""COMPUTED_VALUE"""),"WA")</f>
        <v>WA</v>
      </c>
      <c r="BA17" s="10" t="str">
        <f>IFERROR(__xludf.DUMMYFUNCTION("""COMPUTED_VALUE"""),"WA")</f>
        <v>WA</v>
      </c>
      <c r="BB17" s="10">
        <f>IFERROR(__xludf.DUMMYFUNCTION("""COMPUTED_VALUE"""),1.0)</f>
        <v>1</v>
      </c>
      <c r="BC17" s="10" t="str">
        <f>IFERROR(__xludf.DUMMYFUNCTION("""COMPUTED_VALUE"""),"WA")</f>
        <v>WA</v>
      </c>
      <c r="BD17" s="10" t="str">
        <f>IFERROR(__xludf.DUMMYFUNCTION("""COMPUTED_VALUE"""),"WA")</f>
        <v>WA</v>
      </c>
      <c r="BE17" s="10">
        <f>IFERROR(__xludf.DUMMYFUNCTION("""COMPUTED_VALUE"""),1.0)</f>
        <v>1</v>
      </c>
      <c r="BF17" s="10">
        <f>IFERROR(__xludf.DUMMYFUNCTION("""COMPUTED_VALUE"""),1.0)</f>
        <v>1</v>
      </c>
      <c r="BG17" s="10">
        <f>IFERROR(__xludf.DUMMYFUNCTION("""COMPUTED_VALUE"""),1.0)</f>
        <v>1</v>
      </c>
      <c r="BH17" s="10" t="str">
        <f>IFERROR(__xludf.DUMMYFUNCTION("""COMPUTED_VALUE"""),"WA")</f>
        <v>WA</v>
      </c>
      <c r="BI17" s="10" t="str">
        <f>IFERROR(__xludf.DUMMYFUNCTION("""COMPUTED_VALUE"""),"WA")</f>
        <v>WA</v>
      </c>
      <c r="BJ17" s="10" t="str">
        <f>IFERROR(__xludf.DUMMYFUNCTION("""COMPUTED_VALUE"""),"WA")</f>
        <v>WA</v>
      </c>
      <c r="BK17" s="10" t="str">
        <f>IFERROR(__xludf.DUMMYFUNCTION("""COMPUTED_VALUE"""),"WA")</f>
        <v>WA</v>
      </c>
      <c r="BL17" s="11" t="str">
        <f>IFERROR(__xludf.DUMMYFUNCTION("""COMPUTED_VALUE"""),"-")</f>
        <v>-</v>
      </c>
      <c r="BM17" s="10" t="str">
        <f>IFERROR(__xludf.DUMMYFUNCTION("""COMPUTED_VALUE"""),"-")</f>
        <v>-</v>
      </c>
      <c r="BN17" s="10" t="str">
        <f>IFERROR(__xludf.DUMMYFUNCTION("""COMPUTED_VALUE"""),"-")</f>
        <v>-</v>
      </c>
      <c r="BO17" s="10" t="str">
        <f>IFERROR(__xludf.DUMMYFUNCTION("""COMPUTED_VALUE"""),"-")</f>
        <v>-</v>
      </c>
      <c r="BP17" s="10" t="str">
        <f>IFERROR(__xludf.DUMMYFUNCTION("""COMPUTED_VALUE"""),"-")</f>
        <v>-</v>
      </c>
      <c r="BQ17" s="10" t="str">
        <f>IFERROR(__xludf.DUMMYFUNCTION("""COMPUTED_VALUE"""),"-")</f>
        <v>-</v>
      </c>
      <c r="BR17" s="10" t="str">
        <f>IFERROR(__xludf.DUMMYFUNCTION("""COMPUTED_VALUE"""),"-")</f>
        <v>-</v>
      </c>
      <c r="BS17" s="10" t="str">
        <f>IFERROR(__xludf.DUMMYFUNCTION("""COMPUTED_VALUE"""),"-")</f>
        <v>-</v>
      </c>
      <c r="BT17" s="10" t="str">
        <f>IFERROR(__xludf.DUMMYFUNCTION("""COMPUTED_VALUE"""),"-")</f>
        <v>-</v>
      </c>
      <c r="BU17" s="10" t="str">
        <f>IFERROR(__xludf.DUMMYFUNCTION("""COMPUTED_VALUE"""),"-")</f>
        <v>-</v>
      </c>
      <c r="BV17" s="10" t="str">
        <f>IFERROR(__xludf.DUMMYFUNCTION("""COMPUTED_VALUE"""),"-")</f>
        <v>-</v>
      </c>
      <c r="BW17" s="10" t="str">
        <f>IFERROR(__xludf.DUMMYFUNCTION("""COMPUTED_VALUE"""),"-")</f>
        <v>-</v>
      </c>
      <c r="BX17" s="10" t="str">
        <f>IFERROR(__xludf.DUMMYFUNCTION("""COMPUTED_VALUE"""),"-")</f>
        <v>-</v>
      </c>
      <c r="BY17" s="10" t="str">
        <f>IFERROR(__xludf.DUMMYFUNCTION("""COMPUTED_VALUE"""),"-")</f>
        <v>-</v>
      </c>
      <c r="BZ17" s="10" t="str">
        <f>IFERROR(__xludf.DUMMYFUNCTION("""COMPUTED_VALUE"""),"-")</f>
        <v>-</v>
      </c>
      <c r="CA17" s="10" t="str">
        <f>IFERROR(__xludf.DUMMYFUNCTION("""COMPUTED_VALUE"""),"-")</f>
        <v>-</v>
      </c>
      <c r="CB17" s="10" t="str">
        <f>IFERROR(__xludf.DUMMYFUNCTION("""COMPUTED_VALUE"""),"-")</f>
        <v>-</v>
      </c>
      <c r="CC17" s="10" t="str">
        <f>IFERROR(__xludf.DUMMYFUNCTION("""COMPUTED_VALUE"""),"-")</f>
        <v>-</v>
      </c>
      <c r="CD17" s="10" t="str">
        <f>IFERROR(__xludf.DUMMYFUNCTION("""COMPUTED_VALUE"""),"-")</f>
        <v>-</v>
      </c>
      <c r="CE17" s="10" t="str">
        <f>IFERROR(__xludf.DUMMYFUNCTION("""COMPUTED_VALUE"""),"-")</f>
        <v>-</v>
      </c>
      <c r="CF17" s="10" t="str">
        <f>IFERROR(__xludf.DUMMYFUNCTION("""COMPUTED_VALUE"""),"-")</f>
        <v>-</v>
      </c>
      <c r="CG17" s="10" t="str">
        <f>IFERROR(__xludf.DUMMYFUNCTION("""COMPUTED_VALUE"""),"-")</f>
        <v>-</v>
      </c>
      <c r="CH17" s="10" t="str">
        <f>IFERROR(__xludf.DUMMYFUNCTION("""COMPUTED_VALUE"""),"-")</f>
        <v>-</v>
      </c>
      <c r="CI17" s="10" t="str">
        <f>IFERROR(__xludf.DUMMYFUNCTION("""COMPUTED_VALUE"""),"-")</f>
        <v>-</v>
      </c>
      <c r="CJ17" s="10" t="str">
        <f>IFERROR(__xludf.DUMMYFUNCTION("""COMPUTED_VALUE"""),"-")</f>
        <v>-</v>
      </c>
      <c r="CK17" s="10" t="str">
        <f>IFERROR(__xludf.DUMMYFUNCTION("""COMPUTED_VALUE"""),"-")</f>
        <v>-</v>
      </c>
      <c r="CL17" s="10" t="str">
        <f>IFERROR(__xludf.DUMMYFUNCTION("""COMPUTED_VALUE"""),"-")</f>
        <v>-</v>
      </c>
      <c r="CM17" s="10" t="str">
        <f>IFERROR(__xludf.DUMMYFUNCTION("""COMPUTED_VALUE"""),"-")</f>
        <v>-</v>
      </c>
      <c r="CN17" s="10" t="str">
        <f>IFERROR(__xludf.DUMMYFUNCTION("""COMPUTED_VALUE"""),"-")</f>
        <v>-</v>
      </c>
      <c r="CO17" s="11" t="str">
        <f>IFERROR(__xludf.DUMMYFUNCTION("""COMPUTED_VALUE"""),"-")</f>
        <v>-</v>
      </c>
      <c r="CP17" s="10" t="str">
        <f>IFERROR(__xludf.DUMMYFUNCTION("""COMPUTED_VALUE"""),"-")</f>
        <v>-</v>
      </c>
      <c r="CQ17" s="10" t="str">
        <f>IFERROR(__xludf.DUMMYFUNCTION("""COMPUTED_VALUE"""),"-")</f>
        <v>-</v>
      </c>
      <c r="CR17" s="10" t="str">
        <f>IFERROR(__xludf.DUMMYFUNCTION("""COMPUTED_VALUE"""),"-")</f>
        <v>-</v>
      </c>
      <c r="CS17" s="10" t="str">
        <f>IFERROR(__xludf.DUMMYFUNCTION("""COMPUTED_VALUE"""),"-")</f>
        <v>-</v>
      </c>
      <c r="CT17" s="10" t="str">
        <f>IFERROR(__xludf.DUMMYFUNCTION("""COMPUTED_VALUE"""),"-")</f>
        <v>-</v>
      </c>
      <c r="CU17" s="10" t="str">
        <f>IFERROR(__xludf.DUMMYFUNCTION("""COMPUTED_VALUE"""),"-")</f>
        <v>-</v>
      </c>
      <c r="CV17" s="10" t="str">
        <f>IFERROR(__xludf.DUMMYFUNCTION("""COMPUTED_VALUE"""),"-")</f>
        <v>-</v>
      </c>
      <c r="CW17" s="10" t="str">
        <f>IFERROR(__xludf.DUMMYFUNCTION("""COMPUTED_VALUE"""),"-")</f>
        <v>-</v>
      </c>
      <c r="CX17" s="10" t="str">
        <f>IFERROR(__xludf.DUMMYFUNCTION("""COMPUTED_VALUE"""),"-")</f>
        <v>-</v>
      </c>
      <c r="CY17" s="10" t="str">
        <f>IFERROR(__xludf.DUMMYFUNCTION("""COMPUTED_VALUE"""),"-")</f>
        <v>-</v>
      </c>
      <c r="CZ17" s="10" t="str">
        <f>IFERROR(__xludf.DUMMYFUNCTION("""COMPUTED_VALUE"""),"-")</f>
        <v>-</v>
      </c>
      <c r="DA17" s="10" t="str">
        <f>IFERROR(__xludf.DUMMYFUNCTION("""COMPUTED_VALUE"""),"-")</f>
        <v>-</v>
      </c>
      <c r="DB17" s="10" t="str">
        <f>IFERROR(__xludf.DUMMYFUNCTION("""COMPUTED_VALUE"""),"-")</f>
        <v>-</v>
      </c>
      <c r="DC17" s="10" t="str">
        <f>IFERROR(__xludf.DUMMYFUNCTION("""COMPUTED_VALUE"""),"-")</f>
        <v>-</v>
      </c>
      <c r="DD17" s="10" t="str">
        <f>IFERROR(__xludf.DUMMYFUNCTION("""COMPUTED_VALUE"""),"-")</f>
        <v>-</v>
      </c>
      <c r="DE17" s="10" t="str">
        <f>IFERROR(__xludf.DUMMYFUNCTION("""COMPUTED_VALUE"""),"-")</f>
        <v>-</v>
      </c>
      <c r="DF17" s="10" t="str">
        <f>IFERROR(__xludf.DUMMYFUNCTION("""COMPUTED_VALUE"""),"-")</f>
        <v>-</v>
      </c>
      <c r="DG17" s="10" t="str">
        <f>IFERROR(__xludf.DUMMYFUNCTION("""COMPUTED_VALUE"""),"-")</f>
        <v>-</v>
      </c>
      <c r="DH17" s="10" t="str">
        <f>IFERROR(__xludf.DUMMYFUNCTION("""COMPUTED_VALUE"""),"-")</f>
        <v>-</v>
      </c>
      <c r="DI17" s="10" t="str">
        <f>IFERROR(__xludf.DUMMYFUNCTION("""COMPUTED_VALUE"""),"-")</f>
        <v>-</v>
      </c>
      <c r="DJ17" s="10" t="str">
        <f>IFERROR(__xludf.DUMMYFUNCTION("""COMPUTED_VALUE"""),"-")</f>
        <v>-</v>
      </c>
      <c r="DK17" s="10" t="str">
        <f>IFERROR(__xludf.DUMMYFUNCTION("""COMPUTED_VALUE"""),"-")</f>
        <v>-</v>
      </c>
      <c r="DL17" s="10" t="str">
        <f>IFERROR(__xludf.DUMMYFUNCTION("""COMPUTED_VALUE"""),"-")</f>
        <v>-</v>
      </c>
      <c r="DM17" s="10" t="str">
        <f>IFERROR(__xludf.DUMMYFUNCTION("""COMPUTED_VALUE"""),"-")</f>
        <v>-</v>
      </c>
      <c r="DN17" s="10" t="str">
        <f>IFERROR(__xludf.DUMMYFUNCTION("""COMPUTED_VALUE"""),"-")</f>
        <v>-</v>
      </c>
      <c r="DO17" s="10" t="str">
        <f>IFERROR(__xludf.DUMMYFUNCTION("""COMPUTED_VALUE"""),"-")</f>
        <v>-</v>
      </c>
      <c r="DP17" s="10" t="str">
        <f>IFERROR(__xludf.DUMMYFUNCTION("""COMPUTED_VALUE"""),"-")</f>
        <v>-</v>
      </c>
      <c r="DQ17" s="10" t="str">
        <f>IFERROR(__xludf.DUMMYFUNCTION("""COMPUTED_VALUE"""),"-")</f>
        <v>-</v>
      </c>
      <c r="DR17" s="10" t="str">
        <f>IFERROR(__xludf.DUMMYFUNCTION("""COMPUTED_VALUE"""),"-")</f>
        <v>-</v>
      </c>
      <c r="DS17" s="10" t="str">
        <f>IFERROR(__xludf.DUMMYFUNCTION("""COMPUTED_VALUE"""),"-")</f>
        <v>-</v>
      </c>
      <c r="DT17" s="10" t="str">
        <f>IFERROR(__xludf.DUMMYFUNCTION("""COMPUTED_VALUE"""),"-")</f>
        <v>-</v>
      </c>
      <c r="DU17" s="10" t="str">
        <f>IFERROR(__xludf.DUMMYFUNCTION("""COMPUTED_VALUE"""),"-")</f>
        <v>-</v>
      </c>
      <c r="DV17" s="10" t="str">
        <f>IFERROR(__xludf.DUMMYFUNCTION("""COMPUTED_VALUE"""),"-")</f>
        <v>-</v>
      </c>
      <c r="DW17" s="10" t="str">
        <f>IFERROR(__xludf.DUMMYFUNCTION("""COMPUTED_VALUE"""),"-")</f>
        <v>-</v>
      </c>
      <c r="DX17" s="10" t="str">
        <f>IFERROR(__xludf.DUMMYFUNCTION("""COMPUTED_VALUE"""),"-")</f>
        <v>-</v>
      </c>
      <c r="DY17" s="10" t="str">
        <f>IFERROR(__xludf.DUMMYFUNCTION("""COMPUTED_VALUE"""),"-")</f>
        <v>-</v>
      </c>
      <c r="DZ17" s="10" t="str">
        <f>IFERROR(__xludf.DUMMYFUNCTION("""COMPUTED_VALUE"""),"-")</f>
        <v>-</v>
      </c>
      <c r="EA17" s="10" t="str">
        <f>IFERROR(__xludf.DUMMYFUNCTION("""COMPUTED_VALUE"""),"-")</f>
        <v>-</v>
      </c>
      <c r="EB17" s="10" t="str">
        <f>IFERROR(__xludf.DUMMYFUNCTION("""COMPUTED_VALUE"""),"-")</f>
        <v>-</v>
      </c>
      <c r="EC17" s="10" t="str">
        <f>IFERROR(__xludf.DUMMYFUNCTION("""COMPUTED_VALUE"""),"-")</f>
        <v>-</v>
      </c>
      <c r="ED17" s="10" t="str">
        <f>IFERROR(__xludf.DUMMYFUNCTION("""COMPUTED_VALUE"""),"-")</f>
        <v>-</v>
      </c>
      <c r="EE17" s="10" t="str">
        <f>IFERROR(__xludf.DUMMYFUNCTION("""COMPUTED_VALUE"""),"-")</f>
        <v>-</v>
      </c>
      <c r="EF17" s="10" t="str">
        <f>IFERROR(__xludf.DUMMYFUNCTION("""COMPUTED_VALUE"""),"-")</f>
        <v>-</v>
      </c>
      <c r="EG17" s="10" t="str">
        <f>IFERROR(__xludf.DUMMYFUNCTION("""COMPUTED_VALUE"""),"-")</f>
        <v>-</v>
      </c>
      <c r="EH17" s="10" t="str">
        <f>IFERROR(__xludf.DUMMYFUNCTION("""COMPUTED_VALUE"""),"-")</f>
        <v>-</v>
      </c>
      <c r="EI17" s="10" t="str">
        <f>IFERROR(__xludf.DUMMYFUNCTION("""COMPUTED_VALUE"""),"-")</f>
        <v>-</v>
      </c>
      <c r="EJ17" s="10" t="str">
        <f>IFERROR(__xludf.DUMMYFUNCTION("""COMPUTED_VALUE"""),"-")</f>
        <v>-</v>
      </c>
      <c r="EK17" s="10" t="str">
        <f>IFERROR(__xludf.DUMMYFUNCTION("""COMPUTED_VALUE"""),"-")</f>
        <v>-</v>
      </c>
      <c r="EL17" s="10" t="str">
        <f>IFERROR(__xludf.DUMMYFUNCTION("""COMPUTED_VALUE"""),"-")</f>
        <v>-</v>
      </c>
      <c r="EM17" s="10" t="str">
        <f>IFERROR(__xludf.DUMMYFUNCTION("""COMPUTED_VALUE"""),"-")</f>
        <v>-</v>
      </c>
      <c r="EN17" s="10" t="str">
        <f>IFERROR(__xludf.DUMMYFUNCTION("""COMPUTED_VALUE"""),"-")</f>
        <v>-</v>
      </c>
      <c r="EO17" s="10" t="str">
        <f>IFERROR(__xludf.DUMMYFUNCTION("""COMPUTED_VALUE"""),"-")</f>
        <v>-</v>
      </c>
      <c r="EP17" s="10" t="str">
        <f>IFERROR(__xludf.DUMMYFUNCTION("""COMPUTED_VALUE"""),"-")</f>
        <v>-</v>
      </c>
      <c r="EQ17" s="10" t="str">
        <f>IFERROR(__xludf.DUMMYFUNCTION("""COMPUTED_VALUE"""),"-")</f>
        <v>-</v>
      </c>
      <c r="ER17" s="10" t="str">
        <f>IFERROR(__xludf.DUMMYFUNCTION("""COMPUTED_VALUE"""),"-")</f>
        <v>-</v>
      </c>
      <c r="ES17" s="10" t="str">
        <f>IFERROR(__xludf.DUMMYFUNCTION("""COMPUTED_VALUE"""),"-")</f>
        <v>-</v>
      </c>
      <c r="ET17" s="10" t="str">
        <f>IFERROR(__xludf.DUMMYFUNCTION("""COMPUTED_VALUE"""),"-")</f>
        <v>-</v>
      </c>
      <c r="EU17" s="10" t="str">
        <f>IFERROR(__xludf.DUMMYFUNCTION("""COMPUTED_VALUE"""),"-")</f>
        <v>-</v>
      </c>
      <c r="EV17" s="10" t="str">
        <f>IFERROR(__xludf.DUMMYFUNCTION("""COMPUTED_VALUE"""),"-")</f>
        <v>-</v>
      </c>
      <c r="EW17" s="10" t="str">
        <f>IFERROR(__xludf.DUMMYFUNCTION("""COMPUTED_VALUE"""),"-")</f>
        <v>-</v>
      </c>
      <c r="EX17" s="10" t="str">
        <f>IFERROR(__xludf.DUMMYFUNCTION("""COMPUTED_VALUE"""),"-")</f>
        <v>-</v>
      </c>
      <c r="EY17" s="10" t="str">
        <f>IFERROR(__xludf.DUMMYFUNCTION("""COMPUTED_VALUE"""),"-")</f>
        <v>-</v>
      </c>
      <c r="EZ17" s="10" t="str">
        <f>IFERROR(__xludf.DUMMYFUNCTION("""COMPUTED_VALUE"""),"-")</f>
        <v>-</v>
      </c>
      <c r="FA17" s="10" t="str">
        <f>IFERROR(__xludf.DUMMYFUNCTION("""COMPUTED_VALUE"""),"-")</f>
        <v>-</v>
      </c>
      <c r="FB17" s="10" t="str">
        <f>IFERROR(__xludf.DUMMYFUNCTION("""COMPUTED_VALUE"""),"-")</f>
        <v>-</v>
      </c>
      <c r="FC17" s="10" t="str">
        <f>IFERROR(__xludf.DUMMYFUNCTION("""COMPUTED_VALUE"""),"-")</f>
        <v>-</v>
      </c>
      <c r="FD17" s="11" t="str">
        <f>IFERROR(__xludf.DUMMYFUNCTION("""COMPUTED_VALUE"""),"-")</f>
        <v>-</v>
      </c>
      <c r="FE17" s="10" t="str">
        <f>IFERROR(__xludf.DUMMYFUNCTION("""COMPUTED_VALUE"""),"-")</f>
        <v>-</v>
      </c>
      <c r="FF17" s="10" t="str">
        <f>IFERROR(__xludf.DUMMYFUNCTION("""COMPUTED_VALUE"""),"-")</f>
        <v>-</v>
      </c>
      <c r="FG17" s="10" t="str">
        <f>IFERROR(__xludf.DUMMYFUNCTION("""COMPUTED_VALUE"""),"-")</f>
        <v>-</v>
      </c>
      <c r="FH17" s="10" t="str">
        <f>IFERROR(__xludf.DUMMYFUNCTION("""COMPUTED_VALUE"""),"-")</f>
        <v>-</v>
      </c>
      <c r="FI17" s="10" t="str">
        <f>IFERROR(__xludf.DUMMYFUNCTION("""COMPUTED_VALUE"""),"-")</f>
        <v>-</v>
      </c>
      <c r="FJ17" s="10" t="str">
        <f>IFERROR(__xludf.DUMMYFUNCTION("""COMPUTED_VALUE"""),"-")</f>
        <v>-</v>
      </c>
      <c r="FK17" s="10" t="str">
        <f>IFERROR(__xludf.DUMMYFUNCTION("""COMPUTED_VALUE"""),"-")</f>
        <v>-</v>
      </c>
      <c r="FL17" s="10" t="str">
        <f>IFERROR(__xludf.DUMMYFUNCTION("""COMPUTED_VALUE"""),"-")</f>
        <v>-</v>
      </c>
      <c r="FM17" s="10" t="str">
        <f>IFERROR(__xludf.DUMMYFUNCTION("""COMPUTED_VALUE"""),"-")</f>
        <v>-</v>
      </c>
      <c r="FN17" s="10" t="str">
        <f>IFERROR(__xludf.DUMMYFUNCTION("""COMPUTED_VALUE"""),"-")</f>
        <v>-</v>
      </c>
      <c r="FO17" s="10" t="str">
        <f>IFERROR(__xludf.DUMMYFUNCTION("""COMPUTED_VALUE"""),"-")</f>
        <v>-</v>
      </c>
      <c r="FP17" s="10" t="str">
        <f>IFERROR(__xludf.DUMMYFUNCTION("""COMPUTED_VALUE"""),"-")</f>
        <v>-</v>
      </c>
      <c r="FQ17" s="10" t="str">
        <f>IFERROR(__xludf.DUMMYFUNCTION("""COMPUTED_VALUE"""),"-")</f>
        <v>-</v>
      </c>
      <c r="FR17" s="10" t="str">
        <f>IFERROR(__xludf.DUMMYFUNCTION("""COMPUTED_VALUE"""),"-")</f>
        <v>-</v>
      </c>
      <c r="FS17" s="10" t="str">
        <f>IFERROR(__xludf.DUMMYFUNCTION("""COMPUTED_VALUE"""),"-")</f>
        <v>-</v>
      </c>
      <c r="FT17" s="10" t="str">
        <f>IFERROR(__xludf.DUMMYFUNCTION("""COMPUTED_VALUE"""),"-")</f>
        <v>-</v>
      </c>
      <c r="FU17" s="10" t="str">
        <f>IFERROR(__xludf.DUMMYFUNCTION("""COMPUTED_VALUE"""),"-")</f>
        <v>-</v>
      </c>
      <c r="FV17" s="10" t="str">
        <f>IFERROR(__xludf.DUMMYFUNCTION("""COMPUTED_VALUE"""),"-")</f>
        <v>-</v>
      </c>
      <c r="FW17" s="10" t="str">
        <f>IFERROR(__xludf.DUMMYFUNCTION("""COMPUTED_VALUE"""),"-")</f>
        <v>-</v>
      </c>
      <c r="FX17" s="10" t="str">
        <f>IFERROR(__xludf.DUMMYFUNCTION("""COMPUTED_VALUE"""),"-")</f>
        <v>-</v>
      </c>
      <c r="FY17" s="10" t="str">
        <f>IFERROR(__xludf.DUMMYFUNCTION("""COMPUTED_VALUE"""),"-")</f>
        <v>-</v>
      </c>
      <c r="FZ17" s="10" t="str">
        <f>IFERROR(__xludf.DUMMYFUNCTION("""COMPUTED_VALUE"""),"-")</f>
        <v>-</v>
      </c>
      <c r="GA17" s="10" t="str">
        <f>IFERROR(__xludf.DUMMYFUNCTION("""COMPUTED_VALUE"""),"-")</f>
        <v>-</v>
      </c>
      <c r="GB17" s="10" t="str">
        <f>IFERROR(__xludf.DUMMYFUNCTION("""COMPUTED_VALUE"""),"-")</f>
        <v>-</v>
      </c>
      <c r="GC17" s="10" t="str">
        <f>IFERROR(__xludf.DUMMYFUNCTION("""COMPUTED_VALUE"""),"-")</f>
        <v>-</v>
      </c>
      <c r="GD17" s="10" t="str">
        <f>IFERROR(__xludf.DUMMYFUNCTION("""COMPUTED_VALUE"""),"-")</f>
        <v>-</v>
      </c>
      <c r="GE17" s="10" t="str">
        <f>IFERROR(__xludf.DUMMYFUNCTION("""COMPUTED_VALUE"""),"-")</f>
        <v>-</v>
      </c>
      <c r="GF17" s="10" t="str">
        <f>IFERROR(__xludf.DUMMYFUNCTION("""COMPUTED_VALUE"""),"-")</f>
        <v>-</v>
      </c>
      <c r="GG17" s="10" t="str">
        <f>IFERROR(__xludf.DUMMYFUNCTION("""COMPUTED_VALUE"""),"-")</f>
        <v>-</v>
      </c>
      <c r="GH17" s="10" t="str">
        <f>IFERROR(__xludf.DUMMYFUNCTION("""COMPUTED_VALUE"""),"-")</f>
        <v>-</v>
      </c>
      <c r="GI17" s="10" t="str">
        <f>IFERROR(__xludf.DUMMYFUNCTION("""COMPUTED_VALUE"""),"-")</f>
        <v>-</v>
      </c>
      <c r="GJ17" s="10" t="str">
        <f>IFERROR(__xludf.DUMMYFUNCTION("""COMPUTED_VALUE"""),"-")</f>
        <v>-</v>
      </c>
      <c r="GK17" s="10" t="str">
        <f>IFERROR(__xludf.DUMMYFUNCTION("""COMPUTED_VALUE"""),"-")</f>
        <v>-</v>
      </c>
      <c r="GL17" s="10" t="str">
        <f>IFERROR(__xludf.DUMMYFUNCTION("""COMPUTED_VALUE"""),"-")</f>
        <v>-</v>
      </c>
      <c r="GM17" s="10" t="str">
        <f>IFERROR(__xludf.DUMMYFUNCTION("""COMPUTED_VALUE"""),"-")</f>
        <v>-</v>
      </c>
      <c r="GN17" s="10" t="str">
        <f>IFERROR(__xludf.DUMMYFUNCTION("""COMPUTED_VALUE"""),"-")</f>
        <v>-</v>
      </c>
      <c r="GO17" s="10" t="str">
        <f>IFERROR(__xludf.DUMMYFUNCTION("""COMPUTED_VALUE"""),"-")</f>
        <v>-</v>
      </c>
      <c r="GP17" s="10" t="str">
        <f>IFERROR(__xludf.DUMMYFUNCTION("""COMPUTED_VALUE"""),"-")</f>
        <v>-</v>
      </c>
      <c r="GQ17" s="10" t="str">
        <f>IFERROR(__xludf.DUMMYFUNCTION("""COMPUTED_VALUE"""),"-")</f>
        <v>-</v>
      </c>
      <c r="GR17" s="10" t="str">
        <f>IFERROR(__xludf.DUMMYFUNCTION("""COMPUTED_VALUE"""),"-")</f>
        <v>-</v>
      </c>
      <c r="GS17" s="10" t="str">
        <f>IFERROR(__xludf.DUMMYFUNCTION("""COMPUTED_VALUE"""),"-")</f>
        <v>-</v>
      </c>
      <c r="GT17" s="10" t="str">
        <f>IFERROR(__xludf.DUMMYFUNCTION("""COMPUTED_VALUE"""),"-")</f>
        <v>-</v>
      </c>
      <c r="GU17" s="10" t="str">
        <f>IFERROR(__xludf.DUMMYFUNCTION("""COMPUTED_VALUE"""),"-")</f>
        <v>-</v>
      </c>
      <c r="GV17" s="10" t="str">
        <f>IFERROR(__xludf.DUMMYFUNCTION("""COMPUTED_VALUE"""),"-")</f>
        <v>-</v>
      </c>
      <c r="GW17" s="10" t="str">
        <f>IFERROR(__xludf.DUMMYFUNCTION("""COMPUTED_VALUE"""),"-")</f>
        <v>-</v>
      </c>
      <c r="GX17" s="10" t="str">
        <f>IFERROR(__xludf.DUMMYFUNCTION("""COMPUTED_VALUE"""),"-")</f>
        <v>-</v>
      </c>
      <c r="GY17" s="10" t="str">
        <f>IFERROR(__xludf.DUMMYFUNCTION("""COMPUTED_VALUE"""),"-")</f>
        <v>-</v>
      </c>
      <c r="GZ17" s="10" t="str">
        <f>IFERROR(__xludf.DUMMYFUNCTION("""COMPUTED_VALUE"""),"-")</f>
        <v>-</v>
      </c>
      <c r="HA17" s="10" t="str">
        <f>IFERROR(__xludf.DUMMYFUNCTION("""COMPUTED_VALUE"""),"-")</f>
        <v>-</v>
      </c>
      <c r="HB17" s="10" t="str">
        <f>IFERROR(__xludf.DUMMYFUNCTION("""COMPUTED_VALUE"""),"-")</f>
        <v>-</v>
      </c>
      <c r="HC17" s="10" t="str">
        <f>IFERROR(__xludf.DUMMYFUNCTION("""COMPUTED_VALUE"""),"-")</f>
        <v>-</v>
      </c>
      <c r="HD17" s="10" t="str">
        <f>IFERROR(__xludf.DUMMYFUNCTION("""COMPUTED_VALUE"""),"-")</f>
        <v>-</v>
      </c>
      <c r="HE17" s="10" t="str">
        <f>IFERROR(__xludf.DUMMYFUNCTION("""COMPUTED_VALUE"""),"-")</f>
        <v>-</v>
      </c>
      <c r="HF17" s="10" t="str">
        <f>IFERROR(__xludf.DUMMYFUNCTION("""COMPUTED_VALUE"""),"-")</f>
        <v>-</v>
      </c>
      <c r="HG17" s="10" t="str">
        <f>IFERROR(__xludf.DUMMYFUNCTION("""COMPUTED_VALUE"""),"-")</f>
        <v>-</v>
      </c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</row>
    <row r="18">
      <c r="A18" s="7"/>
      <c r="B18" s="8">
        <v>2.0</v>
      </c>
      <c r="C18" s="8" t="str">
        <f t="shared" si="1"/>
        <v>13 - 27</v>
      </c>
      <c r="D18" s="7" t="str">
        <f>IFERROR(__xludf.DUMMYFUNCTION("""COMPUTED_VALUE"""),"AnjaM")</f>
        <v>AnjaM</v>
      </c>
      <c r="E18" s="7" t="str">
        <f>IFERROR(__xludf.DUMMYFUNCTION("""COMPUTED_VALUE"""),"Anja")</f>
        <v>Anja</v>
      </c>
      <c r="F18" s="7" t="str">
        <f>IFERROR(__xludf.DUMMYFUNCTION("""COMPUTED_VALUE"""),"Milošević")</f>
        <v>Milošević</v>
      </c>
      <c r="G18" s="9">
        <f>IFERROR(__xludf.DUMMYFUNCTION("""COMPUTED_VALUE"""),143.0)</f>
        <v>143</v>
      </c>
      <c r="H18" s="7" t="str">
        <f>IFERROR(__xludf.DUMMYFUNCTION("""COMPUTED_VALUE"""),"ODOBREN")</f>
        <v>ODOBREN</v>
      </c>
      <c r="I18" s="7" t="str">
        <f>IFERROR(__xludf.DUMMYFUNCTION("""COMPUTED_VALUE"""),"Stari grad")</f>
        <v>Stari grad</v>
      </c>
      <c r="J18" s="7" t="str">
        <f>IFERROR(__xludf.DUMMYFUNCTION("""COMPUTED_VALUE"""),"Matematička gimnazija")</f>
        <v>Matematička gimnazija</v>
      </c>
      <c r="K18" s="7" t="str">
        <f>IFERROR(__xludf.DUMMYFUNCTION("""COMPUTED_VALUE"""),"OŠ 8.")</f>
        <v>OŠ 8.</v>
      </c>
      <c r="L18" s="7" t="str">
        <f>IFERROR(__xludf.DUMMYFUNCTION("""COMPUTED_VALUE"""),"B")</f>
        <v>B</v>
      </c>
      <c r="M18" s="7" t="str">
        <f>IFERROR(__xludf.DUMMYFUNCTION("""COMPUTED_VALUE"""),"Goran B. Jelić")</f>
        <v>Goran B. Jelić</v>
      </c>
      <c r="N18" s="11">
        <f>IFERROR(__xludf.DUMMYFUNCTION("""COMPUTED_VALUE"""),100.0)</f>
        <v>100</v>
      </c>
      <c r="O18" s="10">
        <f>IFERROR(__xludf.DUMMYFUNCTION("""COMPUTED_VALUE"""),43.0)</f>
        <v>43</v>
      </c>
      <c r="P18" s="10">
        <f>IFERROR(__xludf.DUMMYFUNCTION("""COMPUTED_VALUE"""),0.0)</f>
        <v>0</v>
      </c>
      <c r="Q18" s="10" t="str">
        <f>IFERROR(__xludf.DUMMYFUNCTION("""COMPUTED_VALUE"""),"-")</f>
        <v>-</v>
      </c>
      <c r="R18" s="10" t="str">
        <f>IFERROR(__xludf.DUMMYFUNCTION("""COMPUTED_VALUE"""),"-")</f>
        <v>-</v>
      </c>
      <c r="S18" s="10" t="str">
        <f>IFERROR(__xludf.DUMMYFUNCTION("""COMPUTED_VALUE"""),"-")</f>
        <v>-</v>
      </c>
      <c r="T18" s="11">
        <f>IFERROR(__xludf.DUMMYFUNCTION("""COMPUTED_VALUE"""),1.0)</f>
        <v>1</v>
      </c>
      <c r="U18" s="10">
        <f>IFERROR(__xludf.DUMMYFUNCTION("""COMPUTED_VALUE"""),1.0)</f>
        <v>1</v>
      </c>
      <c r="V18" s="10">
        <f>IFERROR(__xludf.DUMMYFUNCTION("""COMPUTED_VALUE"""),1.0)</f>
        <v>1</v>
      </c>
      <c r="W18" s="10">
        <f>IFERROR(__xludf.DUMMYFUNCTION("""COMPUTED_VALUE"""),1.0)</f>
        <v>1</v>
      </c>
      <c r="X18" s="10">
        <f>IFERROR(__xludf.DUMMYFUNCTION("""COMPUTED_VALUE"""),1.0)</f>
        <v>1</v>
      </c>
      <c r="Y18" s="10">
        <f>IFERROR(__xludf.DUMMYFUNCTION("""COMPUTED_VALUE"""),1.0)</f>
        <v>1</v>
      </c>
      <c r="Z18" s="10">
        <f>IFERROR(__xludf.DUMMYFUNCTION("""COMPUTED_VALUE"""),1.0)</f>
        <v>1</v>
      </c>
      <c r="AA18" s="10">
        <f>IFERROR(__xludf.DUMMYFUNCTION("""COMPUTED_VALUE"""),1.0)</f>
        <v>1</v>
      </c>
      <c r="AB18" s="10">
        <f>IFERROR(__xludf.DUMMYFUNCTION("""COMPUTED_VALUE"""),1.0)</f>
        <v>1</v>
      </c>
      <c r="AC18" s="10">
        <f>IFERROR(__xludf.DUMMYFUNCTION("""COMPUTED_VALUE"""),1.0)</f>
        <v>1</v>
      </c>
      <c r="AD18" s="10">
        <f>IFERROR(__xludf.DUMMYFUNCTION("""COMPUTED_VALUE"""),1.0)</f>
        <v>1</v>
      </c>
      <c r="AE18" s="10">
        <f>IFERROR(__xludf.DUMMYFUNCTION("""COMPUTED_VALUE"""),1.0)</f>
        <v>1</v>
      </c>
      <c r="AF18" s="10">
        <f>IFERROR(__xludf.DUMMYFUNCTION("""COMPUTED_VALUE"""),1.0)</f>
        <v>1</v>
      </c>
      <c r="AG18" s="10">
        <f>IFERROR(__xludf.DUMMYFUNCTION("""COMPUTED_VALUE"""),1.0)</f>
        <v>1</v>
      </c>
      <c r="AH18" s="10">
        <f>IFERROR(__xludf.DUMMYFUNCTION("""COMPUTED_VALUE"""),1.0)</f>
        <v>1</v>
      </c>
      <c r="AI18" s="10">
        <f>IFERROR(__xludf.DUMMYFUNCTION("""COMPUTED_VALUE"""),1.0)</f>
        <v>1</v>
      </c>
      <c r="AJ18" s="10">
        <f>IFERROR(__xludf.DUMMYFUNCTION("""COMPUTED_VALUE"""),1.0)</f>
        <v>1</v>
      </c>
      <c r="AK18" s="10">
        <f>IFERROR(__xludf.DUMMYFUNCTION("""COMPUTED_VALUE"""),1.0)</f>
        <v>1</v>
      </c>
      <c r="AL18" s="10">
        <f>IFERROR(__xludf.DUMMYFUNCTION("""COMPUTED_VALUE"""),1.0)</f>
        <v>1</v>
      </c>
      <c r="AM18" s="10">
        <f>IFERROR(__xludf.DUMMYFUNCTION("""COMPUTED_VALUE"""),1.0)</f>
        <v>1</v>
      </c>
      <c r="AN18" s="11">
        <f>IFERROR(__xludf.DUMMYFUNCTION("""COMPUTED_VALUE"""),1.0)</f>
        <v>1</v>
      </c>
      <c r="AO18" s="10">
        <f>IFERROR(__xludf.DUMMYFUNCTION("""COMPUTED_VALUE"""),1.0)</f>
        <v>1</v>
      </c>
      <c r="AP18" s="10">
        <f>IFERROR(__xludf.DUMMYFUNCTION("""COMPUTED_VALUE"""),1.0)</f>
        <v>1</v>
      </c>
      <c r="AQ18" s="10">
        <f>IFERROR(__xludf.DUMMYFUNCTION("""COMPUTED_VALUE"""),1.0)</f>
        <v>1</v>
      </c>
      <c r="AR18" s="10">
        <f>IFERROR(__xludf.DUMMYFUNCTION("""COMPUTED_VALUE"""),1.0)</f>
        <v>1</v>
      </c>
      <c r="AS18" s="10">
        <f>IFERROR(__xludf.DUMMYFUNCTION("""COMPUTED_VALUE"""),1.0)</f>
        <v>1</v>
      </c>
      <c r="AT18" s="10">
        <f>IFERROR(__xludf.DUMMYFUNCTION("""COMPUTED_VALUE"""),1.0)</f>
        <v>1</v>
      </c>
      <c r="AU18" s="10">
        <f>IFERROR(__xludf.DUMMYFUNCTION("""COMPUTED_VALUE"""),1.0)</f>
        <v>1</v>
      </c>
      <c r="AV18" s="10">
        <f>IFERROR(__xludf.DUMMYFUNCTION("""COMPUTED_VALUE"""),1.0)</f>
        <v>1</v>
      </c>
      <c r="AW18" s="10">
        <f>IFERROR(__xludf.DUMMYFUNCTION("""COMPUTED_VALUE"""),1.0)</f>
        <v>1</v>
      </c>
      <c r="AX18" s="10">
        <f>IFERROR(__xludf.DUMMYFUNCTION("""COMPUTED_VALUE"""),1.0)</f>
        <v>1</v>
      </c>
      <c r="AY18" s="10">
        <f>IFERROR(__xludf.DUMMYFUNCTION("""COMPUTED_VALUE"""),1.0)</f>
        <v>1</v>
      </c>
      <c r="AZ18" s="10">
        <f>IFERROR(__xludf.DUMMYFUNCTION("""COMPUTED_VALUE"""),1.0)</f>
        <v>1</v>
      </c>
      <c r="BA18" s="10" t="str">
        <f>IFERROR(__xludf.DUMMYFUNCTION("""COMPUTED_VALUE"""),"WA")</f>
        <v>WA</v>
      </c>
      <c r="BB18" s="10">
        <f>IFERROR(__xludf.DUMMYFUNCTION("""COMPUTED_VALUE"""),1.0)</f>
        <v>1</v>
      </c>
      <c r="BC18" s="10" t="str">
        <f>IFERROR(__xludf.DUMMYFUNCTION("""COMPUTED_VALUE"""),"WA")</f>
        <v>WA</v>
      </c>
      <c r="BD18" s="10" t="str">
        <f>IFERROR(__xludf.DUMMYFUNCTION("""COMPUTED_VALUE"""),"WA")</f>
        <v>WA</v>
      </c>
      <c r="BE18" s="10">
        <f>IFERROR(__xludf.DUMMYFUNCTION("""COMPUTED_VALUE"""),1.0)</f>
        <v>1</v>
      </c>
      <c r="BF18" s="10">
        <f>IFERROR(__xludf.DUMMYFUNCTION("""COMPUTED_VALUE"""),1.0)</f>
        <v>1</v>
      </c>
      <c r="BG18" s="10" t="str">
        <f>IFERROR(__xludf.DUMMYFUNCTION("""COMPUTED_VALUE"""),"WA")</f>
        <v>WA</v>
      </c>
      <c r="BH18" s="10" t="str">
        <f>IFERROR(__xludf.DUMMYFUNCTION("""COMPUTED_VALUE"""),"WA")</f>
        <v>WA</v>
      </c>
      <c r="BI18" s="10" t="str">
        <f>IFERROR(__xludf.DUMMYFUNCTION("""COMPUTED_VALUE"""),"WA")</f>
        <v>WA</v>
      </c>
      <c r="BJ18" s="10" t="str">
        <f>IFERROR(__xludf.DUMMYFUNCTION("""COMPUTED_VALUE"""),"WA")</f>
        <v>WA</v>
      </c>
      <c r="BK18" s="10" t="str">
        <f>IFERROR(__xludf.DUMMYFUNCTION("""COMPUTED_VALUE"""),"WA")</f>
        <v>WA</v>
      </c>
      <c r="BL18" s="11" t="str">
        <f>IFERROR(__xludf.DUMMYFUNCTION("""COMPUTED_VALUE"""),"CE")</f>
        <v>CE</v>
      </c>
      <c r="BM18" s="10" t="str">
        <f>IFERROR(__xludf.DUMMYFUNCTION("""COMPUTED_VALUE"""),"CE")</f>
        <v>CE</v>
      </c>
      <c r="BN18" s="10" t="str">
        <f>IFERROR(__xludf.DUMMYFUNCTION("""COMPUTED_VALUE"""),"CE")</f>
        <v>CE</v>
      </c>
      <c r="BO18" s="10" t="str">
        <f>IFERROR(__xludf.DUMMYFUNCTION("""COMPUTED_VALUE"""),"CE")</f>
        <v>CE</v>
      </c>
      <c r="BP18" s="10" t="str">
        <f>IFERROR(__xludf.DUMMYFUNCTION("""COMPUTED_VALUE"""),"CE")</f>
        <v>CE</v>
      </c>
      <c r="BQ18" s="10" t="str">
        <f>IFERROR(__xludf.DUMMYFUNCTION("""COMPUTED_VALUE"""),"CE")</f>
        <v>CE</v>
      </c>
      <c r="BR18" s="10" t="str">
        <f>IFERROR(__xludf.DUMMYFUNCTION("""COMPUTED_VALUE"""),"CE")</f>
        <v>CE</v>
      </c>
      <c r="BS18" s="10" t="str">
        <f>IFERROR(__xludf.DUMMYFUNCTION("""COMPUTED_VALUE"""),"CE")</f>
        <v>CE</v>
      </c>
      <c r="BT18" s="10" t="str">
        <f>IFERROR(__xludf.DUMMYFUNCTION("""COMPUTED_VALUE"""),"CE")</f>
        <v>CE</v>
      </c>
      <c r="BU18" s="10" t="str">
        <f>IFERROR(__xludf.DUMMYFUNCTION("""COMPUTED_VALUE"""),"CE")</f>
        <v>CE</v>
      </c>
      <c r="BV18" s="10" t="str">
        <f>IFERROR(__xludf.DUMMYFUNCTION("""COMPUTED_VALUE"""),"CE")</f>
        <v>CE</v>
      </c>
      <c r="BW18" s="10" t="str">
        <f>IFERROR(__xludf.DUMMYFUNCTION("""COMPUTED_VALUE"""),"CE")</f>
        <v>CE</v>
      </c>
      <c r="BX18" s="10" t="str">
        <f>IFERROR(__xludf.DUMMYFUNCTION("""COMPUTED_VALUE"""),"CE")</f>
        <v>CE</v>
      </c>
      <c r="BY18" s="10" t="str">
        <f>IFERROR(__xludf.DUMMYFUNCTION("""COMPUTED_VALUE"""),"CE")</f>
        <v>CE</v>
      </c>
      <c r="BZ18" s="10" t="str">
        <f>IFERROR(__xludf.DUMMYFUNCTION("""COMPUTED_VALUE"""),"CE")</f>
        <v>CE</v>
      </c>
      <c r="CA18" s="10" t="str">
        <f>IFERROR(__xludf.DUMMYFUNCTION("""COMPUTED_VALUE"""),"CE")</f>
        <v>CE</v>
      </c>
      <c r="CB18" s="10" t="str">
        <f>IFERROR(__xludf.DUMMYFUNCTION("""COMPUTED_VALUE"""),"CE")</f>
        <v>CE</v>
      </c>
      <c r="CC18" s="10" t="str">
        <f>IFERROR(__xludf.DUMMYFUNCTION("""COMPUTED_VALUE"""),"CE")</f>
        <v>CE</v>
      </c>
      <c r="CD18" s="10" t="str">
        <f>IFERROR(__xludf.DUMMYFUNCTION("""COMPUTED_VALUE"""),"CE")</f>
        <v>CE</v>
      </c>
      <c r="CE18" s="10" t="str">
        <f>IFERROR(__xludf.DUMMYFUNCTION("""COMPUTED_VALUE"""),"CE")</f>
        <v>CE</v>
      </c>
      <c r="CF18" s="10" t="str">
        <f>IFERROR(__xludf.DUMMYFUNCTION("""COMPUTED_VALUE"""),"CE")</f>
        <v>CE</v>
      </c>
      <c r="CG18" s="10" t="str">
        <f>IFERROR(__xludf.DUMMYFUNCTION("""COMPUTED_VALUE"""),"CE")</f>
        <v>CE</v>
      </c>
      <c r="CH18" s="10" t="str">
        <f>IFERROR(__xludf.DUMMYFUNCTION("""COMPUTED_VALUE"""),"CE")</f>
        <v>CE</v>
      </c>
      <c r="CI18" s="10" t="str">
        <f>IFERROR(__xludf.DUMMYFUNCTION("""COMPUTED_VALUE"""),"CE")</f>
        <v>CE</v>
      </c>
      <c r="CJ18" s="10" t="str">
        <f>IFERROR(__xludf.DUMMYFUNCTION("""COMPUTED_VALUE"""),"CE")</f>
        <v>CE</v>
      </c>
      <c r="CK18" s="10" t="str">
        <f>IFERROR(__xludf.DUMMYFUNCTION("""COMPUTED_VALUE"""),"CE")</f>
        <v>CE</v>
      </c>
      <c r="CL18" s="10" t="str">
        <f>IFERROR(__xludf.DUMMYFUNCTION("""COMPUTED_VALUE"""),"CE")</f>
        <v>CE</v>
      </c>
      <c r="CM18" s="10" t="str">
        <f>IFERROR(__xludf.DUMMYFUNCTION("""COMPUTED_VALUE"""),"CE")</f>
        <v>CE</v>
      </c>
      <c r="CN18" s="10" t="str">
        <f>IFERROR(__xludf.DUMMYFUNCTION("""COMPUTED_VALUE"""),"CE")</f>
        <v>CE</v>
      </c>
      <c r="CO18" s="11" t="str">
        <f>IFERROR(__xludf.DUMMYFUNCTION("""COMPUTED_VALUE"""),"-")</f>
        <v>-</v>
      </c>
      <c r="CP18" s="10" t="str">
        <f>IFERROR(__xludf.DUMMYFUNCTION("""COMPUTED_VALUE"""),"-")</f>
        <v>-</v>
      </c>
      <c r="CQ18" s="10" t="str">
        <f>IFERROR(__xludf.DUMMYFUNCTION("""COMPUTED_VALUE"""),"-")</f>
        <v>-</v>
      </c>
      <c r="CR18" s="10" t="str">
        <f>IFERROR(__xludf.DUMMYFUNCTION("""COMPUTED_VALUE"""),"-")</f>
        <v>-</v>
      </c>
      <c r="CS18" s="10" t="str">
        <f>IFERROR(__xludf.DUMMYFUNCTION("""COMPUTED_VALUE"""),"-")</f>
        <v>-</v>
      </c>
      <c r="CT18" s="10" t="str">
        <f>IFERROR(__xludf.DUMMYFUNCTION("""COMPUTED_VALUE"""),"-")</f>
        <v>-</v>
      </c>
      <c r="CU18" s="10" t="str">
        <f>IFERROR(__xludf.DUMMYFUNCTION("""COMPUTED_VALUE"""),"-")</f>
        <v>-</v>
      </c>
      <c r="CV18" s="10" t="str">
        <f>IFERROR(__xludf.DUMMYFUNCTION("""COMPUTED_VALUE"""),"-")</f>
        <v>-</v>
      </c>
      <c r="CW18" s="10" t="str">
        <f>IFERROR(__xludf.DUMMYFUNCTION("""COMPUTED_VALUE"""),"-")</f>
        <v>-</v>
      </c>
      <c r="CX18" s="10" t="str">
        <f>IFERROR(__xludf.DUMMYFUNCTION("""COMPUTED_VALUE"""),"-")</f>
        <v>-</v>
      </c>
      <c r="CY18" s="10" t="str">
        <f>IFERROR(__xludf.DUMMYFUNCTION("""COMPUTED_VALUE"""),"-")</f>
        <v>-</v>
      </c>
      <c r="CZ18" s="10" t="str">
        <f>IFERROR(__xludf.DUMMYFUNCTION("""COMPUTED_VALUE"""),"-")</f>
        <v>-</v>
      </c>
      <c r="DA18" s="10" t="str">
        <f>IFERROR(__xludf.DUMMYFUNCTION("""COMPUTED_VALUE"""),"-")</f>
        <v>-</v>
      </c>
      <c r="DB18" s="10" t="str">
        <f>IFERROR(__xludf.DUMMYFUNCTION("""COMPUTED_VALUE"""),"-")</f>
        <v>-</v>
      </c>
      <c r="DC18" s="10" t="str">
        <f>IFERROR(__xludf.DUMMYFUNCTION("""COMPUTED_VALUE"""),"-")</f>
        <v>-</v>
      </c>
      <c r="DD18" s="10" t="str">
        <f>IFERROR(__xludf.DUMMYFUNCTION("""COMPUTED_VALUE"""),"-")</f>
        <v>-</v>
      </c>
      <c r="DE18" s="10" t="str">
        <f>IFERROR(__xludf.DUMMYFUNCTION("""COMPUTED_VALUE"""),"-")</f>
        <v>-</v>
      </c>
      <c r="DF18" s="10" t="str">
        <f>IFERROR(__xludf.DUMMYFUNCTION("""COMPUTED_VALUE"""),"-")</f>
        <v>-</v>
      </c>
      <c r="DG18" s="10" t="str">
        <f>IFERROR(__xludf.DUMMYFUNCTION("""COMPUTED_VALUE"""),"-")</f>
        <v>-</v>
      </c>
      <c r="DH18" s="10" t="str">
        <f>IFERROR(__xludf.DUMMYFUNCTION("""COMPUTED_VALUE"""),"-")</f>
        <v>-</v>
      </c>
      <c r="DI18" s="10" t="str">
        <f>IFERROR(__xludf.DUMMYFUNCTION("""COMPUTED_VALUE"""),"-")</f>
        <v>-</v>
      </c>
      <c r="DJ18" s="10" t="str">
        <f>IFERROR(__xludf.DUMMYFUNCTION("""COMPUTED_VALUE"""),"-")</f>
        <v>-</v>
      </c>
      <c r="DK18" s="10" t="str">
        <f>IFERROR(__xludf.DUMMYFUNCTION("""COMPUTED_VALUE"""),"-")</f>
        <v>-</v>
      </c>
      <c r="DL18" s="10" t="str">
        <f>IFERROR(__xludf.DUMMYFUNCTION("""COMPUTED_VALUE"""),"-")</f>
        <v>-</v>
      </c>
      <c r="DM18" s="10" t="str">
        <f>IFERROR(__xludf.DUMMYFUNCTION("""COMPUTED_VALUE"""),"-")</f>
        <v>-</v>
      </c>
      <c r="DN18" s="10" t="str">
        <f>IFERROR(__xludf.DUMMYFUNCTION("""COMPUTED_VALUE"""),"-")</f>
        <v>-</v>
      </c>
      <c r="DO18" s="10" t="str">
        <f>IFERROR(__xludf.DUMMYFUNCTION("""COMPUTED_VALUE"""),"-")</f>
        <v>-</v>
      </c>
      <c r="DP18" s="10" t="str">
        <f>IFERROR(__xludf.DUMMYFUNCTION("""COMPUTED_VALUE"""),"-")</f>
        <v>-</v>
      </c>
      <c r="DQ18" s="10" t="str">
        <f>IFERROR(__xludf.DUMMYFUNCTION("""COMPUTED_VALUE"""),"-")</f>
        <v>-</v>
      </c>
      <c r="DR18" s="10" t="str">
        <f>IFERROR(__xludf.DUMMYFUNCTION("""COMPUTED_VALUE"""),"-")</f>
        <v>-</v>
      </c>
      <c r="DS18" s="10" t="str">
        <f>IFERROR(__xludf.DUMMYFUNCTION("""COMPUTED_VALUE"""),"-")</f>
        <v>-</v>
      </c>
      <c r="DT18" s="10" t="str">
        <f>IFERROR(__xludf.DUMMYFUNCTION("""COMPUTED_VALUE"""),"-")</f>
        <v>-</v>
      </c>
      <c r="DU18" s="10" t="str">
        <f>IFERROR(__xludf.DUMMYFUNCTION("""COMPUTED_VALUE"""),"-")</f>
        <v>-</v>
      </c>
      <c r="DV18" s="10" t="str">
        <f>IFERROR(__xludf.DUMMYFUNCTION("""COMPUTED_VALUE"""),"-")</f>
        <v>-</v>
      </c>
      <c r="DW18" s="10" t="str">
        <f>IFERROR(__xludf.DUMMYFUNCTION("""COMPUTED_VALUE"""),"-")</f>
        <v>-</v>
      </c>
      <c r="DX18" s="10" t="str">
        <f>IFERROR(__xludf.DUMMYFUNCTION("""COMPUTED_VALUE"""),"-")</f>
        <v>-</v>
      </c>
      <c r="DY18" s="10" t="str">
        <f>IFERROR(__xludf.DUMMYFUNCTION("""COMPUTED_VALUE"""),"-")</f>
        <v>-</v>
      </c>
      <c r="DZ18" s="10" t="str">
        <f>IFERROR(__xludf.DUMMYFUNCTION("""COMPUTED_VALUE"""),"-")</f>
        <v>-</v>
      </c>
      <c r="EA18" s="10" t="str">
        <f>IFERROR(__xludf.DUMMYFUNCTION("""COMPUTED_VALUE"""),"-")</f>
        <v>-</v>
      </c>
      <c r="EB18" s="10" t="str">
        <f>IFERROR(__xludf.DUMMYFUNCTION("""COMPUTED_VALUE"""),"-")</f>
        <v>-</v>
      </c>
      <c r="EC18" s="10" t="str">
        <f>IFERROR(__xludf.DUMMYFUNCTION("""COMPUTED_VALUE"""),"-")</f>
        <v>-</v>
      </c>
      <c r="ED18" s="10" t="str">
        <f>IFERROR(__xludf.DUMMYFUNCTION("""COMPUTED_VALUE"""),"-")</f>
        <v>-</v>
      </c>
      <c r="EE18" s="10" t="str">
        <f>IFERROR(__xludf.DUMMYFUNCTION("""COMPUTED_VALUE"""),"-")</f>
        <v>-</v>
      </c>
      <c r="EF18" s="10" t="str">
        <f>IFERROR(__xludf.DUMMYFUNCTION("""COMPUTED_VALUE"""),"-")</f>
        <v>-</v>
      </c>
      <c r="EG18" s="10" t="str">
        <f>IFERROR(__xludf.DUMMYFUNCTION("""COMPUTED_VALUE"""),"-")</f>
        <v>-</v>
      </c>
      <c r="EH18" s="10" t="str">
        <f>IFERROR(__xludf.DUMMYFUNCTION("""COMPUTED_VALUE"""),"-")</f>
        <v>-</v>
      </c>
      <c r="EI18" s="10" t="str">
        <f>IFERROR(__xludf.DUMMYFUNCTION("""COMPUTED_VALUE"""),"-")</f>
        <v>-</v>
      </c>
      <c r="EJ18" s="10" t="str">
        <f>IFERROR(__xludf.DUMMYFUNCTION("""COMPUTED_VALUE"""),"-")</f>
        <v>-</v>
      </c>
      <c r="EK18" s="10" t="str">
        <f>IFERROR(__xludf.DUMMYFUNCTION("""COMPUTED_VALUE"""),"-")</f>
        <v>-</v>
      </c>
      <c r="EL18" s="10" t="str">
        <f>IFERROR(__xludf.DUMMYFUNCTION("""COMPUTED_VALUE"""),"-")</f>
        <v>-</v>
      </c>
      <c r="EM18" s="10" t="str">
        <f>IFERROR(__xludf.DUMMYFUNCTION("""COMPUTED_VALUE"""),"-")</f>
        <v>-</v>
      </c>
      <c r="EN18" s="10" t="str">
        <f>IFERROR(__xludf.DUMMYFUNCTION("""COMPUTED_VALUE"""),"-")</f>
        <v>-</v>
      </c>
      <c r="EO18" s="10" t="str">
        <f>IFERROR(__xludf.DUMMYFUNCTION("""COMPUTED_VALUE"""),"-")</f>
        <v>-</v>
      </c>
      <c r="EP18" s="10" t="str">
        <f>IFERROR(__xludf.DUMMYFUNCTION("""COMPUTED_VALUE"""),"-")</f>
        <v>-</v>
      </c>
      <c r="EQ18" s="10" t="str">
        <f>IFERROR(__xludf.DUMMYFUNCTION("""COMPUTED_VALUE"""),"-")</f>
        <v>-</v>
      </c>
      <c r="ER18" s="10" t="str">
        <f>IFERROR(__xludf.DUMMYFUNCTION("""COMPUTED_VALUE"""),"-")</f>
        <v>-</v>
      </c>
      <c r="ES18" s="10" t="str">
        <f>IFERROR(__xludf.DUMMYFUNCTION("""COMPUTED_VALUE"""),"-")</f>
        <v>-</v>
      </c>
      <c r="ET18" s="10" t="str">
        <f>IFERROR(__xludf.DUMMYFUNCTION("""COMPUTED_VALUE"""),"-")</f>
        <v>-</v>
      </c>
      <c r="EU18" s="10" t="str">
        <f>IFERROR(__xludf.DUMMYFUNCTION("""COMPUTED_VALUE"""),"-")</f>
        <v>-</v>
      </c>
      <c r="EV18" s="10" t="str">
        <f>IFERROR(__xludf.DUMMYFUNCTION("""COMPUTED_VALUE"""),"-")</f>
        <v>-</v>
      </c>
      <c r="EW18" s="10" t="str">
        <f>IFERROR(__xludf.DUMMYFUNCTION("""COMPUTED_VALUE"""),"-")</f>
        <v>-</v>
      </c>
      <c r="EX18" s="10" t="str">
        <f>IFERROR(__xludf.DUMMYFUNCTION("""COMPUTED_VALUE"""),"-")</f>
        <v>-</v>
      </c>
      <c r="EY18" s="10" t="str">
        <f>IFERROR(__xludf.DUMMYFUNCTION("""COMPUTED_VALUE"""),"-")</f>
        <v>-</v>
      </c>
      <c r="EZ18" s="10" t="str">
        <f>IFERROR(__xludf.DUMMYFUNCTION("""COMPUTED_VALUE"""),"-")</f>
        <v>-</v>
      </c>
      <c r="FA18" s="10" t="str">
        <f>IFERROR(__xludf.DUMMYFUNCTION("""COMPUTED_VALUE"""),"-")</f>
        <v>-</v>
      </c>
      <c r="FB18" s="10" t="str">
        <f>IFERROR(__xludf.DUMMYFUNCTION("""COMPUTED_VALUE"""),"-")</f>
        <v>-</v>
      </c>
      <c r="FC18" s="10" t="str">
        <f>IFERROR(__xludf.DUMMYFUNCTION("""COMPUTED_VALUE"""),"-")</f>
        <v>-</v>
      </c>
      <c r="FD18" s="11" t="str">
        <f>IFERROR(__xludf.DUMMYFUNCTION("""COMPUTED_VALUE"""),"-")</f>
        <v>-</v>
      </c>
      <c r="FE18" s="10" t="str">
        <f>IFERROR(__xludf.DUMMYFUNCTION("""COMPUTED_VALUE"""),"-")</f>
        <v>-</v>
      </c>
      <c r="FF18" s="10" t="str">
        <f>IFERROR(__xludf.DUMMYFUNCTION("""COMPUTED_VALUE"""),"-")</f>
        <v>-</v>
      </c>
      <c r="FG18" s="10" t="str">
        <f>IFERROR(__xludf.DUMMYFUNCTION("""COMPUTED_VALUE"""),"-")</f>
        <v>-</v>
      </c>
      <c r="FH18" s="10" t="str">
        <f>IFERROR(__xludf.DUMMYFUNCTION("""COMPUTED_VALUE"""),"-")</f>
        <v>-</v>
      </c>
      <c r="FI18" s="10" t="str">
        <f>IFERROR(__xludf.DUMMYFUNCTION("""COMPUTED_VALUE"""),"-")</f>
        <v>-</v>
      </c>
      <c r="FJ18" s="10" t="str">
        <f>IFERROR(__xludf.DUMMYFUNCTION("""COMPUTED_VALUE"""),"-")</f>
        <v>-</v>
      </c>
      <c r="FK18" s="10" t="str">
        <f>IFERROR(__xludf.DUMMYFUNCTION("""COMPUTED_VALUE"""),"-")</f>
        <v>-</v>
      </c>
      <c r="FL18" s="10" t="str">
        <f>IFERROR(__xludf.DUMMYFUNCTION("""COMPUTED_VALUE"""),"-")</f>
        <v>-</v>
      </c>
      <c r="FM18" s="10" t="str">
        <f>IFERROR(__xludf.DUMMYFUNCTION("""COMPUTED_VALUE"""),"-")</f>
        <v>-</v>
      </c>
      <c r="FN18" s="10" t="str">
        <f>IFERROR(__xludf.DUMMYFUNCTION("""COMPUTED_VALUE"""),"-")</f>
        <v>-</v>
      </c>
      <c r="FO18" s="10" t="str">
        <f>IFERROR(__xludf.DUMMYFUNCTION("""COMPUTED_VALUE"""),"-")</f>
        <v>-</v>
      </c>
      <c r="FP18" s="10" t="str">
        <f>IFERROR(__xludf.DUMMYFUNCTION("""COMPUTED_VALUE"""),"-")</f>
        <v>-</v>
      </c>
      <c r="FQ18" s="10" t="str">
        <f>IFERROR(__xludf.DUMMYFUNCTION("""COMPUTED_VALUE"""),"-")</f>
        <v>-</v>
      </c>
      <c r="FR18" s="10" t="str">
        <f>IFERROR(__xludf.DUMMYFUNCTION("""COMPUTED_VALUE"""),"-")</f>
        <v>-</v>
      </c>
      <c r="FS18" s="10" t="str">
        <f>IFERROR(__xludf.DUMMYFUNCTION("""COMPUTED_VALUE"""),"-")</f>
        <v>-</v>
      </c>
      <c r="FT18" s="10" t="str">
        <f>IFERROR(__xludf.DUMMYFUNCTION("""COMPUTED_VALUE"""),"-")</f>
        <v>-</v>
      </c>
      <c r="FU18" s="10" t="str">
        <f>IFERROR(__xludf.DUMMYFUNCTION("""COMPUTED_VALUE"""),"-")</f>
        <v>-</v>
      </c>
      <c r="FV18" s="10" t="str">
        <f>IFERROR(__xludf.DUMMYFUNCTION("""COMPUTED_VALUE"""),"-")</f>
        <v>-</v>
      </c>
      <c r="FW18" s="10" t="str">
        <f>IFERROR(__xludf.DUMMYFUNCTION("""COMPUTED_VALUE"""),"-")</f>
        <v>-</v>
      </c>
      <c r="FX18" s="10" t="str">
        <f>IFERROR(__xludf.DUMMYFUNCTION("""COMPUTED_VALUE"""),"-")</f>
        <v>-</v>
      </c>
      <c r="FY18" s="10" t="str">
        <f>IFERROR(__xludf.DUMMYFUNCTION("""COMPUTED_VALUE"""),"-")</f>
        <v>-</v>
      </c>
      <c r="FZ18" s="10" t="str">
        <f>IFERROR(__xludf.DUMMYFUNCTION("""COMPUTED_VALUE"""),"-")</f>
        <v>-</v>
      </c>
      <c r="GA18" s="10" t="str">
        <f>IFERROR(__xludf.DUMMYFUNCTION("""COMPUTED_VALUE"""),"-")</f>
        <v>-</v>
      </c>
      <c r="GB18" s="10" t="str">
        <f>IFERROR(__xludf.DUMMYFUNCTION("""COMPUTED_VALUE"""),"-")</f>
        <v>-</v>
      </c>
      <c r="GC18" s="10" t="str">
        <f>IFERROR(__xludf.DUMMYFUNCTION("""COMPUTED_VALUE"""),"-")</f>
        <v>-</v>
      </c>
      <c r="GD18" s="10" t="str">
        <f>IFERROR(__xludf.DUMMYFUNCTION("""COMPUTED_VALUE"""),"-")</f>
        <v>-</v>
      </c>
      <c r="GE18" s="10" t="str">
        <f>IFERROR(__xludf.DUMMYFUNCTION("""COMPUTED_VALUE"""),"-")</f>
        <v>-</v>
      </c>
      <c r="GF18" s="10" t="str">
        <f>IFERROR(__xludf.DUMMYFUNCTION("""COMPUTED_VALUE"""),"-")</f>
        <v>-</v>
      </c>
      <c r="GG18" s="10" t="str">
        <f>IFERROR(__xludf.DUMMYFUNCTION("""COMPUTED_VALUE"""),"-")</f>
        <v>-</v>
      </c>
      <c r="GH18" s="10" t="str">
        <f>IFERROR(__xludf.DUMMYFUNCTION("""COMPUTED_VALUE"""),"-")</f>
        <v>-</v>
      </c>
      <c r="GI18" s="10" t="str">
        <f>IFERROR(__xludf.DUMMYFUNCTION("""COMPUTED_VALUE"""),"-")</f>
        <v>-</v>
      </c>
      <c r="GJ18" s="10" t="str">
        <f>IFERROR(__xludf.DUMMYFUNCTION("""COMPUTED_VALUE"""),"-")</f>
        <v>-</v>
      </c>
      <c r="GK18" s="10" t="str">
        <f>IFERROR(__xludf.DUMMYFUNCTION("""COMPUTED_VALUE"""),"-")</f>
        <v>-</v>
      </c>
      <c r="GL18" s="10" t="str">
        <f>IFERROR(__xludf.DUMMYFUNCTION("""COMPUTED_VALUE"""),"-")</f>
        <v>-</v>
      </c>
      <c r="GM18" s="10" t="str">
        <f>IFERROR(__xludf.DUMMYFUNCTION("""COMPUTED_VALUE"""),"-")</f>
        <v>-</v>
      </c>
      <c r="GN18" s="10" t="str">
        <f>IFERROR(__xludf.DUMMYFUNCTION("""COMPUTED_VALUE"""),"-")</f>
        <v>-</v>
      </c>
      <c r="GO18" s="10" t="str">
        <f>IFERROR(__xludf.DUMMYFUNCTION("""COMPUTED_VALUE"""),"-")</f>
        <v>-</v>
      </c>
      <c r="GP18" s="10" t="str">
        <f>IFERROR(__xludf.DUMMYFUNCTION("""COMPUTED_VALUE"""),"-")</f>
        <v>-</v>
      </c>
      <c r="GQ18" s="10" t="str">
        <f>IFERROR(__xludf.DUMMYFUNCTION("""COMPUTED_VALUE"""),"-")</f>
        <v>-</v>
      </c>
      <c r="GR18" s="10" t="str">
        <f>IFERROR(__xludf.DUMMYFUNCTION("""COMPUTED_VALUE"""),"-")</f>
        <v>-</v>
      </c>
      <c r="GS18" s="10" t="str">
        <f>IFERROR(__xludf.DUMMYFUNCTION("""COMPUTED_VALUE"""),"-")</f>
        <v>-</v>
      </c>
      <c r="GT18" s="10" t="str">
        <f>IFERROR(__xludf.DUMMYFUNCTION("""COMPUTED_VALUE"""),"-")</f>
        <v>-</v>
      </c>
      <c r="GU18" s="10" t="str">
        <f>IFERROR(__xludf.DUMMYFUNCTION("""COMPUTED_VALUE"""),"-")</f>
        <v>-</v>
      </c>
      <c r="GV18" s="10" t="str">
        <f>IFERROR(__xludf.DUMMYFUNCTION("""COMPUTED_VALUE"""),"-")</f>
        <v>-</v>
      </c>
      <c r="GW18" s="10" t="str">
        <f>IFERROR(__xludf.DUMMYFUNCTION("""COMPUTED_VALUE"""),"-")</f>
        <v>-</v>
      </c>
      <c r="GX18" s="10" t="str">
        <f>IFERROR(__xludf.DUMMYFUNCTION("""COMPUTED_VALUE"""),"-")</f>
        <v>-</v>
      </c>
      <c r="GY18" s="10" t="str">
        <f>IFERROR(__xludf.DUMMYFUNCTION("""COMPUTED_VALUE"""),"-")</f>
        <v>-</v>
      </c>
      <c r="GZ18" s="10" t="str">
        <f>IFERROR(__xludf.DUMMYFUNCTION("""COMPUTED_VALUE"""),"-")</f>
        <v>-</v>
      </c>
      <c r="HA18" s="10" t="str">
        <f>IFERROR(__xludf.DUMMYFUNCTION("""COMPUTED_VALUE"""),"-")</f>
        <v>-</v>
      </c>
      <c r="HB18" s="10" t="str">
        <f>IFERROR(__xludf.DUMMYFUNCTION("""COMPUTED_VALUE"""),"-")</f>
        <v>-</v>
      </c>
      <c r="HC18" s="10" t="str">
        <f>IFERROR(__xludf.DUMMYFUNCTION("""COMPUTED_VALUE"""),"-")</f>
        <v>-</v>
      </c>
      <c r="HD18" s="10" t="str">
        <f>IFERROR(__xludf.DUMMYFUNCTION("""COMPUTED_VALUE"""),"-")</f>
        <v>-</v>
      </c>
      <c r="HE18" s="10" t="str">
        <f>IFERROR(__xludf.DUMMYFUNCTION("""COMPUTED_VALUE"""),"-")</f>
        <v>-</v>
      </c>
      <c r="HF18" s="10" t="str">
        <f>IFERROR(__xludf.DUMMYFUNCTION("""COMPUTED_VALUE"""),"-")</f>
        <v>-</v>
      </c>
      <c r="HG18" s="10" t="str">
        <f>IFERROR(__xludf.DUMMYFUNCTION("""COMPUTED_VALUE"""),"-")</f>
        <v>-</v>
      </c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</row>
    <row r="19">
      <c r="A19" s="7"/>
      <c r="B19" s="8">
        <v>2.0</v>
      </c>
      <c r="C19" s="8" t="str">
        <f t="shared" si="1"/>
        <v>13 - 27</v>
      </c>
      <c r="D19" s="7" t="str">
        <f>IFERROR(__xludf.DUMMYFUNCTION("""COMPUTED_VALUE"""),"pigajunior")</f>
        <v>pigajunior</v>
      </c>
      <c r="E19" s="7" t="str">
        <f>IFERROR(__xludf.DUMMYFUNCTION("""COMPUTED_VALUE"""),"Miljan")</f>
        <v>Miljan</v>
      </c>
      <c r="F19" s="7" t="str">
        <f>IFERROR(__xludf.DUMMYFUNCTION("""COMPUTED_VALUE"""),"Markovic")</f>
        <v>Markovic</v>
      </c>
      <c r="G19" s="9">
        <f>IFERROR(__xludf.DUMMYFUNCTION("""COMPUTED_VALUE"""),143.0)</f>
        <v>143</v>
      </c>
      <c r="H19" s="7" t="str">
        <f>IFERROR(__xludf.DUMMYFUNCTION("""COMPUTED_VALUE"""),"ODOBREN")</f>
        <v>ODOBREN</v>
      </c>
      <c r="I19" s="7" t="str">
        <f>IFERROR(__xludf.DUMMYFUNCTION("""COMPUTED_VALUE"""),"Lebane")</f>
        <v>Lebane</v>
      </c>
      <c r="J19" s="7" t="str">
        <f>IFERROR(__xludf.DUMMYFUNCTION("""COMPUTED_VALUE"""),"Gimnazija")</f>
        <v>Gimnazija</v>
      </c>
      <c r="K19" s="7" t="str">
        <f>IFERROR(__xludf.DUMMYFUNCTION("""COMPUTED_VALUE"""),"IV")</f>
        <v>IV</v>
      </c>
      <c r="L19" s="7" t="str">
        <f>IFERROR(__xludf.DUMMYFUNCTION("""COMPUTED_VALUE"""),"B")</f>
        <v>B</v>
      </c>
      <c r="M19" s="7"/>
      <c r="N19" s="11">
        <f>IFERROR(__xludf.DUMMYFUNCTION("""COMPUTED_VALUE"""),100.0)</f>
        <v>100</v>
      </c>
      <c r="O19" s="10">
        <f>IFERROR(__xludf.DUMMYFUNCTION("""COMPUTED_VALUE"""),43.0)</f>
        <v>43</v>
      </c>
      <c r="P19" s="10">
        <f>IFERROR(__xludf.DUMMYFUNCTION("""COMPUTED_VALUE"""),0.0)</f>
        <v>0</v>
      </c>
      <c r="Q19" s="10" t="str">
        <f>IFERROR(__xludf.DUMMYFUNCTION("""COMPUTED_VALUE"""),"-")</f>
        <v>-</v>
      </c>
      <c r="R19" s="10" t="str">
        <f>IFERROR(__xludf.DUMMYFUNCTION("""COMPUTED_VALUE"""),"-")</f>
        <v>-</v>
      </c>
      <c r="S19" s="10" t="str">
        <f>IFERROR(__xludf.DUMMYFUNCTION("""COMPUTED_VALUE"""),"-")</f>
        <v>-</v>
      </c>
      <c r="T19" s="11">
        <f>IFERROR(__xludf.DUMMYFUNCTION("""COMPUTED_VALUE"""),1.0)</f>
        <v>1</v>
      </c>
      <c r="U19" s="10">
        <f>IFERROR(__xludf.DUMMYFUNCTION("""COMPUTED_VALUE"""),1.0)</f>
        <v>1</v>
      </c>
      <c r="V19" s="10">
        <f>IFERROR(__xludf.DUMMYFUNCTION("""COMPUTED_VALUE"""),1.0)</f>
        <v>1</v>
      </c>
      <c r="W19" s="10">
        <f>IFERROR(__xludf.DUMMYFUNCTION("""COMPUTED_VALUE"""),1.0)</f>
        <v>1</v>
      </c>
      <c r="X19" s="10">
        <f>IFERROR(__xludf.DUMMYFUNCTION("""COMPUTED_VALUE"""),1.0)</f>
        <v>1</v>
      </c>
      <c r="Y19" s="10">
        <f>IFERROR(__xludf.DUMMYFUNCTION("""COMPUTED_VALUE"""),1.0)</f>
        <v>1</v>
      </c>
      <c r="Z19" s="10">
        <f>IFERROR(__xludf.DUMMYFUNCTION("""COMPUTED_VALUE"""),1.0)</f>
        <v>1</v>
      </c>
      <c r="AA19" s="10">
        <f>IFERROR(__xludf.DUMMYFUNCTION("""COMPUTED_VALUE"""),1.0)</f>
        <v>1</v>
      </c>
      <c r="AB19" s="10">
        <f>IFERROR(__xludf.DUMMYFUNCTION("""COMPUTED_VALUE"""),1.0)</f>
        <v>1</v>
      </c>
      <c r="AC19" s="10">
        <f>IFERROR(__xludf.DUMMYFUNCTION("""COMPUTED_VALUE"""),1.0)</f>
        <v>1</v>
      </c>
      <c r="AD19" s="10">
        <f>IFERROR(__xludf.DUMMYFUNCTION("""COMPUTED_VALUE"""),1.0)</f>
        <v>1</v>
      </c>
      <c r="AE19" s="10">
        <f>IFERROR(__xludf.DUMMYFUNCTION("""COMPUTED_VALUE"""),1.0)</f>
        <v>1</v>
      </c>
      <c r="AF19" s="10">
        <f>IFERROR(__xludf.DUMMYFUNCTION("""COMPUTED_VALUE"""),1.0)</f>
        <v>1</v>
      </c>
      <c r="AG19" s="10">
        <f>IFERROR(__xludf.DUMMYFUNCTION("""COMPUTED_VALUE"""),1.0)</f>
        <v>1</v>
      </c>
      <c r="AH19" s="10">
        <f>IFERROR(__xludf.DUMMYFUNCTION("""COMPUTED_VALUE"""),1.0)</f>
        <v>1</v>
      </c>
      <c r="AI19" s="10">
        <f>IFERROR(__xludf.DUMMYFUNCTION("""COMPUTED_VALUE"""),1.0)</f>
        <v>1</v>
      </c>
      <c r="AJ19" s="10">
        <f>IFERROR(__xludf.DUMMYFUNCTION("""COMPUTED_VALUE"""),1.0)</f>
        <v>1</v>
      </c>
      <c r="AK19" s="10">
        <f>IFERROR(__xludf.DUMMYFUNCTION("""COMPUTED_VALUE"""),1.0)</f>
        <v>1</v>
      </c>
      <c r="AL19" s="10">
        <f>IFERROR(__xludf.DUMMYFUNCTION("""COMPUTED_VALUE"""),1.0)</f>
        <v>1</v>
      </c>
      <c r="AM19" s="10">
        <f>IFERROR(__xludf.DUMMYFUNCTION("""COMPUTED_VALUE"""),1.0)</f>
        <v>1</v>
      </c>
      <c r="AN19" s="11" t="str">
        <f>IFERROR(__xludf.DUMMYFUNCTION("""COMPUTED_VALUE"""),"WA")</f>
        <v>WA</v>
      </c>
      <c r="AO19" s="10">
        <f>IFERROR(__xludf.DUMMYFUNCTION("""COMPUTED_VALUE"""),1.0)</f>
        <v>1</v>
      </c>
      <c r="AP19" s="10">
        <f>IFERROR(__xludf.DUMMYFUNCTION("""COMPUTED_VALUE"""),1.0)</f>
        <v>1</v>
      </c>
      <c r="AQ19" s="10">
        <f>IFERROR(__xludf.DUMMYFUNCTION("""COMPUTED_VALUE"""),1.0)</f>
        <v>1</v>
      </c>
      <c r="AR19" s="10">
        <f>IFERROR(__xludf.DUMMYFUNCTION("""COMPUTED_VALUE"""),1.0)</f>
        <v>1</v>
      </c>
      <c r="AS19" s="10">
        <f>IFERROR(__xludf.DUMMYFUNCTION("""COMPUTED_VALUE"""),1.0)</f>
        <v>1</v>
      </c>
      <c r="AT19" s="10">
        <f>IFERROR(__xludf.DUMMYFUNCTION("""COMPUTED_VALUE"""),1.0)</f>
        <v>1</v>
      </c>
      <c r="AU19" s="10">
        <f>IFERROR(__xludf.DUMMYFUNCTION("""COMPUTED_VALUE"""),1.0)</f>
        <v>1</v>
      </c>
      <c r="AV19" s="10">
        <f>IFERROR(__xludf.DUMMYFUNCTION("""COMPUTED_VALUE"""),1.0)</f>
        <v>1</v>
      </c>
      <c r="AW19" s="10">
        <f>IFERROR(__xludf.DUMMYFUNCTION("""COMPUTED_VALUE"""),1.0)</f>
        <v>1</v>
      </c>
      <c r="AX19" s="10">
        <f>IFERROR(__xludf.DUMMYFUNCTION("""COMPUTED_VALUE"""),1.0)</f>
        <v>1</v>
      </c>
      <c r="AY19" s="10">
        <f>IFERROR(__xludf.DUMMYFUNCTION("""COMPUTED_VALUE"""),1.0)</f>
        <v>1</v>
      </c>
      <c r="AZ19" s="10" t="str">
        <f>IFERROR(__xludf.DUMMYFUNCTION("""COMPUTED_VALUE"""),"WA")</f>
        <v>WA</v>
      </c>
      <c r="BA19" s="10" t="str">
        <f>IFERROR(__xludf.DUMMYFUNCTION("""COMPUTED_VALUE"""),"WA")</f>
        <v>WA</v>
      </c>
      <c r="BB19" s="10" t="str">
        <f>IFERROR(__xludf.DUMMYFUNCTION("""COMPUTED_VALUE"""),"WA")</f>
        <v>WA</v>
      </c>
      <c r="BC19" s="10" t="str">
        <f>IFERROR(__xludf.DUMMYFUNCTION("""COMPUTED_VALUE"""),"WA")</f>
        <v>WA</v>
      </c>
      <c r="BD19" s="10" t="str">
        <f>IFERROR(__xludf.DUMMYFUNCTION("""COMPUTED_VALUE"""),"WA")</f>
        <v>WA</v>
      </c>
      <c r="BE19" s="10" t="str">
        <f>IFERROR(__xludf.DUMMYFUNCTION("""COMPUTED_VALUE"""),"WA")</f>
        <v>WA</v>
      </c>
      <c r="BF19" s="10" t="str">
        <f>IFERROR(__xludf.DUMMYFUNCTION("""COMPUTED_VALUE"""),"WA")</f>
        <v>WA</v>
      </c>
      <c r="BG19" s="10" t="str">
        <f>IFERROR(__xludf.DUMMYFUNCTION("""COMPUTED_VALUE"""),"WA")</f>
        <v>WA</v>
      </c>
      <c r="BH19" s="10" t="str">
        <f>IFERROR(__xludf.DUMMYFUNCTION("""COMPUTED_VALUE"""),"WA")</f>
        <v>WA</v>
      </c>
      <c r="BI19" s="10" t="str">
        <f>IFERROR(__xludf.DUMMYFUNCTION("""COMPUTED_VALUE"""),"WA")</f>
        <v>WA</v>
      </c>
      <c r="BJ19" s="10" t="str">
        <f>IFERROR(__xludf.DUMMYFUNCTION("""COMPUTED_VALUE"""),"WA")</f>
        <v>WA</v>
      </c>
      <c r="BK19" s="10" t="str">
        <f>IFERROR(__xludf.DUMMYFUNCTION("""COMPUTED_VALUE"""),"WA")</f>
        <v>WA</v>
      </c>
      <c r="BL19" s="11">
        <f>IFERROR(__xludf.DUMMYFUNCTION("""COMPUTED_VALUE"""),1.0)</f>
        <v>1</v>
      </c>
      <c r="BM19" s="10">
        <f>IFERROR(__xludf.DUMMYFUNCTION("""COMPUTED_VALUE"""),1.0)</f>
        <v>1</v>
      </c>
      <c r="BN19" s="10" t="str">
        <f>IFERROR(__xludf.DUMMYFUNCTION("""COMPUTED_VALUE"""),"WA")</f>
        <v>WA</v>
      </c>
      <c r="BO19" s="10" t="str">
        <f>IFERROR(__xludf.DUMMYFUNCTION("""COMPUTED_VALUE"""),"WA")</f>
        <v>WA</v>
      </c>
      <c r="BP19" s="10" t="str">
        <f>IFERROR(__xludf.DUMMYFUNCTION("""COMPUTED_VALUE"""),"WA")</f>
        <v>WA</v>
      </c>
      <c r="BQ19" s="10" t="str">
        <f>IFERROR(__xludf.DUMMYFUNCTION("""COMPUTED_VALUE"""),"WA")</f>
        <v>WA</v>
      </c>
      <c r="BR19" s="10" t="str">
        <f>IFERROR(__xludf.DUMMYFUNCTION("""COMPUTED_VALUE"""),"WA")</f>
        <v>WA</v>
      </c>
      <c r="BS19" s="10" t="str">
        <f>IFERROR(__xludf.DUMMYFUNCTION("""COMPUTED_VALUE"""),"WA")</f>
        <v>WA</v>
      </c>
      <c r="BT19" s="10" t="str">
        <f>IFERROR(__xludf.DUMMYFUNCTION("""COMPUTED_VALUE"""),"WA")</f>
        <v>WA</v>
      </c>
      <c r="BU19" s="10" t="str">
        <f>IFERROR(__xludf.DUMMYFUNCTION("""COMPUTED_VALUE"""),"WA")</f>
        <v>WA</v>
      </c>
      <c r="BV19" s="10" t="str">
        <f>IFERROR(__xludf.DUMMYFUNCTION("""COMPUTED_VALUE"""),"WA")</f>
        <v>WA</v>
      </c>
      <c r="BW19" s="10" t="str">
        <f>IFERROR(__xludf.DUMMYFUNCTION("""COMPUTED_VALUE"""),"WA")</f>
        <v>WA</v>
      </c>
      <c r="BX19" s="10">
        <f>IFERROR(__xludf.DUMMYFUNCTION("""COMPUTED_VALUE"""),1.0)</f>
        <v>1</v>
      </c>
      <c r="BY19" s="10" t="str">
        <f>IFERROR(__xludf.DUMMYFUNCTION("""COMPUTED_VALUE"""),"WA")</f>
        <v>WA</v>
      </c>
      <c r="BZ19" s="10">
        <f>IFERROR(__xludf.DUMMYFUNCTION("""COMPUTED_VALUE"""),1.0)</f>
        <v>1</v>
      </c>
      <c r="CA19" s="10" t="str">
        <f>IFERROR(__xludf.DUMMYFUNCTION("""COMPUTED_VALUE"""),"WA")</f>
        <v>WA</v>
      </c>
      <c r="CB19" s="10" t="str">
        <f>IFERROR(__xludf.DUMMYFUNCTION("""COMPUTED_VALUE"""),"WA")</f>
        <v>WA</v>
      </c>
      <c r="CC19" s="10" t="str">
        <f>IFERROR(__xludf.DUMMYFUNCTION("""COMPUTED_VALUE"""),"WA")</f>
        <v>WA</v>
      </c>
      <c r="CD19" s="10">
        <f>IFERROR(__xludf.DUMMYFUNCTION("""COMPUTED_VALUE"""),1.0)</f>
        <v>1</v>
      </c>
      <c r="CE19" s="10" t="str">
        <f>IFERROR(__xludf.DUMMYFUNCTION("""COMPUTED_VALUE"""),"WA")</f>
        <v>WA</v>
      </c>
      <c r="CF19" s="10" t="str">
        <f>IFERROR(__xludf.DUMMYFUNCTION("""COMPUTED_VALUE"""),"WA")</f>
        <v>WA</v>
      </c>
      <c r="CG19" s="10" t="str">
        <f>IFERROR(__xludf.DUMMYFUNCTION("""COMPUTED_VALUE"""),"WA")</f>
        <v>WA</v>
      </c>
      <c r="CH19" s="10">
        <f>IFERROR(__xludf.DUMMYFUNCTION("""COMPUTED_VALUE"""),1.0)</f>
        <v>1</v>
      </c>
      <c r="CI19" s="10" t="str">
        <f>IFERROR(__xludf.DUMMYFUNCTION("""COMPUTED_VALUE"""),"WA")</f>
        <v>WA</v>
      </c>
      <c r="CJ19" s="10" t="str">
        <f>IFERROR(__xludf.DUMMYFUNCTION("""COMPUTED_VALUE"""),"WA")</f>
        <v>WA</v>
      </c>
      <c r="CK19" s="10" t="str">
        <f>IFERROR(__xludf.DUMMYFUNCTION("""COMPUTED_VALUE"""),"WA")</f>
        <v>WA</v>
      </c>
      <c r="CL19" s="10" t="str">
        <f>IFERROR(__xludf.DUMMYFUNCTION("""COMPUTED_VALUE"""),"WA")</f>
        <v>WA</v>
      </c>
      <c r="CM19" s="10">
        <f>IFERROR(__xludf.DUMMYFUNCTION("""COMPUTED_VALUE"""),1.0)</f>
        <v>1</v>
      </c>
      <c r="CN19" s="10" t="str">
        <f>IFERROR(__xludf.DUMMYFUNCTION("""COMPUTED_VALUE"""),"WA")</f>
        <v>WA</v>
      </c>
      <c r="CO19" s="11" t="str">
        <f>IFERROR(__xludf.DUMMYFUNCTION("""COMPUTED_VALUE"""),"-")</f>
        <v>-</v>
      </c>
      <c r="CP19" s="10" t="str">
        <f>IFERROR(__xludf.DUMMYFUNCTION("""COMPUTED_VALUE"""),"-")</f>
        <v>-</v>
      </c>
      <c r="CQ19" s="10" t="str">
        <f>IFERROR(__xludf.DUMMYFUNCTION("""COMPUTED_VALUE"""),"-")</f>
        <v>-</v>
      </c>
      <c r="CR19" s="10" t="str">
        <f>IFERROR(__xludf.DUMMYFUNCTION("""COMPUTED_VALUE"""),"-")</f>
        <v>-</v>
      </c>
      <c r="CS19" s="10" t="str">
        <f>IFERROR(__xludf.DUMMYFUNCTION("""COMPUTED_VALUE"""),"-")</f>
        <v>-</v>
      </c>
      <c r="CT19" s="10" t="str">
        <f>IFERROR(__xludf.DUMMYFUNCTION("""COMPUTED_VALUE"""),"-")</f>
        <v>-</v>
      </c>
      <c r="CU19" s="10" t="str">
        <f>IFERROR(__xludf.DUMMYFUNCTION("""COMPUTED_VALUE"""),"-")</f>
        <v>-</v>
      </c>
      <c r="CV19" s="10" t="str">
        <f>IFERROR(__xludf.DUMMYFUNCTION("""COMPUTED_VALUE"""),"-")</f>
        <v>-</v>
      </c>
      <c r="CW19" s="10" t="str">
        <f>IFERROR(__xludf.DUMMYFUNCTION("""COMPUTED_VALUE"""),"-")</f>
        <v>-</v>
      </c>
      <c r="CX19" s="10" t="str">
        <f>IFERROR(__xludf.DUMMYFUNCTION("""COMPUTED_VALUE"""),"-")</f>
        <v>-</v>
      </c>
      <c r="CY19" s="10" t="str">
        <f>IFERROR(__xludf.DUMMYFUNCTION("""COMPUTED_VALUE"""),"-")</f>
        <v>-</v>
      </c>
      <c r="CZ19" s="10" t="str">
        <f>IFERROR(__xludf.DUMMYFUNCTION("""COMPUTED_VALUE"""),"-")</f>
        <v>-</v>
      </c>
      <c r="DA19" s="10" t="str">
        <f>IFERROR(__xludf.DUMMYFUNCTION("""COMPUTED_VALUE"""),"-")</f>
        <v>-</v>
      </c>
      <c r="DB19" s="10" t="str">
        <f>IFERROR(__xludf.DUMMYFUNCTION("""COMPUTED_VALUE"""),"-")</f>
        <v>-</v>
      </c>
      <c r="DC19" s="10" t="str">
        <f>IFERROR(__xludf.DUMMYFUNCTION("""COMPUTED_VALUE"""),"-")</f>
        <v>-</v>
      </c>
      <c r="DD19" s="10" t="str">
        <f>IFERROR(__xludf.DUMMYFUNCTION("""COMPUTED_VALUE"""),"-")</f>
        <v>-</v>
      </c>
      <c r="DE19" s="10" t="str">
        <f>IFERROR(__xludf.DUMMYFUNCTION("""COMPUTED_VALUE"""),"-")</f>
        <v>-</v>
      </c>
      <c r="DF19" s="10" t="str">
        <f>IFERROR(__xludf.DUMMYFUNCTION("""COMPUTED_VALUE"""),"-")</f>
        <v>-</v>
      </c>
      <c r="DG19" s="10" t="str">
        <f>IFERROR(__xludf.DUMMYFUNCTION("""COMPUTED_VALUE"""),"-")</f>
        <v>-</v>
      </c>
      <c r="DH19" s="10" t="str">
        <f>IFERROR(__xludf.DUMMYFUNCTION("""COMPUTED_VALUE"""),"-")</f>
        <v>-</v>
      </c>
      <c r="DI19" s="10" t="str">
        <f>IFERROR(__xludf.DUMMYFUNCTION("""COMPUTED_VALUE"""),"-")</f>
        <v>-</v>
      </c>
      <c r="DJ19" s="10" t="str">
        <f>IFERROR(__xludf.DUMMYFUNCTION("""COMPUTED_VALUE"""),"-")</f>
        <v>-</v>
      </c>
      <c r="DK19" s="10" t="str">
        <f>IFERROR(__xludf.DUMMYFUNCTION("""COMPUTED_VALUE"""),"-")</f>
        <v>-</v>
      </c>
      <c r="DL19" s="10" t="str">
        <f>IFERROR(__xludf.DUMMYFUNCTION("""COMPUTED_VALUE"""),"-")</f>
        <v>-</v>
      </c>
      <c r="DM19" s="10" t="str">
        <f>IFERROR(__xludf.DUMMYFUNCTION("""COMPUTED_VALUE"""),"-")</f>
        <v>-</v>
      </c>
      <c r="DN19" s="10" t="str">
        <f>IFERROR(__xludf.DUMMYFUNCTION("""COMPUTED_VALUE"""),"-")</f>
        <v>-</v>
      </c>
      <c r="DO19" s="10" t="str">
        <f>IFERROR(__xludf.DUMMYFUNCTION("""COMPUTED_VALUE"""),"-")</f>
        <v>-</v>
      </c>
      <c r="DP19" s="10" t="str">
        <f>IFERROR(__xludf.DUMMYFUNCTION("""COMPUTED_VALUE"""),"-")</f>
        <v>-</v>
      </c>
      <c r="DQ19" s="10" t="str">
        <f>IFERROR(__xludf.DUMMYFUNCTION("""COMPUTED_VALUE"""),"-")</f>
        <v>-</v>
      </c>
      <c r="DR19" s="10" t="str">
        <f>IFERROR(__xludf.DUMMYFUNCTION("""COMPUTED_VALUE"""),"-")</f>
        <v>-</v>
      </c>
      <c r="DS19" s="10" t="str">
        <f>IFERROR(__xludf.DUMMYFUNCTION("""COMPUTED_VALUE"""),"-")</f>
        <v>-</v>
      </c>
      <c r="DT19" s="10" t="str">
        <f>IFERROR(__xludf.DUMMYFUNCTION("""COMPUTED_VALUE"""),"-")</f>
        <v>-</v>
      </c>
      <c r="DU19" s="10" t="str">
        <f>IFERROR(__xludf.DUMMYFUNCTION("""COMPUTED_VALUE"""),"-")</f>
        <v>-</v>
      </c>
      <c r="DV19" s="10" t="str">
        <f>IFERROR(__xludf.DUMMYFUNCTION("""COMPUTED_VALUE"""),"-")</f>
        <v>-</v>
      </c>
      <c r="DW19" s="10" t="str">
        <f>IFERROR(__xludf.DUMMYFUNCTION("""COMPUTED_VALUE"""),"-")</f>
        <v>-</v>
      </c>
      <c r="DX19" s="10" t="str">
        <f>IFERROR(__xludf.DUMMYFUNCTION("""COMPUTED_VALUE"""),"-")</f>
        <v>-</v>
      </c>
      <c r="DY19" s="10" t="str">
        <f>IFERROR(__xludf.DUMMYFUNCTION("""COMPUTED_VALUE"""),"-")</f>
        <v>-</v>
      </c>
      <c r="DZ19" s="10" t="str">
        <f>IFERROR(__xludf.DUMMYFUNCTION("""COMPUTED_VALUE"""),"-")</f>
        <v>-</v>
      </c>
      <c r="EA19" s="10" t="str">
        <f>IFERROR(__xludf.DUMMYFUNCTION("""COMPUTED_VALUE"""),"-")</f>
        <v>-</v>
      </c>
      <c r="EB19" s="10" t="str">
        <f>IFERROR(__xludf.DUMMYFUNCTION("""COMPUTED_VALUE"""),"-")</f>
        <v>-</v>
      </c>
      <c r="EC19" s="10" t="str">
        <f>IFERROR(__xludf.DUMMYFUNCTION("""COMPUTED_VALUE"""),"-")</f>
        <v>-</v>
      </c>
      <c r="ED19" s="10" t="str">
        <f>IFERROR(__xludf.DUMMYFUNCTION("""COMPUTED_VALUE"""),"-")</f>
        <v>-</v>
      </c>
      <c r="EE19" s="10" t="str">
        <f>IFERROR(__xludf.DUMMYFUNCTION("""COMPUTED_VALUE"""),"-")</f>
        <v>-</v>
      </c>
      <c r="EF19" s="10" t="str">
        <f>IFERROR(__xludf.DUMMYFUNCTION("""COMPUTED_VALUE"""),"-")</f>
        <v>-</v>
      </c>
      <c r="EG19" s="10" t="str">
        <f>IFERROR(__xludf.DUMMYFUNCTION("""COMPUTED_VALUE"""),"-")</f>
        <v>-</v>
      </c>
      <c r="EH19" s="10" t="str">
        <f>IFERROR(__xludf.DUMMYFUNCTION("""COMPUTED_VALUE"""),"-")</f>
        <v>-</v>
      </c>
      <c r="EI19" s="10" t="str">
        <f>IFERROR(__xludf.DUMMYFUNCTION("""COMPUTED_VALUE"""),"-")</f>
        <v>-</v>
      </c>
      <c r="EJ19" s="10" t="str">
        <f>IFERROR(__xludf.DUMMYFUNCTION("""COMPUTED_VALUE"""),"-")</f>
        <v>-</v>
      </c>
      <c r="EK19" s="10" t="str">
        <f>IFERROR(__xludf.DUMMYFUNCTION("""COMPUTED_VALUE"""),"-")</f>
        <v>-</v>
      </c>
      <c r="EL19" s="10" t="str">
        <f>IFERROR(__xludf.DUMMYFUNCTION("""COMPUTED_VALUE"""),"-")</f>
        <v>-</v>
      </c>
      <c r="EM19" s="10" t="str">
        <f>IFERROR(__xludf.DUMMYFUNCTION("""COMPUTED_VALUE"""),"-")</f>
        <v>-</v>
      </c>
      <c r="EN19" s="10" t="str">
        <f>IFERROR(__xludf.DUMMYFUNCTION("""COMPUTED_VALUE"""),"-")</f>
        <v>-</v>
      </c>
      <c r="EO19" s="10" t="str">
        <f>IFERROR(__xludf.DUMMYFUNCTION("""COMPUTED_VALUE"""),"-")</f>
        <v>-</v>
      </c>
      <c r="EP19" s="10" t="str">
        <f>IFERROR(__xludf.DUMMYFUNCTION("""COMPUTED_VALUE"""),"-")</f>
        <v>-</v>
      </c>
      <c r="EQ19" s="10" t="str">
        <f>IFERROR(__xludf.DUMMYFUNCTION("""COMPUTED_VALUE"""),"-")</f>
        <v>-</v>
      </c>
      <c r="ER19" s="10" t="str">
        <f>IFERROR(__xludf.DUMMYFUNCTION("""COMPUTED_VALUE"""),"-")</f>
        <v>-</v>
      </c>
      <c r="ES19" s="10" t="str">
        <f>IFERROR(__xludf.DUMMYFUNCTION("""COMPUTED_VALUE"""),"-")</f>
        <v>-</v>
      </c>
      <c r="ET19" s="10" t="str">
        <f>IFERROR(__xludf.DUMMYFUNCTION("""COMPUTED_VALUE"""),"-")</f>
        <v>-</v>
      </c>
      <c r="EU19" s="10" t="str">
        <f>IFERROR(__xludf.DUMMYFUNCTION("""COMPUTED_VALUE"""),"-")</f>
        <v>-</v>
      </c>
      <c r="EV19" s="10" t="str">
        <f>IFERROR(__xludf.DUMMYFUNCTION("""COMPUTED_VALUE"""),"-")</f>
        <v>-</v>
      </c>
      <c r="EW19" s="10" t="str">
        <f>IFERROR(__xludf.DUMMYFUNCTION("""COMPUTED_VALUE"""),"-")</f>
        <v>-</v>
      </c>
      <c r="EX19" s="10" t="str">
        <f>IFERROR(__xludf.DUMMYFUNCTION("""COMPUTED_VALUE"""),"-")</f>
        <v>-</v>
      </c>
      <c r="EY19" s="10" t="str">
        <f>IFERROR(__xludf.DUMMYFUNCTION("""COMPUTED_VALUE"""),"-")</f>
        <v>-</v>
      </c>
      <c r="EZ19" s="10" t="str">
        <f>IFERROR(__xludf.DUMMYFUNCTION("""COMPUTED_VALUE"""),"-")</f>
        <v>-</v>
      </c>
      <c r="FA19" s="10" t="str">
        <f>IFERROR(__xludf.DUMMYFUNCTION("""COMPUTED_VALUE"""),"-")</f>
        <v>-</v>
      </c>
      <c r="FB19" s="10" t="str">
        <f>IFERROR(__xludf.DUMMYFUNCTION("""COMPUTED_VALUE"""),"-")</f>
        <v>-</v>
      </c>
      <c r="FC19" s="10" t="str">
        <f>IFERROR(__xludf.DUMMYFUNCTION("""COMPUTED_VALUE"""),"-")</f>
        <v>-</v>
      </c>
      <c r="FD19" s="11" t="str">
        <f>IFERROR(__xludf.DUMMYFUNCTION("""COMPUTED_VALUE"""),"-")</f>
        <v>-</v>
      </c>
      <c r="FE19" s="10" t="str">
        <f>IFERROR(__xludf.DUMMYFUNCTION("""COMPUTED_VALUE"""),"-")</f>
        <v>-</v>
      </c>
      <c r="FF19" s="10" t="str">
        <f>IFERROR(__xludf.DUMMYFUNCTION("""COMPUTED_VALUE"""),"-")</f>
        <v>-</v>
      </c>
      <c r="FG19" s="10" t="str">
        <f>IFERROR(__xludf.DUMMYFUNCTION("""COMPUTED_VALUE"""),"-")</f>
        <v>-</v>
      </c>
      <c r="FH19" s="10" t="str">
        <f>IFERROR(__xludf.DUMMYFUNCTION("""COMPUTED_VALUE"""),"-")</f>
        <v>-</v>
      </c>
      <c r="FI19" s="10" t="str">
        <f>IFERROR(__xludf.DUMMYFUNCTION("""COMPUTED_VALUE"""),"-")</f>
        <v>-</v>
      </c>
      <c r="FJ19" s="10" t="str">
        <f>IFERROR(__xludf.DUMMYFUNCTION("""COMPUTED_VALUE"""),"-")</f>
        <v>-</v>
      </c>
      <c r="FK19" s="10" t="str">
        <f>IFERROR(__xludf.DUMMYFUNCTION("""COMPUTED_VALUE"""),"-")</f>
        <v>-</v>
      </c>
      <c r="FL19" s="10" t="str">
        <f>IFERROR(__xludf.DUMMYFUNCTION("""COMPUTED_VALUE"""),"-")</f>
        <v>-</v>
      </c>
      <c r="FM19" s="10" t="str">
        <f>IFERROR(__xludf.DUMMYFUNCTION("""COMPUTED_VALUE"""),"-")</f>
        <v>-</v>
      </c>
      <c r="FN19" s="10" t="str">
        <f>IFERROR(__xludf.DUMMYFUNCTION("""COMPUTED_VALUE"""),"-")</f>
        <v>-</v>
      </c>
      <c r="FO19" s="10" t="str">
        <f>IFERROR(__xludf.DUMMYFUNCTION("""COMPUTED_VALUE"""),"-")</f>
        <v>-</v>
      </c>
      <c r="FP19" s="10" t="str">
        <f>IFERROR(__xludf.DUMMYFUNCTION("""COMPUTED_VALUE"""),"-")</f>
        <v>-</v>
      </c>
      <c r="FQ19" s="10" t="str">
        <f>IFERROR(__xludf.DUMMYFUNCTION("""COMPUTED_VALUE"""),"-")</f>
        <v>-</v>
      </c>
      <c r="FR19" s="10" t="str">
        <f>IFERROR(__xludf.DUMMYFUNCTION("""COMPUTED_VALUE"""),"-")</f>
        <v>-</v>
      </c>
      <c r="FS19" s="10" t="str">
        <f>IFERROR(__xludf.DUMMYFUNCTION("""COMPUTED_VALUE"""),"-")</f>
        <v>-</v>
      </c>
      <c r="FT19" s="10" t="str">
        <f>IFERROR(__xludf.DUMMYFUNCTION("""COMPUTED_VALUE"""),"-")</f>
        <v>-</v>
      </c>
      <c r="FU19" s="10" t="str">
        <f>IFERROR(__xludf.DUMMYFUNCTION("""COMPUTED_VALUE"""),"-")</f>
        <v>-</v>
      </c>
      <c r="FV19" s="10" t="str">
        <f>IFERROR(__xludf.DUMMYFUNCTION("""COMPUTED_VALUE"""),"-")</f>
        <v>-</v>
      </c>
      <c r="FW19" s="10" t="str">
        <f>IFERROR(__xludf.DUMMYFUNCTION("""COMPUTED_VALUE"""),"-")</f>
        <v>-</v>
      </c>
      <c r="FX19" s="10" t="str">
        <f>IFERROR(__xludf.DUMMYFUNCTION("""COMPUTED_VALUE"""),"-")</f>
        <v>-</v>
      </c>
      <c r="FY19" s="10" t="str">
        <f>IFERROR(__xludf.DUMMYFUNCTION("""COMPUTED_VALUE"""),"-")</f>
        <v>-</v>
      </c>
      <c r="FZ19" s="10" t="str">
        <f>IFERROR(__xludf.DUMMYFUNCTION("""COMPUTED_VALUE"""),"-")</f>
        <v>-</v>
      </c>
      <c r="GA19" s="10" t="str">
        <f>IFERROR(__xludf.DUMMYFUNCTION("""COMPUTED_VALUE"""),"-")</f>
        <v>-</v>
      </c>
      <c r="GB19" s="10" t="str">
        <f>IFERROR(__xludf.DUMMYFUNCTION("""COMPUTED_VALUE"""),"-")</f>
        <v>-</v>
      </c>
      <c r="GC19" s="10" t="str">
        <f>IFERROR(__xludf.DUMMYFUNCTION("""COMPUTED_VALUE"""),"-")</f>
        <v>-</v>
      </c>
      <c r="GD19" s="10" t="str">
        <f>IFERROR(__xludf.DUMMYFUNCTION("""COMPUTED_VALUE"""),"-")</f>
        <v>-</v>
      </c>
      <c r="GE19" s="10" t="str">
        <f>IFERROR(__xludf.DUMMYFUNCTION("""COMPUTED_VALUE"""),"-")</f>
        <v>-</v>
      </c>
      <c r="GF19" s="10" t="str">
        <f>IFERROR(__xludf.DUMMYFUNCTION("""COMPUTED_VALUE"""),"-")</f>
        <v>-</v>
      </c>
      <c r="GG19" s="10" t="str">
        <f>IFERROR(__xludf.DUMMYFUNCTION("""COMPUTED_VALUE"""),"-")</f>
        <v>-</v>
      </c>
      <c r="GH19" s="10" t="str">
        <f>IFERROR(__xludf.DUMMYFUNCTION("""COMPUTED_VALUE"""),"-")</f>
        <v>-</v>
      </c>
      <c r="GI19" s="10" t="str">
        <f>IFERROR(__xludf.DUMMYFUNCTION("""COMPUTED_VALUE"""),"-")</f>
        <v>-</v>
      </c>
      <c r="GJ19" s="10" t="str">
        <f>IFERROR(__xludf.DUMMYFUNCTION("""COMPUTED_VALUE"""),"-")</f>
        <v>-</v>
      </c>
      <c r="GK19" s="10" t="str">
        <f>IFERROR(__xludf.DUMMYFUNCTION("""COMPUTED_VALUE"""),"-")</f>
        <v>-</v>
      </c>
      <c r="GL19" s="10" t="str">
        <f>IFERROR(__xludf.DUMMYFUNCTION("""COMPUTED_VALUE"""),"-")</f>
        <v>-</v>
      </c>
      <c r="GM19" s="10" t="str">
        <f>IFERROR(__xludf.DUMMYFUNCTION("""COMPUTED_VALUE"""),"-")</f>
        <v>-</v>
      </c>
      <c r="GN19" s="10" t="str">
        <f>IFERROR(__xludf.DUMMYFUNCTION("""COMPUTED_VALUE"""),"-")</f>
        <v>-</v>
      </c>
      <c r="GO19" s="10" t="str">
        <f>IFERROR(__xludf.DUMMYFUNCTION("""COMPUTED_VALUE"""),"-")</f>
        <v>-</v>
      </c>
      <c r="GP19" s="10" t="str">
        <f>IFERROR(__xludf.DUMMYFUNCTION("""COMPUTED_VALUE"""),"-")</f>
        <v>-</v>
      </c>
      <c r="GQ19" s="10" t="str">
        <f>IFERROR(__xludf.DUMMYFUNCTION("""COMPUTED_VALUE"""),"-")</f>
        <v>-</v>
      </c>
      <c r="GR19" s="10" t="str">
        <f>IFERROR(__xludf.DUMMYFUNCTION("""COMPUTED_VALUE"""),"-")</f>
        <v>-</v>
      </c>
      <c r="GS19" s="10" t="str">
        <f>IFERROR(__xludf.DUMMYFUNCTION("""COMPUTED_VALUE"""),"-")</f>
        <v>-</v>
      </c>
      <c r="GT19" s="10" t="str">
        <f>IFERROR(__xludf.DUMMYFUNCTION("""COMPUTED_VALUE"""),"-")</f>
        <v>-</v>
      </c>
      <c r="GU19" s="10" t="str">
        <f>IFERROR(__xludf.DUMMYFUNCTION("""COMPUTED_VALUE"""),"-")</f>
        <v>-</v>
      </c>
      <c r="GV19" s="10" t="str">
        <f>IFERROR(__xludf.DUMMYFUNCTION("""COMPUTED_VALUE"""),"-")</f>
        <v>-</v>
      </c>
      <c r="GW19" s="10" t="str">
        <f>IFERROR(__xludf.DUMMYFUNCTION("""COMPUTED_VALUE"""),"-")</f>
        <v>-</v>
      </c>
      <c r="GX19" s="10" t="str">
        <f>IFERROR(__xludf.DUMMYFUNCTION("""COMPUTED_VALUE"""),"-")</f>
        <v>-</v>
      </c>
      <c r="GY19" s="10" t="str">
        <f>IFERROR(__xludf.DUMMYFUNCTION("""COMPUTED_VALUE"""),"-")</f>
        <v>-</v>
      </c>
      <c r="GZ19" s="10" t="str">
        <f>IFERROR(__xludf.DUMMYFUNCTION("""COMPUTED_VALUE"""),"-")</f>
        <v>-</v>
      </c>
      <c r="HA19" s="10" t="str">
        <f>IFERROR(__xludf.DUMMYFUNCTION("""COMPUTED_VALUE"""),"-")</f>
        <v>-</v>
      </c>
      <c r="HB19" s="10" t="str">
        <f>IFERROR(__xludf.DUMMYFUNCTION("""COMPUTED_VALUE"""),"-")</f>
        <v>-</v>
      </c>
      <c r="HC19" s="10" t="str">
        <f>IFERROR(__xludf.DUMMYFUNCTION("""COMPUTED_VALUE"""),"-")</f>
        <v>-</v>
      </c>
      <c r="HD19" s="10" t="str">
        <f>IFERROR(__xludf.DUMMYFUNCTION("""COMPUTED_VALUE"""),"-")</f>
        <v>-</v>
      </c>
      <c r="HE19" s="10" t="str">
        <f>IFERROR(__xludf.DUMMYFUNCTION("""COMPUTED_VALUE"""),"-")</f>
        <v>-</v>
      </c>
      <c r="HF19" s="10" t="str">
        <f>IFERROR(__xludf.DUMMYFUNCTION("""COMPUTED_VALUE"""),"-")</f>
        <v>-</v>
      </c>
      <c r="HG19" s="10" t="str">
        <f>IFERROR(__xludf.DUMMYFUNCTION("""COMPUTED_VALUE"""),"-")</f>
        <v>-</v>
      </c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</row>
    <row r="20">
      <c r="A20" s="7"/>
      <c r="B20" s="8">
        <v>2.0</v>
      </c>
      <c r="C20" s="8" t="str">
        <f t="shared" si="1"/>
        <v>13 - 27</v>
      </c>
      <c r="D20" s="7" t="str">
        <f>IFERROR(__xludf.DUMMYFUNCTION("""COMPUTED_VALUE"""),"SolimMS")</f>
        <v>SolimMS</v>
      </c>
      <c r="E20" s="7" t="str">
        <f>IFERROR(__xludf.DUMMYFUNCTION("""COMPUTED_VALUE"""),"Miloš")</f>
        <v>Miloš</v>
      </c>
      <c r="F20" s="7" t="str">
        <f>IFERROR(__xludf.DUMMYFUNCTION("""COMPUTED_VALUE"""),"Medić")</f>
        <v>Medić</v>
      </c>
      <c r="G20" s="9">
        <f>IFERROR(__xludf.DUMMYFUNCTION("""COMPUTED_VALUE"""),143.0)</f>
        <v>143</v>
      </c>
      <c r="H20" s="7" t="str">
        <f>IFERROR(__xludf.DUMMYFUNCTION("""COMPUTED_VALUE"""),"ODOBREN")</f>
        <v>ODOBREN</v>
      </c>
      <c r="I20" s="7" t="str">
        <f>IFERROR(__xludf.DUMMYFUNCTION("""COMPUTED_VALUE"""),"Novi Sad")</f>
        <v>Novi Sad</v>
      </c>
      <c r="J20" s="7" t="str">
        <f>IFERROR(__xludf.DUMMYFUNCTION("""COMPUTED_VALUE"""),"Gimnazija Jovan Jovanović Zmaj")</f>
        <v>Gimnazija Jovan Jovanović Zmaj</v>
      </c>
      <c r="K20" s="7" t="str">
        <f>IFERROR(__xludf.DUMMYFUNCTION("""COMPUTED_VALUE"""),"I")</f>
        <v>I</v>
      </c>
      <c r="L20" s="7" t="str">
        <f>IFERROR(__xludf.DUMMYFUNCTION("""COMPUTED_VALUE"""),"B")</f>
        <v>B</v>
      </c>
      <c r="M20" s="7" t="str">
        <f>IFERROR(__xludf.DUMMYFUNCTION("""COMPUTED_VALUE"""),"Brankica Bratić")</f>
        <v>Brankica Bratić</v>
      </c>
      <c r="N20" s="11">
        <f>IFERROR(__xludf.DUMMYFUNCTION("""COMPUTED_VALUE"""),100.0)</f>
        <v>100</v>
      </c>
      <c r="O20" s="10">
        <f>IFERROR(__xludf.DUMMYFUNCTION("""COMPUTED_VALUE"""),43.0)</f>
        <v>43</v>
      </c>
      <c r="P20" s="10">
        <f>IFERROR(__xludf.DUMMYFUNCTION("""COMPUTED_VALUE"""),0.0)</f>
        <v>0</v>
      </c>
      <c r="Q20" s="10" t="str">
        <f>IFERROR(__xludf.DUMMYFUNCTION("""COMPUTED_VALUE"""),"-")</f>
        <v>-</v>
      </c>
      <c r="R20" s="10" t="str">
        <f>IFERROR(__xludf.DUMMYFUNCTION("""COMPUTED_VALUE"""),"-")</f>
        <v>-</v>
      </c>
      <c r="S20" s="10" t="str">
        <f>IFERROR(__xludf.DUMMYFUNCTION("""COMPUTED_VALUE"""),"-")</f>
        <v>-</v>
      </c>
      <c r="T20" s="11">
        <f>IFERROR(__xludf.DUMMYFUNCTION("""COMPUTED_VALUE"""),1.0)</f>
        <v>1</v>
      </c>
      <c r="U20" s="10">
        <f>IFERROR(__xludf.DUMMYFUNCTION("""COMPUTED_VALUE"""),1.0)</f>
        <v>1</v>
      </c>
      <c r="V20" s="10">
        <f>IFERROR(__xludf.DUMMYFUNCTION("""COMPUTED_VALUE"""),1.0)</f>
        <v>1</v>
      </c>
      <c r="W20" s="10">
        <f>IFERROR(__xludf.DUMMYFUNCTION("""COMPUTED_VALUE"""),1.0)</f>
        <v>1</v>
      </c>
      <c r="X20" s="10">
        <f>IFERROR(__xludf.DUMMYFUNCTION("""COMPUTED_VALUE"""),1.0)</f>
        <v>1</v>
      </c>
      <c r="Y20" s="10">
        <f>IFERROR(__xludf.DUMMYFUNCTION("""COMPUTED_VALUE"""),1.0)</f>
        <v>1</v>
      </c>
      <c r="Z20" s="10">
        <f>IFERROR(__xludf.DUMMYFUNCTION("""COMPUTED_VALUE"""),1.0)</f>
        <v>1</v>
      </c>
      <c r="AA20" s="10">
        <f>IFERROR(__xludf.DUMMYFUNCTION("""COMPUTED_VALUE"""),1.0)</f>
        <v>1</v>
      </c>
      <c r="AB20" s="10">
        <f>IFERROR(__xludf.DUMMYFUNCTION("""COMPUTED_VALUE"""),1.0)</f>
        <v>1</v>
      </c>
      <c r="AC20" s="10">
        <f>IFERROR(__xludf.DUMMYFUNCTION("""COMPUTED_VALUE"""),1.0)</f>
        <v>1</v>
      </c>
      <c r="AD20" s="10">
        <f>IFERROR(__xludf.DUMMYFUNCTION("""COMPUTED_VALUE"""),1.0)</f>
        <v>1</v>
      </c>
      <c r="AE20" s="10">
        <f>IFERROR(__xludf.DUMMYFUNCTION("""COMPUTED_VALUE"""),1.0)</f>
        <v>1</v>
      </c>
      <c r="AF20" s="10">
        <f>IFERROR(__xludf.DUMMYFUNCTION("""COMPUTED_VALUE"""),1.0)</f>
        <v>1</v>
      </c>
      <c r="AG20" s="10">
        <f>IFERROR(__xludf.DUMMYFUNCTION("""COMPUTED_VALUE"""),1.0)</f>
        <v>1</v>
      </c>
      <c r="AH20" s="10">
        <f>IFERROR(__xludf.DUMMYFUNCTION("""COMPUTED_VALUE"""),1.0)</f>
        <v>1</v>
      </c>
      <c r="AI20" s="10">
        <f>IFERROR(__xludf.DUMMYFUNCTION("""COMPUTED_VALUE"""),1.0)</f>
        <v>1</v>
      </c>
      <c r="AJ20" s="10">
        <f>IFERROR(__xludf.DUMMYFUNCTION("""COMPUTED_VALUE"""),1.0)</f>
        <v>1</v>
      </c>
      <c r="AK20" s="10">
        <f>IFERROR(__xludf.DUMMYFUNCTION("""COMPUTED_VALUE"""),1.0)</f>
        <v>1</v>
      </c>
      <c r="AL20" s="10">
        <f>IFERROR(__xludf.DUMMYFUNCTION("""COMPUTED_VALUE"""),1.0)</f>
        <v>1</v>
      </c>
      <c r="AM20" s="10">
        <f>IFERROR(__xludf.DUMMYFUNCTION("""COMPUTED_VALUE"""),1.0)</f>
        <v>1</v>
      </c>
      <c r="AN20" s="11" t="str">
        <f>IFERROR(__xludf.DUMMYFUNCTION("""COMPUTED_VALUE"""),"WA")</f>
        <v>WA</v>
      </c>
      <c r="AO20" s="10">
        <f>IFERROR(__xludf.DUMMYFUNCTION("""COMPUTED_VALUE"""),1.0)</f>
        <v>1</v>
      </c>
      <c r="AP20" s="10">
        <f>IFERROR(__xludf.DUMMYFUNCTION("""COMPUTED_VALUE"""),1.0)</f>
        <v>1</v>
      </c>
      <c r="AQ20" s="10">
        <f>IFERROR(__xludf.DUMMYFUNCTION("""COMPUTED_VALUE"""),1.0)</f>
        <v>1</v>
      </c>
      <c r="AR20" s="10">
        <f>IFERROR(__xludf.DUMMYFUNCTION("""COMPUTED_VALUE"""),1.0)</f>
        <v>1</v>
      </c>
      <c r="AS20" s="10">
        <f>IFERROR(__xludf.DUMMYFUNCTION("""COMPUTED_VALUE"""),1.0)</f>
        <v>1</v>
      </c>
      <c r="AT20" s="10">
        <f>IFERROR(__xludf.DUMMYFUNCTION("""COMPUTED_VALUE"""),1.0)</f>
        <v>1</v>
      </c>
      <c r="AU20" s="10">
        <f>IFERROR(__xludf.DUMMYFUNCTION("""COMPUTED_VALUE"""),1.0)</f>
        <v>1</v>
      </c>
      <c r="AV20" s="10">
        <f>IFERROR(__xludf.DUMMYFUNCTION("""COMPUTED_VALUE"""),1.0)</f>
        <v>1</v>
      </c>
      <c r="AW20" s="10">
        <f>IFERROR(__xludf.DUMMYFUNCTION("""COMPUTED_VALUE"""),1.0)</f>
        <v>1</v>
      </c>
      <c r="AX20" s="10">
        <f>IFERROR(__xludf.DUMMYFUNCTION("""COMPUTED_VALUE"""),1.0)</f>
        <v>1</v>
      </c>
      <c r="AY20" s="10">
        <f>IFERROR(__xludf.DUMMYFUNCTION("""COMPUTED_VALUE"""),1.0)</f>
        <v>1</v>
      </c>
      <c r="AZ20" s="10" t="str">
        <f>IFERROR(__xludf.DUMMYFUNCTION("""COMPUTED_VALUE"""),"WA")</f>
        <v>WA</v>
      </c>
      <c r="BA20" s="10" t="str">
        <f>IFERROR(__xludf.DUMMYFUNCTION("""COMPUTED_VALUE"""),"WA")</f>
        <v>WA</v>
      </c>
      <c r="BB20" s="10" t="str">
        <f>IFERROR(__xludf.DUMMYFUNCTION("""COMPUTED_VALUE"""),"WA")</f>
        <v>WA</v>
      </c>
      <c r="BC20" s="10" t="str">
        <f>IFERROR(__xludf.DUMMYFUNCTION("""COMPUTED_VALUE"""),"WA")</f>
        <v>WA</v>
      </c>
      <c r="BD20" s="10" t="str">
        <f>IFERROR(__xludf.DUMMYFUNCTION("""COMPUTED_VALUE"""),"WA")</f>
        <v>WA</v>
      </c>
      <c r="BE20" s="10" t="str">
        <f>IFERROR(__xludf.DUMMYFUNCTION("""COMPUTED_VALUE"""),"WA")</f>
        <v>WA</v>
      </c>
      <c r="BF20" s="10" t="str">
        <f>IFERROR(__xludf.DUMMYFUNCTION("""COMPUTED_VALUE"""),"WA")</f>
        <v>WA</v>
      </c>
      <c r="BG20" s="10" t="str">
        <f>IFERROR(__xludf.DUMMYFUNCTION("""COMPUTED_VALUE"""),"WA")</f>
        <v>WA</v>
      </c>
      <c r="BH20" s="10" t="str">
        <f>IFERROR(__xludf.DUMMYFUNCTION("""COMPUTED_VALUE"""),"WA")</f>
        <v>WA</v>
      </c>
      <c r="BI20" s="10" t="str">
        <f>IFERROR(__xludf.DUMMYFUNCTION("""COMPUTED_VALUE"""),"WA")</f>
        <v>WA</v>
      </c>
      <c r="BJ20" s="10" t="str">
        <f>IFERROR(__xludf.DUMMYFUNCTION("""COMPUTED_VALUE"""),"WA")</f>
        <v>WA</v>
      </c>
      <c r="BK20" s="10" t="str">
        <f>IFERROR(__xludf.DUMMYFUNCTION("""COMPUTED_VALUE"""),"WA")</f>
        <v>WA</v>
      </c>
      <c r="BL20" s="11">
        <f>IFERROR(__xludf.DUMMYFUNCTION("""COMPUTED_VALUE"""),1.0)</f>
        <v>1</v>
      </c>
      <c r="BM20" s="10">
        <f>IFERROR(__xludf.DUMMYFUNCTION("""COMPUTED_VALUE"""),1.0)</f>
        <v>1</v>
      </c>
      <c r="BN20" s="10" t="str">
        <f>IFERROR(__xludf.DUMMYFUNCTION("""COMPUTED_VALUE"""),"TLE")</f>
        <v>TLE</v>
      </c>
      <c r="BO20" s="10">
        <f>IFERROR(__xludf.DUMMYFUNCTION("""COMPUTED_VALUE"""),1.0)</f>
        <v>1</v>
      </c>
      <c r="BP20" s="10" t="str">
        <f>IFERROR(__xludf.DUMMYFUNCTION("""COMPUTED_VALUE"""),"TLE")</f>
        <v>TLE</v>
      </c>
      <c r="BQ20" s="10">
        <f>IFERROR(__xludf.DUMMYFUNCTION("""COMPUTED_VALUE"""),1.0)</f>
        <v>1</v>
      </c>
      <c r="BR20" s="10">
        <f>IFERROR(__xludf.DUMMYFUNCTION("""COMPUTED_VALUE"""),1.0)</f>
        <v>1</v>
      </c>
      <c r="BS20" s="10">
        <f>IFERROR(__xludf.DUMMYFUNCTION("""COMPUTED_VALUE"""),1.0)</f>
        <v>1</v>
      </c>
      <c r="BT20" s="10">
        <f>IFERROR(__xludf.DUMMYFUNCTION("""COMPUTED_VALUE"""),1.0)</f>
        <v>1</v>
      </c>
      <c r="BU20" s="10" t="str">
        <f>IFERROR(__xludf.DUMMYFUNCTION("""COMPUTED_VALUE"""),"WA")</f>
        <v>WA</v>
      </c>
      <c r="BV20" s="10" t="str">
        <f>IFERROR(__xludf.DUMMYFUNCTION("""COMPUTED_VALUE"""),"WA")</f>
        <v>WA</v>
      </c>
      <c r="BW20" s="10" t="str">
        <f>IFERROR(__xludf.DUMMYFUNCTION("""COMPUTED_VALUE"""),"WA")</f>
        <v>WA</v>
      </c>
      <c r="BX20" s="10" t="str">
        <f>IFERROR(__xludf.DUMMYFUNCTION("""COMPUTED_VALUE"""),"TLE")</f>
        <v>TLE</v>
      </c>
      <c r="BY20" s="10">
        <f>IFERROR(__xludf.DUMMYFUNCTION("""COMPUTED_VALUE"""),1.0)</f>
        <v>1</v>
      </c>
      <c r="BZ20" s="10">
        <f>IFERROR(__xludf.DUMMYFUNCTION("""COMPUTED_VALUE"""),1.0)</f>
        <v>1</v>
      </c>
      <c r="CA20" s="10">
        <f>IFERROR(__xludf.DUMMYFUNCTION("""COMPUTED_VALUE"""),1.0)</f>
        <v>1</v>
      </c>
      <c r="CB20" s="10">
        <f>IFERROR(__xludf.DUMMYFUNCTION("""COMPUTED_VALUE"""),1.0)</f>
        <v>1</v>
      </c>
      <c r="CC20" s="10">
        <f>IFERROR(__xludf.DUMMYFUNCTION("""COMPUTED_VALUE"""),1.0)</f>
        <v>1</v>
      </c>
      <c r="CD20" s="10">
        <f>IFERROR(__xludf.DUMMYFUNCTION("""COMPUTED_VALUE"""),1.0)</f>
        <v>1</v>
      </c>
      <c r="CE20" s="10" t="str">
        <f>IFERROR(__xludf.DUMMYFUNCTION("""COMPUTED_VALUE"""),"WA")</f>
        <v>WA</v>
      </c>
      <c r="CF20" s="10" t="str">
        <f>IFERROR(__xludf.DUMMYFUNCTION("""COMPUTED_VALUE"""),"WA")</f>
        <v>WA</v>
      </c>
      <c r="CG20" s="10" t="str">
        <f>IFERROR(__xludf.DUMMYFUNCTION("""COMPUTED_VALUE"""),"WA")</f>
        <v>WA</v>
      </c>
      <c r="CH20" s="10" t="str">
        <f>IFERROR(__xludf.DUMMYFUNCTION("""COMPUTED_VALUE"""),"TLE")</f>
        <v>TLE</v>
      </c>
      <c r="CI20" s="10" t="str">
        <f>IFERROR(__xludf.DUMMYFUNCTION("""COMPUTED_VALUE"""),"TLE")</f>
        <v>TLE</v>
      </c>
      <c r="CJ20" s="10" t="str">
        <f>IFERROR(__xludf.DUMMYFUNCTION("""COMPUTED_VALUE"""),"TLE")</f>
        <v>TLE</v>
      </c>
      <c r="CK20" s="10" t="str">
        <f>IFERROR(__xludf.DUMMYFUNCTION("""COMPUTED_VALUE"""),"TLE")</f>
        <v>TLE</v>
      </c>
      <c r="CL20" s="10" t="str">
        <f>IFERROR(__xludf.DUMMYFUNCTION("""COMPUTED_VALUE"""),"TLE")</f>
        <v>TLE</v>
      </c>
      <c r="CM20" s="10" t="str">
        <f>IFERROR(__xludf.DUMMYFUNCTION("""COMPUTED_VALUE"""),"TLE")</f>
        <v>TLE</v>
      </c>
      <c r="CN20" s="10" t="str">
        <f>IFERROR(__xludf.DUMMYFUNCTION("""COMPUTED_VALUE"""),"TLE")</f>
        <v>TLE</v>
      </c>
      <c r="CO20" s="11" t="str">
        <f>IFERROR(__xludf.DUMMYFUNCTION("""COMPUTED_VALUE"""),"-")</f>
        <v>-</v>
      </c>
      <c r="CP20" s="10" t="str">
        <f>IFERROR(__xludf.DUMMYFUNCTION("""COMPUTED_VALUE"""),"-")</f>
        <v>-</v>
      </c>
      <c r="CQ20" s="10" t="str">
        <f>IFERROR(__xludf.DUMMYFUNCTION("""COMPUTED_VALUE"""),"-")</f>
        <v>-</v>
      </c>
      <c r="CR20" s="10" t="str">
        <f>IFERROR(__xludf.DUMMYFUNCTION("""COMPUTED_VALUE"""),"-")</f>
        <v>-</v>
      </c>
      <c r="CS20" s="10" t="str">
        <f>IFERROR(__xludf.DUMMYFUNCTION("""COMPUTED_VALUE"""),"-")</f>
        <v>-</v>
      </c>
      <c r="CT20" s="10" t="str">
        <f>IFERROR(__xludf.DUMMYFUNCTION("""COMPUTED_VALUE"""),"-")</f>
        <v>-</v>
      </c>
      <c r="CU20" s="10" t="str">
        <f>IFERROR(__xludf.DUMMYFUNCTION("""COMPUTED_VALUE"""),"-")</f>
        <v>-</v>
      </c>
      <c r="CV20" s="10" t="str">
        <f>IFERROR(__xludf.DUMMYFUNCTION("""COMPUTED_VALUE"""),"-")</f>
        <v>-</v>
      </c>
      <c r="CW20" s="10" t="str">
        <f>IFERROR(__xludf.DUMMYFUNCTION("""COMPUTED_VALUE"""),"-")</f>
        <v>-</v>
      </c>
      <c r="CX20" s="10" t="str">
        <f>IFERROR(__xludf.DUMMYFUNCTION("""COMPUTED_VALUE"""),"-")</f>
        <v>-</v>
      </c>
      <c r="CY20" s="10" t="str">
        <f>IFERROR(__xludf.DUMMYFUNCTION("""COMPUTED_VALUE"""),"-")</f>
        <v>-</v>
      </c>
      <c r="CZ20" s="10" t="str">
        <f>IFERROR(__xludf.DUMMYFUNCTION("""COMPUTED_VALUE"""),"-")</f>
        <v>-</v>
      </c>
      <c r="DA20" s="10" t="str">
        <f>IFERROR(__xludf.DUMMYFUNCTION("""COMPUTED_VALUE"""),"-")</f>
        <v>-</v>
      </c>
      <c r="DB20" s="10" t="str">
        <f>IFERROR(__xludf.DUMMYFUNCTION("""COMPUTED_VALUE"""),"-")</f>
        <v>-</v>
      </c>
      <c r="DC20" s="10" t="str">
        <f>IFERROR(__xludf.DUMMYFUNCTION("""COMPUTED_VALUE"""),"-")</f>
        <v>-</v>
      </c>
      <c r="DD20" s="10" t="str">
        <f>IFERROR(__xludf.DUMMYFUNCTION("""COMPUTED_VALUE"""),"-")</f>
        <v>-</v>
      </c>
      <c r="DE20" s="10" t="str">
        <f>IFERROR(__xludf.DUMMYFUNCTION("""COMPUTED_VALUE"""),"-")</f>
        <v>-</v>
      </c>
      <c r="DF20" s="10" t="str">
        <f>IFERROR(__xludf.DUMMYFUNCTION("""COMPUTED_VALUE"""),"-")</f>
        <v>-</v>
      </c>
      <c r="DG20" s="10" t="str">
        <f>IFERROR(__xludf.DUMMYFUNCTION("""COMPUTED_VALUE"""),"-")</f>
        <v>-</v>
      </c>
      <c r="DH20" s="10" t="str">
        <f>IFERROR(__xludf.DUMMYFUNCTION("""COMPUTED_VALUE"""),"-")</f>
        <v>-</v>
      </c>
      <c r="DI20" s="10" t="str">
        <f>IFERROR(__xludf.DUMMYFUNCTION("""COMPUTED_VALUE"""),"-")</f>
        <v>-</v>
      </c>
      <c r="DJ20" s="10" t="str">
        <f>IFERROR(__xludf.DUMMYFUNCTION("""COMPUTED_VALUE"""),"-")</f>
        <v>-</v>
      </c>
      <c r="DK20" s="10" t="str">
        <f>IFERROR(__xludf.DUMMYFUNCTION("""COMPUTED_VALUE"""),"-")</f>
        <v>-</v>
      </c>
      <c r="DL20" s="10" t="str">
        <f>IFERROR(__xludf.DUMMYFUNCTION("""COMPUTED_VALUE"""),"-")</f>
        <v>-</v>
      </c>
      <c r="DM20" s="10" t="str">
        <f>IFERROR(__xludf.DUMMYFUNCTION("""COMPUTED_VALUE"""),"-")</f>
        <v>-</v>
      </c>
      <c r="DN20" s="10" t="str">
        <f>IFERROR(__xludf.DUMMYFUNCTION("""COMPUTED_VALUE"""),"-")</f>
        <v>-</v>
      </c>
      <c r="DO20" s="10" t="str">
        <f>IFERROR(__xludf.DUMMYFUNCTION("""COMPUTED_VALUE"""),"-")</f>
        <v>-</v>
      </c>
      <c r="DP20" s="10" t="str">
        <f>IFERROR(__xludf.DUMMYFUNCTION("""COMPUTED_VALUE"""),"-")</f>
        <v>-</v>
      </c>
      <c r="DQ20" s="10" t="str">
        <f>IFERROR(__xludf.DUMMYFUNCTION("""COMPUTED_VALUE"""),"-")</f>
        <v>-</v>
      </c>
      <c r="DR20" s="10" t="str">
        <f>IFERROR(__xludf.DUMMYFUNCTION("""COMPUTED_VALUE"""),"-")</f>
        <v>-</v>
      </c>
      <c r="DS20" s="10" t="str">
        <f>IFERROR(__xludf.DUMMYFUNCTION("""COMPUTED_VALUE"""),"-")</f>
        <v>-</v>
      </c>
      <c r="DT20" s="10" t="str">
        <f>IFERROR(__xludf.DUMMYFUNCTION("""COMPUTED_VALUE"""),"-")</f>
        <v>-</v>
      </c>
      <c r="DU20" s="10" t="str">
        <f>IFERROR(__xludf.DUMMYFUNCTION("""COMPUTED_VALUE"""),"-")</f>
        <v>-</v>
      </c>
      <c r="DV20" s="10" t="str">
        <f>IFERROR(__xludf.DUMMYFUNCTION("""COMPUTED_VALUE"""),"-")</f>
        <v>-</v>
      </c>
      <c r="DW20" s="10" t="str">
        <f>IFERROR(__xludf.DUMMYFUNCTION("""COMPUTED_VALUE"""),"-")</f>
        <v>-</v>
      </c>
      <c r="DX20" s="10" t="str">
        <f>IFERROR(__xludf.DUMMYFUNCTION("""COMPUTED_VALUE"""),"-")</f>
        <v>-</v>
      </c>
      <c r="DY20" s="10" t="str">
        <f>IFERROR(__xludf.DUMMYFUNCTION("""COMPUTED_VALUE"""),"-")</f>
        <v>-</v>
      </c>
      <c r="DZ20" s="10" t="str">
        <f>IFERROR(__xludf.DUMMYFUNCTION("""COMPUTED_VALUE"""),"-")</f>
        <v>-</v>
      </c>
      <c r="EA20" s="10" t="str">
        <f>IFERROR(__xludf.DUMMYFUNCTION("""COMPUTED_VALUE"""),"-")</f>
        <v>-</v>
      </c>
      <c r="EB20" s="10" t="str">
        <f>IFERROR(__xludf.DUMMYFUNCTION("""COMPUTED_VALUE"""),"-")</f>
        <v>-</v>
      </c>
      <c r="EC20" s="10" t="str">
        <f>IFERROR(__xludf.DUMMYFUNCTION("""COMPUTED_VALUE"""),"-")</f>
        <v>-</v>
      </c>
      <c r="ED20" s="10" t="str">
        <f>IFERROR(__xludf.DUMMYFUNCTION("""COMPUTED_VALUE"""),"-")</f>
        <v>-</v>
      </c>
      <c r="EE20" s="10" t="str">
        <f>IFERROR(__xludf.DUMMYFUNCTION("""COMPUTED_VALUE"""),"-")</f>
        <v>-</v>
      </c>
      <c r="EF20" s="10" t="str">
        <f>IFERROR(__xludf.DUMMYFUNCTION("""COMPUTED_VALUE"""),"-")</f>
        <v>-</v>
      </c>
      <c r="EG20" s="10" t="str">
        <f>IFERROR(__xludf.DUMMYFUNCTION("""COMPUTED_VALUE"""),"-")</f>
        <v>-</v>
      </c>
      <c r="EH20" s="10" t="str">
        <f>IFERROR(__xludf.DUMMYFUNCTION("""COMPUTED_VALUE"""),"-")</f>
        <v>-</v>
      </c>
      <c r="EI20" s="10" t="str">
        <f>IFERROR(__xludf.DUMMYFUNCTION("""COMPUTED_VALUE"""),"-")</f>
        <v>-</v>
      </c>
      <c r="EJ20" s="10" t="str">
        <f>IFERROR(__xludf.DUMMYFUNCTION("""COMPUTED_VALUE"""),"-")</f>
        <v>-</v>
      </c>
      <c r="EK20" s="10" t="str">
        <f>IFERROR(__xludf.DUMMYFUNCTION("""COMPUTED_VALUE"""),"-")</f>
        <v>-</v>
      </c>
      <c r="EL20" s="10" t="str">
        <f>IFERROR(__xludf.DUMMYFUNCTION("""COMPUTED_VALUE"""),"-")</f>
        <v>-</v>
      </c>
      <c r="EM20" s="10" t="str">
        <f>IFERROR(__xludf.DUMMYFUNCTION("""COMPUTED_VALUE"""),"-")</f>
        <v>-</v>
      </c>
      <c r="EN20" s="10" t="str">
        <f>IFERROR(__xludf.DUMMYFUNCTION("""COMPUTED_VALUE"""),"-")</f>
        <v>-</v>
      </c>
      <c r="EO20" s="10" t="str">
        <f>IFERROR(__xludf.DUMMYFUNCTION("""COMPUTED_VALUE"""),"-")</f>
        <v>-</v>
      </c>
      <c r="EP20" s="10" t="str">
        <f>IFERROR(__xludf.DUMMYFUNCTION("""COMPUTED_VALUE"""),"-")</f>
        <v>-</v>
      </c>
      <c r="EQ20" s="10" t="str">
        <f>IFERROR(__xludf.DUMMYFUNCTION("""COMPUTED_VALUE"""),"-")</f>
        <v>-</v>
      </c>
      <c r="ER20" s="10" t="str">
        <f>IFERROR(__xludf.DUMMYFUNCTION("""COMPUTED_VALUE"""),"-")</f>
        <v>-</v>
      </c>
      <c r="ES20" s="10" t="str">
        <f>IFERROR(__xludf.DUMMYFUNCTION("""COMPUTED_VALUE"""),"-")</f>
        <v>-</v>
      </c>
      <c r="ET20" s="10" t="str">
        <f>IFERROR(__xludf.DUMMYFUNCTION("""COMPUTED_VALUE"""),"-")</f>
        <v>-</v>
      </c>
      <c r="EU20" s="10" t="str">
        <f>IFERROR(__xludf.DUMMYFUNCTION("""COMPUTED_VALUE"""),"-")</f>
        <v>-</v>
      </c>
      <c r="EV20" s="10" t="str">
        <f>IFERROR(__xludf.DUMMYFUNCTION("""COMPUTED_VALUE"""),"-")</f>
        <v>-</v>
      </c>
      <c r="EW20" s="10" t="str">
        <f>IFERROR(__xludf.DUMMYFUNCTION("""COMPUTED_VALUE"""),"-")</f>
        <v>-</v>
      </c>
      <c r="EX20" s="10" t="str">
        <f>IFERROR(__xludf.DUMMYFUNCTION("""COMPUTED_VALUE"""),"-")</f>
        <v>-</v>
      </c>
      <c r="EY20" s="10" t="str">
        <f>IFERROR(__xludf.DUMMYFUNCTION("""COMPUTED_VALUE"""),"-")</f>
        <v>-</v>
      </c>
      <c r="EZ20" s="10" t="str">
        <f>IFERROR(__xludf.DUMMYFUNCTION("""COMPUTED_VALUE"""),"-")</f>
        <v>-</v>
      </c>
      <c r="FA20" s="10" t="str">
        <f>IFERROR(__xludf.DUMMYFUNCTION("""COMPUTED_VALUE"""),"-")</f>
        <v>-</v>
      </c>
      <c r="FB20" s="10" t="str">
        <f>IFERROR(__xludf.DUMMYFUNCTION("""COMPUTED_VALUE"""),"-")</f>
        <v>-</v>
      </c>
      <c r="FC20" s="10" t="str">
        <f>IFERROR(__xludf.DUMMYFUNCTION("""COMPUTED_VALUE"""),"-")</f>
        <v>-</v>
      </c>
      <c r="FD20" s="11" t="str">
        <f>IFERROR(__xludf.DUMMYFUNCTION("""COMPUTED_VALUE"""),"-")</f>
        <v>-</v>
      </c>
      <c r="FE20" s="10" t="str">
        <f>IFERROR(__xludf.DUMMYFUNCTION("""COMPUTED_VALUE"""),"-")</f>
        <v>-</v>
      </c>
      <c r="FF20" s="10" t="str">
        <f>IFERROR(__xludf.DUMMYFUNCTION("""COMPUTED_VALUE"""),"-")</f>
        <v>-</v>
      </c>
      <c r="FG20" s="10" t="str">
        <f>IFERROR(__xludf.DUMMYFUNCTION("""COMPUTED_VALUE"""),"-")</f>
        <v>-</v>
      </c>
      <c r="FH20" s="10" t="str">
        <f>IFERROR(__xludf.DUMMYFUNCTION("""COMPUTED_VALUE"""),"-")</f>
        <v>-</v>
      </c>
      <c r="FI20" s="10" t="str">
        <f>IFERROR(__xludf.DUMMYFUNCTION("""COMPUTED_VALUE"""),"-")</f>
        <v>-</v>
      </c>
      <c r="FJ20" s="10" t="str">
        <f>IFERROR(__xludf.DUMMYFUNCTION("""COMPUTED_VALUE"""),"-")</f>
        <v>-</v>
      </c>
      <c r="FK20" s="10" t="str">
        <f>IFERROR(__xludf.DUMMYFUNCTION("""COMPUTED_VALUE"""),"-")</f>
        <v>-</v>
      </c>
      <c r="FL20" s="10" t="str">
        <f>IFERROR(__xludf.DUMMYFUNCTION("""COMPUTED_VALUE"""),"-")</f>
        <v>-</v>
      </c>
      <c r="FM20" s="10" t="str">
        <f>IFERROR(__xludf.DUMMYFUNCTION("""COMPUTED_VALUE"""),"-")</f>
        <v>-</v>
      </c>
      <c r="FN20" s="10" t="str">
        <f>IFERROR(__xludf.DUMMYFUNCTION("""COMPUTED_VALUE"""),"-")</f>
        <v>-</v>
      </c>
      <c r="FO20" s="10" t="str">
        <f>IFERROR(__xludf.DUMMYFUNCTION("""COMPUTED_VALUE"""),"-")</f>
        <v>-</v>
      </c>
      <c r="FP20" s="10" t="str">
        <f>IFERROR(__xludf.DUMMYFUNCTION("""COMPUTED_VALUE"""),"-")</f>
        <v>-</v>
      </c>
      <c r="FQ20" s="10" t="str">
        <f>IFERROR(__xludf.DUMMYFUNCTION("""COMPUTED_VALUE"""),"-")</f>
        <v>-</v>
      </c>
      <c r="FR20" s="10" t="str">
        <f>IFERROR(__xludf.DUMMYFUNCTION("""COMPUTED_VALUE"""),"-")</f>
        <v>-</v>
      </c>
      <c r="FS20" s="10" t="str">
        <f>IFERROR(__xludf.DUMMYFUNCTION("""COMPUTED_VALUE"""),"-")</f>
        <v>-</v>
      </c>
      <c r="FT20" s="10" t="str">
        <f>IFERROR(__xludf.DUMMYFUNCTION("""COMPUTED_VALUE"""),"-")</f>
        <v>-</v>
      </c>
      <c r="FU20" s="10" t="str">
        <f>IFERROR(__xludf.DUMMYFUNCTION("""COMPUTED_VALUE"""),"-")</f>
        <v>-</v>
      </c>
      <c r="FV20" s="10" t="str">
        <f>IFERROR(__xludf.DUMMYFUNCTION("""COMPUTED_VALUE"""),"-")</f>
        <v>-</v>
      </c>
      <c r="FW20" s="10" t="str">
        <f>IFERROR(__xludf.DUMMYFUNCTION("""COMPUTED_VALUE"""),"-")</f>
        <v>-</v>
      </c>
      <c r="FX20" s="10" t="str">
        <f>IFERROR(__xludf.DUMMYFUNCTION("""COMPUTED_VALUE"""),"-")</f>
        <v>-</v>
      </c>
      <c r="FY20" s="10" t="str">
        <f>IFERROR(__xludf.DUMMYFUNCTION("""COMPUTED_VALUE"""),"-")</f>
        <v>-</v>
      </c>
      <c r="FZ20" s="10" t="str">
        <f>IFERROR(__xludf.DUMMYFUNCTION("""COMPUTED_VALUE"""),"-")</f>
        <v>-</v>
      </c>
      <c r="GA20" s="10" t="str">
        <f>IFERROR(__xludf.DUMMYFUNCTION("""COMPUTED_VALUE"""),"-")</f>
        <v>-</v>
      </c>
      <c r="GB20" s="10" t="str">
        <f>IFERROR(__xludf.DUMMYFUNCTION("""COMPUTED_VALUE"""),"-")</f>
        <v>-</v>
      </c>
      <c r="GC20" s="10" t="str">
        <f>IFERROR(__xludf.DUMMYFUNCTION("""COMPUTED_VALUE"""),"-")</f>
        <v>-</v>
      </c>
      <c r="GD20" s="10" t="str">
        <f>IFERROR(__xludf.DUMMYFUNCTION("""COMPUTED_VALUE"""),"-")</f>
        <v>-</v>
      </c>
      <c r="GE20" s="10" t="str">
        <f>IFERROR(__xludf.DUMMYFUNCTION("""COMPUTED_VALUE"""),"-")</f>
        <v>-</v>
      </c>
      <c r="GF20" s="10" t="str">
        <f>IFERROR(__xludf.DUMMYFUNCTION("""COMPUTED_VALUE"""),"-")</f>
        <v>-</v>
      </c>
      <c r="GG20" s="10" t="str">
        <f>IFERROR(__xludf.DUMMYFUNCTION("""COMPUTED_VALUE"""),"-")</f>
        <v>-</v>
      </c>
      <c r="GH20" s="10" t="str">
        <f>IFERROR(__xludf.DUMMYFUNCTION("""COMPUTED_VALUE"""),"-")</f>
        <v>-</v>
      </c>
      <c r="GI20" s="10" t="str">
        <f>IFERROR(__xludf.DUMMYFUNCTION("""COMPUTED_VALUE"""),"-")</f>
        <v>-</v>
      </c>
      <c r="GJ20" s="10" t="str">
        <f>IFERROR(__xludf.DUMMYFUNCTION("""COMPUTED_VALUE"""),"-")</f>
        <v>-</v>
      </c>
      <c r="GK20" s="10" t="str">
        <f>IFERROR(__xludf.DUMMYFUNCTION("""COMPUTED_VALUE"""),"-")</f>
        <v>-</v>
      </c>
      <c r="GL20" s="10" t="str">
        <f>IFERROR(__xludf.DUMMYFUNCTION("""COMPUTED_VALUE"""),"-")</f>
        <v>-</v>
      </c>
      <c r="GM20" s="10" t="str">
        <f>IFERROR(__xludf.DUMMYFUNCTION("""COMPUTED_VALUE"""),"-")</f>
        <v>-</v>
      </c>
      <c r="GN20" s="10" t="str">
        <f>IFERROR(__xludf.DUMMYFUNCTION("""COMPUTED_VALUE"""),"-")</f>
        <v>-</v>
      </c>
      <c r="GO20" s="10" t="str">
        <f>IFERROR(__xludf.DUMMYFUNCTION("""COMPUTED_VALUE"""),"-")</f>
        <v>-</v>
      </c>
      <c r="GP20" s="10" t="str">
        <f>IFERROR(__xludf.DUMMYFUNCTION("""COMPUTED_VALUE"""),"-")</f>
        <v>-</v>
      </c>
      <c r="GQ20" s="10" t="str">
        <f>IFERROR(__xludf.DUMMYFUNCTION("""COMPUTED_VALUE"""),"-")</f>
        <v>-</v>
      </c>
      <c r="GR20" s="10" t="str">
        <f>IFERROR(__xludf.DUMMYFUNCTION("""COMPUTED_VALUE"""),"-")</f>
        <v>-</v>
      </c>
      <c r="GS20" s="10" t="str">
        <f>IFERROR(__xludf.DUMMYFUNCTION("""COMPUTED_VALUE"""),"-")</f>
        <v>-</v>
      </c>
      <c r="GT20" s="10" t="str">
        <f>IFERROR(__xludf.DUMMYFUNCTION("""COMPUTED_VALUE"""),"-")</f>
        <v>-</v>
      </c>
      <c r="GU20" s="10" t="str">
        <f>IFERROR(__xludf.DUMMYFUNCTION("""COMPUTED_VALUE"""),"-")</f>
        <v>-</v>
      </c>
      <c r="GV20" s="10" t="str">
        <f>IFERROR(__xludf.DUMMYFUNCTION("""COMPUTED_VALUE"""),"-")</f>
        <v>-</v>
      </c>
      <c r="GW20" s="10" t="str">
        <f>IFERROR(__xludf.DUMMYFUNCTION("""COMPUTED_VALUE"""),"-")</f>
        <v>-</v>
      </c>
      <c r="GX20" s="10" t="str">
        <f>IFERROR(__xludf.DUMMYFUNCTION("""COMPUTED_VALUE"""),"-")</f>
        <v>-</v>
      </c>
      <c r="GY20" s="10" t="str">
        <f>IFERROR(__xludf.DUMMYFUNCTION("""COMPUTED_VALUE"""),"-")</f>
        <v>-</v>
      </c>
      <c r="GZ20" s="10" t="str">
        <f>IFERROR(__xludf.DUMMYFUNCTION("""COMPUTED_VALUE"""),"-")</f>
        <v>-</v>
      </c>
      <c r="HA20" s="10" t="str">
        <f>IFERROR(__xludf.DUMMYFUNCTION("""COMPUTED_VALUE"""),"-")</f>
        <v>-</v>
      </c>
      <c r="HB20" s="10" t="str">
        <f>IFERROR(__xludf.DUMMYFUNCTION("""COMPUTED_VALUE"""),"-")</f>
        <v>-</v>
      </c>
      <c r="HC20" s="10" t="str">
        <f>IFERROR(__xludf.DUMMYFUNCTION("""COMPUTED_VALUE"""),"-")</f>
        <v>-</v>
      </c>
      <c r="HD20" s="10" t="str">
        <f>IFERROR(__xludf.DUMMYFUNCTION("""COMPUTED_VALUE"""),"-")</f>
        <v>-</v>
      </c>
      <c r="HE20" s="10" t="str">
        <f>IFERROR(__xludf.DUMMYFUNCTION("""COMPUTED_VALUE"""),"-")</f>
        <v>-</v>
      </c>
      <c r="HF20" s="10" t="str">
        <f>IFERROR(__xludf.DUMMYFUNCTION("""COMPUTED_VALUE"""),"-")</f>
        <v>-</v>
      </c>
      <c r="HG20" s="10" t="str">
        <f>IFERROR(__xludf.DUMMYFUNCTION("""COMPUTED_VALUE"""),"-")</f>
        <v>-</v>
      </c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</row>
    <row r="21">
      <c r="A21" s="7"/>
      <c r="B21" s="8">
        <v>2.0</v>
      </c>
      <c r="C21" s="8" t="str">
        <f t="shared" si="1"/>
        <v>13 - 27</v>
      </c>
      <c r="D21" s="7" t="str">
        <f>IFERROR(__xludf.DUMMYFUNCTION("""COMPUTED_VALUE"""),"acazdr")</f>
        <v>acazdr</v>
      </c>
      <c r="E21" s="7" t="str">
        <f>IFERROR(__xludf.DUMMYFUNCTION("""COMPUTED_VALUE"""),"Aleksandar")</f>
        <v>Aleksandar</v>
      </c>
      <c r="F21" s="7" t="str">
        <f>IFERROR(__xludf.DUMMYFUNCTION("""COMPUTED_VALUE"""),"Zdravković")</f>
        <v>Zdravković</v>
      </c>
      <c r="G21" s="9">
        <f>IFERROR(__xludf.DUMMYFUNCTION("""COMPUTED_VALUE"""),143.0)</f>
        <v>143</v>
      </c>
      <c r="H21" s="7" t="str">
        <f>IFERROR(__xludf.DUMMYFUNCTION("""COMPUTED_VALUE"""),"ODOBREN")</f>
        <v>ODOBREN</v>
      </c>
      <c r="I21" s="7" t="str">
        <f>IFERROR(__xludf.DUMMYFUNCTION("""COMPUTED_VALUE"""),"Novi Sad")</f>
        <v>Novi Sad</v>
      </c>
      <c r="J21" s="7" t="str">
        <f>IFERROR(__xludf.DUMMYFUNCTION("""COMPUTED_VALUE"""),"Gimnazija Jovan Jovanović Zmaj")</f>
        <v>Gimnazija Jovan Jovanović Zmaj</v>
      </c>
      <c r="K21" s="7" t="str">
        <f>IFERROR(__xludf.DUMMYFUNCTION("""COMPUTED_VALUE"""),"I")</f>
        <v>I</v>
      </c>
      <c r="L21" s="7" t="str">
        <f>IFERROR(__xludf.DUMMYFUNCTION("""COMPUTED_VALUE"""),"B")</f>
        <v>B</v>
      </c>
      <c r="M21" s="7" t="str">
        <f>IFERROR(__xludf.DUMMYFUNCTION("""COMPUTED_VALUE"""),"Brankica Bratić")</f>
        <v>Brankica Bratić</v>
      </c>
      <c r="N21" s="11">
        <f>IFERROR(__xludf.DUMMYFUNCTION("""COMPUTED_VALUE"""),100.0)</f>
        <v>100</v>
      </c>
      <c r="O21" s="10">
        <f>IFERROR(__xludf.DUMMYFUNCTION("""COMPUTED_VALUE"""),43.0)</f>
        <v>43</v>
      </c>
      <c r="P21" s="10">
        <f>IFERROR(__xludf.DUMMYFUNCTION("""COMPUTED_VALUE"""),0.0)</f>
        <v>0</v>
      </c>
      <c r="Q21" s="10" t="str">
        <f>IFERROR(__xludf.DUMMYFUNCTION("""COMPUTED_VALUE"""),"-")</f>
        <v>-</v>
      </c>
      <c r="R21" s="10" t="str">
        <f>IFERROR(__xludf.DUMMYFUNCTION("""COMPUTED_VALUE"""),"-")</f>
        <v>-</v>
      </c>
      <c r="S21" s="10" t="str">
        <f>IFERROR(__xludf.DUMMYFUNCTION("""COMPUTED_VALUE"""),"-")</f>
        <v>-</v>
      </c>
      <c r="T21" s="11">
        <f>IFERROR(__xludf.DUMMYFUNCTION("""COMPUTED_VALUE"""),1.0)</f>
        <v>1</v>
      </c>
      <c r="U21" s="10">
        <f>IFERROR(__xludf.DUMMYFUNCTION("""COMPUTED_VALUE"""),1.0)</f>
        <v>1</v>
      </c>
      <c r="V21" s="10">
        <f>IFERROR(__xludf.DUMMYFUNCTION("""COMPUTED_VALUE"""),1.0)</f>
        <v>1</v>
      </c>
      <c r="W21" s="10">
        <f>IFERROR(__xludf.DUMMYFUNCTION("""COMPUTED_VALUE"""),1.0)</f>
        <v>1</v>
      </c>
      <c r="X21" s="10">
        <f>IFERROR(__xludf.DUMMYFUNCTION("""COMPUTED_VALUE"""),1.0)</f>
        <v>1</v>
      </c>
      <c r="Y21" s="10">
        <f>IFERROR(__xludf.DUMMYFUNCTION("""COMPUTED_VALUE"""),1.0)</f>
        <v>1</v>
      </c>
      <c r="Z21" s="10">
        <f>IFERROR(__xludf.DUMMYFUNCTION("""COMPUTED_VALUE"""),1.0)</f>
        <v>1</v>
      </c>
      <c r="AA21" s="10">
        <f>IFERROR(__xludf.DUMMYFUNCTION("""COMPUTED_VALUE"""),1.0)</f>
        <v>1</v>
      </c>
      <c r="AB21" s="10">
        <f>IFERROR(__xludf.DUMMYFUNCTION("""COMPUTED_VALUE"""),1.0)</f>
        <v>1</v>
      </c>
      <c r="AC21" s="10">
        <f>IFERROR(__xludf.DUMMYFUNCTION("""COMPUTED_VALUE"""),1.0)</f>
        <v>1</v>
      </c>
      <c r="AD21" s="10">
        <f>IFERROR(__xludf.DUMMYFUNCTION("""COMPUTED_VALUE"""),1.0)</f>
        <v>1</v>
      </c>
      <c r="AE21" s="10">
        <f>IFERROR(__xludf.DUMMYFUNCTION("""COMPUTED_VALUE"""),1.0)</f>
        <v>1</v>
      </c>
      <c r="AF21" s="10">
        <f>IFERROR(__xludf.DUMMYFUNCTION("""COMPUTED_VALUE"""),1.0)</f>
        <v>1</v>
      </c>
      <c r="AG21" s="10">
        <f>IFERROR(__xludf.DUMMYFUNCTION("""COMPUTED_VALUE"""),1.0)</f>
        <v>1</v>
      </c>
      <c r="AH21" s="10">
        <f>IFERROR(__xludf.DUMMYFUNCTION("""COMPUTED_VALUE"""),1.0)</f>
        <v>1</v>
      </c>
      <c r="AI21" s="10">
        <f>IFERROR(__xludf.DUMMYFUNCTION("""COMPUTED_VALUE"""),1.0)</f>
        <v>1</v>
      </c>
      <c r="AJ21" s="10">
        <f>IFERROR(__xludf.DUMMYFUNCTION("""COMPUTED_VALUE"""),1.0)</f>
        <v>1</v>
      </c>
      <c r="AK21" s="10">
        <f>IFERROR(__xludf.DUMMYFUNCTION("""COMPUTED_VALUE"""),1.0)</f>
        <v>1</v>
      </c>
      <c r="AL21" s="10">
        <f>IFERROR(__xludf.DUMMYFUNCTION("""COMPUTED_VALUE"""),1.0)</f>
        <v>1</v>
      </c>
      <c r="AM21" s="10">
        <f>IFERROR(__xludf.DUMMYFUNCTION("""COMPUTED_VALUE"""),1.0)</f>
        <v>1</v>
      </c>
      <c r="AN21" s="11">
        <f>IFERROR(__xludf.DUMMYFUNCTION("""COMPUTED_VALUE"""),1.0)</f>
        <v>1</v>
      </c>
      <c r="AO21" s="10">
        <f>IFERROR(__xludf.DUMMYFUNCTION("""COMPUTED_VALUE"""),1.0)</f>
        <v>1</v>
      </c>
      <c r="AP21" s="10">
        <f>IFERROR(__xludf.DUMMYFUNCTION("""COMPUTED_VALUE"""),1.0)</f>
        <v>1</v>
      </c>
      <c r="AQ21" s="10">
        <f>IFERROR(__xludf.DUMMYFUNCTION("""COMPUTED_VALUE"""),1.0)</f>
        <v>1</v>
      </c>
      <c r="AR21" s="10">
        <f>IFERROR(__xludf.DUMMYFUNCTION("""COMPUTED_VALUE"""),1.0)</f>
        <v>1</v>
      </c>
      <c r="AS21" s="10">
        <f>IFERROR(__xludf.DUMMYFUNCTION("""COMPUTED_VALUE"""),1.0)</f>
        <v>1</v>
      </c>
      <c r="AT21" s="10">
        <f>IFERROR(__xludf.DUMMYFUNCTION("""COMPUTED_VALUE"""),1.0)</f>
        <v>1</v>
      </c>
      <c r="AU21" s="10">
        <f>IFERROR(__xludf.DUMMYFUNCTION("""COMPUTED_VALUE"""),1.0)</f>
        <v>1</v>
      </c>
      <c r="AV21" s="10">
        <f>IFERROR(__xludf.DUMMYFUNCTION("""COMPUTED_VALUE"""),1.0)</f>
        <v>1</v>
      </c>
      <c r="AW21" s="10">
        <f>IFERROR(__xludf.DUMMYFUNCTION("""COMPUTED_VALUE"""),1.0)</f>
        <v>1</v>
      </c>
      <c r="AX21" s="10">
        <f>IFERROR(__xludf.DUMMYFUNCTION("""COMPUTED_VALUE"""),1.0)</f>
        <v>1</v>
      </c>
      <c r="AY21" s="10">
        <f>IFERROR(__xludf.DUMMYFUNCTION("""COMPUTED_VALUE"""),1.0)</f>
        <v>1</v>
      </c>
      <c r="AZ21" s="10" t="str">
        <f>IFERROR(__xludf.DUMMYFUNCTION("""COMPUTED_VALUE"""),"WA")</f>
        <v>WA</v>
      </c>
      <c r="BA21" s="10" t="str">
        <f>IFERROR(__xludf.DUMMYFUNCTION("""COMPUTED_VALUE"""),"WA")</f>
        <v>WA</v>
      </c>
      <c r="BB21" s="10">
        <f>IFERROR(__xludf.DUMMYFUNCTION("""COMPUTED_VALUE"""),1.0)</f>
        <v>1</v>
      </c>
      <c r="BC21" s="10" t="str">
        <f>IFERROR(__xludf.DUMMYFUNCTION("""COMPUTED_VALUE"""),"WA")</f>
        <v>WA</v>
      </c>
      <c r="BD21" s="10" t="str">
        <f>IFERROR(__xludf.DUMMYFUNCTION("""COMPUTED_VALUE"""),"WA")</f>
        <v>WA</v>
      </c>
      <c r="BE21" s="10" t="str">
        <f>IFERROR(__xludf.DUMMYFUNCTION("""COMPUTED_VALUE"""),"WA")</f>
        <v>WA</v>
      </c>
      <c r="BF21" s="10">
        <f>IFERROR(__xludf.DUMMYFUNCTION("""COMPUTED_VALUE"""),1.0)</f>
        <v>1</v>
      </c>
      <c r="BG21" s="10" t="str">
        <f>IFERROR(__xludf.DUMMYFUNCTION("""COMPUTED_VALUE"""),"WA")</f>
        <v>WA</v>
      </c>
      <c r="BH21" s="10">
        <f>IFERROR(__xludf.DUMMYFUNCTION("""COMPUTED_VALUE"""),1.0)</f>
        <v>1</v>
      </c>
      <c r="BI21" s="10">
        <f>IFERROR(__xludf.DUMMYFUNCTION("""COMPUTED_VALUE"""),1.0)</f>
        <v>1</v>
      </c>
      <c r="BJ21" s="10" t="str">
        <f>IFERROR(__xludf.DUMMYFUNCTION("""COMPUTED_VALUE"""),"WA")</f>
        <v>WA</v>
      </c>
      <c r="BK21" s="10">
        <f>IFERROR(__xludf.DUMMYFUNCTION("""COMPUTED_VALUE"""),1.0)</f>
        <v>1</v>
      </c>
      <c r="BL21" s="11">
        <f>IFERROR(__xludf.DUMMYFUNCTION("""COMPUTED_VALUE"""),1.0)</f>
        <v>1</v>
      </c>
      <c r="BM21" s="10" t="str">
        <f>IFERROR(__xludf.DUMMYFUNCTION("""COMPUTED_VALUE"""),"WA")</f>
        <v>WA</v>
      </c>
      <c r="BN21" s="10" t="str">
        <f>IFERROR(__xludf.DUMMYFUNCTION("""COMPUTED_VALUE"""),"TLE")</f>
        <v>TLE</v>
      </c>
      <c r="BO21" s="10" t="str">
        <f>IFERROR(__xludf.DUMMYFUNCTION("""COMPUTED_VALUE"""),"TLE")</f>
        <v>TLE</v>
      </c>
      <c r="BP21" s="10" t="str">
        <f>IFERROR(__xludf.DUMMYFUNCTION("""COMPUTED_VALUE"""),"TLE")</f>
        <v>TLE</v>
      </c>
      <c r="BQ21" s="10" t="str">
        <f>IFERROR(__xludf.DUMMYFUNCTION("""COMPUTED_VALUE"""),"TLE")</f>
        <v>TLE</v>
      </c>
      <c r="BR21" s="10" t="str">
        <f>IFERROR(__xludf.DUMMYFUNCTION("""COMPUTED_VALUE"""),"TLE")</f>
        <v>TLE</v>
      </c>
      <c r="BS21" s="10" t="str">
        <f>IFERROR(__xludf.DUMMYFUNCTION("""COMPUTED_VALUE"""),"TLE")</f>
        <v>TLE</v>
      </c>
      <c r="BT21" s="10" t="str">
        <f>IFERROR(__xludf.DUMMYFUNCTION("""COMPUTED_VALUE"""),"TLE")</f>
        <v>TLE</v>
      </c>
      <c r="BU21" s="10" t="str">
        <f>IFERROR(__xludf.DUMMYFUNCTION("""COMPUTED_VALUE"""),"WA")</f>
        <v>WA</v>
      </c>
      <c r="BV21" s="10" t="str">
        <f>IFERROR(__xludf.DUMMYFUNCTION("""COMPUTED_VALUE"""),"WA")</f>
        <v>WA</v>
      </c>
      <c r="BW21" s="10" t="str">
        <f>IFERROR(__xludf.DUMMYFUNCTION("""COMPUTED_VALUE"""),"WA")</f>
        <v>WA</v>
      </c>
      <c r="BX21" s="10">
        <f>IFERROR(__xludf.DUMMYFUNCTION("""COMPUTED_VALUE"""),1.0)</f>
        <v>1</v>
      </c>
      <c r="BY21" s="10" t="str">
        <f>IFERROR(__xludf.DUMMYFUNCTION("""COMPUTED_VALUE"""),"WA")</f>
        <v>WA</v>
      </c>
      <c r="BZ21" s="10">
        <f>IFERROR(__xludf.DUMMYFUNCTION("""COMPUTED_VALUE"""),1.0)</f>
        <v>1</v>
      </c>
      <c r="CA21" s="10" t="str">
        <f>IFERROR(__xludf.DUMMYFUNCTION("""COMPUTED_VALUE"""),"WA")</f>
        <v>WA</v>
      </c>
      <c r="CB21" s="10">
        <f>IFERROR(__xludf.DUMMYFUNCTION("""COMPUTED_VALUE"""),1.0)</f>
        <v>1</v>
      </c>
      <c r="CC21" s="10" t="str">
        <f>IFERROR(__xludf.DUMMYFUNCTION("""COMPUTED_VALUE"""),"WA")</f>
        <v>WA</v>
      </c>
      <c r="CD21" s="10">
        <f>IFERROR(__xludf.DUMMYFUNCTION("""COMPUTED_VALUE"""),1.0)</f>
        <v>1</v>
      </c>
      <c r="CE21" s="10" t="str">
        <f>IFERROR(__xludf.DUMMYFUNCTION("""COMPUTED_VALUE"""),"WA")</f>
        <v>WA</v>
      </c>
      <c r="CF21" s="10" t="str">
        <f>IFERROR(__xludf.DUMMYFUNCTION("""COMPUTED_VALUE"""),"WA")</f>
        <v>WA</v>
      </c>
      <c r="CG21" s="10" t="str">
        <f>IFERROR(__xludf.DUMMYFUNCTION("""COMPUTED_VALUE"""),"WA")</f>
        <v>WA</v>
      </c>
      <c r="CH21" s="10" t="str">
        <f>IFERROR(__xludf.DUMMYFUNCTION("""COMPUTED_VALUE"""),"TLE")</f>
        <v>TLE</v>
      </c>
      <c r="CI21" s="10" t="str">
        <f>IFERROR(__xludf.DUMMYFUNCTION("""COMPUTED_VALUE"""),"TLE")</f>
        <v>TLE</v>
      </c>
      <c r="CJ21" s="10" t="str">
        <f>IFERROR(__xludf.DUMMYFUNCTION("""COMPUTED_VALUE"""),"TLE")</f>
        <v>TLE</v>
      </c>
      <c r="CK21" s="10" t="str">
        <f>IFERROR(__xludf.DUMMYFUNCTION("""COMPUTED_VALUE"""),"TLE")</f>
        <v>TLE</v>
      </c>
      <c r="CL21" s="10" t="str">
        <f>IFERROR(__xludf.DUMMYFUNCTION("""COMPUTED_VALUE"""),"TLE")</f>
        <v>TLE</v>
      </c>
      <c r="CM21" s="10" t="str">
        <f>IFERROR(__xludf.DUMMYFUNCTION("""COMPUTED_VALUE"""),"TLE")</f>
        <v>TLE</v>
      </c>
      <c r="CN21" s="10" t="str">
        <f>IFERROR(__xludf.DUMMYFUNCTION("""COMPUTED_VALUE"""),"TLE")</f>
        <v>TLE</v>
      </c>
      <c r="CO21" s="11" t="str">
        <f>IFERROR(__xludf.DUMMYFUNCTION("""COMPUTED_VALUE"""),"-")</f>
        <v>-</v>
      </c>
      <c r="CP21" s="10" t="str">
        <f>IFERROR(__xludf.DUMMYFUNCTION("""COMPUTED_VALUE"""),"-")</f>
        <v>-</v>
      </c>
      <c r="CQ21" s="10" t="str">
        <f>IFERROR(__xludf.DUMMYFUNCTION("""COMPUTED_VALUE"""),"-")</f>
        <v>-</v>
      </c>
      <c r="CR21" s="10" t="str">
        <f>IFERROR(__xludf.DUMMYFUNCTION("""COMPUTED_VALUE"""),"-")</f>
        <v>-</v>
      </c>
      <c r="CS21" s="10" t="str">
        <f>IFERROR(__xludf.DUMMYFUNCTION("""COMPUTED_VALUE"""),"-")</f>
        <v>-</v>
      </c>
      <c r="CT21" s="10" t="str">
        <f>IFERROR(__xludf.DUMMYFUNCTION("""COMPUTED_VALUE"""),"-")</f>
        <v>-</v>
      </c>
      <c r="CU21" s="10" t="str">
        <f>IFERROR(__xludf.DUMMYFUNCTION("""COMPUTED_VALUE"""),"-")</f>
        <v>-</v>
      </c>
      <c r="CV21" s="10" t="str">
        <f>IFERROR(__xludf.DUMMYFUNCTION("""COMPUTED_VALUE"""),"-")</f>
        <v>-</v>
      </c>
      <c r="CW21" s="10" t="str">
        <f>IFERROR(__xludf.DUMMYFUNCTION("""COMPUTED_VALUE"""),"-")</f>
        <v>-</v>
      </c>
      <c r="CX21" s="10" t="str">
        <f>IFERROR(__xludf.DUMMYFUNCTION("""COMPUTED_VALUE"""),"-")</f>
        <v>-</v>
      </c>
      <c r="CY21" s="10" t="str">
        <f>IFERROR(__xludf.DUMMYFUNCTION("""COMPUTED_VALUE"""),"-")</f>
        <v>-</v>
      </c>
      <c r="CZ21" s="10" t="str">
        <f>IFERROR(__xludf.DUMMYFUNCTION("""COMPUTED_VALUE"""),"-")</f>
        <v>-</v>
      </c>
      <c r="DA21" s="10" t="str">
        <f>IFERROR(__xludf.DUMMYFUNCTION("""COMPUTED_VALUE"""),"-")</f>
        <v>-</v>
      </c>
      <c r="DB21" s="10" t="str">
        <f>IFERROR(__xludf.DUMMYFUNCTION("""COMPUTED_VALUE"""),"-")</f>
        <v>-</v>
      </c>
      <c r="DC21" s="10" t="str">
        <f>IFERROR(__xludf.DUMMYFUNCTION("""COMPUTED_VALUE"""),"-")</f>
        <v>-</v>
      </c>
      <c r="DD21" s="10" t="str">
        <f>IFERROR(__xludf.DUMMYFUNCTION("""COMPUTED_VALUE"""),"-")</f>
        <v>-</v>
      </c>
      <c r="DE21" s="10" t="str">
        <f>IFERROR(__xludf.DUMMYFUNCTION("""COMPUTED_VALUE"""),"-")</f>
        <v>-</v>
      </c>
      <c r="DF21" s="10" t="str">
        <f>IFERROR(__xludf.DUMMYFUNCTION("""COMPUTED_VALUE"""),"-")</f>
        <v>-</v>
      </c>
      <c r="DG21" s="10" t="str">
        <f>IFERROR(__xludf.DUMMYFUNCTION("""COMPUTED_VALUE"""),"-")</f>
        <v>-</v>
      </c>
      <c r="DH21" s="10" t="str">
        <f>IFERROR(__xludf.DUMMYFUNCTION("""COMPUTED_VALUE"""),"-")</f>
        <v>-</v>
      </c>
      <c r="DI21" s="10" t="str">
        <f>IFERROR(__xludf.DUMMYFUNCTION("""COMPUTED_VALUE"""),"-")</f>
        <v>-</v>
      </c>
      <c r="DJ21" s="10" t="str">
        <f>IFERROR(__xludf.DUMMYFUNCTION("""COMPUTED_VALUE"""),"-")</f>
        <v>-</v>
      </c>
      <c r="DK21" s="10" t="str">
        <f>IFERROR(__xludf.DUMMYFUNCTION("""COMPUTED_VALUE"""),"-")</f>
        <v>-</v>
      </c>
      <c r="DL21" s="10" t="str">
        <f>IFERROR(__xludf.DUMMYFUNCTION("""COMPUTED_VALUE"""),"-")</f>
        <v>-</v>
      </c>
      <c r="DM21" s="10" t="str">
        <f>IFERROR(__xludf.DUMMYFUNCTION("""COMPUTED_VALUE"""),"-")</f>
        <v>-</v>
      </c>
      <c r="DN21" s="10" t="str">
        <f>IFERROR(__xludf.DUMMYFUNCTION("""COMPUTED_VALUE"""),"-")</f>
        <v>-</v>
      </c>
      <c r="DO21" s="10" t="str">
        <f>IFERROR(__xludf.DUMMYFUNCTION("""COMPUTED_VALUE"""),"-")</f>
        <v>-</v>
      </c>
      <c r="DP21" s="10" t="str">
        <f>IFERROR(__xludf.DUMMYFUNCTION("""COMPUTED_VALUE"""),"-")</f>
        <v>-</v>
      </c>
      <c r="DQ21" s="10" t="str">
        <f>IFERROR(__xludf.DUMMYFUNCTION("""COMPUTED_VALUE"""),"-")</f>
        <v>-</v>
      </c>
      <c r="DR21" s="10" t="str">
        <f>IFERROR(__xludf.DUMMYFUNCTION("""COMPUTED_VALUE"""),"-")</f>
        <v>-</v>
      </c>
      <c r="DS21" s="10" t="str">
        <f>IFERROR(__xludf.DUMMYFUNCTION("""COMPUTED_VALUE"""),"-")</f>
        <v>-</v>
      </c>
      <c r="DT21" s="10" t="str">
        <f>IFERROR(__xludf.DUMMYFUNCTION("""COMPUTED_VALUE"""),"-")</f>
        <v>-</v>
      </c>
      <c r="DU21" s="10" t="str">
        <f>IFERROR(__xludf.DUMMYFUNCTION("""COMPUTED_VALUE"""),"-")</f>
        <v>-</v>
      </c>
      <c r="DV21" s="10" t="str">
        <f>IFERROR(__xludf.DUMMYFUNCTION("""COMPUTED_VALUE"""),"-")</f>
        <v>-</v>
      </c>
      <c r="DW21" s="10" t="str">
        <f>IFERROR(__xludf.DUMMYFUNCTION("""COMPUTED_VALUE"""),"-")</f>
        <v>-</v>
      </c>
      <c r="DX21" s="10" t="str">
        <f>IFERROR(__xludf.DUMMYFUNCTION("""COMPUTED_VALUE"""),"-")</f>
        <v>-</v>
      </c>
      <c r="DY21" s="10" t="str">
        <f>IFERROR(__xludf.DUMMYFUNCTION("""COMPUTED_VALUE"""),"-")</f>
        <v>-</v>
      </c>
      <c r="DZ21" s="10" t="str">
        <f>IFERROR(__xludf.DUMMYFUNCTION("""COMPUTED_VALUE"""),"-")</f>
        <v>-</v>
      </c>
      <c r="EA21" s="10" t="str">
        <f>IFERROR(__xludf.DUMMYFUNCTION("""COMPUTED_VALUE"""),"-")</f>
        <v>-</v>
      </c>
      <c r="EB21" s="10" t="str">
        <f>IFERROR(__xludf.DUMMYFUNCTION("""COMPUTED_VALUE"""),"-")</f>
        <v>-</v>
      </c>
      <c r="EC21" s="10" t="str">
        <f>IFERROR(__xludf.DUMMYFUNCTION("""COMPUTED_VALUE"""),"-")</f>
        <v>-</v>
      </c>
      <c r="ED21" s="10" t="str">
        <f>IFERROR(__xludf.DUMMYFUNCTION("""COMPUTED_VALUE"""),"-")</f>
        <v>-</v>
      </c>
      <c r="EE21" s="10" t="str">
        <f>IFERROR(__xludf.DUMMYFUNCTION("""COMPUTED_VALUE"""),"-")</f>
        <v>-</v>
      </c>
      <c r="EF21" s="10" t="str">
        <f>IFERROR(__xludf.DUMMYFUNCTION("""COMPUTED_VALUE"""),"-")</f>
        <v>-</v>
      </c>
      <c r="EG21" s="10" t="str">
        <f>IFERROR(__xludf.DUMMYFUNCTION("""COMPUTED_VALUE"""),"-")</f>
        <v>-</v>
      </c>
      <c r="EH21" s="10" t="str">
        <f>IFERROR(__xludf.DUMMYFUNCTION("""COMPUTED_VALUE"""),"-")</f>
        <v>-</v>
      </c>
      <c r="EI21" s="10" t="str">
        <f>IFERROR(__xludf.DUMMYFUNCTION("""COMPUTED_VALUE"""),"-")</f>
        <v>-</v>
      </c>
      <c r="EJ21" s="10" t="str">
        <f>IFERROR(__xludf.DUMMYFUNCTION("""COMPUTED_VALUE"""),"-")</f>
        <v>-</v>
      </c>
      <c r="EK21" s="10" t="str">
        <f>IFERROR(__xludf.DUMMYFUNCTION("""COMPUTED_VALUE"""),"-")</f>
        <v>-</v>
      </c>
      <c r="EL21" s="10" t="str">
        <f>IFERROR(__xludf.DUMMYFUNCTION("""COMPUTED_VALUE"""),"-")</f>
        <v>-</v>
      </c>
      <c r="EM21" s="10" t="str">
        <f>IFERROR(__xludf.DUMMYFUNCTION("""COMPUTED_VALUE"""),"-")</f>
        <v>-</v>
      </c>
      <c r="EN21" s="10" t="str">
        <f>IFERROR(__xludf.DUMMYFUNCTION("""COMPUTED_VALUE"""),"-")</f>
        <v>-</v>
      </c>
      <c r="EO21" s="10" t="str">
        <f>IFERROR(__xludf.DUMMYFUNCTION("""COMPUTED_VALUE"""),"-")</f>
        <v>-</v>
      </c>
      <c r="EP21" s="10" t="str">
        <f>IFERROR(__xludf.DUMMYFUNCTION("""COMPUTED_VALUE"""),"-")</f>
        <v>-</v>
      </c>
      <c r="EQ21" s="10" t="str">
        <f>IFERROR(__xludf.DUMMYFUNCTION("""COMPUTED_VALUE"""),"-")</f>
        <v>-</v>
      </c>
      <c r="ER21" s="10" t="str">
        <f>IFERROR(__xludf.DUMMYFUNCTION("""COMPUTED_VALUE"""),"-")</f>
        <v>-</v>
      </c>
      <c r="ES21" s="10" t="str">
        <f>IFERROR(__xludf.DUMMYFUNCTION("""COMPUTED_VALUE"""),"-")</f>
        <v>-</v>
      </c>
      <c r="ET21" s="10" t="str">
        <f>IFERROR(__xludf.DUMMYFUNCTION("""COMPUTED_VALUE"""),"-")</f>
        <v>-</v>
      </c>
      <c r="EU21" s="10" t="str">
        <f>IFERROR(__xludf.DUMMYFUNCTION("""COMPUTED_VALUE"""),"-")</f>
        <v>-</v>
      </c>
      <c r="EV21" s="10" t="str">
        <f>IFERROR(__xludf.DUMMYFUNCTION("""COMPUTED_VALUE"""),"-")</f>
        <v>-</v>
      </c>
      <c r="EW21" s="10" t="str">
        <f>IFERROR(__xludf.DUMMYFUNCTION("""COMPUTED_VALUE"""),"-")</f>
        <v>-</v>
      </c>
      <c r="EX21" s="10" t="str">
        <f>IFERROR(__xludf.DUMMYFUNCTION("""COMPUTED_VALUE"""),"-")</f>
        <v>-</v>
      </c>
      <c r="EY21" s="10" t="str">
        <f>IFERROR(__xludf.DUMMYFUNCTION("""COMPUTED_VALUE"""),"-")</f>
        <v>-</v>
      </c>
      <c r="EZ21" s="10" t="str">
        <f>IFERROR(__xludf.DUMMYFUNCTION("""COMPUTED_VALUE"""),"-")</f>
        <v>-</v>
      </c>
      <c r="FA21" s="10" t="str">
        <f>IFERROR(__xludf.DUMMYFUNCTION("""COMPUTED_VALUE"""),"-")</f>
        <v>-</v>
      </c>
      <c r="FB21" s="10" t="str">
        <f>IFERROR(__xludf.DUMMYFUNCTION("""COMPUTED_VALUE"""),"-")</f>
        <v>-</v>
      </c>
      <c r="FC21" s="10" t="str">
        <f>IFERROR(__xludf.DUMMYFUNCTION("""COMPUTED_VALUE"""),"-")</f>
        <v>-</v>
      </c>
      <c r="FD21" s="11" t="str">
        <f>IFERROR(__xludf.DUMMYFUNCTION("""COMPUTED_VALUE"""),"-")</f>
        <v>-</v>
      </c>
      <c r="FE21" s="10" t="str">
        <f>IFERROR(__xludf.DUMMYFUNCTION("""COMPUTED_VALUE"""),"-")</f>
        <v>-</v>
      </c>
      <c r="FF21" s="10" t="str">
        <f>IFERROR(__xludf.DUMMYFUNCTION("""COMPUTED_VALUE"""),"-")</f>
        <v>-</v>
      </c>
      <c r="FG21" s="10" t="str">
        <f>IFERROR(__xludf.DUMMYFUNCTION("""COMPUTED_VALUE"""),"-")</f>
        <v>-</v>
      </c>
      <c r="FH21" s="10" t="str">
        <f>IFERROR(__xludf.DUMMYFUNCTION("""COMPUTED_VALUE"""),"-")</f>
        <v>-</v>
      </c>
      <c r="FI21" s="10" t="str">
        <f>IFERROR(__xludf.DUMMYFUNCTION("""COMPUTED_VALUE"""),"-")</f>
        <v>-</v>
      </c>
      <c r="FJ21" s="10" t="str">
        <f>IFERROR(__xludf.DUMMYFUNCTION("""COMPUTED_VALUE"""),"-")</f>
        <v>-</v>
      </c>
      <c r="FK21" s="10" t="str">
        <f>IFERROR(__xludf.DUMMYFUNCTION("""COMPUTED_VALUE"""),"-")</f>
        <v>-</v>
      </c>
      <c r="FL21" s="10" t="str">
        <f>IFERROR(__xludf.DUMMYFUNCTION("""COMPUTED_VALUE"""),"-")</f>
        <v>-</v>
      </c>
      <c r="FM21" s="10" t="str">
        <f>IFERROR(__xludf.DUMMYFUNCTION("""COMPUTED_VALUE"""),"-")</f>
        <v>-</v>
      </c>
      <c r="FN21" s="10" t="str">
        <f>IFERROR(__xludf.DUMMYFUNCTION("""COMPUTED_VALUE"""),"-")</f>
        <v>-</v>
      </c>
      <c r="FO21" s="10" t="str">
        <f>IFERROR(__xludf.DUMMYFUNCTION("""COMPUTED_VALUE"""),"-")</f>
        <v>-</v>
      </c>
      <c r="FP21" s="10" t="str">
        <f>IFERROR(__xludf.DUMMYFUNCTION("""COMPUTED_VALUE"""),"-")</f>
        <v>-</v>
      </c>
      <c r="FQ21" s="10" t="str">
        <f>IFERROR(__xludf.DUMMYFUNCTION("""COMPUTED_VALUE"""),"-")</f>
        <v>-</v>
      </c>
      <c r="FR21" s="10" t="str">
        <f>IFERROR(__xludf.DUMMYFUNCTION("""COMPUTED_VALUE"""),"-")</f>
        <v>-</v>
      </c>
      <c r="FS21" s="10" t="str">
        <f>IFERROR(__xludf.DUMMYFUNCTION("""COMPUTED_VALUE"""),"-")</f>
        <v>-</v>
      </c>
      <c r="FT21" s="10" t="str">
        <f>IFERROR(__xludf.DUMMYFUNCTION("""COMPUTED_VALUE"""),"-")</f>
        <v>-</v>
      </c>
      <c r="FU21" s="10" t="str">
        <f>IFERROR(__xludf.DUMMYFUNCTION("""COMPUTED_VALUE"""),"-")</f>
        <v>-</v>
      </c>
      <c r="FV21" s="10" t="str">
        <f>IFERROR(__xludf.DUMMYFUNCTION("""COMPUTED_VALUE"""),"-")</f>
        <v>-</v>
      </c>
      <c r="FW21" s="10" t="str">
        <f>IFERROR(__xludf.DUMMYFUNCTION("""COMPUTED_VALUE"""),"-")</f>
        <v>-</v>
      </c>
      <c r="FX21" s="10" t="str">
        <f>IFERROR(__xludf.DUMMYFUNCTION("""COMPUTED_VALUE"""),"-")</f>
        <v>-</v>
      </c>
      <c r="FY21" s="10" t="str">
        <f>IFERROR(__xludf.DUMMYFUNCTION("""COMPUTED_VALUE"""),"-")</f>
        <v>-</v>
      </c>
      <c r="FZ21" s="10" t="str">
        <f>IFERROR(__xludf.DUMMYFUNCTION("""COMPUTED_VALUE"""),"-")</f>
        <v>-</v>
      </c>
      <c r="GA21" s="10" t="str">
        <f>IFERROR(__xludf.DUMMYFUNCTION("""COMPUTED_VALUE"""),"-")</f>
        <v>-</v>
      </c>
      <c r="GB21" s="10" t="str">
        <f>IFERROR(__xludf.DUMMYFUNCTION("""COMPUTED_VALUE"""),"-")</f>
        <v>-</v>
      </c>
      <c r="GC21" s="10" t="str">
        <f>IFERROR(__xludf.DUMMYFUNCTION("""COMPUTED_VALUE"""),"-")</f>
        <v>-</v>
      </c>
      <c r="GD21" s="10" t="str">
        <f>IFERROR(__xludf.DUMMYFUNCTION("""COMPUTED_VALUE"""),"-")</f>
        <v>-</v>
      </c>
      <c r="GE21" s="10" t="str">
        <f>IFERROR(__xludf.DUMMYFUNCTION("""COMPUTED_VALUE"""),"-")</f>
        <v>-</v>
      </c>
      <c r="GF21" s="10" t="str">
        <f>IFERROR(__xludf.DUMMYFUNCTION("""COMPUTED_VALUE"""),"-")</f>
        <v>-</v>
      </c>
      <c r="GG21" s="10" t="str">
        <f>IFERROR(__xludf.DUMMYFUNCTION("""COMPUTED_VALUE"""),"-")</f>
        <v>-</v>
      </c>
      <c r="GH21" s="10" t="str">
        <f>IFERROR(__xludf.DUMMYFUNCTION("""COMPUTED_VALUE"""),"-")</f>
        <v>-</v>
      </c>
      <c r="GI21" s="10" t="str">
        <f>IFERROR(__xludf.DUMMYFUNCTION("""COMPUTED_VALUE"""),"-")</f>
        <v>-</v>
      </c>
      <c r="GJ21" s="10" t="str">
        <f>IFERROR(__xludf.DUMMYFUNCTION("""COMPUTED_VALUE"""),"-")</f>
        <v>-</v>
      </c>
      <c r="GK21" s="10" t="str">
        <f>IFERROR(__xludf.DUMMYFUNCTION("""COMPUTED_VALUE"""),"-")</f>
        <v>-</v>
      </c>
      <c r="GL21" s="10" t="str">
        <f>IFERROR(__xludf.DUMMYFUNCTION("""COMPUTED_VALUE"""),"-")</f>
        <v>-</v>
      </c>
      <c r="GM21" s="10" t="str">
        <f>IFERROR(__xludf.DUMMYFUNCTION("""COMPUTED_VALUE"""),"-")</f>
        <v>-</v>
      </c>
      <c r="GN21" s="10" t="str">
        <f>IFERROR(__xludf.DUMMYFUNCTION("""COMPUTED_VALUE"""),"-")</f>
        <v>-</v>
      </c>
      <c r="GO21" s="10" t="str">
        <f>IFERROR(__xludf.DUMMYFUNCTION("""COMPUTED_VALUE"""),"-")</f>
        <v>-</v>
      </c>
      <c r="GP21" s="10" t="str">
        <f>IFERROR(__xludf.DUMMYFUNCTION("""COMPUTED_VALUE"""),"-")</f>
        <v>-</v>
      </c>
      <c r="GQ21" s="10" t="str">
        <f>IFERROR(__xludf.DUMMYFUNCTION("""COMPUTED_VALUE"""),"-")</f>
        <v>-</v>
      </c>
      <c r="GR21" s="10" t="str">
        <f>IFERROR(__xludf.DUMMYFUNCTION("""COMPUTED_VALUE"""),"-")</f>
        <v>-</v>
      </c>
      <c r="GS21" s="10" t="str">
        <f>IFERROR(__xludf.DUMMYFUNCTION("""COMPUTED_VALUE"""),"-")</f>
        <v>-</v>
      </c>
      <c r="GT21" s="10" t="str">
        <f>IFERROR(__xludf.DUMMYFUNCTION("""COMPUTED_VALUE"""),"-")</f>
        <v>-</v>
      </c>
      <c r="GU21" s="10" t="str">
        <f>IFERROR(__xludf.DUMMYFUNCTION("""COMPUTED_VALUE"""),"-")</f>
        <v>-</v>
      </c>
      <c r="GV21" s="10" t="str">
        <f>IFERROR(__xludf.DUMMYFUNCTION("""COMPUTED_VALUE"""),"-")</f>
        <v>-</v>
      </c>
      <c r="GW21" s="10" t="str">
        <f>IFERROR(__xludf.DUMMYFUNCTION("""COMPUTED_VALUE"""),"-")</f>
        <v>-</v>
      </c>
      <c r="GX21" s="10" t="str">
        <f>IFERROR(__xludf.DUMMYFUNCTION("""COMPUTED_VALUE"""),"-")</f>
        <v>-</v>
      </c>
      <c r="GY21" s="10" t="str">
        <f>IFERROR(__xludf.DUMMYFUNCTION("""COMPUTED_VALUE"""),"-")</f>
        <v>-</v>
      </c>
      <c r="GZ21" s="10" t="str">
        <f>IFERROR(__xludf.DUMMYFUNCTION("""COMPUTED_VALUE"""),"-")</f>
        <v>-</v>
      </c>
      <c r="HA21" s="10" t="str">
        <f>IFERROR(__xludf.DUMMYFUNCTION("""COMPUTED_VALUE"""),"-")</f>
        <v>-</v>
      </c>
      <c r="HB21" s="10" t="str">
        <f>IFERROR(__xludf.DUMMYFUNCTION("""COMPUTED_VALUE"""),"-")</f>
        <v>-</v>
      </c>
      <c r="HC21" s="10" t="str">
        <f>IFERROR(__xludf.DUMMYFUNCTION("""COMPUTED_VALUE"""),"-")</f>
        <v>-</v>
      </c>
      <c r="HD21" s="10" t="str">
        <f>IFERROR(__xludf.DUMMYFUNCTION("""COMPUTED_VALUE"""),"-")</f>
        <v>-</v>
      </c>
      <c r="HE21" s="10" t="str">
        <f>IFERROR(__xludf.DUMMYFUNCTION("""COMPUTED_VALUE"""),"-")</f>
        <v>-</v>
      </c>
      <c r="HF21" s="10" t="str">
        <f>IFERROR(__xludf.DUMMYFUNCTION("""COMPUTED_VALUE"""),"-")</f>
        <v>-</v>
      </c>
      <c r="HG21" s="10" t="str">
        <f>IFERROR(__xludf.DUMMYFUNCTION("""COMPUTED_VALUE"""),"-")</f>
        <v>-</v>
      </c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</row>
    <row r="22">
      <c r="A22" s="7"/>
      <c r="B22" s="8">
        <v>2.0</v>
      </c>
      <c r="C22" s="8" t="str">
        <f t="shared" si="1"/>
        <v>13 - 27</v>
      </c>
      <c r="D22" s="7" t="str">
        <f>IFERROR(__xludf.DUMMYFUNCTION("""COMPUTED_VALUE"""),"Fanix1111")</f>
        <v>Fanix1111</v>
      </c>
      <c r="E22" s="7" t="str">
        <f>IFERROR(__xludf.DUMMYFUNCTION("""COMPUTED_VALUE"""),"Filip")</f>
        <v>Filip</v>
      </c>
      <c r="F22" s="7" t="str">
        <f>IFERROR(__xludf.DUMMYFUNCTION("""COMPUTED_VALUE"""),"Jeremic")</f>
        <v>Jeremic</v>
      </c>
      <c r="G22" s="9">
        <f>IFERROR(__xludf.DUMMYFUNCTION("""COMPUTED_VALUE"""),143.0)</f>
        <v>143</v>
      </c>
      <c r="H22" s="7" t="str">
        <f>IFERROR(__xludf.DUMMYFUNCTION("""COMPUTED_VALUE"""),"ODOBREN")</f>
        <v>ODOBREN</v>
      </c>
      <c r="I22" s="7" t="str">
        <f>IFERROR(__xludf.DUMMYFUNCTION("""COMPUTED_VALUE"""),"Stari grad")</f>
        <v>Stari grad</v>
      </c>
      <c r="J22" s="7" t="str">
        <f>IFERROR(__xludf.DUMMYFUNCTION("""COMPUTED_VALUE"""),"Matematička gimnazija")</f>
        <v>Matematička gimnazija</v>
      </c>
      <c r="K22" s="7" t="str">
        <f>IFERROR(__xludf.DUMMYFUNCTION("""COMPUTED_VALUE"""),"I")</f>
        <v>I</v>
      </c>
      <c r="L22" s="7" t="str">
        <f>IFERROR(__xludf.DUMMYFUNCTION("""COMPUTED_VALUE"""),"B")</f>
        <v>B</v>
      </c>
      <c r="M22" s="7" t="str">
        <f>IFERROR(__xludf.DUMMYFUNCTION("""COMPUTED_VALUE"""),"Ivana Jovanovic Mastilovic")</f>
        <v>Ivana Jovanovic Mastilovic</v>
      </c>
      <c r="N22" s="11">
        <f>IFERROR(__xludf.DUMMYFUNCTION("""COMPUTED_VALUE"""),100.0)</f>
        <v>100</v>
      </c>
      <c r="O22" s="10">
        <f>IFERROR(__xludf.DUMMYFUNCTION("""COMPUTED_VALUE"""),43.0)</f>
        <v>43</v>
      </c>
      <c r="P22" s="10">
        <f>IFERROR(__xludf.DUMMYFUNCTION("""COMPUTED_VALUE"""),0.0)</f>
        <v>0</v>
      </c>
      <c r="Q22" s="10" t="str">
        <f>IFERROR(__xludf.DUMMYFUNCTION("""COMPUTED_VALUE"""),"-")</f>
        <v>-</v>
      </c>
      <c r="R22" s="10" t="str">
        <f>IFERROR(__xludf.DUMMYFUNCTION("""COMPUTED_VALUE"""),"-")</f>
        <v>-</v>
      </c>
      <c r="S22" s="10" t="str">
        <f>IFERROR(__xludf.DUMMYFUNCTION("""COMPUTED_VALUE"""),"-")</f>
        <v>-</v>
      </c>
      <c r="T22" s="11">
        <f>IFERROR(__xludf.DUMMYFUNCTION("""COMPUTED_VALUE"""),1.0)</f>
        <v>1</v>
      </c>
      <c r="U22" s="10">
        <f>IFERROR(__xludf.DUMMYFUNCTION("""COMPUTED_VALUE"""),1.0)</f>
        <v>1</v>
      </c>
      <c r="V22" s="10">
        <f>IFERROR(__xludf.DUMMYFUNCTION("""COMPUTED_VALUE"""),1.0)</f>
        <v>1</v>
      </c>
      <c r="W22" s="10">
        <f>IFERROR(__xludf.DUMMYFUNCTION("""COMPUTED_VALUE"""),1.0)</f>
        <v>1</v>
      </c>
      <c r="X22" s="10">
        <f>IFERROR(__xludf.DUMMYFUNCTION("""COMPUTED_VALUE"""),1.0)</f>
        <v>1</v>
      </c>
      <c r="Y22" s="10">
        <f>IFERROR(__xludf.DUMMYFUNCTION("""COMPUTED_VALUE"""),1.0)</f>
        <v>1</v>
      </c>
      <c r="Z22" s="10">
        <f>IFERROR(__xludf.DUMMYFUNCTION("""COMPUTED_VALUE"""),1.0)</f>
        <v>1</v>
      </c>
      <c r="AA22" s="10">
        <f>IFERROR(__xludf.DUMMYFUNCTION("""COMPUTED_VALUE"""),1.0)</f>
        <v>1</v>
      </c>
      <c r="AB22" s="10">
        <f>IFERROR(__xludf.DUMMYFUNCTION("""COMPUTED_VALUE"""),1.0)</f>
        <v>1</v>
      </c>
      <c r="AC22" s="10">
        <f>IFERROR(__xludf.DUMMYFUNCTION("""COMPUTED_VALUE"""),1.0)</f>
        <v>1</v>
      </c>
      <c r="AD22" s="10">
        <f>IFERROR(__xludf.DUMMYFUNCTION("""COMPUTED_VALUE"""),1.0)</f>
        <v>1</v>
      </c>
      <c r="AE22" s="10">
        <f>IFERROR(__xludf.DUMMYFUNCTION("""COMPUTED_VALUE"""),1.0)</f>
        <v>1</v>
      </c>
      <c r="AF22" s="10">
        <f>IFERROR(__xludf.DUMMYFUNCTION("""COMPUTED_VALUE"""),1.0)</f>
        <v>1</v>
      </c>
      <c r="AG22" s="10">
        <f>IFERROR(__xludf.DUMMYFUNCTION("""COMPUTED_VALUE"""),1.0)</f>
        <v>1</v>
      </c>
      <c r="AH22" s="10">
        <f>IFERROR(__xludf.DUMMYFUNCTION("""COMPUTED_VALUE"""),1.0)</f>
        <v>1</v>
      </c>
      <c r="AI22" s="10">
        <f>IFERROR(__xludf.DUMMYFUNCTION("""COMPUTED_VALUE"""),1.0)</f>
        <v>1</v>
      </c>
      <c r="AJ22" s="10">
        <f>IFERROR(__xludf.DUMMYFUNCTION("""COMPUTED_VALUE"""),1.0)</f>
        <v>1</v>
      </c>
      <c r="AK22" s="10">
        <f>IFERROR(__xludf.DUMMYFUNCTION("""COMPUTED_VALUE"""),1.0)</f>
        <v>1</v>
      </c>
      <c r="AL22" s="10">
        <f>IFERROR(__xludf.DUMMYFUNCTION("""COMPUTED_VALUE"""),1.0)</f>
        <v>1</v>
      </c>
      <c r="AM22" s="10">
        <f>IFERROR(__xludf.DUMMYFUNCTION("""COMPUTED_VALUE"""),1.0)</f>
        <v>1</v>
      </c>
      <c r="AN22" s="11" t="str">
        <f>IFERROR(__xludf.DUMMYFUNCTION("""COMPUTED_VALUE"""),"WA")</f>
        <v>WA</v>
      </c>
      <c r="AO22" s="10">
        <f>IFERROR(__xludf.DUMMYFUNCTION("""COMPUTED_VALUE"""),1.0)</f>
        <v>1</v>
      </c>
      <c r="AP22" s="10">
        <f>IFERROR(__xludf.DUMMYFUNCTION("""COMPUTED_VALUE"""),1.0)</f>
        <v>1</v>
      </c>
      <c r="AQ22" s="10">
        <f>IFERROR(__xludf.DUMMYFUNCTION("""COMPUTED_VALUE"""),1.0)</f>
        <v>1</v>
      </c>
      <c r="AR22" s="10">
        <f>IFERROR(__xludf.DUMMYFUNCTION("""COMPUTED_VALUE"""),1.0)</f>
        <v>1</v>
      </c>
      <c r="AS22" s="10">
        <f>IFERROR(__xludf.DUMMYFUNCTION("""COMPUTED_VALUE"""),1.0)</f>
        <v>1</v>
      </c>
      <c r="AT22" s="10">
        <f>IFERROR(__xludf.DUMMYFUNCTION("""COMPUTED_VALUE"""),1.0)</f>
        <v>1</v>
      </c>
      <c r="AU22" s="10">
        <f>IFERROR(__xludf.DUMMYFUNCTION("""COMPUTED_VALUE"""),1.0)</f>
        <v>1</v>
      </c>
      <c r="AV22" s="10">
        <f>IFERROR(__xludf.DUMMYFUNCTION("""COMPUTED_VALUE"""),1.0)</f>
        <v>1</v>
      </c>
      <c r="AW22" s="10">
        <f>IFERROR(__xludf.DUMMYFUNCTION("""COMPUTED_VALUE"""),1.0)</f>
        <v>1</v>
      </c>
      <c r="AX22" s="10">
        <f>IFERROR(__xludf.DUMMYFUNCTION("""COMPUTED_VALUE"""),1.0)</f>
        <v>1</v>
      </c>
      <c r="AY22" s="10">
        <f>IFERROR(__xludf.DUMMYFUNCTION("""COMPUTED_VALUE"""),1.0)</f>
        <v>1</v>
      </c>
      <c r="AZ22" s="10" t="str">
        <f>IFERROR(__xludf.DUMMYFUNCTION("""COMPUTED_VALUE"""),"WA")</f>
        <v>WA</v>
      </c>
      <c r="BA22" s="10" t="str">
        <f>IFERROR(__xludf.DUMMYFUNCTION("""COMPUTED_VALUE"""),"WA")</f>
        <v>WA</v>
      </c>
      <c r="BB22" s="10" t="str">
        <f>IFERROR(__xludf.DUMMYFUNCTION("""COMPUTED_VALUE"""),"WA")</f>
        <v>WA</v>
      </c>
      <c r="BC22" s="10" t="str">
        <f>IFERROR(__xludf.DUMMYFUNCTION("""COMPUTED_VALUE"""),"WA")</f>
        <v>WA</v>
      </c>
      <c r="BD22" s="10" t="str">
        <f>IFERROR(__xludf.DUMMYFUNCTION("""COMPUTED_VALUE"""),"WA")</f>
        <v>WA</v>
      </c>
      <c r="BE22" s="10">
        <f>IFERROR(__xludf.DUMMYFUNCTION("""COMPUTED_VALUE"""),1.0)</f>
        <v>1</v>
      </c>
      <c r="BF22" s="10" t="str">
        <f>IFERROR(__xludf.DUMMYFUNCTION("""COMPUTED_VALUE"""),"WA")</f>
        <v>WA</v>
      </c>
      <c r="BG22" s="10" t="str">
        <f>IFERROR(__xludf.DUMMYFUNCTION("""COMPUTED_VALUE"""),"WA")</f>
        <v>WA</v>
      </c>
      <c r="BH22" s="10" t="str">
        <f>IFERROR(__xludf.DUMMYFUNCTION("""COMPUTED_VALUE"""),"WA")</f>
        <v>WA</v>
      </c>
      <c r="BI22" s="10" t="str">
        <f>IFERROR(__xludf.DUMMYFUNCTION("""COMPUTED_VALUE"""),"WA")</f>
        <v>WA</v>
      </c>
      <c r="BJ22" s="10" t="str">
        <f>IFERROR(__xludf.DUMMYFUNCTION("""COMPUTED_VALUE"""),"WA")</f>
        <v>WA</v>
      </c>
      <c r="BK22" s="10" t="str">
        <f>IFERROR(__xludf.DUMMYFUNCTION("""COMPUTED_VALUE"""),"WA")</f>
        <v>WA</v>
      </c>
      <c r="BL22" s="11" t="str">
        <f>IFERROR(__xludf.DUMMYFUNCTION("""COMPUTED_VALUE"""),"WA")</f>
        <v>WA</v>
      </c>
      <c r="BM22" s="10" t="str">
        <f>IFERROR(__xludf.DUMMYFUNCTION("""COMPUTED_VALUE"""),"WA")</f>
        <v>WA</v>
      </c>
      <c r="BN22" s="10" t="str">
        <f>IFERROR(__xludf.DUMMYFUNCTION("""COMPUTED_VALUE"""),"WA")</f>
        <v>WA</v>
      </c>
      <c r="BO22" s="10" t="str">
        <f>IFERROR(__xludf.DUMMYFUNCTION("""COMPUTED_VALUE"""),"WA")</f>
        <v>WA</v>
      </c>
      <c r="BP22" s="10" t="str">
        <f>IFERROR(__xludf.DUMMYFUNCTION("""COMPUTED_VALUE"""),"WA")</f>
        <v>WA</v>
      </c>
      <c r="BQ22" s="10" t="str">
        <f>IFERROR(__xludf.DUMMYFUNCTION("""COMPUTED_VALUE"""),"WA")</f>
        <v>WA</v>
      </c>
      <c r="BR22" s="10" t="str">
        <f>IFERROR(__xludf.DUMMYFUNCTION("""COMPUTED_VALUE"""),"WA")</f>
        <v>WA</v>
      </c>
      <c r="BS22" s="10" t="str">
        <f>IFERROR(__xludf.DUMMYFUNCTION("""COMPUTED_VALUE"""),"WA")</f>
        <v>WA</v>
      </c>
      <c r="BT22" s="10" t="str">
        <f>IFERROR(__xludf.DUMMYFUNCTION("""COMPUTED_VALUE"""),"WA")</f>
        <v>WA</v>
      </c>
      <c r="BU22" s="10">
        <f>IFERROR(__xludf.DUMMYFUNCTION("""COMPUTED_VALUE"""),1.0)</f>
        <v>1</v>
      </c>
      <c r="BV22" s="10">
        <f>IFERROR(__xludf.DUMMYFUNCTION("""COMPUTED_VALUE"""),1.0)</f>
        <v>1</v>
      </c>
      <c r="BW22" s="10">
        <f>IFERROR(__xludf.DUMMYFUNCTION("""COMPUTED_VALUE"""),1.0)</f>
        <v>1</v>
      </c>
      <c r="BX22" s="10" t="str">
        <f>IFERROR(__xludf.DUMMYFUNCTION("""COMPUTED_VALUE"""),"WA")</f>
        <v>WA</v>
      </c>
      <c r="BY22" s="10" t="str">
        <f>IFERROR(__xludf.DUMMYFUNCTION("""COMPUTED_VALUE"""),"WA")</f>
        <v>WA</v>
      </c>
      <c r="BZ22" s="10" t="str">
        <f>IFERROR(__xludf.DUMMYFUNCTION("""COMPUTED_VALUE"""),"WA")</f>
        <v>WA</v>
      </c>
      <c r="CA22" s="10" t="str">
        <f>IFERROR(__xludf.DUMMYFUNCTION("""COMPUTED_VALUE"""),"WA")</f>
        <v>WA</v>
      </c>
      <c r="CB22" s="10" t="str">
        <f>IFERROR(__xludf.DUMMYFUNCTION("""COMPUTED_VALUE"""),"WA")</f>
        <v>WA</v>
      </c>
      <c r="CC22" s="10" t="str">
        <f>IFERROR(__xludf.DUMMYFUNCTION("""COMPUTED_VALUE"""),"WA")</f>
        <v>WA</v>
      </c>
      <c r="CD22" s="10" t="str">
        <f>IFERROR(__xludf.DUMMYFUNCTION("""COMPUTED_VALUE"""),"WA")</f>
        <v>WA</v>
      </c>
      <c r="CE22" s="10">
        <f>IFERROR(__xludf.DUMMYFUNCTION("""COMPUTED_VALUE"""),1.0)</f>
        <v>1</v>
      </c>
      <c r="CF22" s="10">
        <f>IFERROR(__xludf.DUMMYFUNCTION("""COMPUTED_VALUE"""),1.0)</f>
        <v>1</v>
      </c>
      <c r="CG22" s="10">
        <f>IFERROR(__xludf.DUMMYFUNCTION("""COMPUTED_VALUE"""),1.0)</f>
        <v>1</v>
      </c>
      <c r="CH22" s="10" t="str">
        <f>IFERROR(__xludf.DUMMYFUNCTION("""COMPUTED_VALUE"""),"WA")</f>
        <v>WA</v>
      </c>
      <c r="CI22" s="10" t="str">
        <f>IFERROR(__xludf.DUMMYFUNCTION("""COMPUTED_VALUE"""),"WA")</f>
        <v>WA</v>
      </c>
      <c r="CJ22" s="10" t="str">
        <f>IFERROR(__xludf.DUMMYFUNCTION("""COMPUTED_VALUE"""),"WA")</f>
        <v>WA</v>
      </c>
      <c r="CK22" s="10" t="str">
        <f>IFERROR(__xludf.DUMMYFUNCTION("""COMPUTED_VALUE"""),"WA")</f>
        <v>WA</v>
      </c>
      <c r="CL22" s="10" t="str">
        <f>IFERROR(__xludf.DUMMYFUNCTION("""COMPUTED_VALUE"""),"WA")</f>
        <v>WA</v>
      </c>
      <c r="CM22" s="10" t="str">
        <f>IFERROR(__xludf.DUMMYFUNCTION("""COMPUTED_VALUE"""),"WA")</f>
        <v>WA</v>
      </c>
      <c r="CN22" s="10" t="str">
        <f>IFERROR(__xludf.DUMMYFUNCTION("""COMPUTED_VALUE"""),"WA")</f>
        <v>WA</v>
      </c>
      <c r="CO22" s="11" t="str">
        <f>IFERROR(__xludf.DUMMYFUNCTION("""COMPUTED_VALUE"""),"-")</f>
        <v>-</v>
      </c>
      <c r="CP22" s="10" t="str">
        <f>IFERROR(__xludf.DUMMYFUNCTION("""COMPUTED_VALUE"""),"-")</f>
        <v>-</v>
      </c>
      <c r="CQ22" s="10" t="str">
        <f>IFERROR(__xludf.DUMMYFUNCTION("""COMPUTED_VALUE"""),"-")</f>
        <v>-</v>
      </c>
      <c r="CR22" s="10" t="str">
        <f>IFERROR(__xludf.DUMMYFUNCTION("""COMPUTED_VALUE"""),"-")</f>
        <v>-</v>
      </c>
      <c r="CS22" s="10" t="str">
        <f>IFERROR(__xludf.DUMMYFUNCTION("""COMPUTED_VALUE"""),"-")</f>
        <v>-</v>
      </c>
      <c r="CT22" s="10" t="str">
        <f>IFERROR(__xludf.DUMMYFUNCTION("""COMPUTED_VALUE"""),"-")</f>
        <v>-</v>
      </c>
      <c r="CU22" s="10" t="str">
        <f>IFERROR(__xludf.DUMMYFUNCTION("""COMPUTED_VALUE"""),"-")</f>
        <v>-</v>
      </c>
      <c r="CV22" s="10" t="str">
        <f>IFERROR(__xludf.DUMMYFUNCTION("""COMPUTED_VALUE"""),"-")</f>
        <v>-</v>
      </c>
      <c r="CW22" s="10" t="str">
        <f>IFERROR(__xludf.DUMMYFUNCTION("""COMPUTED_VALUE"""),"-")</f>
        <v>-</v>
      </c>
      <c r="CX22" s="10" t="str">
        <f>IFERROR(__xludf.DUMMYFUNCTION("""COMPUTED_VALUE"""),"-")</f>
        <v>-</v>
      </c>
      <c r="CY22" s="10" t="str">
        <f>IFERROR(__xludf.DUMMYFUNCTION("""COMPUTED_VALUE"""),"-")</f>
        <v>-</v>
      </c>
      <c r="CZ22" s="10" t="str">
        <f>IFERROR(__xludf.DUMMYFUNCTION("""COMPUTED_VALUE"""),"-")</f>
        <v>-</v>
      </c>
      <c r="DA22" s="10" t="str">
        <f>IFERROR(__xludf.DUMMYFUNCTION("""COMPUTED_VALUE"""),"-")</f>
        <v>-</v>
      </c>
      <c r="DB22" s="10" t="str">
        <f>IFERROR(__xludf.DUMMYFUNCTION("""COMPUTED_VALUE"""),"-")</f>
        <v>-</v>
      </c>
      <c r="DC22" s="10" t="str">
        <f>IFERROR(__xludf.DUMMYFUNCTION("""COMPUTED_VALUE"""),"-")</f>
        <v>-</v>
      </c>
      <c r="DD22" s="10" t="str">
        <f>IFERROR(__xludf.DUMMYFUNCTION("""COMPUTED_VALUE"""),"-")</f>
        <v>-</v>
      </c>
      <c r="DE22" s="10" t="str">
        <f>IFERROR(__xludf.DUMMYFUNCTION("""COMPUTED_VALUE"""),"-")</f>
        <v>-</v>
      </c>
      <c r="DF22" s="10" t="str">
        <f>IFERROR(__xludf.DUMMYFUNCTION("""COMPUTED_VALUE"""),"-")</f>
        <v>-</v>
      </c>
      <c r="DG22" s="10" t="str">
        <f>IFERROR(__xludf.DUMMYFUNCTION("""COMPUTED_VALUE"""),"-")</f>
        <v>-</v>
      </c>
      <c r="DH22" s="10" t="str">
        <f>IFERROR(__xludf.DUMMYFUNCTION("""COMPUTED_VALUE"""),"-")</f>
        <v>-</v>
      </c>
      <c r="DI22" s="10" t="str">
        <f>IFERROR(__xludf.DUMMYFUNCTION("""COMPUTED_VALUE"""),"-")</f>
        <v>-</v>
      </c>
      <c r="DJ22" s="10" t="str">
        <f>IFERROR(__xludf.DUMMYFUNCTION("""COMPUTED_VALUE"""),"-")</f>
        <v>-</v>
      </c>
      <c r="DK22" s="10" t="str">
        <f>IFERROR(__xludf.DUMMYFUNCTION("""COMPUTED_VALUE"""),"-")</f>
        <v>-</v>
      </c>
      <c r="DL22" s="10" t="str">
        <f>IFERROR(__xludf.DUMMYFUNCTION("""COMPUTED_VALUE"""),"-")</f>
        <v>-</v>
      </c>
      <c r="DM22" s="10" t="str">
        <f>IFERROR(__xludf.DUMMYFUNCTION("""COMPUTED_VALUE"""),"-")</f>
        <v>-</v>
      </c>
      <c r="DN22" s="10" t="str">
        <f>IFERROR(__xludf.DUMMYFUNCTION("""COMPUTED_VALUE"""),"-")</f>
        <v>-</v>
      </c>
      <c r="DO22" s="10" t="str">
        <f>IFERROR(__xludf.DUMMYFUNCTION("""COMPUTED_VALUE"""),"-")</f>
        <v>-</v>
      </c>
      <c r="DP22" s="10" t="str">
        <f>IFERROR(__xludf.DUMMYFUNCTION("""COMPUTED_VALUE"""),"-")</f>
        <v>-</v>
      </c>
      <c r="DQ22" s="10" t="str">
        <f>IFERROR(__xludf.DUMMYFUNCTION("""COMPUTED_VALUE"""),"-")</f>
        <v>-</v>
      </c>
      <c r="DR22" s="10" t="str">
        <f>IFERROR(__xludf.DUMMYFUNCTION("""COMPUTED_VALUE"""),"-")</f>
        <v>-</v>
      </c>
      <c r="DS22" s="10" t="str">
        <f>IFERROR(__xludf.DUMMYFUNCTION("""COMPUTED_VALUE"""),"-")</f>
        <v>-</v>
      </c>
      <c r="DT22" s="10" t="str">
        <f>IFERROR(__xludf.DUMMYFUNCTION("""COMPUTED_VALUE"""),"-")</f>
        <v>-</v>
      </c>
      <c r="DU22" s="10" t="str">
        <f>IFERROR(__xludf.DUMMYFUNCTION("""COMPUTED_VALUE"""),"-")</f>
        <v>-</v>
      </c>
      <c r="DV22" s="10" t="str">
        <f>IFERROR(__xludf.DUMMYFUNCTION("""COMPUTED_VALUE"""),"-")</f>
        <v>-</v>
      </c>
      <c r="DW22" s="10" t="str">
        <f>IFERROR(__xludf.DUMMYFUNCTION("""COMPUTED_VALUE"""),"-")</f>
        <v>-</v>
      </c>
      <c r="DX22" s="10" t="str">
        <f>IFERROR(__xludf.DUMMYFUNCTION("""COMPUTED_VALUE"""),"-")</f>
        <v>-</v>
      </c>
      <c r="DY22" s="10" t="str">
        <f>IFERROR(__xludf.DUMMYFUNCTION("""COMPUTED_VALUE"""),"-")</f>
        <v>-</v>
      </c>
      <c r="DZ22" s="10" t="str">
        <f>IFERROR(__xludf.DUMMYFUNCTION("""COMPUTED_VALUE"""),"-")</f>
        <v>-</v>
      </c>
      <c r="EA22" s="10" t="str">
        <f>IFERROR(__xludf.DUMMYFUNCTION("""COMPUTED_VALUE"""),"-")</f>
        <v>-</v>
      </c>
      <c r="EB22" s="10" t="str">
        <f>IFERROR(__xludf.DUMMYFUNCTION("""COMPUTED_VALUE"""),"-")</f>
        <v>-</v>
      </c>
      <c r="EC22" s="10" t="str">
        <f>IFERROR(__xludf.DUMMYFUNCTION("""COMPUTED_VALUE"""),"-")</f>
        <v>-</v>
      </c>
      <c r="ED22" s="10" t="str">
        <f>IFERROR(__xludf.DUMMYFUNCTION("""COMPUTED_VALUE"""),"-")</f>
        <v>-</v>
      </c>
      <c r="EE22" s="10" t="str">
        <f>IFERROR(__xludf.DUMMYFUNCTION("""COMPUTED_VALUE"""),"-")</f>
        <v>-</v>
      </c>
      <c r="EF22" s="10" t="str">
        <f>IFERROR(__xludf.DUMMYFUNCTION("""COMPUTED_VALUE"""),"-")</f>
        <v>-</v>
      </c>
      <c r="EG22" s="10" t="str">
        <f>IFERROR(__xludf.DUMMYFUNCTION("""COMPUTED_VALUE"""),"-")</f>
        <v>-</v>
      </c>
      <c r="EH22" s="10" t="str">
        <f>IFERROR(__xludf.DUMMYFUNCTION("""COMPUTED_VALUE"""),"-")</f>
        <v>-</v>
      </c>
      <c r="EI22" s="10" t="str">
        <f>IFERROR(__xludf.DUMMYFUNCTION("""COMPUTED_VALUE"""),"-")</f>
        <v>-</v>
      </c>
      <c r="EJ22" s="10" t="str">
        <f>IFERROR(__xludf.DUMMYFUNCTION("""COMPUTED_VALUE"""),"-")</f>
        <v>-</v>
      </c>
      <c r="EK22" s="10" t="str">
        <f>IFERROR(__xludf.DUMMYFUNCTION("""COMPUTED_VALUE"""),"-")</f>
        <v>-</v>
      </c>
      <c r="EL22" s="10" t="str">
        <f>IFERROR(__xludf.DUMMYFUNCTION("""COMPUTED_VALUE"""),"-")</f>
        <v>-</v>
      </c>
      <c r="EM22" s="10" t="str">
        <f>IFERROR(__xludf.DUMMYFUNCTION("""COMPUTED_VALUE"""),"-")</f>
        <v>-</v>
      </c>
      <c r="EN22" s="10" t="str">
        <f>IFERROR(__xludf.DUMMYFUNCTION("""COMPUTED_VALUE"""),"-")</f>
        <v>-</v>
      </c>
      <c r="EO22" s="10" t="str">
        <f>IFERROR(__xludf.DUMMYFUNCTION("""COMPUTED_VALUE"""),"-")</f>
        <v>-</v>
      </c>
      <c r="EP22" s="10" t="str">
        <f>IFERROR(__xludf.DUMMYFUNCTION("""COMPUTED_VALUE"""),"-")</f>
        <v>-</v>
      </c>
      <c r="EQ22" s="10" t="str">
        <f>IFERROR(__xludf.DUMMYFUNCTION("""COMPUTED_VALUE"""),"-")</f>
        <v>-</v>
      </c>
      <c r="ER22" s="10" t="str">
        <f>IFERROR(__xludf.DUMMYFUNCTION("""COMPUTED_VALUE"""),"-")</f>
        <v>-</v>
      </c>
      <c r="ES22" s="10" t="str">
        <f>IFERROR(__xludf.DUMMYFUNCTION("""COMPUTED_VALUE"""),"-")</f>
        <v>-</v>
      </c>
      <c r="ET22" s="10" t="str">
        <f>IFERROR(__xludf.DUMMYFUNCTION("""COMPUTED_VALUE"""),"-")</f>
        <v>-</v>
      </c>
      <c r="EU22" s="10" t="str">
        <f>IFERROR(__xludf.DUMMYFUNCTION("""COMPUTED_VALUE"""),"-")</f>
        <v>-</v>
      </c>
      <c r="EV22" s="10" t="str">
        <f>IFERROR(__xludf.DUMMYFUNCTION("""COMPUTED_VALUE"""),"-")</f>
        <v>-</v>
      </c>
      <c r="EW22" s="10" t="str">
        <f>IFERROR(__xludf.DUMMYFUNCTION("""COMPUTED_VALUE"""),"-")</f>
        <v>-</v>
      </c>
      <c r="EX22" s="10" t="str">
        <f>IFERROR(__xludf.DUMMYFUNCTION("""COMPUTED_VALUE"""),"-")</f>
        <v>-</v>
      </c>
      <c r="EY22" s="10" t="str">
        <f>IFERROR(__xludf.DUMMYFUNCTION("""COMPUTED_VALUE"""),"-")</f>
        <v>-</v>
      </c>
      <c r="EZ22" s="10" t="str">
        <f>IFERROR(__xludf.DUMMYFUNCTION("""COMPUTED_VALUE"""),"-")</f>
        <v>-</v>
      </c>
      <c r="FA22" s="10" t="str">
        <f>IFERROR(__xludf.DUMMYFUNCTION("""COMPUTED_VALUE"""),"-")</f>
        <v>-</v>
      </c>
      <c r="FB22" s="10" t="str">
        <f>IFERROR(__xludf.DUMMYFUNCTION("""COMPUTED_VALUE"""),"-")</f>
        <v>-</v>
      </c>
      <c r="FC22" s="10" t="str">
        <f>IFERROR(__xludf.DUMMYFUNCTION("""COMPUTED_VALUE"""),"-")</f>
        <v>-</v>
      </c>
      <c r="FD22" s="11" t="str">
        <f>IFERROR(__xludf.DUMMYFUNCTION("""COMPUTED_VALUE"""),"-")</f>
        <v>-</v>
      </c>
      <c r="FE22" s="10" t="str">
        <f>IFERROR(__xludf.DUMMYFUNCTION("""COMPUTED_VALUE"""),"-")</f>
        <v>-</v>
      </c>
      <c r="FF22" s="10" t="str">
        <f>IFERROR(__xludf.DUMMYFUNCTION("""COMPUTED_VALUE"""),"-")</f>
        <v>-</v>
      </c>
      <c r="FG22" s="10" t="str">
        <f>IFERROR(__xludf.DUMMYFUNCTION("""COMPUTED_VALUE"""),"-")</f>
        <v>-</v>
      </c>
      <c r="FH22" s="10" t="str">
        <f>IFERROR(__xludf.DUMMYFUNCTION("""COMPUTED_VALUE"""),"-")</f>
        <v>-</v>
      </c>
      <c r="FI22" s="10" t="str">
        <f>IFERROR(__xludf.DUMMYFUNCTION("""COMPUTED_VALUE"""),"-")</f>
        <v>-</v>
      </c>
      <c r="FJ22" s="10" t="str">
        <f>IFERROR(__xludf.DUMMYFUNCTION("""COMPUTED_VALUE"""),"-")</f>
        <v>-</v>
      </c>
      <c r="FK22" s="10" t="str">
        <f>IFERROR(__xludf.DUMMYFUNCTION("""COMPUTED_VALUE"""),"-")</f>
        <v>-</v>
      </c>
      <c r="FL22" s="10" t="str">
        <f>IFERROR(__xludf.DUMMYFUNCTION("""COMPUTED_VALUE"""),"-")</f>
        <v>-</v>
      </c>
      <c r="FM22" s="10" t="str">
        <f>IFERROR(__xludf.DUMMYFUNCTION("""COMPUTED_VALUE"""),"-")</f>
        <v>-</v>
      </c>
      <c r="FN22" s="10" t="str">
        <f>IFERROR(__xludf.DUMMYFUNCTION("""COMPUTED_VALUE"""),"-")</f>
        <v>-</v>
      </c>
      <c r="FO22" s="10" t="str">
        <f>IFERROR(__xludf.DUMMYFUNCTION("""COMPUTED_VALUE"""),"-")</f>
        <v>-</v>
      </c>
      <c r="FP22" s="10" t="str">
        <f>IFERROR(__xludf.DUMMYFUNCTION("""COMPUTED_VALUE"""),"-")</f>
        <v>-</v>
      </c>
      <c r="FQ22" s="10" t="str">
        <f>IFERROR(__xludf.DUMMYFUNCTION("""COMPUTED_VALUE"""),"-")</f>
        <v>-</v>
      </c>
      <c r="FR22" s="10" t="str">
        <f>IFERROR(__xludf.DUMMYFUNCTION("""COMPUTED_VALUE"""),"-")</f>
        <v>-</v>
      </c>
      <c r="FS22" s="10" t="str">
        <f>IFERROR(__xludf.DUMMYFUNCTION("""COMPUTED_VALUE"""),"-")</f>
        <v>-</v>
      </c>
      <c r="FT22" s="10" t="str">
        <f>IFERROR(__xludf.DUMMYFUNCTION("""COMPUTED_VALUE"""),"-")</f>
        <v>-</v>
      </c>
      <c r="FU22" s="10" t="str">
        <f>IFERROR(__xludf.DUMMYFUNCTION("""COMPUTED_VALUE"""),"-")</f>
        <v>-</v>
      </c>
      <c r="FV22" s="10" t="str">
        <f>IFERROR(__xludf.DUMMYFUNCTION("""COMPUTED_VALUE"""),"-")</f>
        <v>-</v>
      </c>
      <c r="FW22" s="10" t="str">
        <f>IFERROR(__xludf.DUMMYFUNCTION("""COMPUTED_VALUE"""),"-")</f>
        <v>-</v>
      </c>
      <c r="FX22" s="10" t="str">
        <f>IFERROR(__xludf.DUMMYFUNCTION("""COMPUTED_VALUE"""),"-")</f>
        <v>-</v>
      </c>
      <c r="FY22" s="10" t="str">
        <f>IFERROR(__xludf.DUMMYFUNCTION("""COMPUTED_VALUE"""),"-")</f>
        <v>-</v>
      </c>
      <c r="FZ22" s="10" t="str">
        <f>IFERROR(__xludf.DUMMYFUNCTION("""COMPUTED_VALUE"""),"-")</f>
        <v>-</v>
      </c>
      <c r="GA22" s="10" t="str">
        <f>IFERROR(__xludf.DUMMYFUNCTION("""COMPUTED_VALUE"""),"-")</f>
        <v>-</v>
      </c>
      <c r="GB22" s="10" t="str">
        <f>IFERROR(__xludf.DUMMYFUNCTION("""COMPUTED_VALUE"""),"-")</f>
        <v>-</v>
      </c>
      <c r="GC22" s="10" t="str">
        <f>IFERROR(__xludf.DUMMYFUNCTION("""COMPUTED_VALUE"""),"-")</f>
        <v>-</v>
      </c>
      <c r="GD22" s="10" t="str">
        <f>IFERROR(__xludf.DUMMYFUNCTION("""COMPUTED_VALUE"""),"-")</f>
        <v>-</v>
      </c>
      <c r="GE22" s="10" t="str">
        <f>IFERROR(__xludf.DUMMYFUNCTION("""COMPUTED_VALUE"""),"-")</f>
        <v>-</v>
      </c>
      <c r="GF22" s="10" t="str">
        <f>IFERROR(__xludf.DUMMYFUNCTION("""COMPUTED_VALUE"""),"-")</f>
        <v>-</v>
      </c>
      <c r="GG22" s="10" t="str">
        <f>IFERROR(__xludf.DUMMYFUNCTION("""COMPUTED_VALUE"""),"-")</f>
        <v>-</v>
      </c>
      <c r="GH22" s="10" t="str">
        <f>IFERROR(__xludf.DUMMYFUNCTION("""COMPUTED_VALUE"""),"-")</f>
        <v>-</v>
      </c>
      <c r="GI22" s="10" t="str">
        <f>IFERROR(__xludf.DUMMYFUNCTION("""COMPUTED_VALUE"""),"-")</f>
        <v>-</v>
      </c>
      <c r="GJ22" s="10" t="str">
        <f>IFERROR(__xludf.DUMMYFUNCTION("""COMPUTED_VALUE"""),"-")</f>
        <v>-</v>
      </c>
      <c r="GK22" s="10" t="str">
        <f>IFERROR(__xludf.DUMMYFUNCTION("""COMPUTED_VALUE"""),"-")</f>
        <v>-</v>
      </c>
      <c r="GL22" s="10" t="str">
        <f>IFERROR(__xludf.DUMMYFUNCTION("""COMPUTED_VALUE"""),"-")</f>
        <v>-</v>
      </c>
      <c r="GM22" s="10" t="str">
        <f>IFERROR(__xludf.DUMMYFUNCTION("""COMPUTED_VALUE"""),"-")</f>
        <v>-</v>
      </c>
      <c r="GN22" s="10" t="str">
        <f>IFERROR(__xludf.DUMMYFUNCTION("""COMPUTED_VALUE"""),"-")</f>
        <v>-</v>
      </c>
      <c r="GO22" s="10" t="str">
        <f>IFERROR(__xludf.DUMMYFUNCTION("""COMPUTED_VALUE"""),"-")</f>
        <v>-</v>
      </c>
      <c r="GP22" s="10" t="str">
        <f>IFERROR(__xludf.DUMMYFUNCTION("""COMPUTED_VALUE"""),"-")</f>
        <v>-</v>
      </c>
      <c r="GQ22" s="10" t="str">
        <f>IFERROR(__xludf.DUMMYFUNCTION("""COMPUTED_VALUE"""),"-")</f>
        <v>-</v>
      </c>
      <c r="GR22" s="10" t="str">
        <f>IFERROR(__xludf.DUMMYFUNCTION("""COMPUTED_VALUE"""),"-")</f>
        <v>-</v>
      </c>
      <c r="GS22" s="10" t="str">
        <f>IFERROR(__xludf.DUMMYFUNCTION("""COMPUTED_VALUE"""),"-")</f>
        <v>-</v>
      </c>
      <c r="GT22" s="10" t="str">
        <f>IFERROR(__xludf.DUMMYFUNCTION("""COMPUTED_VALUE"""),"-")</f>
        <v>-</v>
      </c>
      <c r="GU22" s="10" t="str">
        <f>IFERROR(__xludf.DUMMYFUNCTION("""COMPUTED_VALUE"""),"-")</f>
        <v>-</v>
      </c>
      <c r="GV22" s="10" t="str">
        <f>IFERROR(__xludf.DUMMYFUNCTION("""COMPUTED_VALUE"""),"-")</f>
        <v>-</v>
      </c>
      <c r="GW22" s="10" t="str">
        <f>IFERROR(__xludf.DUMMYFUNCTION("""COMPUTED_VALUE"""),"-")</f>
        <v>-</v>
      </c>
      <c r="GX22" s="10" t="str">
        <f>IFERROR(__xludf.DUMMYFUNCTION("""COMPUTED_VALUE"""),"-")</f>
        <v>-</v>
      </c>
      <c r="GY22" s="10" t="str">
        <f>IFERROR(__xludf.DUMMYFUNCTION("""COMPUTED_VALUE"""),"-")</f>
        <v>-</v>
      </c>
      <c r="GZ22" s="10" t="str">
        <f>IFERROR(__xludf.DUMMYFUNCTION("""COMPUTED_VALUE"""),"-")</f>
        <v>-</v>
      </c>
      <c r="HA22" s="10" t="str">
        <f>IFERROR(__xludf.DUMMYFUNCTION("""COMPUTED_VALUE"""),"-")</f>
        <v>-</v>
      </c>
      <c r="HB22" s="10" t="str">
        <f>IFERROR(__xludf.DUMMYFUNCTION("""COMPUTED_VALUE"""),"-")</f>
        <v>-</v>
      </c>
      <c r="HC22" s="10" t="str">
        <f>IFERROR(__xludf.DUMMYFUNCTION("""COMPUTED_VALUE"""),"-")</f>
        <v>-</v>
      </c>
      <c r="HD22" s="10" t="str">
        <f>IFERROR(__xludf.DUMMYFUNCTION("""COMPUTED_VALUE"""),"-")</f>
        <v>-</v>
      </c>
      <c r="HE22" s="10" t="str">
        <f>IFERROR(__xludf.DUMMYFUNCTION("""COMPUTED_VALUE"""),"-")</f>
        <v>-</v>
      </c>
      <c r="HF22" s="10" t="str">
        <f>IFERROR(__xludf.DUMMYFUNCTION("""COMPUTED_VALUE"""),"-")</f>
        <v>-</v>
      </c>
      <c r="HG22" s="10" t="str">
        <f>IFERROR(__xludf.DUMMYFUNCTION("""COMPUTED_VALUE"""),"-")</f>
        <v>-</v>
      </c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</row>
    <row r="23">
      <c r="A23" s="7"/>
      <c r="B23" s="8">
        <v>2.0</v>
      </c>
      <c r="C23" s="8" t="str">
        <f t="shared" si="1"/>
        <v>13 - 27</v>
      </c>
      <c r="D23" s="7" t="str">
        <f>IFERROR(__xludf.DUMMYFUNCTION("""COMPUTED_VALUE"""),"DarthHeisenberg")</f>
        <v>DarthHeisenberg</v>
      </c>
      <c r="E23" s="7" t="str">
        <f>IFERROR(__xludf.DUMMYFUNCTION("""COMPUTED_VALUE"""),"Ognjen")</f>
        <v>Ognjen</v>
      </c>
      <c r="F23" s="7" t="str">
        <f>IFERROR(__xludf.DUMMYFUNCTION("""COMPUTED_VALUE"""),"Vinčić")</f>
        <v>Vinčić</v>
      </c>
      <c r="G23" s="9">
        <f>IFERROR(__xludf.DUMMYFUNCTION("""COMPUTED_VALUE"""),143.0)</f>
        <v>143</v>
      </c>
      <c r="H23" s="7" t="str">
        <f>IFERROR(__xludf.DUMMYFUNCTION("""COMPUTED_VALUE"""),"ODOBREN")</f>
        <v>ODOBREN</v>
      </c>
      <c r="I23" s="7" t="str">
        <f>IFERROR(__xludf.DUMMYFUNCTION("""COMPUTED_VALUE"""),"Stari grad")</f>
        <v>Stari grad</v>
      </c>
      <c r="J23" s="7" t="str">
        <f>IFERROR(__xludf.DUMMYFUNCTION("""COMPUTED_VALUE"""),"Elektrotehnička škola Nikola Tesla")</f>
        <v>Elektrotehnička škola Nikola Tesla</v>
      </c>
      <c r="K23" s="7" t="str">
        <f>IFERROR(__xludf.DUMMYFUNCTION("""COMPUTED_VALUE"""),"III")</f>
        <v>III</v>
      </c>
      <c r="L23" s="7" t="str">
        <f>IFERROR(__xludf.DUMMYFUNCTION("""COMPUTED_VALUE"""),"B")</f>
        <v>B</v>
      </c>
      <c r="M23" s="7" t="str">
        <f>IFERROR(__xludf.DUMMYFUNCTION("""COMPUTED_VALUE"""),"Biljana Stefanović")</f>
        <v>Biljana Stefanović</v>
      </c>
      <c r="N23" s="11">
        <f>IFERROR(__xludf.DUMMYFUNCTION("""COMPUTED_VALUE"""),100.0)</f>
        <v>100</v>
      </c>
      <c r="O23" s="10">
        <f>IFERROR(__xludf.DUMMYFUNCTION("""COMPUTED_VALUE"""),43.0)</f>
        <v>43</v>
      </c>
      <c r="P23" s="10">
        <f>IFERROR(__xludf.DUMMYFUNCTION("""COMPUTED_VALUE"""),0.0)</f>
        <v>0</v>
      </c>
      <c r="Q23" s="10" t="str">
        <f>IFERROR(__xludf.DUMMYFUNCTION("""COMPUTED_VALUE"""),"-")</f>
        <v>-</v>
      </c>
      <c r="R23" s="10" t="str">
        <f>IFERROR(__xludf.DUMMYFUNCTION("""COMPUTED_VALUE"""),"-")</f>
        <v>-</v>
      </c>
      <c r="S23" s="10" t="str">
        <f>IFERROR(__xludf.DUMMYFUNCTION("""COMPUTED_VALUE"""),"-")</f>
        <v>-</v>
      </c>
      <c r="T23" s="11">
        <f>IFERROR(__xludf.DUMMYFUNCTION("""COMPUTED_VALUE"""),1.0)</f>
        <v>1</v>
      </c>
      <c r="U23" s="10">
        <f>IFERROR(__xludf.DUMMYFUNCTION("""COMPUTED_VALUE"""),1.0)</f>
        <v>1</v>
      </c>
      <c r="V23" s="10">
        <f>IFERROR(__xludf.DUMMYFUNCTION("""COMPUTED_VALUE"""),1.0)</f>
        <v>1</v>
      </c>
      <c r="W23" s="10">
        <f>IFERROR(__xludf.DUMMYFUNCTION("""COMPUTED_VALUE"""),1.0)</f>
        <v>1</v>
      </c>
      <c r="X23" s="10">
        <f>IFERROR(__xludf.DUMMYFUNCTION("""COMPUTED_VALUE"""),1.0)</f>
        <v>1</v>
      </c>
      <c r="Y23" s="10">
        <f>IFERROR(__xludf.DUMMYFUNCTION("""COMPUTED_VALUE"""),1.0)</f>
        <v>1</v>
      </c>
      <c r="Z23" s="10">
        <f>IFERROR(__xludf.DUMMYFUNCTION("""COMPUTED_VALUE"""),1.0)</f>
        <v>1</v>
      </c>
      <c r="AA23" s="10">
        <f>IFERROR(__xludf.DUMMYFUNCTION("""COMPUTED_VALUE"""),1.0)</f>
        <v>1</v>
      </c>
      <c r="AB23" s="10">
        <f>IFERROR(__xludf.DUMMYFUNCTION("""COMPUTED_VALUE"""),1.0)</f>
        <v>1</v>
      </c>
      <c r="AC23" s="10">
        <f>IFERROR(__xludf.DUMMYFUNCTION("""COMPUTED_VALUE"""),1.0)</f>
        <v>1</v>
      </c>
      <c r="AD23" s="10">
        <f>IFERROR(__xludf.DUMMYFUNCTION("""COMPUTED_VALUE"""),1.0)</f>
        <v>1</v>
      </c>
      <c r="AE23" s="10">
        <f>IFERROR(__xludf.DUMMYFUNCTION("""COMPUTED_VALUE"""),1.0)</f>
        <v>1</v>
      </c>
      <c r="AF23" s="10">
        <f>IFERROR(__xludf.DUMMYFUNCTION("""COMPUTED_VALUE"""),1.0)</f>
        <v>1</v>
      </c>
      <c r="AG23" s="10">
        <f>IFERROR(__xludf.DUMMYFUNCTION("""COMPUTED_VALUE"""),1.0)</f>
        <v>1</v>
      </c>
      <c r="AH23" s="10">
        <f>IFERROR(__xludf.DUMMYFUNCTION("""COMPUTED_VALUE"""),1.0)</f>
        <v>1</v>
      </c>
      <c r="AI23" s="10">
        <f>IFERROR(__xludf.DUMMYFUNCTION("""COMPUTED_VALUE"""),1.0)</f>
        <v>1</v>
      </c>
      <c r="AJ23" s="10">
        <f>IFERROR(__xludf.DUMMYFUNCTION("""COMPUTED_VALUE"""),1.0)</f>
        <v>1</v>
      </c>
      <c r="AK23" s="10">
        <f>IFERROR(__xludf.DUMMYFUNCTION("""COMPUTED_VALUE"""),1.0)</f>
        <v>1</v>
      </c>
      <c r="AL23" s="10">
        <f>IFERROR(__xludf.DUMMYFUNCTION("""COMPUTED_VALUE"""),1.0)</f>
        <v>1</v>
      </c>
      <c r="AM23" s="10">
        <f>IFERROR(__xludf.DUMMYFUNCTION("""COMPUTED_VALUE"""),1.0)</f>
        <v>1</v>
      </c>
      <c r="AN23" s="11" t="str">
        <f>IFERROR(__xludf.DUMMYFUNCTION("""COMPUTED_VALUE"""),"WA")</f>
        <v>WA</v>
      </c>
      <c r="AO23" s="10">
        <f>IFERROR(__xludf.DUMMYFUNCTION("""COMPUTED_VALUE"""),1.0)</f>
        <v>1</v>
      </c>
      <c r="AP23" s="10">
        <f>IFERROR(__xludf.DUMMYFUNCTION("""COMPUTED_VALUE"""),1.0)</f>
        <v>1</v>
      </c>
      <c r="AQ23" s="10">
        <f>IFERROR(__xludf.DUMMYFUNCTION("""COMPUTED_VALUE"""),1.0)</f>
        <v>1</v>
      </c>
      <c r="AR23" s="10">
        <f>IFERROR(__xludf.DUMMYFUNCTION("""COMPUTED_VALUE"""),1.0)</f>
        <v>1</v>
      </c>
      <c r="AS23" s="10">
        <f>IFERROR(__xludf.DUMMYFUNCTION("""COMPUTED_VALUE"""),1.0)</f>
        <v>1</v>
      </c>
      <c r="AT23" s="10">
        <f>IFERROR(__xludf.DUMMYFUNCTION("""COMPUTED_VALUE"""),1.0)</f>
        <v>1</v>
      </c>
      <c r="AU23" s="10">
        <f>IFERROR(__xludf.DUMMYFUNCTION("""COMPUTED_VALUE"""),1.0)</f>
        <v>1</v>
      </c>
      <c r="AV23" s="10">
        <f>IFERROR(__xludf.DUMMYFUNCTION("""COMPUTED_VALUE"""),1.0)</f>
        <v>1</v>
      </c>
      <c r="AW23" s="10">
        <f>IFERROR(__xludf.DUMMYFUNCTION("""COMPUTED_VALUE"""),1.0)</f>
        <v>1</v>
      </c>
      <c r="AX23" s="10">
        <f>IFERROR(__xludf.DUMMYFUNCTION("""COMPUTED_VALUE"""),1.0)</f>
        <v>1</v>
      </c>
      <c r="AY23" s="10">
        <f>IFERROR(__xludf.DUMMYFUNCTION("""COMPUTED_VALUE"""),1.0)</f>
        <v>1</v>
      </c>
      <c r="AZ23" s="10" t="str">
        <f>IFERROR(__xludf.DUMMYFUNCTION("""COMPUTED_VALUE"""),"WA")</f>
        <v>WA</v>
      </c>
      <c r="BA23" s="10" t="str">
        <f>IFERROR(__xludf.DUMMYFUNCTION("""COMPUTED_VALUE"""),"WA")</f>
        <v>WA</v>
      </c>
      <c r="BB23" s="10">
        <f>IFERROR(__xludf.DUMMYFUNCTION("""COMPUTED_VALUE"""),1.0)</f>
        <v>1</v>
      </c>
      <c r="BC23" s="10" t="str">
        <f>IFERROR(__xludf.DUMMYFUNCTION("""COMPUTED_VALUE"""),"WA")</f>
        <v>WA</v>
      </c>
      <c r="BD23" s="10" t="str">
        <f>IFERROR(__xludf.DUMMYFUNCTION("""COMPUTED_VALUE"""),"WA")</f>
        <v>WA</v>
      </c>
      <c r="BE23" s="10">
        <f>IFERROR(__xludf.DUMMYFUNCTION("""COMPUTED_VALUE"""),1.0)</f>
        <v>1</v>
      </c>
      <c r="BF23" s="10" t="str">
        <f>IFERROR(__xludf.DUMMYFUNCTION("""COMPUTED_VALUE"""),"WA")</f>
        <v>WA</v>
      </c>
      <c r="BG23" s="10" t="str">
        <f>IFERROR(__xludf.DUMMYFUNCTION("""COMPUTED_VALUE"""),"WA")</f>
        <v>WA</v>
      </c>
      <c r="BH23" s="10" t="str">
        <f>IFERROR(__xludf.DUMMYFUNCTION("""COMPUTED_VALUE"""),"WA")</f>
        <v>WA</v>
      </c>
      <c r="BI23" s="10" t="str">
        <f>IFERROR(__xludf.DUMMYFUNCTION("""COMPUTED_VALUE"""),"WA")</f>
        <v>WA</v>
      </c>
      <c r="BJ23" s="10" t="str">
        <f>IFERROR(__xludf.DUMMYFUNCTION("""COMPUTED_VALUE"""),"WA")</f>
        <v>WA</v>
      </c>
      <c r="BK23" s="10" t="str">
        <f>IFERROR(__xludf.DUMMYFUNCTION("""COMPUTED_VALUE"""),"WA")</f>
        <v>WA</v>
      </c>
      <c r="BL23" s="11" t="str">
        <f>IFERROR(__xludf.DUMMYFUNCTION("""COMPUTED_VALUE"""),"WA")</f>
        <v>WA</v>
      </c>
      <c r="BM23" s="10" t="str">
        <f>IFERROR(__xludf.DUMMYFUNCTION("""COMPUTED_VALUE"""),"WA")</f>
        <v>WA</v>
      </c>
      <c r="BN23" s="10" t="str">
        <f>IFERROR(__xludf.DUMMYFUNCTION("""COMPUTED_VALUE"""),"TLE")</f>
        <v>TLE</v>
      </c>
      <c r="BO23" s="10" t="str">
        <f>IFERROR(__xludf.DUMMYFUNCTION("""COMPUTED_VALUE"""),"WA")</f>
        <v>WA</v>
      </c>
      <c r="BP23" s="10" t="str">
        <f>IFERROR(__xludf.DUMMYFUNCTION("""COMPUTED_VALUE"""),"WA")</f>
        <v>WA</v>
      </c>
      <c r="BQ23" s="10" t="str">
        <f>IFERROR(__xludf.DUMMYFUNCTION("""COMPUTED_VALUE"""),"WA")</f>
        <v>WA</v>
      </c>
      <c r="BR23" s="10" t="str">
        <f>IFERROR(__xludf.DUMMYFUNCTION("""COMPUTED_VALUE"""),"WA")</f>
        <v>WA</v>
      </c>
      <c r="BS23" s="10" t="str">
        <f>IFERROR(__xludf.DUMMYFUNCTION("""COMPUTED_VALUE"""),"WA")</f>
        <v>WA</v>
      </c>
      <c r="BT23" s="10" t="str">
        <f>IFERROR(__xludf.DUMMYFUNCTION("""COMPUTED_VALUE"""),"WA")</f>
        <v>WA</v>
      </c>
      <c r="BU23" s="10" t="str">
        <f>IFERROR(__xludf.DUMMYFUNCTION("""COMPUTED_VALUE"""),"WA")</f>
        <v>WA</v>
      </c>
      <c r="BV23" s="10" t="str">
        <f>IFERROR(__xludf.DUMMYFUNCTION("""COMPUTED_VALUE"""),"WA")</f>
        <v>WA</v>
      </c>
      <c r="BW23" s="10" t="str">
        <f>IFERROR(__xludf.DUMMYFUNCTION("""COMPUTED_VALUE"""),"WA")</f>
        <v>WA</v>
      </c>
      <c r="BX23" s="10" t="str">
        <f>IFERROR(__xludf.DUMMYFUNCTION("""COMPUTED_VALUE"""),"WA")</f>
        <v>WA</v>
      </c>
      <c r="BY23" s="10" t="str">
        <f>IFERROR(__xludf.DUMMYFUNCTION("""COMPUTED_VALUE"""),"WA")</f>
        <v>WA</v>
      </c>
      <c r="BZ23" s="10" t="str">
        <f>IFERROR(__xludf.DUMMYFUNCTION("""COMPUTED_VALUE"""),"WA")</f>
        <v>WA</v>
      </c>
      <c r="CA23" s="10" t="str">
        <f>IFERROR(__xludf.DUMMYFUNCTION("""COMPUTED_VALUE"""),"WA")</f>
        <v>WA</v>
      </c>
      <c r="CB23" s="10" t="str">
        <f>IFERROR(__xludf.DUMMYFUNCTION("""COMPUTED_VALUE"""),"WA")</f>
        <v>WA</v>
      </c>
      <c r="CC23" s="10" t="str">
        <f>IFERROR(__xludf.DUMMYFUNCTION("""COMPUTED_VALUE"""),"WA")</f>
        <v>WA</v>
      </c>
      <c r="CD23" s="10" t="str">
        <f>IFERROR(__xludf.DUMMYFUNCTION("""COMPUTED_VALUE"""),"WA")</f>
        <v>WA</v>
      </c>
      <c r="CE23" s="10" t="str">
        <f>IFERROR(__xludf.DUMMYFUNCTION("""COMPUTED_VALUE"""),"TLE")</f>
        <v>TLE</v>
      </c>
      <c r="CF23" s="10" t="str">
        <f>IFERROR(__xludf.DUMMYFUNCTION("""COMPUTED_VALUE"""),"TLE")</f>
        <v>TLE</v>
      </c>
      <c r="CG23" s="10" t="str">
        <f>IFERROR(__xludf.DUMMYFUNCTION("""COMPUTED_VALUE"""),"TLE")</f>
        <v>TLE</v>
      </c>
      <c r="CH23" s="10" t="str">
        <f>IFERROR(__xludf.DUMMYFUNCTION("""COMPUTED_VALUE"""),"TLE")</f>
        <v>TLE</v>
      </c>
      <c r="CI23" s="10" t="str">
        <f>IFERROR(__xludf.DUMMYFUNCTION("""COMPUTED_VALUE"""),"WA")</f>
        <v>WA</v>
      </c>
      <c r="CJ23" s="10" t="str">
        <f>IFERROR(__xludf.DUMMYFUNCTION("""COMPUTED_VALUE"""),"WA")</f>
        <v>WA</v>
      </c>
      <c r="CK23" s="10" t="str">
        <f>IFERROR(__xludf.DUMMYFUNCTION("""COMPUTED_VALUE"""),"WA")</f>
        <v>WA</v>
      </c>
      <c r="CL23" s="10" t="str">
        <f>IFERROR(__xludf.DUMMYFUNCTION("""COMPUTED_VALUE"""),"WA")</f>
        <v>WA</v>
      </c>
      <c r="CM23" s="10" t="str">
        <f>IFERROR(__xludf.DUMMYFUNCTION("""COMPUTED_VALUE"""),"WA")</f>
        <v>WA</v>
      </c>
      <c r="CN23" s="10" t="str">
        <f>IFERROR(__xludf.DUMMYFUNCTION("""COMPUTED_VALUE"""),"WA")</f>
        <v>WA</v>
      </c>
      <c r="CO23" s="11" t="str">
        <f>IFERROR(__xludf.DUMMYFUNCTION("""COMPUTED_VALUE"""),"-")</f>
        <v>-</v>
      </c>
      <c r="CP23" s="10" t="str">
        <f>IFERROR(__xludf.DUMMYFUNCTION("""COMPUTED_VALUE"""),"-")</f>
        <v>-</v>
      </c>
      <c r="CQ23" s="10" t="str">
        <f>IFERROR(__xludf.DUMMYFUNCTION("""COMPUTED_VALUE"""),"-")</f>
        <v>-</v>
      </c>
      <c r="CR23" s="10" t="str">
        <f>IFERROR(__xludf.DUMMYFUNCTION("""COMPUTED_VALUE"""),"-")</f>
        <v>-</v>
      </c>
      <c r="CS23" s="10" t="str">
        <f>IFERROR(__xludf.DUMMYFUNCTION("""COMPUTED_VALUE"""),"-")</f>
        <v>-</v>
      </c>
      <c r="CT23" s="10" t="str">
        <f>IFERROR(__xludf.DUMMYFUNCTION("""COMPUTED_VALUE"""),"-")</f>
        <v>-</v>
      </c>
      <c r="CU23" s="10" t="str">
        <f>IFERROR(__xludf.DUMMYFUNCTION("""COMPUTED_VALUE"""),"-")</f>
        <v>-</v>
      </c>
      <c r="CV23" s="10" t="str">
        <f>IFERROR(__xludf.DUMMYFUNCTION("""COMPUTED_VALUE"""),"-")</f>
        <v>-</v>
      </c>
      <c r="CW23" s="10" t="str">
        <f>IFERROR(__xludf.DUMMYFUNCTION("""COMPUTED_VALUE"""),"-")</f>
        <v>-</v>
      </c>
      <c r="CX23" s="10" t="str">
        <f>IFERROR(__xludf.DUMMYFUNCTION("""COMPUTED_VALUE"""),"-")</f>
        <v>-</v>
      </c>
      <c r="CY23" s="10" t="str">
        <f>IFERROR(__xludf.DUMMYFUNCTION("""COMPUTED_VALUE"""),"-")</f>
        <v>-</v>
      </c>
      <c r="CZ23" s="10" t="str">
        <f>IFERROR(__xludf.DUMMYFUNCTION("""COMPUTED_VALUE"""),"-")</f>
        <v>-</v>
      </c>
      <c r="DA23" s="10" t="str">
        <f>IFERROR(__xludf.DUMMYFUNCTION("""COMPUTED_VALUE"""),"-")</f>
        <v>-</v>
      </c>
      <c r="DB23" s="10" t="str">
        <f>IFERROR(__xludf.DUMMYFUNCTION("""COMPUTED_VALUE"""),"-")</f>
        <v>-</v>
      </c>
      <c r="DC23" s="10" t="str">
        <f>IFERROR(__xludf.DUMMYFUNCTION("""COMPUTED_VALUE"""),"-")</f>
        <v>-</v>
      </c>
      <c r="DD23" s="10" t="str">
        <f>IFERROR(__xludf.DUMMYFUNCTION("""COMPUTED_VALUE"""),"-")</f>
        <v>-</v>
      </c>
      <c r="DE23" s="10" t="str">
        <f>IFERROR(__xludf.DUMMYFUNCTION("""COMPUTED_VALUE"""),"-")</f>
        <v>-</v>
      </c>
      <c r="DF23" s="10" t="str">
        <f>IFERROR(__xludf.DUMMYFUNCTION("""COMPUTED_VALUE"""),"-")</f>
        <v>-</v>
      </c>
      <c r="DG23" s="10" t="str">
        <f>IFERROR(__xludf.DUMMYFUNCTION("""COMPUTED_VALUE"""),"-")</f>
        <v>-</v>
      </c>
      <c r="DH23" s="10" t="str">
        <f>IFERROR(__xludf.DUMMYFUNCTION("""COMPUTED_VALUE"""),"-")</f>
        <v>-</v>
      </c>
      <c r="DI23" s="10" t="str">
        <f>IFERROR(__xludf.DUMMYFUNCTION("""COMPUTED_VALUE"""),"-")</f>
        <v>-</v>
      </c>
      <c r="DJ23" s="10" t="str">
        <f>IFERROR(__xludf.DUMMYFUNCTION("""COMPUTED_VALUE"""),"-")</f>
        <v>-</v>
      </c>
      <c r="DK23" s="10" t="str">
        <f>IFERROR(__xludf.DUMMYFUNCTION("""COMPUTED_VALUE"""),"-")</f>
        <v>-</v>
      </c>
      <c r="DL23" s="10" t="str">
        <f>IFERROR(__xludf.DUMMYFUNCTION("""COMPUTED_VALUE"""),"-")</f>
        <v>-</v>
      </c>
      <c r="DM23" s="10" t="str">
        <f>IFERROR(__xludf.DUMMYFUNCTION("""COMPUTED_VALUE"""),"-")</f>
        <v>-</v>
      </c>
      <c r="DN23" s="10" t="str">
        <f>IFERROR(__xludf.DUMMYFUNCTION("""COMPUTED_VALUE"""),"-")</f>
        <v>-</v>
      </c>
      <c r="DO23" s="10" t="str">
        <f>IFERROR(__xludf.DUMMYFUNCTION("""COMPUTED_VALUE"""),"-")</f>
        <v>-</v>
      </c>
      <c r="DP23" s="10" t="str">
        <f>IFERROR(__xludf.DUMMYFUNCTION("""COMPUTED_VALUE"""),"-")</f>
        <v>-</v>
      </c>
      <c r="DQ23" s="10" t="str">
        <f>IFERROR(__xludf.DUMMYFUNCTION("""COMPUTED_VALUE"""),"-")</f>
        <v>-</v>
      </c>
      <c r="DR23" s="10" t="str">
        <f>IFERROR(__xludf.DUMMYFUNCTION("""COMPUTED_VALUE"""),"-")</f>
        <v>-</v>
      </c>
      <c r="DS23" s="10" t="str">
        <f>IFERROR(__xludf.DUMMYFUNCTION("""COMPUTED_VALUE"""),"-")</f>
        <v>-</v>
      </c>
      <c r="DT23" s="10" t="str">
        <f>IFERROR(__xludf.DUMMYFUNCTION("""COMPUTED_VALUE"""),"-")</f>
        <v>-</v>
      </c>
      <c r="DU23" s="10" t="str">
        <f>IFERROR(__xludf.DUMMYFUNCTION("""COMPUTED_VALUE"""),"-")</f>
        <v>-</v>
      </c>
      <c r="DV23" s="10" t="str">
        <f>IFERROR(__xludf.DUMMYFUNCTION("""COMPUTED_VALUE"""),"-")</f>
        <v>-</v>
      </c>
      <c r="DW23" s="10" t="str">
        <f>IFERROR(__xludf.DUMMYFUNCTION("""COMPUTED_VALUE"""),"-")</f>
        <v>-</v>
      </c>
      <c r="DX23" s="10" t="str">
        <f>IFERROR(__xludf.DUMMYFUNCTION("""COMPUTED_VALUE"""),"-")</f>
        <v>-</v>
      </c>
      <c r="DY23" s="10" t="str">
        <f>IFERROR(__xludf.DUMMYFUNCTION("""COMPUTED_VALUE"""),"-")</f>
        <v>-</v>
      </c>
      <c r="DZ23" s="10" t="str">
        <f>IFERROR(__xludf.DUMMYFUNCTION("""COMPUTED_VALUE"""),"-")</f>
        <v>-</v>
      </c>
      <c r="EA23" s="10" t="str">
        <f>IFERROR(__xludf.DUMMYFUNCTION("""COMPUTED_VALUE"""),"-")</f>
        <v>-</v>
      </c>
      <c r="EB23" s="10" t="str">
        <f>IFERROR(__xludf.DUMMYFUNCTION("""COMPUTED_VALUE"""),"-")</f>
        <v>-</v>
      </c>
      <c r="EC23" s="10" t="str">
        <f>IFERROR(__xludf.DUMMYFUNCTION("""COMPUTED_VALUE"""),"-")</f>
        <v>-</v>
      </c>
      <c r="ED23" s="10" t="str">
        <f>IFERROR(__xludf.DUMMYFUNCTION("""COMPUTED_VALUE"""),"-")</f>
        <v>-</v>
      </c>
      <c r="EE23" s="10" t="str">
        <f>IFERROR(__xludf.DUMMYFUNCTION("""COMPUTED_VALUE"""),"-")</f>
        <v>-</v>
      </c>
      <c r="EF23" s="10" t="str">
        <f>IFERROR(__xludf.DUMMYFUNCTION("""COMPUTED_VALUE"""),"-")</f>
        <v>-</v>
      </c>
      <c r="EG23" s="10" t="str">
        <f>IFERROR(__xludf.DUMMYFUNCTION("""COMPUTED_VALUE"""),"-")</f>
        <v>-</v>
      </c>
      <c r="EH23" s="10" t="str">
        <f>IFERROR(__xludf.DUMMYFUNCTION("""COMPUTED_VALUE"""),"-")</f>
        <v>-</v>
      </c>
      <c r="EI23" s="10" t="str">
        <f>IFERROR(__xludf.DUMMYFUNCTION("""COMPUTED_VALUE"""),"-")</f>
        <v>-</v>
      </c>
      <c r="EJ23" s="10" t="str">
        <f>IFERROR(__xludf.DUMMYFUNCTION("""COMPUTED_VALUE"""),"-")</f>
        <v>-</v>
      </c>
      <c r="EK23" s="10" t="str">
        <f>IFERROR(__xludf.DUMMYFUNCTION("""COMPUTED_VALUE"""),"-")</f>
        <v>-</v>
      </c>
      <c r="EL23" s="10" t="str">
        <f>IFERROR(__xludf.DUMMYFUNCTION("""COMPUTED_VALUE"""),"-")</f>
        <v>-</v>
      </c>
      <c r="EM23" s="10" t="str">
        <f>IFERROR(__xludf.DUMMYFUNCTION("""COMPUTED_VALUE"""),"-")</f>
        <v>-</v>
      </c>
      <c r="EN23" s="10" t="str">
        <f>IFERROR(__xludf.DUMMYFUNCTION("""COMPUTED_VALUE"""),"-")</f>
        <v>-</v>
      </c>
      <c r="EO23" s="10" t="str">
        <f>IFERROR(__xludf.DUMMYFUNCTION("""COMPUTED_VALUE"""),"-")</f>
        <v>-</v>
      </c>
      <c r="EP23" s="10" t="str">
        <f>IFERROR(__xludf.DUMMYFUNCTION("""COMPUTED_VALUE"""),"-")</f>
        <v>-</v>
      </c>
      <c r="EQ23" s="10" t="str">
        <f>IFERROR(__xludf.DUMMYFUNCTION("""COMPUTED_VALUE"""),"-")</f>
        <v>-</v>
      </c>
      <c r="ER23" s="10" t="str">
        <f>IFERROR(__xludf.DUMMYFUNCTION("""COMPUTED_VALUE"""),"-")</f>
        <v>-</v>
      </c>
      <c r="ES23" s="10" t="str">
        <f>IFERROR(__xludf.DUMMYFUNCTION("""COMPUTED_VALUE"""),"-")</f>
        <v>-</v>
      </c>
      <c r="ET23" s="10" t="str">
        <f>IFERROR(__xludf.DUMMYFUNCTION("""COMPUTED_VALUE"""),"-")</f>
        <v>-</v>
      </c>
      <c r="EU23" s="10" t="str">
        <f>IFERROR(__xludf.DUMMYFUNCTION("""COMPUTED_VALUE"""),"-")</f>
        <v>-</v>
      </c>
      <c r="EV23" s="10" t="str">
        <f>IFERROR(__xludf.DUMMYFUNCTION("""COMPUTED_VALUE"""),"-")</f>
        <v>-</v>
      </c>
      <c r="EW23" s="10" t="str">
        <f>IFERROR(__xludf.DUMMYFUNCTION("""COMPUTED_VALUE"""),"-")</f>
        <v>-</v>
      </c>
      <c r="EX23" s="10" t="str">
        <f>IFERROR(__xludf.DUMMYFUNCTION("""COMPUTED_VALUE"""),"-")</f>
        <v>-</v>
      </c>
      <c r="EY23" s="10" t="str">
        <f>IFERROR(__xludf.DUMMYFUNCTION("""COMPUTED_VALUE"""),"-")</f>
        <v>-</v>
      </c>
      <c r="EZ23" s="10" t="str">
        <f>IFERROR(__xludf.DUMMYFUNCTION("""COMPUTED_VALUE"""),"-")</f>
        <v>-</v>
      </c>
      <c r="FA23" s="10" t="str">
        <f>IFERROR(__xludf.DUMMYFUNCTION("""COMPUTED_VALUE"""),"-")</f>
        <v>-</v>
      </c>
      <c r="FB23" s="10" t="str">
        <f>IFERROR(__xludf.DUMMYFUNCTION("""COMPUTED_VALUE"""),"-")</f>
        <v>-</v>
      </c>
      <c r="FC23" s="10" t="str">
        <f>IFERROR(__xludf.DUMMYFUNCTION("""COMPUTED_VALUE"""),"-")</f>
        <v>-</v>
      </c>
      <c r="FD23" s="11" t="str">
        <f>IFERROR(__xludf.DUMMYFUNCTION("""COMPUTED_VALUE"""),"-")</f>
        <v>-</v>
      </c>
      <c r="FE23" s="10" t="str">
        <f>IFERROR(__xludf.DUMMYFUNCTION("""COMPUTED_VALUE"""),"-")</f>
        <v>-</v>
      </c>
      <c r="FF23" s="10" t="str">
        <f>IFERROR(__xludf.DUMMYFUNCTION("""COMPUTED_VALUE"""),"-")</f>
        <v>-</v>
      </c>
      <c r="FG23" s="10" t="str">
        <f>IFERROR(__xludf.DUMMYFUNCTION("""COMPUTED_VALUE"""),"-")</f>
        <v>-</v>
      </c>
      <c r="FH23" s="10" t="str">
        <f>IFERROR(__xludf.DUMMYFUNCTION("""COMPUTED_VALUE"""),"-")</f>
        <v>-</v>
      </c>
      <c r="FI23" s="10" t="str">
        <f>IFERROR(__xludf.DUMMYFUNCTION("""COMPUTED_VALUE"""),"-")</f>
        <v>-</v>
      </c>
      <c r="FJ23" s="10" t="str">
        <f>IFERROR(__xludf.DUMMYFUNCTION("""COMPUTED_VALUE"""),"-")</f>
        <v>-</v>
      </c>
      <c r="FK23" s="10" t="str">
        <f>IFERROR(__xludf.DUMMYFUNCTION("""COMPUTED_VALUE"""),"-")</f>
        <v>-</v>
      </c>
      <c r="FL23" s="10" t="str">
        <f>IFERROR(__xludf.DUMMYFUNCTION("""COMPUTED_VALUE"""),"-")</f>
        <v>-</v>
      </c>
      <c r="FM23" s="10" t="str">
        <f>IFERROR(__xludf.DUMMYFUNCTION("""COMPUTED_VALUE"""),"-")</f>
        <v>-</v>
      </c>
      <c r="FN23" s="10" t="str">
        <f>IFERROR(__xludf.DUMMYFUNCTION("""COMPUTED_VALUE"""),"-")</f>
        <v>-</v>
      </c>
      <c r="FO23" s="10" t="str">
        <f>IFERROR(__xludf.DUMMYFUNCTION("""COMPUTED_VALUE"""),"-")</f>
        <v>-</v>
      </c>
      <c r="FP23" s="10" t="str">
        <f>IFERROR(__xludf.DUMMYFUNCTION("""COMPUTED_VALUE"""),"-")</f>
        <v>-</v>
      </c>
      <c r="FQ23" s="10" t="str">
        <f>IFERROR(__xludf.DUMMYFUNCTION("""COMPUTED_VALUE"""),"-")</f>
        <v>-</v>
      </c>
      <c r="FR23" s="10" t="str">
        <f>IFERROR(__xludf.DUMMYFUNCTION("""COMPUTED_VALUE"""),"-")</f>
        <v>-</v>
      </c>
      <c r="FS23" s="10" t="str">
        <f>IFERROR(__xludf.DUMMYFUNCTION("""COMPUTED_VALUE"""),"-")</f>
        <v>-</v>
      </c>
      <c r="FT23" s="10" t="str">
        <f>IFERROR(__xludf.DUMMYFUNCTION("""COMPUTED_VALUE"""),"-")</f>
        <v>-</v>
      </c>
      <c r="FU23" s="10" t="str">
        <f>IFERROR(__xludf.DUMMYFUNCTION("""COMPUTED_VALUE"""),"-")</f>
        <v>-</v>
      </c>
      <c r="FV23" s="10" t="str">
        <f>IFERROR(__xludf.DUMMYFUNCTION("""COMPUTED_VALUE"""),"-")</f>
        <v>-</v>
      </c>
      <c r="FW23" s="10" t="str">
        <f>IFERROR(__xludf.DUMMYFUNCTION("""COMPUTED_VALUE"""),"-")</f>
        <v>-</v>
      </c>
      <c r="FX23" s="10" t="str">
        <f>IFERROR(__xludf.DUMMYFUNCTION("""COMPUTED_VALUE"""),"-")</f>
        <v>-</v>
      </c>
      <c r="FY23" s="10" t="str">
        <f>IFERROR(__xludf.DUMMYFUNCTION("""COMPUTED_VALUE"""),"-")</f>
        <v>-</v>
      </c>
      <c r="FZ23" s="10" t="str">
        <f>IFERROR(__xludf.DUMMYFUNCTION("""COMPUTED_VALUE"""),"-")</f>
        <v>-</v>
      </c>
      <c r="GA23" s="10" t="str">
        <f>IFERROR(__xludf.DUMMYFUNCTION("""COMPUTED_VALUE"""),"-")</f>
        <v>-</v>
      </c>
      <c r="GB23" s="10" t="str">
        <f>IFERROR(__xludf.DUMMYFUNCTION("""COMPUTED_VALUE"""),"-")</f>
        <v>-</v>
      </c>
      <c r="GC23" s="10" t="str">
        <f>IFERROR(__xludf.DUMMYFUNCTION("""COMPUTED_VALUE"""),"-")</f>
        <v>-</v>
      </c>
      <c r="GD23" s="10" t="str">
        <f>IFERROR(__xludf.DUMMYFUNCTION("""COMPUTED_VALUE"""),"-")</f>
        <v>-</v>
      </c>
      <c r="GE23" s="10" t="str">
        <f>IFERROR(__xludf.DUMMYFUNCTION("""COMPUTED_VALUE"""),"-")</f>
        <v>-</v>
      </c>
      <c r="GF23" s="10" t="str">
        <f>IFERROR(__xludf.DUMMYFUNCTION("""COMPUTED_VALUE"""),"-")</f>
        <v>-</v>
      </c>
      <c r="GG23" s="10" t="str">
        <f>IFERROR(__xludf.DUMMYFUNCTION("""COMPUTED_VALUE"""),"-")</f>
        <v>-</v>
      </c>
      <c r="GH23" s="10" t="str">
        <f>IFERROR(__xludf.DUMMYFUNCTION("""COMPUTED_VALUE"""),"-")</f>
        <v>-</v>
      </c>
      <c r="GI23" s="10" t="str">
        <f>IFERROR(__xludf.DUMMYFUNCTION("""COMPUTED_VALUE"""),"-")</f>
        <v>-</v>
      </c>
      <c r="GJ23" s="10" t="str">
        <f>IFERROR(__xludf.DUMMYFUNCTION("""COMPUTED_VALUE"""),"-")</f>
        <v>-</v>
      </c>
      <c r="GK23" s="10" t="str">
        <f>IFERROR(__xludf.DUMMYFUNCTION("""COMPUTED_VALUE"""),"-")</f>
        <v>-</v>
      </c>
      <c r="GL23" s="10" t="str">
        <f>IFERROR(__xludf.DUMMYFUNCTION("""COMPUTED_VALUE"""),"-")</f>
        <v>-</v>
      </c>
      <c r="GM23" s="10" t="str">
        <f>IFERROR(__xludf.DUMMYFUNCTION("""COMPUTED_VALUE"""),"-")</f>
        <v>-</v>
      </c>
      <c r="GN23" s="10" t="str">
        <f>IFERROR(__xludf.DUMMYFUNCTION("""COMPUTED_VALUE"""),"-")</f>
        <v>-</v>
      </c>
      <c r="GO23" s="10" t="str">
        <f>IFERROR(__xludf.DUMMYFUNCTION("""COMPUTED_VALUE"""),"-")</f>
        <v>-</v>
      </c>
      <c r="GP23" s="10" t="str">
        <f>IFERROR(__xludf.DUMMYFUNCTION("""COMPUTED_VALUE"""),"-")</f>
        <v>-</v>
      </c>
      <c r="GQ23" s="10" t="str">
        <f>IFERROR(__xludf.DUMMYFUNCTION("""COMPUTED_VALUE"""),"-")</f>
        <v>-</v>
      </c>
      <c r="GR23" s="10" t="str">
        <f>IFERROR(__xludf.DUMMYFUNCTION("""COMPUTED_VALUE"""),"-")</f>
        <v>-</v>
      </c>
      <c r="GS23" s="10" t="str">
        <f>IFERROR(__xludf.DUMMYFUNCTION("""COMPUTED_VALUE"""),"-")</f>
        <v>-</v>
      </c>
      <c r="GT23" s="10" t="str">
        <f>IFERROR(__xludf.DUMMYFUNCTION("""COMPUTED_VALUE"""),"-")</f>
        <v>-</v>
      </c>
      <c r="GU23" s="10" t="str">
        <f>IFERROR(__xludf.DUMMYFUNCTION("""COMPUTED_VALUE"""),"-")</f>
        <v>-</v>
      </c>
      <c r="GV23" s="10" t="str">
        <f>IFERROR(__xludf.DUMMYFUNCTION("""COMPUTED_VALUE"""),"-")</f>
        <v>-</v>
      </c>
      <c r="GW23" s="10" t="str">
        <f>IFERROR(__xludf.DUMMYFUNCTION("""COMPUTED_VALUE"""),"-")</f>
        <v>-</v>
      </c>
      <c r="GX23" s="10" t="str">
        <f>IFERROR(__xludf.DUMMYFUNCTION("""COMPUTED_VALUE"""),"-")</f>
        <v>-</v>
      </c>
      <c r="GY23" s="10" t="str">
        <f>IFERROR(__xludf.DUMMYFUNCTION("""COMPUTED_VALUE"""),"-")</f>
        <v>-</v>
      </c>
      <c r="GZ23" s="10" t="str">
        <f>IFERROR(__xludf.DUMMYFUNCTION("""COMPUTED_VALUE"""),"-")</f>
        <v>-</v>
      </c>
      <c r="HA23" s="10" t="str">
        <f>IFERROR(__xludf.DUMMYFUNCTION("""COMPUTED_VALUE"""),"-")</f>
        <v>-</v>
      </c>
      <c r="HB23" s="10" t="str">
        <f>IFERROR(__xludf.DUMMYFUNCTION("""COMPUTED_VALUE"""),"-")</f>
        <v>-</v>
      </c>
      <c r="HC23" s="10" t="str">
        <f>IFERROR(__xludf.DUMMYFUNCTION("""COMPUTED_VALUE"""),"-")</f>
        <v>-</v>
      </c>
      <c r="HD23" s="10" t="str">
        <f>IFERROR(__xludf.DUMMYFUNCTION("""COMPUTED_VALUE"""),"-")</f>
        <v>-</v>
      </c>
      <c r="HE23" s="10" t="str">
        <f>IFERROR(__xludf.DUMMYFUNCTION("""COMPUTED_VALUE"""),"-")</f>
        <v>-</v>
      </c>
      <c r="HF23" s="10" t="str">
        <f>IFERROR(__xludf.DUMMYFUNCTION("""COMPUTED_VALUE"""),"-")</f>
        <v>-</v>
      </c>
      <c r="HG23" s="10" t="str">
        <f>IFERROR(__xludf.DUMMYFUNCTION("""COMPUTED_VALUE"""),"-")</f>
        <v>-</v>
      </c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</row>
    <row r="24">
      <c r="A24" s="7"/>
      <c r="B24" s="8">
        <v>2.0</v>
      </c>
      <c r="C24" s="8" t="str">
        <f t="shared" si="1"/>
        <v>13 - 27</v>
      </c>
      <c r="D24" s="7" t="str">
        <f>IFERROR(__xludf.DUMMYFUNCTION("""COMPUTED_VALUE"""),"mikigrubic")</f>
        <v>mikigrubic</v>
      </c>
      <c r="E24" s="7" t="str">
        <f>IFERROR(__xludf.DUMMYFUNCTION("""COMPUTED_VALUE"""),"Miroslav")</f>
        <v>Miroslav</v>
      </c>
      <c r="F24" s="7" t="str">
        <f>IFERROR(__xludf.DUMMYFUNCTION("""COMPUTED_VALUE"""),"Grubić")</f>
        <v>Grubić</v>
      </c>
      <c r="G24" s="9">
        <f>IFERROR(__xludf.DUMMYFUNCTION("""COMPUTED_VALUE"""),143.0)</f>
        <v>143</v>
      </c>
      <c r="H24" s="7" t="str">
        <f>IFERROR(__xludf.DUMMYFUNCTION("""COMPUTED_VALUE"""),"ODOBREN")</f>
        <v>ODOBREN</v>
      </c>
      <c r="I24" s="7" t="str">
        <f>IFERROR(__xludf.DUMMYFUNCTION("""COMPUTED_VALUE"""),"Novi Sad")</f>
        <v>Novi Sad</v>
      </c>
      <c r="J24" s="7" t="str">
        <f>IFERROR(__xludf.DUMMYFUNCTION("""COMPUTED_VALUE"""),"Gimnazija Jovan Jovanović Zmaj")</f>
        <v>Gimnazija Jovan Jovanović Zmaj</v>
      </c>
      <c r="K24" s="7" t="str">
        <f>IFERROR(__xludf.DUMMYFUNCTION("""COMPUTED_VALUE"""),"I")</f>
        <v>I</v>
      </c>
      <c r="L24" s="7" t="str">
        <f>IFERROR(__xludf.DUMMYFUNCTION("""COMPUTED_VALUE"""),"B")</f>
        <v>B</v>
      </c>
      <c r="M24" s="7" t="str">
        <f>IFERROR(__xludf.DUMMYFUNCTION("""COMPUTED_VALUE"""),"Marko Savić")</f>
        <v>Marko Savić</v>
      </c>
      <c r="N24" s="11">
        <f>IFERROR(__xludf.DUMMYFUNCTION("""COMPUTED_VALUE"""),100.0)</f>
        <v>100</v>
      </c>
      <c r="O24" s="10">
        <f>IFERROR(__xludf.DUMMYFUNCTION("""COMPUTED_VALUE"""),43.0)</f>
        <v>43</v>
      </c>
      <c r="P24" s="10">
        <f>IFERROR(__xludf.DUMMYFUNCTION("""COMPUTED_VALUE"""),0.0)</f>
        <v>0</v>
      </c>
      <c r="Q24" s="10" t="str">
        <f>IFERROR(__xludf.DUMMYFUNCTION("""COMPUTED_VALUE"""),"-")</f>
        <v>-</v>
      </c>
      <c r="R24" s="10" t="str">
        <f>IFERROR(__xludf.DUMMYFUNCTION("""COMPUTED_VALUE"""),"-")</f>
        <v>-</v>
      </c>
      <c r="S24" s="10" t="str">
        <f>IFERROR(__xludf.DUMMYFUNCTION("""COMPUTED_VALUE"""),"-")</f>
        <v>-</v>
      </c>
      <c r="T24" s="11">
        <f>IFERROR(__xludf.DUMMYFUNCTION("""COMPUTED_VALUE"""),1.0)</f>
        <v>1</v>
      </c>
      <c r="U24" s="10">
        <f>IFERROR(__xludf.DUMMYFUNCTION("""COMPUTED_VALUE"""),1.0)</f>
        <v>1</v>
      </c>
      <c r="V24" s="10">
        <f>IFERROR(__xludf.DUMMYFUNCTION("""COMPUTED_VALUE"""),1.0)</f>
        <v>1</v>
      </c>
      <c r="W24" s="10">
        <f>IFERROR(__xludf.DUMMYFUNCTION("""COMPUTED_VALUE"""),1.0)</f>
        <v>1</v>
      </c>
      <c r="X24" s="10">
        <f>IFERROR(__xludf.DUMMYFUNCTION("""COMPUTED_VALUE"""),1.0)</f>
        <v>1</v>
      </c>
      <c r="Y24" s="10">
        <f>IFERROR(__xludf.DUMMYFUNCTION("""COMPUTED_VALUE"""),1.0)</f>
        <v>1</v>
      </c>
      <c r="Z24" s="10">
        <f>IFERROR(__xludf.DUMMYFUNCTION("""COMPUTED_VALUE"""),1.0)</f>
        <v>1</v>
      </c>
      <c r="AA24" s="10">
        <f>IFERROR(__xludf.DUMMYFUNCTION("""COMPUTED_VALUE"""),1.0)</f>
        <v>1</v>
      </c>
      <c r="AB24" s="10">
        <f>IFERROR(__xludf.DUMMYFUNCTION("""COMPUTED_VALUE"""),1.0)</f>
        <v>1</v>
      </c>
      <c r="AC24" s="10">
        <f>IFERROR(__xludf.DUMMYFUNCTION("""COMPUTED_VALUE"""),1.0)</f>
        <v>1</v>
      </c>
      <c r="AD24" s="10">
        <f>IFERROR(__xludf.DUMMYFUNCTION("""COMPUTED_VALUE"""),1.0)</f>
        <v>1</v>
      </c>
      <c r="AE24" s="10">
        <f>IFERROR(__xludf.DUMMYFUNCTION("""COMPUTED_VALUE"""),1.0)</f>
        <v>1</v>
      </c>
      <c r="AF24" s="10">
        <f>IFERROR(__xludf.DUMMYFUNCTION("""COMPUTED_VALUE"""),1.0)</f>
        <v>1</v>
      </c>
      <c r="AG24" s="10">
        <f>IFERROR(__xludf.DUMMYFUNCTION("""COMPUTED_VALUE"""),1.0)</f>
        <v>1</v>
      </c>
      <c r="AH24" s="10">
        <f>IFERROR(__xludf.DUMMYFUNCTION("""COMPUTED_VALUE"""),1.0)</f>
        <v>1</v>
      </c>
      <c r="AI24" s="10">
        <f>IFERROR(__xludf.DUMMYFUNCTION("""COMPUTED_VALUE"""),1.0)</f>
        <v>1</v>
      </c>
      <c r="AJ24" s="10">
        <f>IFERROR(__xludf.DUMMYFUNCTION("""COMPUTED_VALUE"""),1.0)</f>
        <v>1</v>
      </c>
      <c r="AK24" s="10">
        <f>IFERROR(__xludf.DUMMYFUNCTION("""COMPUTED_VALUE"""),1.0)</f>
        <v>1</v>
      </c>
      <c r="AL24" s="10">
        <f>IFERROR(__xludf.DUMMYFUNCTION("""COMPUTED_VALUE"""),1.0)</f>
        <v>1</v>
      </c>
      <c r="AM24" s="10">
        <f>IFERROR(__xludf.DUMMYFUNCTION("""COMPUTED_VALUE"""),1.0)</f>
        <v>1</v>
      </c>
      <c r="AN24" s="11">
        <f>IFERROR(__xludf.DUMMYFUNCTION("""COMPUTED_VALUE"""),1.0)</f>
        <v>1</v>
      </c>
      <c r="AO24" s="10">
        <f>IFERROR(__xludf.DUMMYFUNCTION("""COMPUTED_VALUE"""),1.0)</f>
        <v>1</v>
      </c>
      <c r="AP24" s="10">
        <f>IFERROR(__xludf.DUMMYFUNCTION("""COMPUTED_VALUE"""),1.0)</f>
        <v>1</v>
      </c>
      <c r="AQ24" s="10">
        <f>IFERROR(__xludf.DUMMYFUNCTION("""COMPUTED_VALUE"""),1.0)</f>
        <v>1</v>
      </c>
      <c r="AR24" s="10">
        <f>IFERROR(__xludf.DUMMYFUNCTION("""COMPUTED_VALUE"""),1.0)</f>
        <v>1</v>
      </c>
      <c r="AS24" s="10">
        <f>IFERROR(__xludf.DUMMYFUNCTION("""COMPUTED_VALUE"""),1.0)</f>
        <v>1</v>
      </c>
      <c r="AT24" s="10">
        <f>IFERROR(__xludf.DUMMYFUNCTION("""COMPUTED_VALUE"""),1.0)</f>
        <v>1</v>
      </c>
      <c r="AU24" s="10">
        <f>IFERROR(__xludf.DUMMYFUNCTION("""COMPUTED_VALUE"""),1.0)</f>
        <v>1</v>
      </c>
      <c r="AV24" s="10">
        <f>IFERROR(__xludf.DUMMYFUNCTION("""COMPUTED_VALUE"""),1.0)</f>
        <v>1</v>
      </c>
      <c r="AW24" s="10">
        <f>IFERROR(__xludf.DUMMYFUNCTION("""COMPUTED_VALUE"""),1.0)</f>
        <v>1</v>
      </c>
      <c r="AX24" s="10">
        <f>IFERROR(__xludf.DUMMYFUNCTION("""COMPUTED_VALUE"""),1.0)</f>
        <v>1</v>
      </c>
      <c r="AY24" s="10">
        <f>IFERROR(__xludf.DUMMYFUNCTION("""COMPUTED_VALUE"""),1.0)</f>
        <v>1</v>
      </c>
      <c r="AZ24" s="10">
        <f>IFERROR(__xludf.DUMMYFUNCTION("""COMPUTED_VALUE"""),1.0)</f>
        <v>1</v>
      </c>
      <c r="BA24" s="10" t="str">
        <f>IFERROR(__xludf.DUMMYFUNCTION("""COMPUTED_VALUE"""),"WA")</f>
        <v>WA</v>
      </c>
      <c r="BB24" s="10">
        <f>IFERROR(__xludf.DUMMYFUNCTION("""COMPUTED_VALUE"""),1.0)</f>
        <v>1</v>
      </c>
      <c r="BC24" s="10" t="str">
        <f>IFERROR(__xludf.DUMMYFUNCTION("""COMPUTED_VALUE"""),"WA")</f>
        <v>WA</v>
      </c>
      <c r="BD24" s="10" t="str">
        <f>IFERROR(__xludf.DUMMYFUNCTION("""COMPUTED_VALUE"""),"WA")</f>
        <v>WA</v>
      </c>
      <c r="BE24" s="10">
        <f>IFERROR(__xludf.DUMMYFUNCTION("""COMPUTED_VALUE"""),1.0)</f>
        <v>1</v>
      </c>
      <c r="BF24" s="10">
        <f>IFERROR(__xludf.DUMMYFUNCTION("""COMPUTED_VALUE"""),1.0)</f>
        <v>1</v>
      </c>
      <c r="BG24" s="10" t="str">
        <f>IFERROR(__xludf.DUMMYFUNCTION("""COMPUTED_VALUE"""),"WA")</f>
        <v>WA</v>
      </c>
      <c r="BH24" s="10">
        <f>IFERROR(__xludf.DUMMYFUNCTION("""COMPUTED_VALUE"""),1.0)</f>
        <v>1</v>
      </c>
      <c r="BI24" s="10">
        <f>IFERROR(__xludf.DUMMYFUNCTION("""COMPUTED_VALUE"""),1.0)</f>
        <v>1</v>
      </c>
      <c r="BJ24" s="10" t="str">
        <f>IFERROR(__xludf.DUMMYFUNCTION("""COMPUTED_VALUE"""),"WA")</f>
        <v>WA</v>
      </c>
      <c r="BK24" s="10">
        <f>IFERROR(__xludf.DUMMYFUNCTION("""COMPUTED_VALUE"""),1.0)</f>
        <v>1</v>
      </c>
      <c r="BL24" s="11">
        <f>IFERROR(__xludf.DUMMYFUNCTION("""COMPUTED_VALUE"""),1.0)</f>
        <v>1</v>
      </c>
      <c r="BM24" s="10" t="str">
        <f>IFERROR(__xludf.DUMMYFUNCTION("""COMPUTED_VALUE"""),"WA")</f>
        <v>WA</v>
      </c>
      <c r="BN24" s="10" t="str">
        <f>IFERROR(__xludf.DUMMYFUNCTION("""COMPUTED_VALUE"""),"TLE")</f>
        <v>TLE</v>
      </c>
      <c r="BO24" s="10">
        <f>IFERROR(__xludf.DUMMYFUNCTION("""COMPUTED_VALUE"""),1.0)</f>
        <v>1</v>
      </c>
      <c r="BP24" s="10" t="str">
        <f>IFERROR(__xludf.DUMMYFUNCTION("""COMPUTED_VALUE"""),"TLE")</f>
        <v>TLE</v>
      </c>
      <c r="BQ24" s="10">
        <f>IFERROR(__xludf.DUMMYFUNCTION("""COMPUTED_VALUE"""),1.0)</f>
        <v>1</v>
      </c>
      <c r="BR24" s="10">
        <f>IFERROR(__xludf.DUMMYFUNCTION("""COMPUTED_VALUE"""),1.0)</f>
        <v>1</v>
      </c>
      <c r="BS24" s="10">
        <f>IFERROR(__xludf.DUMMYFUNCTION("""COMPUTED_VALUE"""),1.0)</f>
        <v>1</v>
      </c>
      <c r="BT24" s="10">
        <f>IFERROR(__xludf.DUMMYFUNCTION("""COMPUTED_VALUE"""),1.0)</f>
        <v>1</v>
      </c>
      <c r="BU24" s="10" t="str">
        <f>IFERROR(__xludf.DUMMYFUNCTION("""COMPUTED_VALUE"""),"WA")</f>
        <v>WA</v>
      </c>
      <c r="BV24" s="10" t="str">
        <f>IFERROR(__xludf.DUMMYFUNCTION("""COMPUTED_VALUE"""),"WA")</f>
        <v>WA</v>
      </c>
      <c r="BW24" s="10" t="str">
        <f>IFERROR(__xludf.DUMMYFUNCTION("""COMPUTED_VALUE"""),"WA")</f>
        <v>WA</v>
      </c>
      <c r="BX24" s="10">
        <f>IFERROR(__xludf.DUMMYFUNCTION("""COMPUTED_VALUE"""),1.0)</f>
        <v>1</v>
      </c>
      <c r="BY24" s="10" t="str">
        <f>IFERROR(__xludf.DUMMYFUNCTION("""COMPUTED_VALUE"""),"WA")</f>
        <v>WA</v>
      </c>
      <c r="BZ24" s="10" t="str">
        <f>IFERROR(__xludf.DUMMYFUNCTION("""COMPUTED_VALUE"""),"WA")</f>
        <v>WA</v>
      </c>
      <c r="CA24" s="10" t="str">
        <f>IFERROR(__xludf.DUMMYFUNCTION("""COMPUTED_VALUE"""),"WA")</f>
        <v>WA</v>
      </c>
      <c r="CB24" s="10" t="str">
        <f>IFERROR(__xludf.DUMMYFUNCTION("""COMPUTED_VALUE"""),"WA")</f>
        <v>WA</v>
      </c>
      <c r="CC24" s="10" t="str">
        <f>IFERROR(__xludf.DUMMYFUNCTION("""COMPUTED_VALUE"""),"WA")</f>
        <v>WA</v>
      </c>
      <c r="CD24" s="10" t="str">
        <f>IFERROR(__xludf.DUMMYFUNCTION("""COMPUTED_VALUE"""),"WA")</f>
        <v>WA</v>
      </c>
      <c r="CE24" s="10" t="str">
        <f>IFERROR(__xludf.DUMMYFUNCTION("""COMPUTED_VALUE"""),"WA")</f>
        <v>WA</v>
      </c>
      <c r="CF24" s="10" t="str">
        <f>IFERROR(__xludf.DUMMYFUNCTION("""COMPUTED_VALUE"""),"WA")</f>
        <v>WA</v>
      </c>
      <c r="CG24" s="10" t="str">
        <f>IFERROR(__xludf.DUMMYFUNCTION("""COMPUTED_VALUE"""),"WA")</f>
        <v>WA</v>
      </c>
      <c r="CH24" s="10" t="str">
        <f>IFERROR(__xludf.DUMMYFUNCTION("""COMPUTED_VALUE"""),"TLE")</f>
        <v>TLE</v>
      </c>
      <c r="CI24" s="10" t="str">
        <f>IFERROR(__xludf.DUMMYFUNCTION("""COMPUTED_VALUE"""),"WA")</f>
        <v>WA</v>
      </c>
      <c r="CJ24" s="10" t="str">
        <f>IFERROR(__xludf.DUMMYFUNCTION("""COMPUTED_VALUE"""),"TLE")</f>
        <v>TLE</v>
      </c>
      <c r="CK24" s="10" t="str">
        <f>IFERROR(__xludf.DUMMYFUNCTION("""COMPUTED_VALUE"""),"WA")</f>
        <v>WA</v>
      </c>
      <c r="CL24" s="10" t="str">
        <f>IFERROR(__xludf.DUMMYFUNCTION("""COMPUTED_VALUE"""),"TLE")</f>
        <v>TLE</v>
      </c>
      <c r="CM24" s="10" t="str">
        <f>IFERROR(__xludf.DUMMYFUNCTION("""COMPUTED_VALUE"""),"WA")</f>
        <v>WA</v>
      </c>
      <c r="CN24" s="10" t="str">
        <f>IFERROR(__xludf.DUMMYFUNCTION("""COMPUTED_VALUE"""),"WA")</f>
        <v>WA</v>
      </c>
      <c r="CO24" s="11" t="str">
        <f>IFERROR(__xludf.DUMMYFUNCTION("""COMPUTED_VALUE"""),"-")</f>
        <v>-</v>
      </c>
      <c r="CP24" s="10" t="str">
        <f>IFERROR(__xludf.DUMMYFUNCTION("""COMPUTED_VALUE"""),"-")</f>
        <v>-</v>
      </c>
      <c r="CQ24" s="10" t="str">
        <f>IFERROR(__xludf.DUMMYFUNCTION("""COMPUTED_VALUE"""),"-")</f>
        <v>-</v>
      </c>
      <c r="CR24" s="10" t="str">
        <f>IFERROR(__xludf.DUMMYFUNCTION("""COMPUTED_VALUE"""),"-")</f>
        <v>-</v>
      </c>
      <c r="CS24" s="10" t="str">
        <f>IFERROR(__xludf.DUMMYFUNCTION("""COMPUTED_VALUE"""),"-")</f>
        <v>-</v>
      </c>
      <c r="CT24" s="10" t="str">
        <f>IFERROR(__xludf.DUMMYFUNCTION("""COMPUTED_VALUE"""),"-")</f>
        <v>-</v>
      </c>
      <c r="CU24" s="10" t="str">
        <f>IFERROR(__xludf.DUMMYFUNCTION("""COMPUTED_VALUE"""),"-")</f>
        <v>-</v>
      </c>
      <c r="CV24" s="10" t="str">
        <f>IFERROR(__xludf.DUMMYFUNCTION("""COMPUTED_VALUE"""),"-")</f>
        <v>-</v>
      </c>
      <c r="CW24" s="10" t="str">
        <f>IFERROR(__xludf.DUMMYFUNCTION("""COMPUTED_VALUE"""),"-")</f>
        <v>-</v>
      </c>
      <c r="CX24" s="10" t="str">
        <f>IFERROR(__xludf.DUMMYFUNCTION("""COMPUTED_VALUE"""),"-")</f>
        <v>-</v>
      </c>
      <c r="CY24" s="10" t="str">
        <f>IFERROR(__xludf.DUMMYFUNCTION("""COMPUTED_VALUE"""),"-")</f>
        <v>-</v>
      </c>
      <c r="CZ24" s="10" t="str">
        <f>IFERROR(__xludf.DUMMYFUNCTION("""COMPUTED_VALUE"""),"-")</f>
        <v>-</v>
      </c>
      <c r="DA24" s="10" t="str">
        <f>IFERROR(__xludf.DUMMYFUNCTION("""COMPUTED_VALUE"""),"-")</f>
        <v>-</v>
      </c>
      <c r="DB24" s="10" t="str">
        <f>IFERROR(__xludf.DUMMYFUNCTION("""COMPUTED_VALUE"""),"-")</f>
        <v>-</v>
      </c>
      <c r="DC24" s="10" t="str">
        <f>IFERROR(__xludf.DUMMYFUNCTION("""COMPUTED_VALUE"""),"-")</f>
        <v>-</v>
      </c>
      <c r="DD24" s="10" t="str">
        <f>IFERROR(__xludf.DUMMYFUNCTION("""COMPUTED_VALUE"""),"-")</f>
        <v>-</v>
      </c>
      <c r="DE24" s="10" t="str">
        <f>IFERROR(__xludf.DUMMYFUNCTION("""COMPUTED_VALUE"""),"-")</f>
        <v>-</v>
      </c>
      <c r="DF24" s="10" t="str">
        <f>IFERROR(__xludf.DUMMYFUNCTION("""COMPUTED_VALUE"""),"-")</f>
        <v>-</v>
      </c>
      <c r="DG24" s="10" t="str">
        <f>IFERROR(__xludf.DUMMYFUNCTION("""COMPUTED_VALUE"""),"-")</f>
        <v>-</v>
      </c>
      <c r="DH24" s="10" t="str">
        <f>IFERROR(__xludf.DUMMYFUNCTION("""COMPUTED_VALUE"""),"-")</f>
        <v>-</v>
      </c>
      <c r="DI24" s="10" t="str">
        <f>IFERROR(__xludf.DUMMYFUNCTION("""COMPUTED_VALUE"""),"-")</f>
        <v>-</v>
      </c>
      <c r="DJ24" s="10" t="str">
        <f>IFERROR(__xludf.DUMMYFUNCTION("""COMPUTED_VALUE"""),"-")</f>
        <v>-</v>
      </c>
      <c r="DK24" s="10" t="str">
        <f>IFERROR(__xludf.DUMMYFUNCTION("""COMPUTED_VALUE"""),"-")</f>
        <v>-</v>
      </c>
      <c r="DL24" s="10" t="str">
        <f>IFERROR(__xludf.DUMMYFUNCTION("""COMPUTED_VALUE"""),"-")</f>
        <v>-</v>
      </c>
      <c r="DM24" s="10" t="str">
        <f>IFERROR(__xludf.DUMMYFUNCTION("""COMPUTED_VALUE"""),"-")</f>
        <v>-</v>
      </c>
      <c r="DN24" s="10" t="str">
        <f>IFERROR(__xludf.DUMMYFUNCTION("""COMPUTED_VALUE"""),"-")</f>
        <v>-</v>
      </c>
      <c r="DO24" s="10" t="str">
        <f>IFERROR(__xludf.DUMMYFUNCTION("""COMPUTED_VALUE"""),"-")</f>
        <v>-</v>
      </c>
      <c r="DP24" s="10" t="str">
        <f>IFERROR(__xludf.DUMMYFUNCTION("""COMPUTED_VALUE"""),"-")</f>
        <v>-</v>
      </c>
      <c r="DQ24" s="10" t="str">
        <f>IFERROR(__xludf.DUMMYFUNCTION("""COMPUTED_VALUE"""),"-")</f>
        <v>-</v>
      </c>
      <c r="DR24" s="10" t="str">
        <f>IFERROR(__xludf.DUMMYFUNCTION("""COMPUTED_VALUE"""),"-")</f>
        <v>-</v>
      </c>
      <c r="DS24" s="10" t="str">
        <f>IFERROR(__xludf.DUMMYFUNCTION("""COMPUTED_VALUE"""),"-")</f>
        <v>-</v>
      </c>
      <c r="DT24" s="10" t="str">
        <f>IFERROR(__xludf.DUMMYFUNCTION("""COMPUTED_VALUE"""),"-")</f>
        <v>-</v>
      </c>
      <c r="DU24" s="10" t="str">
        <f>IFERROR(__xludf.DUMMYFUNCTION("""COMPUTED_VALUE"""),"-")</f>
        <v>-</v>
      </c>
      <c r="DV24" s="10" t="str">
        <f>IFERROR(__xludf.DUMMYFUNCTION("""COMPUTED_VALUE"""),"-")</f>
        <v>-</v>
      </c>
      <c r="DW24" s="10" t="str">
        <f>IFERROR(__xludf.DUMMYFUNCTION("""COMPUTED_VALUE"""),"-")</f>
        <v>-</v>
      </c>
      <c r="DX24" s="10" t="str">
        <f>IFERROR(__xludf.DUMMYFUNCTION("""COMPUTED_VALUE"""),"-")</f>
        <v>-</v>
      </c>
      <c r="DY24" s="10" t="str">
        <f>IFERROR(__xludf.DUMMYFUNCTION("""COMPUTED_VALUE"""),"-")</f>
        <v>-</v>
      </c>
      <c r="DZ24" s="10" t="str">
        <f>IFERROR(__xludf.DUMMYFUNCTION("""COMPUTED_VALUE"""),"-")</f>
        <v>-</v>
      </c>
      <c r="EA24" s="10" t="str">
        <f>IFERROR(__xludf.DUMMYFUNCTION("""COMPUTED_VALUE"""),"-")</f>
        <v>-</v>
      </c>
      <c r="EB24" s="10" t="str">
        <f>IFERROR(__xludf.DUMMYFUNCTION("""COMPUTED_VALUE"""),"-")</f>
        <v>-</v>
      </c>
      <c r="EC24" s="10" t="str">
        <f>IFERROR(__xludf.DUMMYFUNCTION("""COMPUTED_VALUE"""),"-")</f>
        <v>-</v>
      </c>
      <c r="ED24" s="10" t="str">
        <f>IFERROR(__xludf.DUMMYFUNCTION("""COMPUTED_VALUE"""),"-")</f>
        <v>-</v>
      </c>
      <c r="EE24" s="10" t="str">
        <f>IFERROR(__xludf.DUMMYFUNCTION("""COMPUTED_VALUE"""),"-")</f>
        <v>-</v>
      </c>
      <c r="EF24" s="10" t="str">
        <f>IFERROR(__xludf.DUMMYFUNCTION("""COMPUTED_VALUE"""),"-")</f>
        <v>-</v>
      </c>
      <c r="EG24" s="10" t="str">
        <f>IFERROR(__xludf.DUMMYFUNCTION("""COMPUTED_VALUE"""),"-")</f>
        <v>-</v>
      </c>
      <c r="EH24" s="10" t="str">
        <f>IFERROR(__xludf.DUMMYFUNCTION("""COMPUTED_VALUE"""),"-")</f>
        <v>-</v>
      </c>
      <c r="EI24" s="10" t="str">
        <f>IFERROR(__xludf.DUMMYFUNCTION("""COMPUTED_VALUE"""),"-")</f>
        <v>-</v>
      </c>
      <c r="EJ24" s="10" t="str">
        <f>IFERROR(__xludf.DUMMYFUNCTION("""COMPUTED_VALUE"""),"-")</f>
        <v>-</v>
      </c>
      <c r="EK24" s="10" t="str">
        <f>IFERROR(__xludf.DUMMYFUNCTION("""COMPUTED_VALUE"""),"-")</f>
        <v>-</v>
      </c>
      <c r="EL24" s="10" t="str">
        <f>IFERROR(__xludf.DUMMYFUNCTION("""COMPUTED_VALUE"""),"-")</f>
        <v>-</v>
      </c>
      <c r="EM24" s="10" t="str">
        <f>IFERROR(__xludf.DUMMYFUNCTION("""COMPUTED_VALUE"""),"-")</f>
        <v>-</v>
      </c>
      <c r="EN24" s="10" t="str">
        <f>IFERROR(__xludf.DUMMYFUNCTION("""COMPUTED_VALUE"""),"-")</f>
        <v>-</v>
      </c>
      <c r="EO24" s="10" t="str">
        <f>IFERROR(__xludf.DUMMYFUNCTION("""COMPUTED_VALUE"""),"-")</f>
        <v>-</v>
      </c>
      <c r="EP24" s="10" t="str">
        <f>IFERROR(__xludf.DUMMYFUNCTION("""COMPUTED_VALUE"""),"-")</f>
        <v>-</v>
      </c>
      <c r="EQ24" s="10" t="str">
        <f>IFERROR(__xludf.DUMMYFUNCTION("""COMPUTED_VALUE"""),"-")</f>
        <v>-</v>
      </c>
      <c r="ER24" s="10" t="str">
        <f>IFERROR(__xludf.DUMMYFUNCTION("""COMPUTED_VALUE"""),"-")</f>
        <v>-</v>
      </c>
      <c r="ES24" s="10" t="str">
        <f>IFERROR(__xludf.DUMMYFUNCTION("""COMPUTED_VALUE"""),"-")</f>
        <v>-</v>
      </c>
      <c r="ET24" s="10" t="str">
        <f>IFERROR(__xludf.DUMMYFUNCTION("""COMPUTED_VALUE"""),"-")</f>
        <v>-</v>
      </c>
      <c r="EU24" s="10" t="str">
        <f>IFERROR(__xludf.DUMMYFUNCTION("""COMPUTED_VALUE"""),"-")</f>
        <v>-</v>
      </c>
      <c r="EV24" s="10" t="str">
        <f>IFERROR(__xludf.DUMMYFUNCTION("""COMPUTED_VALUE"""),"-")</f>
        <v>-</v>
      </c>
      <c r="EW24" s="10" t="str">
        <f>IFERROR(__xludf.DUMMYFUNCTION("""COMPUTED_VALUE"""),"-")</f>
        <v>-</v>
      </c>
      <c r="EX24" s="10" t="str">
        <f>IFERROR(__xludf.DUMMYFUNCTION("""COMPUTED_VALUE"""),"-")</f>
        <v>-</v>
      </c>
      <c r="EY24" s="10" t="str">
        <f>IFERROR(__xludf.DUMMYFUNCTION("""COMPUTED_VALUE"""),"-")</f>
        <v>-</v>
      </c>
      <c r="EZ24" s="10" t="str">
        <f>IFERROR(__xludf.DUMMYFUNCTION("""COMPUTED_VALUE"""),"-")</f>
        <v>-</v>
      </c>
      <c r="FA24" s="10" t="str">
        <f>IFERROR(__xludf.DUMMYFUNCTION("""COMPUTED_VALUE"""),"-")</f>
        <v>-</v>
      </c>
      <c r="FB24" s="10" t="str">
        <f>IFERROR(__xludf.DUMMYFUNCTION("""COMPUTED_VALUE"""),"-")</f>
        <v>-</v>
      </c>
      <c r="FC24" s="10" t="str">
        <f>IFERROR(__xludf.DUMMYFUNCTION("""COMPUTED_VALUE"""),"-")</f>
        <v>-</v>
      </c>
      <c r="FD24" s="11" t="str">
        <f>IFERROR(__xludf.DUMMYFUNCTION("""COMPUTED_VALUE"""),"-")</f>
        <v>-</v>
      </c>
      <c r="FE24" s="10" t="str">
        <f>IFERROR(__xludf.DUMMYFUNCTION("""COMPUTED_VALUE"""),"-")</f>
        <v>-</v>
      </c>
      <c r="FF24" s="10" t="str">
        <f>IFERROR(__xludf.DUMMYFUNCTION("""COMPUTED_VALUE"""),"-")</f>
        <v>-</v>
      </c>
      <c r="FG24" s="10" t="str">
        <f>IFERROR(__xludf.DUMMYFUNCTION("""COMPUTED_VALUE"""),"-")</f>
        <v>-</v>
      </c>
      <c r="FH24" s="10" t="str">
        <f>IFERROR(__xludf.DUMMYFUNCTION("""COMPUTED_VALUE"""),"-")</f>
        <v>-</v>
      </c>
      <c r="FI24" s="10" t="str">
        <f>IFERROR(__xludf.DUMMYFUNCTION("""COMPUTED_VALUE"""),"-")</f>
        <v>-</v>
      </c>
      <c r="FJ24" s="10" t="str">
        <f>IFERROR(__xludf.DUMMYFUNCTION("""COMPUTED_VALUE"""),"-")</f>
        <v>-</v>
      </c>
      <c r="FK24" s="10" t="str">
        <f>IFERROR(__xludf.DUMMYFUNCTION("""COMPUTED_VALUE"""),"-")</f>
        <v>-</v>
      </c>
      <c r="FL24" s="10" t="str">
        <f>IFERROR(__xludf.DUMMYFUNCTION("""COMPUTED_VALUE"""),"-")</f>
        <v>-</v>
      </c>
      <c r="FM24" s="10" t="str">
        <f>IFERROR(__xludf.DUMMYFUNCTION("""COMPUTED_VALUE"""),"-")</f>
        <v>-</v>
      </c>
      <c r="FN24" s="10" t="str">
        <f>IFERROR(__xludf.DUMMYFUNCTION("""COMPUTED_VALUE"""),"-")</f>
        <v>-</v>
      </c>
      <c r="FO24" s="10" t="str">
        <f>IFERROR(__xludf.DUMMYFUNCTION("""COMPUTED_VALUE"""),"-")</f>
        <v>-</v>
      </c>
      <c r="FP24" s="10" t="str">
        <f>IFERROR(__xludf.DUMMYFUNCTION("""COMPUTED_VALUE"""),"-")</f>
        <v>-</v>
      </c>
      <c r="FQ24" s="10" t="str">
        <f>IFERROR(__xludf.DUMMYFUNCTION("""COMPUTED_VALUE"""),"-")</f>
        <v>-</v>
      </c>
      <c r="FR24" s="10" t="str">
        <f>IFERROR(__xludf.DUMMYFUNCTION("""COMPUTED_VALUE"""),"-")</f>
        <v>-</v>
      </c>
      <c r="FS24" s="10" t="str">
        <f>IFERROR(__xludf.DUMMYFUNCTION("""COMPUTED_VALUE"""),"-")</f>
        <v>-</v>
      </c>
      <c r="FT24" s="10" t="str">
        <f>IFERROR(__xludf.DUMMYFUNCTION("""COMPUTED_VALUE"""),"-")</f>
        <v>-</v>
      </c>
      <c r="FU24" s="10" t="str">
        <f>IFERROR(__xludf.DUMMYFUNCTION("""COMPUTED_VALUE"""),"-")</f>
        <v>-</v>
      </c>
      <c r="FV24" s="10" t="str">
        <f>IFERROR(__xludf.DUMMYFUNCTION("""COMPUTED_VALUE"""),"-")</f>
        <v>-</v>
      </c>
      <c r="FW24" s="10" t="str">
        <f>IFERROR(__xludf.DUMMYFUNCTION("""COMPUTED_VALUE"""),"-")</f>
        <v>-</v>
      </c>
      <c r="FX24" s="10" t="str">
        <f>IFERROR(__xludf.DUMMYFUNCTION("""COMPUTED_VALUE"""),"-")</f>
        <v>-</v>
      </c>
      <c r="FY24" s="10" t="str">
        <f>IFERROR(__xludf.DUMMYFUNCTION("""COMPUTED_VALUE"""),"-")</f>
        <v>-</v>
      </c>
      <c r="FZ24" s="10" t="str">
        <f>IFERROR(__xludf.DUMMYFUNCTION("""COMPUTED_VALUE"""),"-")</f>
        <v>-</v>
      </c>
      <c r="GA24" s="10" t="str">
        <f>IFERROR(__xludf.DUMMYFUNCTION("""COMPUTED_VALUE"""),"-")</f>
        <v>-</v>
      </c>
      <c r="GB24" s="10" t="str">
        <f>IFERROR(__xludf.DUMMYFUNCTION("""COMPUTED_VALUE"""),"-")</f>
        <v>-</v>
      </c>
      <c r="GC24" s="10" t="str">
        <f>IFERROR(__xludf.DUMMYFUNCTION("""COMPUTED_VALUE"""),"-")</f>
        <v>-</v>
      </c>
      <c r="GD24" s="10" t="str">
        <f>IFERROR(__xludf.DUMMYFUNCTION("""COMPUTED_VALUE"""),"-")</f>
        <v>-</v>
      </c>
      <c r="GE24" s="10" t="str">
        <f>IFERROR(__xludf.DUMMYFUNCTION("""COMPUTED_VALUE"""),"-")</f>
        <v>-</v>
      </c>
      <c r="GF24" s="10" t="str">
        <f>IFERROR(__xludf.DUMMYFUNCTION("""COMPUTED_VALUE"""),"-")</f>
        <v>-</v>
      </c>
      <c r="GG24" s="10" t="str">
        <f>IFERROR(__xludf.DUMMYFUNCTION("""COMPUTED_VALUE"""),"-")</f>
        <v>-</v>
      </c>
      <c r="GH24" s="10" t="str">
        <f>IFERROR(__xludf.DUMMYFUNCTION("""COMPUTED_VALUE"""),"-")</f>
        <v>-</v>
      </c>
      <c r="GI24" s="10" t="str">
        <f>IFERROR(__xludf.DUMMYFUNCTION("""COMPUTED_VALUE"""),"-")</f>
        <v>-</v>
      </c>
      <c r="GJ24" s="10" t="str">
        <f>IFERROR(__xludf.DUMMYFUNCTION("""COMPUTED_VALUE"""),"-")</f>
        <v>-</v>
      </c>
      <c r="GK24" s="10" t="str">
        <f>IFERROR(__xludf.DUMMYFUNCTION("""COMPUTED_VALUE"""),"-")</f>
        <v>-</v>
      </c>
      <c r="GL24" s="10" t="str">
        <f>IFERROR(__xludf.DUMMYFUNCTION("""COMPUTED_VALUE"""),"-")</f>
        <v>-</v>
      </c>
      <c r="GM24" s="10" t="str">
        <f>IFERROR(__xludf.DUMMYFUNCTION("""COMPUTED_VALUE"""),"-")</f>
        <v>-</v>
      </c>
      <c r="GN24" s="10" t="str">
        <f>IFERROR(__xludf.DUMMYFUNCTION("""COMPUTED_VALUE"""),"-")</f>
        <v>-</v>
      </c>
      <c r="GO24" s="10" t="str">
        <f>IFERROR(__xludf.DUMMYFUNCTION("""COMPUTED_VALUE"""),"-")</f>
        <v>-</v>
      </c>
      <c r="GP24" s="10" t="str">
        <f>IFERROR(__xludf.DUMMYFUNCTION("""COMPUTED_VALUE"""),"-")</f>
        <v>-</v>
      </c>
      <c r="GQ24" s="10" t="str">
        <f>IFERROR(__xludf.DUMMYFUNCTION("""COMPUTED_VALUE"""),"-")</f>
        <v>-</v>
      </c>
      <c r="GR24" s="10" t="str">
        <f>IFERROR(__xludf.DUMMYFUNCTION("""COMPUTED_VALUE"""),"-")</f>
        <v>-</v>
      </c>
      <c r="GS24" s="10" t="str">
        <f>IFERROR(__xludf.DUMMYFUNCTION("""COMPUTED_VALUE"""),"-")</f>
        <v>-</v>
      </c>
      <c r="GT24" s="10" t="str">
        <f>IFERROR(__xludf.DUMMYFUNCTION("""COMPUTED_VALUE"""),"-")</f>
        <v>-</v>
      </c>
      <c r="GU24" s="10" t="str">
        <f>IFERROR(__xludf.DUMMYFUNCTION("""COMPUTED_VALUE"""),"-")</f>
        <v>-</v>
      </c>
      <c r="GV24" s="10" t="str">
        <f>IFERROR(__xludf.DUMMYFUNCTION("""COMPUTED_VALUE"""),"-")</f>
        <v>-</v>
      </c>
      <c r="GW24" s="10" t="str">
        <f>IFERROR(__xludf.DUMMYFUNCTION("""COMPUTED_VALUE"""),"-")</f>
        <v>-</v>
      </c>
      <c r="GX24" s="10" t="str">
        <f>IFERROR(__xludf.DUMMYFUNCTION("""COMPUTED_VALUE"""),"-")</f>
        <v>-</v>
      </c>
      <c r="GY24" s="10" t="str">
        <f>IFERROR(__xludf.DUMMYFUNCTION("""COMPUTED_VALUE"""),"-")</f>
        <v>-</v>
      </c>
      <c r="GZ24" s="10" t="str">
        <f>IFERROR(__xludf.DUMMYFUNCTION("""COMPUTED_VALUE"""),"-")</f>
        <v>-</v>
      </c>
      <c r="HA24" s="10" t="str">
        <f>IFERROR(__xludf.DUMMYFUNCTION("""COMPUTED_VALUE"""),"-")</f>
        <v>-</v>
      </c>
      <c r="HB24" s="10" t="str">
        <f>IFERROR(__xludf.DUMMYFUNCTION("""COMPUTED_VALUE"""),"-")</f>
        <v>-</v>
      </c>
      <c r="HC24" s="10" t="str">
        <f>IFERROR(__xludf.DUMMYFUNCTION("""COMPUTED_VALUE"""),"-")</f>
        <v>-</v>
      </c>
      <c r="HD24" s="10" t="str">
        <f>IFERROR(__xludf.DUMMYFUNCTION("""COMPUTED_VALUE"""),"-")</f>
        <v>-</v>
      </c>
      <c r="HE24" s="10" t="str">
        <f>IFERROR(__xludf.DUMMYFUNCTION("""COMPUTED_VALUE"""),"-")</f>
        <v>-</v>
      </c>
      <c r="HF24" s="10" t="str">
        <f>IFERROR(__xludf.DUMMYFUNCTION("""COMPUTED_VALUE"""),"-")</f>
        <v>-</v>
      </c>
      <c r="HG24" s="10" t="str">
        <f>IFERROR(__xludf.DUMMYFUNCTION("""COMPUTED_VALUE"""),"-")</f>
        <v>-</v>
      </c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</row>
    <row r="25">
      <c r="A25" s="7"/>
      <c r="B25" s="8">
        <v>2.0</v>
      </c>
      <c r="C25" s="8" t="str">
        <f t="shared" si="1"/>
        <v>13 - 27</v>
      </c>
      <c r="D25" s="7" t="str">
        <f>IFERROR(__xludf.DUMMYFUNCTION("""COMPUTED_VALUE"""),"Vaske")</f>
        <v>Vaske</v>
      </c>
      <c r="E25" s="7" t="str">
        <f>IFERROR(__xludf.DUMMYFUNCTION("""COMPUTED_VALUE"""),"Vladan")</f>
        <v>Vladan</v>
      </c>
      <c r="F25" s="7" t="str">
        <f>IFERROR(__xludf.DUMMYFUNCTION("""COMPUTED_VALUE"""),"Vasić")</f>
        <v>Vasić</v>
      </c>
      <c r="G25" s="9">
        <f>IFERROR(__xludf.DUMMYFUNCTION("""COMPUTED_VALUE"""),143.0)</f>
        <v>143</v>
      </c>
      <c r="H25" s="7" t="str">
        <f>IFERROR(__xludf.DUMMYFUNCTION("""COMPUTED_VALUE"""),"ODOBREN")</f>
        <v>ODOBREN</v>
      </c>
      <c r="I25" s="7" t="str">
        <f>IFERROR(__xludf.DUMMYFUNCTION("""COMPUTED_VALUE"""),"Pirot")</f>
        <v>Pirot</v>
      </c>
      <c r="J25" s="7" t="str">
        <f>IFERROR(__xludf.DUMMYFUNCTION("""COMPUTED_VALUE"""),"Gimnazija Pirot")</f>
        <v>Gimnazija Pirot</v>
      </c>
      <c r="K25" s="7" t="str">
        <f>IFERROR(__xludf.DUMMYFUNCTION("""COMPUTED_VALUE"""),"III")</f>
        <v>III</v>
      </c>
      <c r="L25" s="7" t="str">
        <f>IFERROR(__xludf.DUMMYFUNCTION("""COMPUTED_VALUE"""),"B")</f>
        <v>B</v>
      </c>
      <c r="M25" s="7" t="str">
        <f>IFERROR(__xludf.DUMMYFUNCTION("""COMPUTED_VALUE"""),"Jovica Tasić")</f>
        <v>Jovica Tasić</v>
      </c>
      <c r="N25" s="11">
        <f>IFERROR(__xludf.DUMMYFUNCTION("""COMPUTED_VALUE"""),100.0)</f>
        <v>100</v>
      </c>
      <c r="O25" s="10">
        <f>IFERROR(__xludf.DUMMYFUNCTION("""COMPUTED_VALUE"""),43.0)</f>
        <v>43</v>
      </c>
      <c r="P25" s="10">
        <f>IFERROR(__xludf.DUMMYFUNCTION("""COMPUTED_VALUE"""),0.0)</f>
        <v>0</v>
      </c>
      <c r="Q25" s="10" t="str">
        <f>IFERROR(__xludf.DUMMYFUNCTION("""COMPUTED_VALUE"""),"-")</f>
        <v>-</v>
      </c>
      <c r="R25" s="10" t="str">
        <f>IFERROR(__xludf.DUMMYFUNCTION("""COMPUTED_VALUE"""),"-")</f>
        <v>-</v>
      </c>
      <c r="S25" s="10" t="str">
        <f>IFERROR(__xludf.DUMMYFUNCTION("""COMPUTED_VALUE"""),"-")</f>
        <v>-</v>
      </c>
      <c r="T25" s="11">
        <f>IFERROR(__xludf.DUMMYFUNCTION("""COMPUTED_VALUE"""),1.0)</f>
        <v>1</v>
      </c>
      <c r="U25" s="10">
        <f>IFERROR(__xludf.DUMMYFUNCTION("""COMPUTED_VALUE"""),1.0)</f>
        <v>1</v>
      </c>
      <c r="V25" s="10">
        <f>IFERROR(__xludf.DUMMYFUNCTION("""COMPUTED_VALUE"""),1.0)</f>
        <v>1</v>
      </c>
      <c r="W25" s="10">
        <f>IFERROR(__xludf.DUMMYFUNCTION("""COMPUTED_VALUE"""),1.0)</f>
        <v>1</v>
      </c>
      <c r="X25" s="10">
        <f>IFERROR(__xludf.DUMMYFUNCTION("""COMPUTED_VALUE"""),1.0)</f>
        <v>1</v>
      </c>
      <c r="Y25" s="10">
        <f>IFERROR(__xludf.DUMMYFUNCTION("""COMPUTED_VALUE"""),1.0)</f>
        <v>1</v>
      </c>
      <c r="Z25" s="10">
        <f>IFERROR(__xludf.DUMMYFUNCTION("""COMPUTED_VALUE"""),1.0)</f>
        <v>1</v>
      </c>
      <c r="AA25" s="10">
        <f>IFERROR(__xludf.DUMMYFUNCTION("""COMPUTED_VALUE"""),1.0)</f>
        <v>1</v>
      </c>
      <c r="AB25" s="10">
        <f>IFERROR(__xludf.DUMMYFUNCTION("""COMPUTED_VALUE"""),1.0)</f>
        <v>1</v>
      </c>
      <c r="AC25" s="10">
        <f>IFERROR(__xludf.DUMMYFUNCTION("""COMPUTED_VALUE"""),1.0)</f>
        <v>1</v>
      </c>
      <c r="AD25" s="10">
        <f>IFERROR(__xludf.DUMMYFUNCTION("""COMPUTED_VALUE"""),1.0)</f>
        <v>1</v>
      </c>
      <c r="AE25" s="10">
        <f>IFERROR(__xludf.DUMMYFUNCTION("""COMPUTED_VALUE"""),1.0)</f>
        <v>1</v>
      </c>
      <c r="AF25" s="10">
        <f>IFERROR(__xludf.DUMMYFUNCTION("""COMPUTED_VALUE"""),1.0)</f>
        <v>1</v>
      </c>
      <c r="AG25" s="10">
        <f>IFERROR(__xludf.DUMMYFUNCTION("""COMPUTED_VALUE"""),1.0)</f>
        <v>1</v>
      </c>
      <c r="AH25" s="10">
        <f>IFERROR(__xludf.DUMMYFUNCTION("""COMPUTED_VALUE"""),1.0)</f>
        <v>1</v>
      </c>
      <c r="AI25" s="10">
        <f>IFERROR(__xludf.DUMMYFUNCTION("""COMPUTED_VALUE"""),1.0)</f>
        <v>1</v>
      </c>
      <c r="AJ25" s="10">
        <f>IFERROR(__xludf.DUMMYFUNCTION("""COMPUTED_VALUE"""),1.0)</f>
        <v>1</v>
      </c>
      <c r="AK25" s="10">
        <f>IFERROR(__xludf.DUMMYFUNCTION("""COMPUTED_VALUE"""),1.0)</f>
        <v>1</v>
      </c>
      <c r="AL25" s="10">
        <f>IFERROR(__xludf.DUMMYFUNCTION("""COMPUTED_VALUE"""),1.0)</f>
        <v>1</v>
      </c>
      <c r="AM25" s="10">
        <f>IFERROR(__xludf.DUMMYFUNCTION("""COMPUTED_VALUE"""),1.0)</f>
        <v>1</v>
      </c>
      <c r="AN25" s="11">
        <f>IFERROR(__xludf.DUMMYFUNCTION("""COMPUTED_VALUE"""),1.0)</f>
        <v>1</v>
      </c>
      <c r="AO25" s="10">
        <f>IFERROR(__xludf.DUMMYFUNCTION("""COMPUTED_VALUE"""),1.0)</f>
        <v>1</v>
      </c>
      <c r="AP25" s="10">
        <f>IFERROR(__xludf.DUMMYFUNCTION("""COMPUTED_VALUE"""),1.0)</f>
        <v>1</v>
      </c>
      <c r="AQ25" s="10">
        <f>IFERROR(__xludf.DUMMYFUNCTION("""COMPUTED_VALUE"""),1.0)</f>
        <v>1</v>
      </c>
      <c r="AR25" s="10">
        <f>IFERROR(__xludf.DUMMYFUNCTION("""COMPUTED_VALUE"""),1.0)</f>
        <v>1</v>
      </c>
      <c r="AS25" s="10">
        <f>IFERROR(__xludf.DUMMYFUNCTION("""COMPUTED_VALUE"""),1.0)</f>
        <v>1</v>
      </c>
      <c r="AT25" s="10">
        <f>IFERROR(__xludf.DUMMYFUNCTION("""COMPUTED_VALUE"""),1.0)</f>
        <v>1</v>
      </c>
      <c r="AU25" s="10">
        <f>IFERROR(__xludf.DUMMYFUNCTION("""COMPUTED_VALUE"""),1.0)</f>
        <v>1</v>
      </c>
      <c r="AV25" s="10">
        <f>IFERROR(__xludf.DUMMYFUNCTION("""COMPUTED_VALUE"""),1.0)</f>
        <v>1</v>
      </c>
      <c r="AW25" s="10">
        <f>IFERROR(__xludf.DUMMYFUNCTION("""COMPUTED_VALUE"""),1.0)</f>
        <v>1</v>
      </c>
      <c r="AX25" s="10">
        <f>IFERROR(__xludf.DUMMYFUNCTION("""COMPUTED_VALUE"""),1.0)</f>
        <v>1</v>
      </c>
      <c r="AY25" s="10">
        <f>IFERROR(__xludf.DUMMYFUNCTION("""COMPUTED_VALUE"""),1.0)</f>
        <v>1</v>
      </c>
      <c r="AZ25" s="10">
        <f>IFERROR(__xludf.DUMMYFUNCTION("""COMPUTED_VALUE"""),1.0)</f>
        <v>1</v>
      </c>
      <c r="BA25" s="10">
        <f>IFERROR(__xludf.DUMMYFUNCTION("""COMPUTED_VALUE"""),1.0)</f>
        <v>1</v>
      </c>
      <c r="BB25" s="10">
        <f>IFERROR(__xludf.DUMMYFUNCTION("""COMPUTED_VALUE"""),1.0)</f>
        <v>1</v>
      </c>
      <c r="BC25" s="10" t="str">
        <f>IFERROR(__xludf.DUMMYFUNCTION("""COMPUTED_VALUE"""),"WA")</f>
        <v>WA</v>
      </c>
      <c r="BD25" s="10">
        <f>IFERROR(__xludf.DUMMYFUNCTION("""COMPUTED_VALUE"""),1.0)</f>
        <v>1</v>
      </c>
      <c r="BE25" s="10">
        <f>IFERROR(__xludf.DUMMYFUNCTION("""COMPUTED_VALUE"""),1.0)</f>
        <v>1</v>
      </c>
      <c r="BF25" s="10" t="str">
        <f>IFERROR(__xludf.DUMMYFUNCTION("""COMPUTED_VALUE"""),"WA")</f>
        <v>WA</v>
      </c>
      <c r="BG25" s="10">
        <f>IFERROR(__xludf.DUMMYFUNCTION("""COMPUTED_VALUE"""),1.0)</f>
        <v>1</v>
      </c>
      <c r="BH25" s="10">
        <f>IFERROR(__xludf.DUMMYFUNCTION("""COMPUTED_VALUE"""),1.0)</f>
        <v>1</v>
      </c>
      <c r="BI25" s="10" t="str">
        <f>IFERROR(__xludf.DUMMYFUNCTION("""COMPUTED_VALUE"""),"WA")</f>
        <v>WA</v>
      </c>
      <c r="BJ25" s="10">
        <f>IFERROR(__xludf.DUMMYFUNCTION("""COMPUTED_VALUE"""),1.0)</f>
        <v>1</v>
      </c>
      <c r="BK25" s="10">
        <f>IFERROR(__xludf.DUMMYFUNCTION("""COMPUTED_VALUE"""),1.0)</f>
        <v>1</v>
      </c>
      <c r="BL25" s="11">
        <f>IFERROR(__xludf.DUMMYFUNCTION("""COMPUTED_VALUE"""),1.0)</f>
        <v>1</v>
      </c>
      <c r="BM25" s="10" t="str">
        <f>IFERROR(__xludf.DUMMYFUNCTION("""COMPUTED_VALUE"""),"WA")</f>
        <v>WA</v>
      </c>
      <c r="BN25" s="10" t="str">
        <f>IFERROR(__xludf.DUMMYFUNCTION("""COMPUTED_VALUE"""),"WA")</f>
        <v>WA</v>
      </c>
      <c r="BO25" s="10">
        <f>IFERROR(__xludf.DUMMYFUNCTION("""COMPUTED_VALUE"""),1.0)</f>
        <v>1</v>
      </c>
      <c r="BP25" s="10">
        <f>IFERROR(__xludf.DUMMYFUNCTION("""COMPUTED_VALUE"""),1.0)</f>
        <v>1</v>
      </c>
      <c r="BQ25" s="10">
        <f>IFERROR(__xludf.DUMMYFUNCTION("""COMPUTED_VALUE"""),1.0)</f>
        <v>1</v>
      </c>
      <c r="BR25" s="10">
        <f>IFERROR(__xludf.DUMMYFUNCTION("""COMPUTED_VALUE"""),1.0)</f>
        <v>1</v>
      </c>
      <c r="BS25" s="10">
        <f>IFERROR(__xludf.DUMMYFUNCTION("""COMPUTED_VALUE"""),1.0)</f>
        <v>1</v>
      </c>
      <c r="BT25" s="10">
        <f>IFERROR(__xludf.DUMMYFUNCTION("""COMPUTED_VALUE"""),1.0)</f>
        <v>1</v>
      </c>
      <c r="BU25" s="10">
        <f>IFERROR(__xludf.DUMMYFUNCTION("""COMPUTED_VALUE"""),1.0)</f>
        <v>1</v>
      </c>
      <c r="BV25" s="10">
        <f>IFERROR(__xludf.DUMMYFUNCTION("""COMPUTED_VALUE"""),1.0)</f>
        <v>1</v>
      </c>
      <c r="BW25" s="10">
        <f>IFERROR(__xludf.DUMMYFUNCTION("""COMPUTED_VALUE"""),1.0)</f>
        <v>1</v>
      </c>
      <c r="BX25" s="10">
        <f>IFERROR(__xludf.DUMMYFUNCTION("""COMPUTED_VALUE"""),1.0)</f>
        <v>1</v>
      </c>
      <c r="BY25" s="10" t="str">
        <f>IFERROR(__xludf.DUMMYFUNCTION("""COMPUTED_VALUE"""),"WA")</f>
        <v>WA</v>
      </c>
      <c r="BZ25" s="10" t="str">
        <f>IFERROR(__xludf.DUMMYFUNCTION("""COMPUTED_VALUE"""),"WA")</f>
        <v>WA</v>
      </c>
      <c r="CA25" s="10" t="str">
        <f>IFERROR(__xludf.DUMMYFUNCTION("""COMPUTED_VALUE"""),"WA")</f>
        <v>WA</v>
      </c>
      <c r="CB25" s="10" t="str">
        <f>IFERROR(__xludf.DUMMYFUNCTION("""COMPUTED_VALUE"""),"WA")</f>
        <v>WA</v>
      </c>
      <c r="CC25" s="10" t="str">
        <f>IFERROR(__xludf.DUMMYFUNCTION("""COMPUTED_VALUE"""),"WA")</f>
        <v>WA</v>
      </c>
      <c r="CD25" s="10" t="str">
        <f>IFERROR(__xludf.DUMMYFUNCTION("""COMPUTED_VALUE"""),"WA")</f>
        <v>WA</v>
      </c>
      <c r="CE25" s="10" t="str">
        <f>IFERROR(__xludf.DUMMYFUNCTION("""COMPUTED_VALUE"""),"TLE")</f>
        <v>TLE</v>
      </c>
      <c r="CF25" s="10" t="str">
        <f>IFERROR(__xludf.DUMMYFUNCTION("""COMPUTED_VALUE"""),"TLE")</f>
        <v>TLE</v>
      </c>
      <c r="CG25" s="10" t="str">
        <f>IFERROR(__xludf.DUMMYFUNCTION("""COMPUTED_VALUE"""),"TLE")</f>
        <v>TLE</v>
      </c>
      <c r="CH25" s="10" t="str">
        <f>IFERROR(__xludf.DUMMYFUNCTION("""COMPUTED_VALUE"""),"WA")</f>
        <v>WA</v>
      </c>
      <c r="CI25" s="10" t="str">
        <f>IFERROR(__xludf.DUMMYFUNCTION("""COMPUTED_VALUE"""),"WA")</f>
        <v>WA</v>
      </c>
      <c r="CJ25" s="10" t="str">
        <f>IFERROR(__xludf.DUMMYFUNCTION("""COMPUTED_VALUE"""),"WA")</f>
        <v>WA</v>
      </c>
      <c r="CK25" s="10" t="str">
        <f>IFERROR(__xludf.DUMMYFUNCTION("""COMPUTED_VALUE"""),"WA")</f>
        <v>WA</v>
      </c>
      <c r="CL25" s="10" t="str">
        <f>IFERROR(__xludf.DUMMYFUNCTION("""COMPUTED_VALUE"""),"WA")</f>
        <v>WA</v>
      </c>
      <c r="CM25" s="10" t="str">
        <f>IFERROR(__xludf.DUMMYFUNCTION("""COMPUTED_VALUE"""),"WA")</f>
        <v>WA</v>
      </c>
      <c r="CN25" s="10" t="str">
        <f>IFERROR(__xludf.DUMMYFUNCTION("""COMPUTED_VALUE"""),"WA")</f>
        <v>WA</v>
      </c>
      <c r="CO25" s="11" t="str">
        <f>IFERROR(__xludf.DUMMYFUNCTION("""COMPUTED_VALUE"""),"-")</f>
        <v>-</v>
      </c>
      <c r="CP25" s="10" t="str">
        <f>IFERROR(__xludf.DUMMYFUNCTION("""COMPUTED_VALUE"""),"-")</f>
        <v>-</v>
      </c>
      <c r="CQ25" s="10" t="str">
        <f>IFERROR(__xludf.DUMMYFUNCTION("""COMPUTED_VALUE"""),"-")</f>
        <v>-</v>
      </c>
      <c r="CR25" s="10" t="str">
        <f>IFERROR(__xludf.DUMMYFUNCTION("""COMPUTED_VALUE"""),"-")</f>
        <v>-</v>
      </c>
      <c r="CS25" s="10" t="str">
        <f>IFERROR(__xludf.DUMMYFUNCTION("""COMPUTED_VALUE"""),"-")</f>
        <v>-</v>
      </c>
      <c r="CT25" s="10" t="str">
        <f>IFERROR(__xludf.DUMMYFUNCTION("""COMPUTED_VALUE"""),"-")</f>
        <v>-</v>
      </c>
      <c r="CU25" s="10" t="str">
        <f>IFERROR(__xludf.DUMMYFUNCTION("""COMPUTED_VALUE"""),"-")</f>
        <v>-</v>
      </c>
      <c r="CV25" s="10" t="str">
        <f>IFERROR(__xludf.DUMMYFUNCTION("""COMPUTED_VALUE"""),"-")</f>
        <v>-</v>
      </c>
      <c r="CW25" s="10" t="str">
        <f>IFERROR(__xludf.DUMMYFUNCTION("""COMPUTED_VALUE"""),"-")</f>
        <v>-</v>
      </c>
      <c r="CX25" s="10" t="str">
        <f>IFERROR(__xludf.DUMMYFUNCTION("""COMPUTED_VALUE"""),"-")</f>
        <v>-</v>
      </c>
      <c r="CY25" s="10" t="str">
        <f>IFERROR(__xludf.DUMMYFUNCTION("""COMPUTED_VALUE"""),"-")</f>
        <v>-</v>
      </c>
      <c r="CZ25" s="10" t="str">
        <f>IFERROR(__xludf.DUMMYFUNCTION("""COMPUTED_VALUE"""),"-")</f>
        <v>-</v>
      </c>
      <c r="DA25" s="10" t="str">
        <f>IFERROR(__xludf.DUMMYFUNCTION("""COMPUTED_VALUE"""),"-")</f>
        <v>-</v>
      </c>
      <c r="DB25" s="10" t="str">
        <f>IFERROR(__xludf.DUMMYFUNCTION("""COMPUTED_VALUE"""),"-")</f>
        <v>-</v>
      </c>
      <c r="DC25" s="10" t="str">
        <f>IFERROR(__xludf.DUMMYFUNCTION("""COMPUTED_VALUE"""),"-")</f>
        <v>-</v>
      </c>
      <c r="DD25" s="10" t="str">
        <f>IFERROR(__xludf.DUMMYFUNCTION("""COMPUTED_VALUE"""),"-")</f>
        <v>-</v>
      </c>
      <c r="DE25" s="10" t="str">
        <f>IFERROR(__xludf.DUMMYFUNCTION("""COMPUTED_VALUE"""),"-")</f>
        <v>-</v>
      </c>
      <c r="DF25" s="10" t="str">
        <f>IFERROR(__xludf.DUMMYFUNCTION("""COMPUTED_VALUE"""),"-")</f>
        <v>-</v>
      </c>
      <c r="DG25" s="10" t="str">
        <f>IFERROR(__xludf.DUMMYFUNCTION("""COMPUTED_VALUE"""),"-")</f>
        <v>-</v>
      </c>
      <c r="DH25" s="10" t="str">
        <f>IFERROR(__xludf.DUMMYFUNCTION("""COMPUTED_VALUE"""),"-")</f>
        <v>-</v>
      </c>
      <c r="DI25" s="10" t="str">
        <f>IFERROR(__xludf.DUMMYFUNCTION("""COMPUTED_VALUE"""),"-")</f>
        <v>-</v>
      </c>
      <c r="DJ25" s="10" t="str">
        <f>IFERROR(__xludf.DUMMYFUNCTION("""COMPUTED_VALUE"""),"-")</f>
        <v>-</v>
      </c>
      <c r="DK25" s="10" t="str">
        <f>IFERROR(__xludf.DUMMYFUNCTION("""COMPUTED_VALUE"""),"-")</f>
        <v>-</v>
      </c>
      <c r="DL25" s="10" t="str">
        <f>IFERROR(__xludf.DUMMYFUNCTION("""COMPUTED_VALUE"""),"-")</f>
        <v>-</v>
      </c>
      <c r="DM25" s="10" t="str">
        <f>IFERROR(__xludf.DUMMYFUNCTION("""COMPUTED_VALUE"""),"-")</f>
        <v>-</v>
      </c>
      <c r="DN25" s="10" t="str">
        <f>IFERROR(__xludf.DUMMYFUNCTION("""COMPUTED_VALUE"""),"-")</f>
        <v>-</v>
      </c>
      <c r="DO25" s="10" t="str">
        <f>IFERROR(__xludf.DUMMYFUNCTION("""COMPUTED_VALUE"""),"-")</f>
        <v>-</v>
      </c>
      <c r="DP25" s="10" t="str">
        <f>IFERROR(__xludf.DUMMYFUNCTION("""COMPUTED_VALUE"""),"-")</f>
        <v>-</v>
      </c>
      <c r="DQ25" s="10" t="str">
        <f>IFERROR(__xludf.DUMMYFUNCTION("""COMPUTED_VALUE"""),"-")</f>
        <v>-</v>
      </c>
      <c r="DR25" s="10" t="str">
        <f>IFERROR(__xludf.DUMMYFUNCTION("""COMPUTED_VALUE"""),"-")</f>
        <v>-</v>
      </c>
      <c r="DS25" s="10" t="str">
        <f>IFERROR(__xludf.DUMMYFUNCTION("""COMPUTED_VALUE"""),"-")</f>
        <v>-</v>
      </c>
      <c r="DT25" s="10" t="str">
        <f>IFERROR(__xludf.DUMMYFUNCTION("""COMPUTED_VALUE"""),"-")</f>
        <v>-</v>
      </c>
      <c r="DU25" s="10" t="str">
        <f>IFERROR(__xludf.DUMMYFUNCTION("""COMPUTED_VALUE"""),"-")</f>
        <v>-</v>
      </c>
      <c r="DV25" s="10" t="str">
        <f>IFERROR(__xludf.DUMMYFUNCTION("""COMPUTED_VALUE"""),"-")</f>
        <v>-</v>
      </c>
      <c r="DW25" s="10" t="str">
        <f>IFERROR(__xludf.DUMMYFUNCTION("""COMPUTED_VALUE"""),"-")</f>
        <v>-</v>
      </c>
      <c r="DX25" s="10" t="str">
        <f>IFERROR(__xludf.DUMMYFUNCTION("""COMPUTED_VALUE"""),"-")</f>
        <v>-</v>
      </c>
      <c r="DY25" s="10" t="str">
        <f>IFERROR(__xludf.DUMMYFUNCTION("""COMPUTED_VALUE"""),"-")</f>
        <v>-</v>
      </c>
      <c r="DZ25" s="10" t="str">
        <f>IFERROR(__xludf.DUMMYFUNCTION("""COMPUTED_VALUE"""),"-")</f>
        <v>-</v>
      </c>
      <c r="EA25" s="10" t="str">
        <f>IFERROR(__xludf.DUMMYFUNCTION("""COMPUTED_VALUE"""),"-")</f>
        <v>-</v>
      </c>
      <c r="EB25" s="10" t="str">
        <f>IFERROR(__xludf.DUMMYFUNCTION("""COMPUTED_VALUE"""),"-")</f>
        <v>-</v>
      </c>
      <c r="EC25" s="10" t="str">
        <f>IFERROR(__xludf.DUMMYFUNCTION("""COMPUTED_VALUE"""),"-")</f>
        <v>-</v>
      </c>
      <c r="ED25" s="10" t="str">
        <f>IFERROR(__xludf.DUMMYFUNCTION("""COMPUTED_VALUE"""),"-")</f>
        <v>-</v>
      </c>
      <c r="EE25" s="10" t="str">
        <f>IFERROR(__xludf.DUMMYFUNCTION("""COMPUTED_VALUE"""),"-")</f>
        <v>-</v>
      </c>
      <c r="EF25" s="10" t="str">
        <f>IFERROR(__xludf.DUMMYFUNCTION("""COMPUTED_VALUE"""),"-")</f>
        <v>-</v>
      </c>
      <c r="EG25" s="10" t="str">
        <f>IFERROR(__xludf.DUMMYFUNCTION("""COMPUTED_VALUE"""),"-")</f>
        <v>-</v>
      </c>
      <c r="EH25" s="10" t="str">
        <f>IFERROR(__xludf.DUMMYFUNCTION("""COMPUTED_VALUE"""),"-")</f>
        <v>-</v>
      </c>
      <c r="EI25" s="10" t="str">
        <f>IFERROR(__xludf.DUMMYFUNCTION("""COMPUTED_VALUE"""),"-")</f>
        <v>-</v>
      </c>
      <c r="EJ25" s="10" t="str">
        <f>IFERROR(__xludf.DUMMYFUNCTION("""COMPUTED_VALUE"""),"-")</f>
        <v>-</v>
      </c>
      <c r="EK25" s="10" t="str">
        <f>IFERROR(__xludf.DUMMYFUNCTION("""COMPUTED_VALUE"""),"-")</f>
        <v>-</v>
      </c>
      <c r="EL25" s="10" t="str">
        <f>IFERROR(__xludf.DUMMYFUNCTION("""COMPUTED_VALUE"""),"-")</f>
        <v>-</v>
      </c>
      <c r="EM25" s="10" t="str">
        <f>IFERROR(__xludf.DUMMYFUNCTION("""COMPUTED_VALUE"""),"-")</f>
        <v>-</v>
      </c>
      <c r="EN25" s="10" t="str">
        <f>IFERROR(__xludf.DUMMYFUNCTION("""COMPUTED_VALUE"""),"-")</f>
        <v>-</v>
      </c>
      <c r="EO25" s="10" t="str">
        <f>IFERROR(__xludf.DUMMYFUNCTION("""COMPUTED_VALUE"""),"-")</f>
        <v>-</v>
      </c>
      <c r="EP25" s="10" t="str">
        <f>IFERROR(__xludf.DUMMYFUNCTION("""COMPUTED_VALUE"""),"-")</f>
        <v>-</v>
      </c>
      <c r="EQ25" s="10" t="str">
        <f>IFERROR(__xludf.DUMMYFUNCTION("""COMPUTED_VALUE"""),"-")</f>
        <v>-</v>
      </c>
      <c r="ER25" s="10" t="str">
        <f>IFERROR(__xludf.DUMMYFUNCTION("""COMPUTED_VALUE"""),"-")</f>
        <v>-</v>
      </c>
      <c r="ES25" s="10" t="str">
        <f>IFERROR(__xludf.DUMMYFUNCTION("""COMPUTED_VALUE"""),"-")</f>
        <v>-</v>
      </c>
      <c r="ET25" s="10" t="str">
        <f>IFERROR(__xludf.DUMMYFUNCTION("""COMPUTED_VALUE"""),"-")</f>
        <v>-</v>
      </c>
      <c r="EU25" s="10" t="str">
        <f>IFERROR(__xludf.DUMMYFUNCTION("""COMPUTED_VALUE"""),"-")</f>
        <v>-</v>
      </c>
      <c r="EV25" s="10" t="str">
        <f>IFERROR(__xludf.DUMMYFUNCTION("""COMPUTED_VALUE"""),"-")</f>
        <v>-</v>
      </c>
      <c r="EW25" s="10" t="str">
        <f>IFERROR(__xludf.DUMMYFUNCTION("""COMPUTED_VALUE"""),"-")</f>
        <v>-</v>
      </c>
      <c r="EX25" s="10" t="str">
        <f>IFERROR(__xludf.DUMMYFUNCTION("""COMPUTED_VALUE"""),"-")</f>
        <v>-</v>
      </c>
      <c r="EY25" s="10" t="str">
        <f>IFERROR(__xludf.DUMMYFUNCTION("""COMPUTED_VALUE"""),"-")</f>
        <v>-</v>
      </c>
      <c r="EZ25" s="10" t="str">
        <f>IFERROR(__xludf.DUMMYFUNCTION("""COMPUTED_VALUE"""),"-")</f>
        <v>-</v>
      </c>
      <c r="FA25" s="10" t="str">
        <f>IFERROR(__xludf.DUMMYFUNCTION("""COMPUTED_VALUE"""),"-")</f>
        <v>-</v>
      </c>
      <c r="FB25" s="10" t="str">
        <f>IFERROR(__xludf.DUMMYFUNCTION("""COMPUTED_VALUE"""),"-")</f>
        <v>-</v>
      </c>
      <c r="FC25" s="10" t="str">
        <f>IFERROR(__xludf.DUMMYFUNCTION("""COMPUTED_VALUE"""),"-")</f>
        <v>-</v>
      </c>
      <c r="FD25" s="11" t="str">
        <f>IFERROR(__xludf.DUMMYFUNCTION("""COMPUTED_VALUE"""),"-")</f>
        <v>-</v>
      </c>
      <c r="FE25" s="10" t="str">
        <f>IFERROR(__xludf.DUMMYFUNCTION("""COMPUTED_VALUE"""),"-")</f>
        <v>-</v>
      </c>
      <c r="FF25" s="10" t="str">
        <f>IFERROR(__xludf.DUMMYFUNCTION("""COMPUTED_VALUE"""),"-")</f>
        <v>-</v>
      </c>
      <c r="FG25" s="10" t="str">
        <f>IFERROR(__xludf.DUMMYFUNCTION("""COMPUTED_VALUE"""),"-")</f>
        <v>-</v>
      </c>
      <c r="FH25" s="10" t="str">
        <f>IFERROR(__xludf.DUMMYFUNCTION("""COMPUTED_VALUE"""),"-")</f>
        <v>-</v>
      </c>
      <c r="FI25" s="10" t="str">
        <f>IFERROR(__xludf.DUMMYFUNCTION("""COMPUTED_VALUE"""),"-")</f>
        <v>-</v>
      </c>
      <c r="FJ25" s="10" t="str">
        <f>IFERROR(__xludf.DUMMYFUNCTION("""COMPUTED_VALUE"""),"-")</f>
        <v>-</v>
      </c>
      <c r="FK25" s="10" t="str">
        <f>IFERROR(__xludf.DUMMYFUNCTION("""COMPUTED_VALUE"""),"-")</f>
        <v>-</v>
      </c>
      <c r="FL25" s="10" t="str">
        <f>IFERROR(__xludf.DUMMYFUNCTION("""COMPUTED_VALUE"""),"-")</f>
        <v>-</v>
      </c>
      <c r="FM25" s="10" t="str">
        <f>IFERROR(__xludf.DUMMYFUNCTION("""COMPUTED_VALUE"""),"-")</f>
        <v>-</v>
      </c>
      <c r="FN25" s="10" t="str">
        <f>IFERROR(__xludf.DUMMYFUNCTION("""COMPUTED_VALUE"""),"-")</f>
        <v>-</v>
      </c>
      <c r="FO25" s="10" t="str">
        <f>IFERROR(__xludf.DUMMYFUNCTION("""COMPUTED_VALUE"""),"-")</f>
        <v>-</v>
      </c>
      <c r="FP25" s="10" t="str">
        <f>IFERROR(__xludf.DUMMYFUNCTION("""COMPUTED_VALUE"""),"-")</f>
        <v>-</v>
      </c>
      <c r="FQ25" s="10" t="str">
        <f>IFERROR(__xludf.DUMMYFUNCTION("""COMPUTED_VALUE"""),"-")</f>
        <v>-</v>
      </c>
      <c r="FR25" s="10" t="str">
        <f>IFERROR(__xludf.DUMMYFUNCTION("""COMPUTED_VALUE"""),"-")</f>
        <v>-</v>
      </c>
      <c r="FS25" s="10" t="str">
        <f>IFERROR(__xludf.DUMMYFUNCTION("""COMPUTED_VALUE"""),"-")</f>
        <v>-</v>
      </c>
      <c r="FT25" s="10" t="str">
        <f>IFERROR(__xludf.DUMMYFUNCTION("""COMPUTED_VALUE"""),"-")</f>
        <v>-</v>
      </c>
      <c r="FU25" s="10" t="str">
        <f>IFERROR(__xludf.DUMMYFUNCTION("""COMPUTED_VALUE"""),"-")</f>
        <v>-</v>
      </c>
      <c r="FV25" s="10" t="str">
        <f>IFERROR(__xludf.DUMMYFUNCTION("""COMPUTED_VALUE"""),"-")</f>
        <v>-</v>
      </c>
      <c r="FW25" s="10" t="str">
        <f>IFERROR(__xludf.DUMMYFUNCTION("""COMPUTED_VALUE"""),"-")</f>
        <v>-</v>
      </c>
      <c r="FX25" s="10" t="str">
        <f>IFERROR(__xludf.DUMMYFUNCTION("""COMPUTED_VALUE"""),"-")</f>
        <v>-</v>
      </c>
      <c r="FY25" s="10" t="str">
        <f>IFERROR(__xludf.DUMMYFUNCTION("""COMPUTED_VALUE"""),"-")</f>
        <v>-</v>
      </c>
      <c r="FZ25" s="10" t="str">
        <f>IFERROR(__xludf.DUMMYFUNCTION("""COMPUTED_VALUE"""),"-")</f>
        <v>-</v>
      </c>
      <c r="GA25" s="10" t="str">
        <f>IFERROR(__xludf.DUMMYFUNCTION("""COMPUTED_VALUE"""),"-")</f>
        <v>-</v>
      </c>
      <c r="GB25" s="10" t="str">
        <f>IFERROR(__xludf.DUMMYFUNCTION("""COMPUTED_VALUE"""),"-")</f>
        <v>-</v>
      </c>
      <c r="GC25" s="10" t="str">
        <f>IFERROR(__xludf.DUMMYFUNCTION("""COMPUTED_VALUE"""),"-")</f>
        <v>-</v>
      </c>
      <c r="GD25" s="10" t="str">
        <f>IFERROR(__xludf.DUMMYFUNCTION("""COMPUTED_VALUE"""),"-")</f>
        <v>-</v>
      </c>
      <c r="GE25" s="10" t="str">
        <f>IFERROR(__xludf.DUMMYFUNCTION("""COMPUTED_VALUE"""),"-")</f>
        <v>-</v>
      </c>
      <c r="GF25" s="10" t="str">
        <f>IFERROR(__xludf.DUMMYFUNCTION("""COMPUTED_VALUE"""),"-")</f>
        <v>-</v>
      </c>
      <c r="GG25" s="10" t="str">
        <f>IFERROR(__xludf.DUMMYFUNCTION("""COMPUTED_VALUE"""),"-")</f>
        <v>-</v>
      </c>
      <c r="GH25" s="10" t="str">
        <f>IFERROR(__xludf.DUMMYFUNCTION("""COMPUTED_VALUE"""),"-")</f>
        <v>-</v>
      </c>
      <c r="GI25" s="10" t="str">
        <f>IFERROR(__xludf.DUMMYFUNCTION("""COMPUTED_VALUE"""),"-")</f>
        <v>-</v>
      </c>
      <c r="GJ25" s="10" t="str">
        <f>IFERROR(__xludf.DUMMYFUNCTION("""COMPUTED_VALUE"""),"-")</f>
        <v>-</v>
      </c>
      <c r="GK25" s="10" t="str">
        <f>IFERROR(__xludf.DUMMYFUNCTION("""COMPUTED_VALUE"""),"-")</f>
        <v>-</v>
      </c>
      <c r="GL25" s="10" t="str">
        <f>IFERROR(__xludf.DUMMYFUNCTION("""COMPUTED_VALUE"""),"-")</f>
        <v>-</v>
      </c>
      <c r="GM25" s="10" t="str">
        <f>IFERROR(__xludf.DUMMYFUNCTION("""COMPUTED_VALUE"""),"-")</f>
        <v>-</v>
      </c>
      <c r="GN25" s="10" t="str">
        <f>IFERROR(__xludf.DUMMYFUNCTION("""COMPUTED_VALUE"""),"-")</f>
        <v>-</v>
      </c>
      <c r="GO25" s="10" t="str">
        <f>IFERROR(__xludf.DUMMYFUNCTION("""COMPUTED_VALUE"""),"-")</f>
        <v>-</v>
      </c>
      <c r="GP25" s="10" t="str">
        <f>IFERROR(__xludf.DUMMYFUNCTION("""COMPUTED_VALUE"""),"-")</f>
        <v>-</v>
      </c>
      <c r="GQ25" s="10" t="str">
        <f>IFERROR(__xludf.DUMMYFUNCTION("""COMPUTED_VALUE"""),"-")</f>
        <v>-</v>
      </c>
      <c r="GR25" s="10" t="str">
        <f>IFERROR(__xludf.DUMMYFUNCTION("""COMPUTED_VALUE"""),"-")</f>
        <v>-</v>
      </c>
      <c r="GS25" s="10" t="str">
        <f>IFERROR(__xludf.DUMMYFUNCTION("""COMPUTED_VALUE"""),"-")</f>
        <v>-</v>
      </c>
      <c r="GT25" s="10" t="str">
        <f>IFERROR(__xludf.DUMMYFUNCTION("""COMPUTED_VALUE"""),"-")</f>
        <v>-</v>
      </c>
      <c r="GU25" s="10" t="str">
        <f>IFERROR(__xludf.DUMMYFUNCTION("""COMPUTED_VALUE"""),"-")</f>
        <v>-</v>
      </c>
      <c r="GV25" s="10" t="str">
        <f>IFERROR(__xludf.DUMMYFUNCTION("""COMPUTED_VALUE"""),"-")</f>
        <v>-</v>
      </c>
      <c r="GW25" s="10" t="str">
        <f>IFERROR(__xludf.DUMMYFUNCTION("""COMPUTED_VALUE"""),"-")</f>
        <v>-</v>
      </c>
      <c r="GX25" s="10" t="str">
        <f>IFERROR(__xludf.DUMMYFUNCTION("""COMPUTED_VALUE"""),"-")</f>
        <v>-</v>
      </c>
      <c r="GY25" s="10" t="str">
        <f>IFERROR(__xludf.DUMMYFUNCTION("""COMPUTED_VALUE"""),"-")</f>
        <v>-</v>
      </c>
      <c r="GZ25" s="10" t="str">
        <f>IFERROR(__xludf.DUMMYFUNCTION("""COMPUTED_VALUE"""),"-")</f>
        <v>-</v>
      </c>
      <c r="HA25" s="10" t="str">
        <f>IFERROR(__xludf.DUMMYFUNCTION("""COMPUTED_VALUE"""),"-")</f>
        <v>-</v>
      </c>
      <c r="HB25" s="10" t="str">
        <f>IFERROR(__xludf.DUMMYFUNCTION("""COMPUTED_VALUE"""),"-")</f>
        <v>-</v>
      </c>
      <c r="HC25" s="10" t="str">
        <f>IFERROR(__xludf.DUMMYFUNCTION("""COMPUTED_VALUE"""),"-")</f>
        <v>-</v>
      </c>
      <c r="HD25" s="10" t="str">
        <f>IFERROR(__xludf.DUMMYFUNCTION("""COMPUTED_VALUE"""),"-")</f>
        <v>-</v>
      </c>
      <c r="HE25" s="10" t="str">
        <f>IFERROR(__xludf.DUMMYFUNCTION("""COMPUTED_VALUE"""),"-")</f>
        <v>-</v>
      </c>
      <c r="HF25" s="10" t="str">
        <f>IFERROR(__xludf.DUMMYFUNCTION("""COMPUTED_VALUE"""),"-")</f>
        <v>-</v>
      </c>
      <c r="HG25" s="10" t="str">
        <f>IFERROR(__xludf.DUMMYFUNCTION("""COMPUTED_VALUE"""),"-")</f>
        <v>-</v>
      </c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</row>
    <row r="26">
      <c r="A26" s="7"/>
      <c r="B26" s="8">
        <v>2.0</v>
      </c>
      <c r="C26" s="8" t="str">
        <f t="shared" si="1"/>
        <v>13 - 27</v>
      </c>
      <c r="D26" s="7" t="str">
        <f>IFERROR(__xludf.DUMMYFUNCTION("""COMPUTED_VALUE"""),"mushisgosuuu")</f>
        <v>mushisgosuuu</v>
      </c>
      <c r="E26" s="7" t="str">
        <f>IFERROR(__xludf.DUMMYFUNCTION("""COMPUTED_VALUE"""),"Petar")</f>
        <v>Petar</v>
      </c>
      <c r="F26" s="7" t="str">
        <f>IFERROR(__xludf.DUMMYFUNCTION("""COMPUTED_VALUE"""),"Vasiljević")</f>
        <v>Vasiljević</v>
      </c>
      <c r="G26" s="9">
        <f>IFERROR(__xludf.DUMMYFUNCTION("""COMPUTED_VALUE"""),143.0)</f>
        <v>143</v>
      </c>
      <c r="H26" s="7" t="str">
        <f>IFERROR(__xludf.DUMMYFUNCTION("""COMPUTED_VALUE"""),"ODOBREN")</f>
        <v>ODOBREN</v>
      </c>
      <c r="I26" s="7" t="str">
        <f>IFERROR(__xludf.DUMMYFUNCTION("""COMPUTED_VALUE"""),"Zaječar")</f>
        <v>Zaječar</v>
      </c>
      <c r="J26" s="7" t="str">
        <f>IFERROR(__xludf.DUMMYFUNCTION("""COMPUTED_VALUE"""),"Gimnazija")</f>
        <v>Gimnazija</v>
      </c>
      <c r="K26" s="7" t="str">
        <f>IFERROR(__xludf.DUMMYFUNCTION("""COMPUTED_VALUE"""),"III")</f>
        <v>III</v>
      </c>
      <c r="L26" s="7" t="str">
        <f>IFERROR(__xludf.DUMMYFUNCTION("""COMPUTED_VALUE"""),"B")</f>
        <v>B</v>
      </c>
      <c r="M26" s="7" t="str">
        <f>IFERROR(__xludf.DUMMYFUNCTION("""COMPUTED_VALUE"""),"Ana Pašalić")</f>
        <v>Ana Pašalić</v>
      </c>
      <c r="N26" s="11">
        <f>IFERROR(__xludf.DUMMYFUNCTION("""COMPUTED_VALUE"""),100.0)</f>
        <v>100</v>
      </c>
      <c r="O26" s="10">
        <f>IFERROR(__xludf.DUMMYFUNCTION("""COMPUTED_VALUE"""),43.0)</f>
        <v>43</v>
      </c>
      <c r="P26" s="10">
        <f>IFERROR(__xludf.DUMMYFUNCTION("""COMPUTED_VALUE"""),0.0)</f>
        <v>0</v>
      </c>
      <c r="Q26" s="10" t="str">
        <f>IFERROR(__xludf.DUMMYFUNCTION("""COMPUTED_VALUE"""),"-")</f>
        <v>-</v>
      </c>
      <c r="R26" s="10" t="str">
        <f>IFERROR(__xludf.DUMMYFUNCTION("""COMPUTED_VALUE"""),"-")</f>
        <v>-</v>
      </c>
      <c r="S26" s="10" t="str">
        <f>IFERROR(__xludf.DUMMYFUNCTION("""COMPUTED_VALUE"""),"-")</f>
        <v>-</v>
      </c>
      <c r="T26" s="11">
        <f>IFERROR(__xludf.DUMMYFUNCTION("""COMPUTED_VALUE"""),1.0)</f>
        <v>1</v>
      </c>
      <c r="U26" s="10">
        <f>IFERROR(__xludf.DUMMYFUNCTION("""COMPUTED_VALUE"""),1.0)</f>
        <v>1</v>
      </c>
      <c r="V26" s="10">
        <f>IFERROR(__xludf.DUMMYFUNCTION("""COMPUTED_VALUE"""),1.0)</f>
        <v>1</v>
      </c>
      <c r="W26" s="10">
        <f>IFERROR(__xludf.DUMMYFUNCTION("""COMPUTED_VALUE"""),1.0)</f>
        <v>1</v>
      </c>
      <c r="X26" s="10">
        <f>IFERROR(__xludf.DUMMYFUNCTION("""COMPUTED_VALUE"""),1.0)</f>
        <v>1</v>
      </c>
      <c r="Y26" s="10">
        <f>IFERROR(__xludf.DUMMYFUNCTION("""COMPUTED_VALUE"""),1.0)</f>
        <v>1</v>
      </c>
      <c r="Z26" s="10">
        <f>IFERROR(__xludf.DUMMYFUNCTION("""COMPUTED_VALUE"""),1.0)</f>
        <v>1</v>
      </c>
      <c r="AA26" s="10">
        <f>IFERROR(__xludf.DUMMYFUNCTION("""COMPUTED_VALUE"""),1.0)</f>
        <v>1</v>
      </c>
      <c r="AB26" s="10">
        <f>IFERROR(__xludf.DUMMYFUNCTION("""COMPUTED_VALUE"""),1.0)</f>
        <v>1</v>
      </c>
      <c r="AC26" s="10">
        <f>IFERROR(__xludf.DUMMYFUNCTION("""COMPUTED_VALUE"""),1.0)</f>
        <v>1</v>
      </c>
      <c r="AD26" s="10">
        <f>IFERROR(__xludf.DUMMYFUNCTION("""COMPUTED_VALUE"""),1.0)</f>
        <v>1</v>
      </c>
      <c r="AE26" s="10">
        <f>IFERROR(__xludf.DUMMYFUNCTION("""COMPUTED_VALUE"""),1.0)</f>
        <v>1</v>
      </c>
      <c r="AF26" s="10">
        <f>IFERROR(__xludf.DUMMYFUNCTION("""COMPUTED_VALUE"""),1.0)</f>
        <v>1</v>
      </c>
      <c r="AG26" s="10">
        <f>IFERROR(__xludf.DUMMYFUNCTION("""COMPUTED_VALUE"""),1.0)</f>
        <v>1</v>
      </c>
      <c r="AH26" s="10">
        <f>IFERROR(__xludf.DUMMYFUNCTION("""COMPUTED_VALUE"""),1.0)</f>
        <v>1</v>
      </c>
      <c r="AI26" s="10">
        <f>IFERROR(__xludf.DUMMYFUNCTION("""COMPUTED_VALUE"""),1.0)</f>
        <v>1</v>
      </c>
      <c r="AJ26" s="10">
        <f>IFERROR(__xludf.DUMMYFUNCTION("""COMPUTED_VALUE"""),1.0)</f>
        <v>1</v>
      </c>
      <c r="AK26" s="10">
        <f>IFERROR(__xludf.DUMMYFUNCTION("""COMPUTED_VALUE"""),1.0)</f>
        <v>1</v>
      </c>
      <c r="AL26" s="10">
        <f>IFERROR(__xludf.DUMMYFUNCTION("""COMPUTED_VALUE"""),1.0)</f>
        <v>1</v>
      </c>
      <c r="AM26" s="10">
        <f>IFERROR(__xludf.DUMMYFUNCTION("""COMPUTED_VALUE"""),1.0)</f>
        <v>1</v>
      </c>
      <c r="AN26" s="11">
        <f>IFERROR(__xludf.DUMMYFUNCTION("""COMPUTED_VALUE"""),1.0)</f>
        <v>1</v>
      </c>
      <c r="AO26" s="10">
        <f>IFERROR(__xludf.DUMMYFUNCTION("""COMPUTED_VALUE"""),1.0)</f>
        <v>1</v>
      </c>
      <c r="AP26" s="10">
        <f>IFERROR(__xludf.DUMMYFUNCTION("""COMPUTED_VALUE"""),1.0)</f>
        <v>1</v>
      </c>
      <c r="AQ26" s="10">
        <f>IFERROR(__xludf.DUMMYFUNCTION("""COMPUTED_VALUE"""),1.0)</f>
        <v>1</v>
      </c>
      <c r="AR26" s="10">
        <f>IFERROR(__xludf.DUMMYFUNCTION("""COMPUTED_VALUE"""),1.0)</f>
        <v>1</v>
      </c>
      <c r="AS26" s="10">
        <f>IFERROR(__xludf.DUMMYFUNCTION("""COMPUTED_VALUE"""),1.0)</f>
        <v>1</v>
      </c>
      <c r="AT26" s="10">
        <f>IFERROR(__xludf.DUMMYFUNCTION("""COMPUTED_VALUE"""),1.0)</f>
        <v>1</v>
      </c>
      <c r="AU26" s="10">
        <f>IFERROR(__xludf.DUMMYFUNCTION("""COMPUTED_VALUE"""),1.0)</f>
        <v>1</v>
      </c>
      <c r="AV26" s="10">
        <f>IFERROR(__xludf.DUMMYFUNCTION("""COMPUTED_VALUE"""),1.0)</f>
        <v>1</v>
      </c>
      <c r="AW26" s="10">
        <f>IFERROR(__xludf.DUMMYFUNCTION("""COMPUTED_VALUE"""),1.0)</f>
        <v>1</v>
      </c>
      <c r="AX26" s="10">
        <f>IFERROR(__xludf.DUMMYFUNCTION("""COMPUTED_VALUE"""),1.0)</f>
        <v>1</v>
      </c>
      <c r="AY26" s="10">
        <f>IFERROR(__xludf.DUMMYFUNCTION("""COMPUTED_VALUE"""),1.0)</f>
        <v>1</v>
      </c>
      <c r="AZ26" s="10">
        <f>IFERROR(__xludf.DUMMYFUNCTION("""COMPUTED_VALUE"""),1.0)</f>
        <v>1</v>
      </c>
      <c r="BA26" s="10" t="str">
        <f>IFERROR(__xludf.DUMMYFUNCTION("""COMPUTED_VALUE"""),"WA")</f>
        <v>WA</v>
      </c>
      <c r="BB26" s="10">
        <f>IFERROR(__xludf.DUMMYFUNCTION("""COMPUTED_VALUE"""),1.0)</f>
        <v>1</v>
      </c>
      <c r="BC26" s="10" t="str">
        <f>IFERROR(__xludf.DUMMYFUNCTION("""COMPUTED_VALUE"""),"WA")</f>
        <v>WA</v>
      </c>
      <c r="BD26" s="10" t="str">
        <f>IFERROR(__xludf.DUMMYFUNCTION("""COMPUTED_VALUE"""),"WA")</f>
        <v>WA</v>
      </c>
      <c r="BE26" s="10">
        <f>IFERROR(__xludf.DUMMYFUNCTION("""COMPUTED_VALUE"""),1.0)</f>
        <v>1</v>
      </c>
      <c r="BF26" s="10">
        <f>IFERROR(__xludf.DUMMYFUNCTION("""COMPUTED_VALUE"""),1.0)</f>
        <v>1</v>
      </c>
      <c r="BG26" s="10">
        <f>IFERROR(__xludf.DUMMYFUNCTION("""COMPUTED_VALUE"""),1.0)</f>
        <v>1</v>
      </c>
      <c r="BH26" s="10">
        <f>IFERROR(__xludf.DUMMYFUNCTION("""COMPUTED_VALUE"""),1.0)</f>
        <v>1</v>
      </c>
      <c r="BI26" s="10">
        <f>IFERROR(__xludf.DUMMYFUNCTION("""COMPUTED_VALUE"""),1.0)</f>
        <v>1</v>
      </c>
      <c r="BJ26" s="10" t="str">
        <f>IFERROR(__xludf.DUMMYFUNCTION("""COMPUTED_VALUE"""),"WA")</f>
        <v>WA</v>
      </c>
      <c r="BK26" s="10">
        <f>IFERROR(__xludf.DUMMYFUNCTION("""COMPUTED_VALUE"""),1.0)</f>
        <v>1</v>
      </c>
      <c r="BL26" s="11">
        <f>IFERROR(__xludf.DUMMYFUNCTION("""COMPUTED_VALUE"""),1.0)</f>
        <v>1</v>
      </c>
      <c r="BM26" s="10" t="str">
        <f>IFERROR(__xludf.DUMMYFUNCTION("""COMPUTED_VALUE"""),"WA")</f>
        <v>WA</v>
      </c>
      <c r="BN26" s="10" t="str">
        <f>IFERROR(__xludf.DUMMYFUNCTION("""COMPUTED_VALUE"""),"MLE")</f>
        <v>MLE</v>
      </c>
      <c r="BO26" s="10">
        <f>IFERROR(__xludf.DUMMYFUNCTION("""COMPUTED_VALUE"""),1.0)</f>
        <v>1</v>
      </c>
      <c r="BP26" s="10" t="str">
        <f>IFERROR(__xludf.DUMMYFUNCTION("""COMPUTED_VALUE"""),"MLE")</f>
        <v>MLE</v>
      </c>
      <c r="BQ26" s="10" t="str">
        <f>IFERROR(__xludf.DUMMYFUNCTION("""COMPUTED_VALUE"""),"MLE")</f>
        <v>MLE</v>
      </c>
      <c r="BR26" s="10">
        <f>IFERROR(__xludf.DUMMYFUNCTION("""COMPUTED_VALUE"""),1.0)</f>
        <v>1</v>
      </c>
      <c r="BS26" s="10">
        <f>IFERROR(__xludf.DUMMYFUNCTION("""COMPUTED_VALUE"""),1.0)</f>
        <v>1</v>
      </c>
      <c r="BT26" s="10">
        <f>IFERROR(__xludf.DUMMYFUNCTION("""COMPUTED_VALUE"""),1.0)</f>
        <v>1</v>
      </c>
      <c r="BU26" s="10" t="str">
        <f>IFERROR(__xludf.DUMMYFUNCTION("""COMPUTED_VALUE"""),"MLE")</f>
        <v>MLE</v>
      </c>
      <c r="BV26" s="10" t="str">
        <f>IFERROR(__xludf.DUMMYFUNCTION("""COMPUTED_VALUE"""),"MLE")</f>
        <v>MLE</v>
      </c>
      <c r="BW26" s="10">
        <f>IFERROR(__xludf.DUMMYFUNCTION("""COMPUTED_VALUE"""),1.0)</f>
        <v>1</v>
      </c>
      <c r="BX26" s="10" t="str">
        <f>IFERROR(__xludf.DUMMYFUNCTION("""COMPUTED_VALUE"""),"WA")</f>
        <v>WA</v>
      </c>
      <c r="BY26" s="10" t="str">
        <f>IFERROR(__xludf.DUMMYFUNCTION("""COMPUTED_VALUE"""),"WA")</f>
        <v>WA</v>
      </c>
      <c r="BZ26" s="10" t="str">
        <f>IFERROR(__xludf.DUMMYFUNCTION("""COMPUTED_VALUE"""),"MLE")</f>
        <v>MLE</v>
      </c>
      <c r="CA26" s="10" t="str">
        <f>IFERROR(__xludf.DUMMYFUNCTION("""COMPUTED_VALUE"""),"WA")</f>
        <v>WA</v>
      </c>
      <c r="CB26" s="10" t="str">
        <f>IFERROR(__xludf.DUMMYFUNCTION("""COMPUTED_VALUE"""),"WA")</f>
        <v>WA</v>
      </c>
      <c r="CC26" s="10" t="str">
        <f>IFERROR(__xludf.DUMMYFUNCTION("""COMPUTED_VALUE"""),"WA")</f>
        <v>WA</v>
      </c>
      <c r="CD26" s="10" t="str">
        <f>IFERROR(__xludf.DUMMYFUNCTION("""COMPUTED_VALUE"""),"WA")</f>
        <v>WA</v>
      </c>
      <c r="CE26" s="10" t="str">
        <f>IFERROR(__xludf.DUMMYFUNCTION("""COMPUTED_VALUE"""),"MLE")</f>
        <v>MLE</v>
      </c>
      <c r="CF26" s="10" t="str">
        <f>IFERROR(__xludf.DUMMYFUNCTION("""COMPUTED_VALUE"""),"MLE")</f>
        <v>MLE</v>
      </c>
      <c r="CG26" s="10" t="str">
        <f>IFERROR(__xludf.DUMMYFUNCTION("""COMPUTED_VALUE"""),"MLE")</f>
        <v>MLE</v>
      </c>
      <c r="CH26" s="10" t="str">
        <f>IFERROR(__xludf.DUMMYFUNCTION("""COMPUTED_VALUE"""),"MLE")</f>
        <v>MLE</v>
      </c>
      <c r="CI26" s="10" t="str">
        <f>IFERROR(__xludf.DUMMYFUNCTION("""COMPUTED_VALUE"""),"WA")</f>
        <v>WA</v>
      </c>
      <c r="CJ26" s="10" t="str">
        <f>IFERROR(__xludf.DUMMYFUNCTION("""COMPUTED_VALUE"""),"MLE")</f>
        <v>MLE</v>
      </c>
      <c r="CK26" s="10" t="str">
        <f>IFERROR(__xludf.DUMMYFUNCTION("""COMPUTED_VALUE"""),"WA")</f>
        <v>WA</v>
      </c>
      <c r="CL26" s="10" t="str">
        <f>IFERROR(__xludf.DUMMYFUNCTION("""COMPUTED_VALUE"""),"MLE")</f>
        <v>MLE</v>
      </c>
      <c r="CM26" s="10" t="str">
        <f>IFERROR(__xludf.DUMMYFUNCTION("""COMPUTED_VALUE"""),"WA")</f>
        <v>WA</v>
      </c>
      <c r="CN26" s="10" t="str">
        <f>IFERROR(__xludf.DUMMYFUNCTION("""COMPUTED_VALUE"""),"WA")</f>
        <v>WA</v>
      </c>
      <c r="CO26" s="11" t="str">
        <f>IFERROR(__xludf.DUMMYFUNCTION("""COMPUTED_VALUE"""),"-")</f>
        <v>-</v>
      </c>
      <c r="CP26" s="10" t="str">
        <f>IFERROR(__xludf.DUMMYFUNCTION("""COMPUTED_VALUE"""),"-")</f>
        <v>-</v>
      </c>
      <c r="CQ26" s="10" t="str">
        <f>IFERROR(__xludf.DUMMYFUNCTION("""COMPUTED_VALUE"""),"-")</f>
        <v>-</v>
      </c>
      <c r="CR26" s="10" t="str">
        <f>IFERROR(__xludf.DUMMYFUNCTION("""COMPUTED_VALUE"""),"-")</f>
        <v>-</v>
      </c>
      <c r="CS26" s="10" t="str">
        <f>IFERROR(__xludf.DUMMYFUNCTION("""COMPUTED_VALUE"""),"-")</f>
        <v>-</v>
      </c>
      <c r="CT26" s="10" t="str">
        <f>IFERROR(__xludf.DUMMYFUNCTION("""COMPUTED_VALUE"""),"-")</f>
        <v>-</v>
      </c>
      <c r="CU26" s="10" t="str">
        <f>IFERROR(__xludf.DUMMYFUNCTION("""COMPUTED_VALUE"""),"-")</f>
        <v>-</v>
      </c>
      <c r="CV26" s="10" t="str">
        <f>IFERROR(__xludf.DUMMYFUNCTION("""COMPUTED_VALUE"""),"-")</f>
        <v>-</v>
      </c>
      <c r="CW26" s="10" t="str">
        <f>IFERROR(__xludf.DUMMYFUNCTION("""COMPUTED_VALUE"""),"-")</f>
        <v>-</v>
      </c>
      <c r="CX26" s="10" t="str">
        <f>IFERROR(__xludf.DUMMYFUNCTION("""COMPUTED_VALUE"""),"-")</f>
        <v>-</v>
      </c>
      <c r="CY26" s="10" t="str">
        <f>IFERROR(__xludf.DUMMYFUNCTION("""COMPUTED_VALUE"""),"-")</f>
        <v>-</v>
      </c>
      <c r="CZ26" s="10" t="str">
        <f>IFERROR(__xludf.DUMMYFUNCTION("""COMPUTED_VALUE"""),"-")</f>
        <v>-</v>
      </c>
      <c r="DA26" s="10" t="str">
        <f>IFERROR(__xludf.DUMMYFUNCTION("""COMPUTED_VALUE"""),"-")</f>
        <v>-</v>
      </c>
      <c r="DB26" s="10" t="str">
        <f>IFERROR(__xludf.DUMMYFUNCTION("""COMPUTED_VALUE"""),"-")</f>
        <v>-</v>
      </c>
      <c r="DC26" s="10" t="str">
        <f>IFERROR(__xludf.DUMMYFUNCTION("""COMPUTED_VALUE"""),"-")</f>
        <v>-</v>
      </c>
      <c r="DD26" s="10" t="str">
        <f>IFERROR(__xludf.DUMMYFUNCTION("""COMPUTED_VALUE"""),"-")</f>
        <v>-</v>
      </c>
      <c r="DE26" s="10" t="str">
        <f>IFERROR(__xludf.DUMMYFUNCTION("""COMPUTED_VALUE"""),"-")</f>
        <v>-</v>
      </c>
      <c r="DF26" s="10" t="str">
        <f>IFERROR(__xludf.DUMMYFUNCTION("""COMPUTED_VALUE"""),"-")</f>
        <v>-</v>
      </c>
      <c r="DG26" s="10" t="str">
        <f>IFERROR(__xludf.DUMMYFUNCTION("""COMPUTED_VALUE"""),"-")</f>
        <v>-</v>
      </c>
      <c r="DH26" s="10" t="str">
        <f>IFERROR(__xludf.DUMMYFUNCTION("""COMPUTED_VALUE"""),"-")</f>
        <v>-</v>
      </c>
      <c r="DI26" s="10" t="str">
        <f>IFERROR(__xludf.DUMMYFUNCTION("""COMPUTED_VALUE"""),"-")</f>
        <v>-</v>
      </c>
      <c r="DJ26" s="10" t="str">
        <f>IFERROR(__xludf.DUMMYFUNCTION("""COMPUTED_VALUE"""),"-")</f>
        <v>-</v>
      </c>
      <c r="DK26" s="10" t="str">
        <f>IFERROR(__xludf.DUMMYFUNCTION("""COMPUTED_VALUE"""),"-")</f>
        <v>-</v>
      </c>
      <c r="DL26" s="10" t="str">
        <f>IFERROR(__xludf.DUMMYFUNCTION("""COMPUTED_VALUE"""),"-")</f>
        <v>-</v>
      </c>
      <c r="DM26" s="10" t="str">
        <f>IFERROR(__xludf.DUMMYFUNCTION("""COMPUTED_VALUE"""),"-")</f>
        <v>-</v>
      </c>
      <c r="DN26" s="10" t="str">
        <f>IFERROR(__xludf.DUMMYFUNCTION("""COMPUTED_VALUE"""),"-")</f>
        <v>-</v>
      </c>
      <c r="DO26" s="10" t="str">
        <f>IFERROR(__xludf.DUMMYFUNCTION("""COMPUTED_VALUE"""),"-")</f>
        <v>-</v>
      </c>
      <c r="DP26" s="10" t="str">
        <f>IFERROR(__xludf.DUMMYFUNCTION("""COMPUTED_VALUE"""),"-")</f>
        <v>-</v>
      </c>
      <c r="DQ26" s="10" t="str">
        <f>IFERROR(__xludf.DUMMYFUNCTION("""COMPUTED_VALUE"""),"-")</f>
        <v>-</v>
      </c>
      <c r="DR26" s="10" t="str">
        <f>IFERROR(__xludf.DUMMYFUNCTION("""COMPUTED_VALUE"""),"-")</f>
        <v>-</v>
      </c>
      <c r="DS26" s="10" t="str">
        <f>IFERROR(__xludf.DUMMYFUNCTION("""COMPUTED_VALUE"""),"-")</f>
        <v>-</v>
      </c>
      <c r="DT26" s="10" t="str">
        <f>IFERROR(__xludf.DUMMYFUNCTION("""COMPUTED_VALUE"""),"-")</f>
        <v>-</v>
      </c>
      <c r="DU26" s="10" t="str">
        <f>IFERROR(__xludf.DUMMYFUNCTION("""COMPUTED_VALUE"""),"-")</f>
        <v>-</v>
      </c>
      <c r="DV26" s="10" t="str">
        <f>IFERROR(__xludf.DUMMYFUNCTION("""COMPUTED_VALUE"""),"-")</f>
        <v>-</v>
      </c>
      <c r="DW26" s="10" t="str">
        <f>IFERROR(__xludf.DUMMYFUNCTION("""COMPUTED_VALUE"""),"-")</f>
        <v>-</v>
      </c>
      <c r="DX26" s="10" t="str">
        <f>IFERROR(__xludf.DUMMYFUNCTION("""COMPUTED_VALUE"""),"-")</f>
        <v>-</v>
      </c>
      <c r="DY26" s="10" t="str">
        <f>IFERROR(__xludf.DUMMYFUNCTION("""COMPUTED_VALUE"""),"-")</f>
        <v>-</v>
      </c>
      <c r="DZ26" s="10" t="str">
        <f>IFERROR(__xludf.DUMMYFUNCTION("""COMPUTED_VALUE"""),"-")</f>
        <v>-</v>
      </c>
      <c r="EA26" s="10" t="str">
        <f>IFERROR(__xludf.DUMMYFUNCTION("""COMPUTED_VALUE"""),"-")</f>
        <v>-</v>
      </c>
      <c r="EB26" s="10" t="str">
        <f>IFERROR(__xludf.DUMMYFUNCTION("""COMPUTED_VALUE"""),"-")</f>
        <v>-</v>
      </c>
      <c r="EC26" s="10" t="str">
        <f>IFERROR(__xludf.DUMMYFUNCTION("""COMPUTED_VALUE"""),"-")</f>
        <v>-</v>
      </c>
      <c r="ED26" s="10" t="str">
        <f>IFERROR(__xludf.DUMMYFUNCTION("""COMPUTED_VALUE"""),"-")</f>
        <v>-</v>
      </c>
      <c r="EE26" s="10" t="str">
        <f>IFERROR(__xludf.DUMMYFUNCTION("""COMPUTED_VALUE"""),"-")</f>
        <v>-</v>
      </c>
      <c r="EF26" s="10" t="str">
        <f>IFERROR(__xludf.DUMMYFUNCTION("""COMPUTED_VALUE"""),"-")</f>
        <v>-</v>
      </c>
      <c r="EG26" s="10" t="str">
        <f>IFERROR(__xludf.DUMMYFUNCTION("""COMPUTED_VALUE"""),"-")</f>
        <v>-</v>
      </c>
      <c r="EH26" s="10" t="str">
        <f>IFERROR(__xludf.DUMMYFUNCTION("""COMPUTED_VALUE"""),"-")</f>
        <v>-</v>
      </c>
      <c r="EI26" s="10" t="str">
        <f>IFERROR(__xludf.DUMMYFUNCTION("""COMPUTED_VALUE"""),"-")</f>
        <v>-</v>
      </c>
      <c r="EJ26" s="10" t="str">
        <f>IFERROR(__xludf.DUMMYFUNCTION("""COMPUTED_VALUE"""),"-")</f>
        <v>-</v>
      </c>
      <c r="EK26" s="10" t="str">
        <f>IFERROR(__xludf.DUMMYFUNCTION("""COMPUTED_VALUE"""),"-")</f>
        <v>-</v>
      </c>
      <c r="EL26" s="10" t="str">
        <f>IFERROR(__xludf.DUMMYFUNCTION("""COMPUTED_VALUE"""),"-")</f>
        <v>-</v>
      </c>
      <c r="EM26" s="10" t="str">
        <f>IFERROR(__xludf.DUMMYFUNCTION("""COMPUTED_VALUE"""),"-")</f>
        <v>-</v>
      </c>
      <c r="EN26" s="10" t="str">
        <f>IFERROR(__xludf.DUMMYFUNCTION("""COMPUTED_VALUE"""),"-")</f>
        <v>-</v>
      </c>
      <c r="EO26" s="10" t="str">
        <f>IFERROR(__xludf.DUMMYFUNCTION("""COMPUTED_VALUE"""),"-")</f>
        <v>-</v>
      </c>
      <c r="EP26" s="10" t="str">
        <f>IFERROR(__xludf.DUMMYFUNCTION("""COMPUTED_VALUE"""),"-")</f>
        <v>-</v>
      </c>
      <c r="EQ26" s="10" t="str">
        <f>IFERROR(__xludf.DUMMYFUNCTION("""COMPUTED_VALUE"""),"-")</f>
        <v>-</v>
      </c>
      <c r="ER26" s="10" t="str">
        <f>IFERROR(__xludf.DUMMYFUNCTION("""COMPUTED_VALUE"""),"-")</f>
        <v>-</v>
      </c>
      <c r="ES26" s="10" t="str">
        <f>IFERROR(__xludf.DUMMYFUNCTION("""COMPUTED_VALUE"""),"-")</f>
        <v>-</v>
      </c>
      <c r="ET26" s="10" t="str">
        <f>IFERROR(__xludf.DUMMYFUNCTION("""COMPUTED_VALUE"""),"-")</f>
        <v>-</v>
      </c>
      <c r="EU26" s="10" t="str">
        <f>IFERROR(__xludf.DUMMYFUNCTION("""COMPUTED_VALUE"""),"-")</f>
        <v>-</v>
      </c>
      <c r="EV26" s="10" t="str">
        <f>IFERROR(__xludf.DUMMYFUNCTION("""COMPUTED_VALUE"""),"-")</f>
        <v>-</v>
      </c>
      <c r="EW26" s="10" t="str">
        <f>IFERROR(__xludf.DUMMYFUNCTION("""COMPUTED_VALUE"""),"-")</f>
        <v>-</v>
      </c>
      <c r="EX26" s="10" t="str">
        <f>IFERROR(__xludf.DUMMYFUNCTION("""COMPUTED_VALUE"""),"-")</f>
        <v>-</v>
      </c>
      <c r="EY26" s="10" t="str">
        <f>IFERROR(__xludf.DUMMYFUNCTION("""COMPUTED_VALUE"""),"-")</f>
        <v>-</v>
      </c>
      <c r="EZ26" s="10" t="str">
        <f>IFERROR(__xludf.DUMMYFUNCTION("""COMPUTED_VALUE"""),"-")</f>
        <v>-</v>
      </c>
      <c r="FA26" s="10" t="str">
        <f>IFERROR(__xludf.DUMMYFUNCTION("""COMPUTED_VALUE"""),"-")</f>
        <v>-</v>
      </c>
      <c r="FB26" s="10" t="str">
        <f>IFERROR(__xludf.DUMMYFUNCTION("""COMPUTED_VALUE"""),"-")</f>
        <v>-</v>
      </c>
      <c r="FC26" s="10" t="str">
        <f>IFERROR(__xludf.DUMMYFUNCTION("""COMPUTED_VALUE"""),"-")</f>
        <v>-</v>
      </c>
      <c r="FD26" s="11" t="str">
        <f>IFERROR(__xludf.DUMMYFUNCTION("""COMPUTED_VALUE"""),"-")</f>
        <v>-</v>
      </c>
      <c r="FE26" s="10" t="str">
        <f>IFERROR(__xludf.DUMMYFUNCTION("""COMPUTED_VALUE"""),"-")</f>
        <v>-</v>
      </c>
      <c r="FF26" s="10" t="str">
        <f>IFERROR(__xludf.DUMMYFUNCTION("""COMPUTED_VALUE"""),"-")</f>
        <v>-</v>
      </c>
      <c r="FG26" s="10" t="str">
        <f>IFERROR(__xludf.DUMMYFUNCTION("""COMPUTED_VALUE"""),"-")</f>
        <v>-</v>
      </c>
      <c r="FH26" s="10" t="str">
        <f>IFERROR(__xludf.DUMMYFUNCTION("""COMPUTED_VALUE"""),"-")</f>
        <v>-</v>
      </c>
      <c r="FI26" s="10" t="str">
        <f>IFERROR(__xludf.DUMMYFUNCTION("""COMPUTED_VALUE"""),"-")</f>
        <v>-</v>
      </c>
      <c r="FJ26" s="10" t="str">
        <f>IFERROR(__xludf.DUMMYFUNCTION("""COMPUTED_VALUE"""),"-")</f>
        <v>-</v>
      </c>
      <c r="FK26" s="10" t="str">
        <f>IFERROR(__xludf.DUMMYFUNCTION("""COMPUTED_VALUE"""),"-")</f>
        <v>-</v>
      </c>
      <c r="FL26" s="10" t="str">
        <f>IFERROR(__xludf.DUMMYFUNCTION("""COMPUTED_VALUE"""),"-")</f>
        <v>-</v>
      </c>
      <c r="FM26" s="10" t="str">
        <f>IFERROR(__xludf.DUMMYFUNCTION("""COMPUTED_VALUE"""),"-")</f>
        <v>-</v>
      </c>
      <c r="FN26" s="10" t="str">
        <f>IFERROR(__xludf.DUMMYFUNCTION("""COMPUTED_VALUE"""),"-")</f>
        <v>-</v>
      </c>
      <c r="FO26" s="10" t="str">
        <f>IFERROR(__xludf.DUMMYFUNCTION("""COMPUTED_VALUE"""),"-")</f>
        <v>-</v>
      </c>
      <c r="FP26" s="10" t="str">
        <f>IFERROR(__xludf.DUMMYFUNCTION("""COMPUTED_VALUE"""),"-")</f>
        <v>-</v>
      </c>
      <c r="FQ26" s="10" t="str">
        <f>IFERROR(__xludf.DUMMYFUNCTION("""COMPUTED_VALUE"""),"-")</f>
        <v>-</v>
      </c>
      <c r="FR26" s="10" t="str">
        <f>IFERROR(__xludf.DUMMYFUNCTION("""COMPUTED_VALUE"""),"-")</f>
        <v>-</v>
      </c>
      <c r="FS26" s="10" t="str">
        <f>IFERROR(__xludf.DUMMYFUNCTION("""COMPUTED_VALUE"""),"-")</f>
        <v>-</v>
      </c>
      <c r="FT26" s="10" t="str">
        <f>IFERROR(__xludf.DUMMYFUNCTION("""COMPUTED_VALUE"""),"-")</f>
        <v>-</v>
      </c>
      <c r="FU26" s="10" t="str">
        <f>IFERROR(__xludf.DUMMYFUNCTION("""COMPUTED_VALUE"""),"-")</f>
        <v>-</v>
      </c>
      <c r="FV26" s="10" t="str">
        <f>IFERROR(__xludf.DUMMYFUNCTION("""COMPUTED_VALUE"""),"-")</f>
        <v>-</v>
      </c>
      <c r="FW26" s="10" t="str">
        <f>IFERROR(__xludf.DUMMYFUNCTION("""COMPUTED_VALUE"""),"-")</f>
        <v>-</v>
      </c>
      <c r="FX26" s="10" t="str">
        <f>IFERROR(__xludf.DUMMYFUNCTION("""COMPUTED_VALUE"""),"-")</f>
        <v>-</v>
      </c>
      <c r="FY26" s="10" t="str">
        <f>IFERROR(__xludf.DUMMYFUNCTION("""COMPUTED_VALUE"""),"-")</f>
        <v>-</v>
      </c>
      <c r="FZ26" s="10" t="str">
        <f>IFERROR(__xludf.DUMMYFUNCTION("""COMPUTED_VALUE"""),"-")</f>
        <v>-</v>
      </c>
      <c r="GA26" s="10" t="str">
        <f>IFERROR(__xludf.DUMMYFUNCTION("""COMPUTED_VALUE"""),"-")</f>
        <v>-</v>
      </c>
      <c r="GB26" s="10" t="str">
        <f>IFERROR(__xludf.DUMMYFUNCTION("""COMPUTED_VALUE"""),"-")</f>
        <v>-</v>
      </c>
      <c r="GC26" s="10" t="str">
        <f>IFERROR(__xludf.DUMMYFUNCTION("""COMPUTED_VALUE"""),"-")</f>
        <v>-</v>
      </c>
      <c r="GD26" s="10" t="str">
        <f>IFERROR(__xludf.DUMMYFUNCTION("""COMPUTED_VALUE"""),"-")</f>
        <v>-</v>
      </c>
      <c r="GE26" s="10" t="str">
        <f>IFERROR(__xludf.DUMMYFUNCTION("""COMPUTED_VALUE"""),"-")</f>
        <v>-</v>
      </c>
      <c r="GF26" s="10" t="str">
        <f>IFERROR(__xludf.DUMMYFUNCTION("""COMPUTED_VALUE"""),"-")</f>
        <v>-</v>
      </c>
      <c r="GG26" s="10" t="str">
        <f>IFERROR(__xludf.DUMMYFUNCTION("""COMPUTED_VALUE"""),"-")</f>
        <v>-</v>
      </c>
      <c r="GH26" s="10" t="str">
        <f>IFERROR(__xludf.DUMMYFUNCTION("""COMPUTED_VALUE"""),"-")</f>
        <v>-</v>
      </c>
      <c r="GI26" s="10" t="str">
        <f>IFERROR(__xludf.DUMMYFUNCTION("""COMPUTED_VALUE"""),"-")</f>
        <v>-</v>
      </c>
      <c r="GJ26" s="10" t="str">
        <f>IFERROR(__xludf.DUMMYFUNCTION("""COMPUTED_VALUE"""),"-")</f>
        <v>-</v>
      </c>
      <c r="GK26" s="10" t="str">
        <f>IFERROR(__xludf.DUMMYFUNCTION("""COMPUTED_VALUE"""),"-")</f>
        <v>-</v>
      </c>
      <c r="GL26" s="10" t="str">
        <f>IFERROR(__xludf.DUMMYFUNCTION("""COMPUTED_VALUE"""),"-")</f>
        <v>-</v>
      </c>
      <c r="GM26" s="10" t="str">
        <f>IFERROR(__xludf.DUMMYFUNCTION("""COMPUTED_VALUE"""),"-")</f>
        <v>-</v>
      </c>
      <c r="GN26" s="10" t="str">
        <f>IFERROR(__xludf.DUMMYFUNCTION("""COMPUTED_VALUE"""),"-")</f>
        <v>-</v>
      </c>
      <c r="GO26" s="10" t="str">
        <f>IFERROR(__xludf.DUMMYFUNCTION("""COMPUTED_VALUE"""),"-")</f>
        <v>-</v>
      </c>
      <c r="GP26" s="10" t="str">
        <f>IFERROR(__xludf.DUMMYFUNCTION("""COMPUTED_VALUE"""),"-")</f>
        <v>-</v>
      </c>
      <c r="GQ26" s="10" t="str">
        <f>IFERROR(__xludf.DUMMYFUNCTION("""COMPUTED_VALUE"""),"-")</f>
        <v>-</v>
      </c>
      <c r="GR26" s="10" t="str">
        <f>IFERROR(__xludf.DUMMYFUNCTION("""COMPUTED_VALUE"""),"-")</f>
        <v>-</v>
      </c>
      <c r="GS26" s="10" t="str">
        <f>IFERROR(__xludf.DUMMYFUNCTION("""COMPUTED_VALUE"""),"-")</f>
        <v>-</v>
      </c>
      <c r="GT26" s="10" t="str">
        <f>IFERROR(__xludf.DUMMYFUNCTION("""COMPUTED_VALUE"""),"-")</f>
        <v>-</v>
      </c>
      <c r="GU26" s="10" t="str">
        <f>IFERROR(__xludf.DUMMYFUNCTION("""COMPUTED_VALUE"""),"-")</f>
        <v>-</v>
      </c>
      <c r="GV26" s="10" t="str">
        <f>IFERROR(__xludf.DUMMYFUNCTION("""COMPUTED_VALUE"""),"-")</f>
        <v>-</v>
      </c>
      <c r="GW26" s="10" t="str">
        <f>IFERROR(__xludf.DUMMYFUNCTION("""COMPUTED_VALUE"""),"-")</f>
        <v>-</v>
      </c>
      <c r="GX26" s="10" t="str">
        <f>IFERROR(__xludf.DUMMYFUNCTION("""COMPUTED_VALUE"""),"-")</f>
        <v>-</v>
      </c>
      <c r="GY26" s="10" t="str">
        <f>IFERROR(__xludf.DUMMYFUNCTION("""COMPUTED_VALUE"""),"-")</f>
        <v>-</v>
      </c>
      <c r="GZ26" s="10" t="str">
        <f>IFERROR(__xludf.DUMMYFUNCTION("""COMPUTED_VALUE"""),"-")</f>
        <v>-</v>
      </c>
      <c r="HA26" s="10" t="str">
        <f>IFERROR(__xludf.DUMMYFUNCTION("""COMPUTED_VALUE"""),"-")</f>
        <v>-</v>
      </c>
      <c r="HB26" s="10" t="str">
        <f>IFERROR(__xludf.DUMMYFUNCTION("""COMPUTED_VALUE"""),"-")</f>
        <v>-</v>
      </c>
      <c r="HC26" s="10" t="str">
        <f>IFERROR(__xludf.DUMMYFUNCTION("""COMPUTED_VALUE"""),"-")</f>
        <v>-</v>
      </c>
      <c r="HD26" s="10" t="str">
        <f>IFERROR(__xludf.DUMMYFUNCTION("""COMPUTED_VALUE"""),"-")</f>
        <v>-</v>
      </c>
      <c r="HE26" s="10" t="str">
        <f>IFERROR(__xludf.DUMMYFUNCTION("""COMPUTED_VALUE"""),"-")</f>
        <v>-</v>
      </c>
      <c r="HF26" s="10" t="str">
        <f>IFERROR(__xludf.DUMMYFUNCTION("""COMPUTED_VALUE"""),"-")</f>
        <v>-</v>
      </c>
      <c r="HG26" s="10" t="str">
        <f>IFERROR(__xludf.DUMMYFUNCTION("""COMPUTED_VALUE"""),"-")</f>
        <v>-</v>
      </c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</row>
    <row r="27">
      <c r="A27" s="7"/>
      <c r="B27" s="8">
        <v>2.0</v>
      </c>
      <c r="C27" s="8" t="str">
        <f t="shared" si="1"/>
        <v>13 - 27</v>
      </c>
      <c r="D27" s="7" t="str">
        <f>IFERROR(__xludf.DUMMYFUNCTION("""COMPUTED_VALUE"""),"FilipT")</f>
        <v>FilipT</v>
      </c>
      <c r="E27" s="7" t="str">
        <f>IFERROR(__xludf.DUMMYFUNCTION("""COMPUTED_VALUE"""),"Filip")</f>
        <v>Filip</v>
      </c>
      <c r="F27" s="7" t="str">
        <f>IFERROR(__xludf.DUMMYFUNCTION("""COMPUTED_VALUE"""),"Tot")</f>
        <v>Tot</v>
      </c>
      <c r="G27" s="9">
        <f>IFERROR(__xludf.DUMMYFUNCTION("""COMPUTED_VALUE"""),143.0)</f>
        <v>143</v>
      </c>
      <c r="H27" s="7" t="str">
        <f>IFERROR(__xludf.DUMMYFUNCTION("""COMPUTED_VALUE"""),"ODOBREN")</f>
        <v>ODOBREN</v>
      </c>
      <c r="I27" s="7" t="str">
        <f>IFERROR(__xludf.DUMMYFUNCTION("""COMPUTED_VALUE"""),"Sombor")</f>
        <v>Sombor</v>
      </c>
      <c r="J27" s="7" t="str">
        <f>IFERROR(__xludf.DUMMYFUNCTION("""COMPUTED_VALUE"""),"Gimnazija Veljko Petrović")</f>
        <v>Gimnazija Veljko Petrović</v>
      </c>
      <c r="K27" s="7" t="str">
        <f>IFERROR(__xludf.DUMMYFUNCTION("""COMPUTED_VALUE"""),"I")</f>
        <v>I</v>
      </c>
      <c r="L27" s="7" t="str">
        <f>IFERROR(__xludf.DUMMYFUNCTION("""COMPUTED_VALUE"""),"B")</f>
        <v>B</v>
      </c>
      <c r="M27" s="7" t="str">
        <f>IFERROR(__xludf.DUMMYFUNCTION("""COMPUTED_VALUE"""),"Duško Obradović")</f>
        <v>Duško Obradović</v>
      </c>
      <c r="N27" s="11">
        <f>IFERROR(__xludf.DUMMYFUNCTION("""COMPUTED_VALUE"""),100.0)</f>
        <v>100</v>
      </c>
      <c r="O27" s="10">
        <f>IFERROR(__xludf.DUMMYFUNCTION("""COMPUTED_VALUE"""),43.0)</f>
        <v>43</v>
      </c>
      <c r="P27" s="10">
        <f>IFERROR(__xludf.DUMMYFUNCTION("""COMPUTED_VALUE"""),0.0)</f>
        <v>0</v>
      </c>
      <c r="Q27" s="10" t="str">
        <f>IFERROR(__xludf.DUMMYFUNCTION("""COMPUTED_VALUE"""),"-")</f>
        <v>-</v>
      </c>
      <c r="R27" s="10" t="str">
        <f>IFERROR(__xludf.DUMMYFUNCTION("""COMPUTED_VALUE"""),"-")</f>
        <v>-</v>
      </c>
      <c r="S27" s="10" t="str">
        <f>IFERROR(__xludf.DUMMYFUNCTION("""COMPUTED_VALUE"""),"-")</f>
        <v>-</v>
      </c>
      <c r="T27" s="11">
        <f>IFERROR(__xludf.DUMMYFUNCTION("""COMPUTED_VALUE"""),1.0)</f>
        <v>1</v>
      </c>
      <c r="U27" s="10">
        <f>IFERROR(__xludf.DUMMYFUNCTION("""COMPUTED_VALUE"""),1.0)</f>
        <v>1</v>
      </c>
      <c r="V27" s="10">
        <f>IFERROR(__xludf.DUMMYFUNCTION("""COMPUTED_VALUE"""),1.0)</f>
        <v>1</v>
      </c>
      <c r="W27" s="10">
        <f>IFERROR(__xludf.DUMMYFUNCTION("""COMPUTED_VALUE"""),1.0)</f>
        <v>1</v>
      </c>
      <c r="X27" s="10">
        <f>IFERROR(__xludf.DUMMYFUNCTION("""COMPUTED_VALUE"""),1.0)</f>
        <v>1</v>
      </c>
      <c r="Y27" s="10">
        <f>IFERROR(__xludf.DUMMYFUNCTION("""COMPUTED_VALUE"""),1.0)</f>
        <v>1</v>
      </c>
      <c r="Z27" s="10">
        <f>IFERROR(__xludf.DUMMYFUNCTION("""COMPUTED_VALUE"""),1.0)</f>
        <v>1</v>
      </c>
      <c r="AA27" s="10">
        <f>IFERROR(__xludf.DUMMYFUNCTION("""COMPUTED_VALUE"""),1.0)</f>
        <v>1</v>
      </c>
      <c r="AB27" s="10">
        <f>IFERROR(__xludf.DUMMYFUNCTION("""COMPUTED_VALUE"""),1.0)</f>
        <v>1</v>
      </c>
      <c r="AC27" s="10">
        <f>IFERROR(__xludf.DUMMYFUNCTION("""COMPUTED_VALUE"""),1.0)</f>
        <v>1</v>
      </c>
      <c r="AD27" s="10">
        <f>IFERROR(__xludf.DUMMYFUNCTION("""COMPUTED_VALUE"""),1.0)</f>
        <v>1</v>
      </c>
      <c r="AE27" s="10">
        <f>IFERROR(__xludf.DUMMYFUNCTION("""COMPUTED_VALUE"""),1.0)</f>
        <v>1</v>
      </c>
      <c r="AF27" s="10">
        <f>IFERROR(__xludf.DUMMYFUNCTION("""COMPUTED_VALUE"""),1.0)</f>
        <v>1</v>
      </c>
      <c r="AG27" s="10">
        <f>IFERROR(__xludf.DUMMYFUNCTION("""COMPUTED_VALUE"""),1.0)</f>
        <v>1</v>
      </c>
      <c r="AH27" s="10">
        <f>IFERROR(__xludf.DUMMYFUNCTION("""COMPUTED_VALUE"""),1.0)</f>
        <v>1</v>
      </c>
      <c r="AI27" s="10">
        <f>IFERROR(__xludf.DUMMYFUNCTION("""COMPUTED_VALUE"""),1.0)</f>
        <v>1</v>
      </c>
      <c r="AJ27" s="10">
        <f>IFERROR(__xludf.DUMMYFUNCTION("""COMPUTED_VALUE"""),1.0)</f>
        <v>1</v>
      </c>
      <c r="AK27" s="10">
        <f>IFERROR(__xludf.DUMMYFUNCTION("""COMPUTED_VALUE"""),1.0)</f>
        <v>1</v>
      </c>
      <c r="AL27" s="10">
        <f>IFERROR(__xludf.DUMMYFUNCTION("""COMPUTED_VALUE"""),1.0)</f>
        <v>1</v>
      </c>
      <c r="AM27" s="10">
        <f>IFERROR(__xludf.DUMMYFUNCTION("""COMPUTED_VALUE"""),1.0)</f>
        <v>1</v>
      </c>
      <c r="AN27" s="11" t="str">
        <f>IFERROR(__xludf.DUMMYFUNCTION("""COMPUTED_VALUE"""),"WA")</f>
        <v>WA</v>
      </c>
      <c r="AO27" s="10">
        <f>IFERROR(__xludf.DUMMYFUNCTION("""COMPUTED_VALUE"""),1.0)</f>
        <v>1</v>
      </c>
      <c r="AP27" s="10">
        <f>IFERROR(__xludf.DUMMYFUNCTION("""COMPUTED_VALUE"""),1.0)</f>
        <v>1</v>
      </c>
      <c r="AQ27" s="10">
        <f>IFERROR(__xludf.DUMMYFUNCTION("""COMPUTED_VALUE"""),1.0)</f>
        <v>1</v>
      </c>
      <c r="AR27" s="10">
        <f>IFERROR(__xludf.DUMMYFUNCTION("""COMPUTED_VALUE"""),1.0)</f>
        <v>1</v>
      </c>
      <c r="AS27" s="10">
        <f>IFERROR(__xludf.DUMMYFUNCTION("""COMPUTED_VALUE"""),1.0)</f>
        <v>1</v>
      </c>
      <c r="AT27" s="10">
        <f>IFERROR(__xludf.DUMMYFUNCTION("""COMPUTED_VALUE"""),1.0)</f>
        <v>1</v>
      </c>
      <c r="AU27" s="10">
        <f>IFERROR(__xludf.DUMMYFUNCTION("""COMPUTED_VALUE"""),1.0)</f>
        <v>1</v>
      </c>
      <c r="AV27" s="10">
        <f>IFERROR(__xludf.DUMMYFUNCTION("""COMPUTED_VALUE"""),1.0)</f>
        <v>1</v>
      </c>
      <c r="AW27" s="10">
        <f>IFERROR(__xludf.DUMMYFUNCTION("""COMPUTED_VALUE"""),1.0)</f>
        <v>1</v>
      </c>
      <c r="AX27" s="10">
        <f>IFERROR(__xludf.DUMMYFUNCTION("""COMPUTED_VALUE"""),1.0)</f>
        <v>1</v>
      </c>
      <c r="AY27" s="10">
        <f>IFERROR(__xludf.DUMMYFUNCTION("""COMPUTED_VALUE"""),1.0)</f>
        <v>1</v>
      </c>
      <c r="AZ27" s="10" t="str">
        <f>IFERROR(__xludf.DUMMYFUNCTION("""COMPUTED_VALUE"""),"WA")</f>
        <v>WA</v>
      </c>
      <c r="BA27" s="10" t="str">
        <f>IFERROR(__xludf.DUMMYFUNCTION("""COMPUTED_VALUE"""),"WA")</f>
        <v>WA</v>
      </c>
      <c r="BB27" s="10" t="str">
        <f>IFERROR(__xludf.DUMMYFUNCTION("""COMPUTED_VALUE"""),"WA")</f>
        <v>WA</v>
      </c>
      <c r="BC27" s="10" t="str">
        <f>IFERROR(__xludf.DUMMYFUNCTION("""COMPUTED_VALUE"""),"WA")</f>
        <v>WA</v>
      </c>
      <c r="BD27" s="10" t="str">
        <f>IFERROR(__xludf.DUMMYFUNCTION("""COMPUTED_VALUE"""),"WA")</f>
        <v>WA</v>
      </c>
      <c r="BE27" s="10" t="str">
        <f>IFERROR(__xludf.DUMMYFUNCTION("""COMPUTED_VALUE"""),"WA")</f>
        <v>WA</v>
      </c>
      <c r="BF27" s="10" t="str">
        <f>IFERROR(__xludf.DUMMYFUNCTION("""COMPUTED_VALUE"""),"WA")</f>
        <v>WA</v>
      </c>
      <c r="BG27" s="10" t="str">
        <f>IFERROR(__xludf.DUMMYFUNCTION("""COMPUTED_VALUE"""),"WA")</f>
        <v>WA</v>
      </c>
      <c r="BH27" s="10" t="str">
        <f>IFERROR(__xludf.DUMMYFUNCTION("""COMPUTED_VALUE"""),"WA")</f>
        <v>WA</v>
      </c>
      <c r="BI27" s="10" t="str">
        <f>IFERROR(__xludf.DUMMYFUNCTION("""COMPUTED_VALUE"""),"WA")</f>
        <v>WA</v>
      </c>
      <c r="BJ27" s="10" t="str">
        <f>IFERROR(__xludf.DUMMYFUNCTION("""COMPUTED_VALUE"""),"WA")</f>
        <v>WA</v>
      </c>
      <c r="BK27" s="10" t="str">
        <f>IFERROR(__xludf.DUMMYFUNCTION("""COMPUTED_VALUE"""),"WA")</f>
        <v>WA</v>
      </c>
      <c r="BL27" s="11">
        <f>IFERROR(__xludf.DUMMYFUNCTION("""COMPUTED_VALUE"""),1.0)</f>
        <v>1</v>
      </c>
      <c r="BM27" s="10" t="str">
        <f>IFERROR(__xludf.DUMMYFUNCTION("""COMPUTED_VALUE"""),"WA")</f>
        <v>WA</v>
      </c>
      <c r="BN27" s="10" t="str">
        <f>IFERROR(__xludf.DUMMYFUNCTION("""COMPUTED_VALUE"""),"TLE")</f>
        <v>TLE</v>
      </c>
      <c r="BO27" s="10" t="str">
        <f>IFERROR(__xludf.DUMMYFUNCTION("""COMPUTED_VALUE"""),"WA")</f>
        <v>WA</v>
      </c>
      <c r="BP27" s="10" t="str">
        <f>IFERROR(__xludf.DUMMYFUNCTION("""COMPUTED_VALUE"""),"TLE")</f>
        <v>TLE</v>
      </c>
      <c r="BQ27" s="10">
        <f>IFERROR(__xludf.DUMMYFUNCTION("""COMPUTED_VALUE"""),1.0)</f>
        <v>1</v>
      </c>
      <c r="BR27" s="10">
        <f>IFERROR(__xludf.DUMMYFUNCTION("""COMPUTED_VALUE"""),1.0)</f>
        <v>1</v>
      </c>
      <c r="BS27" s="10">
        <f>IFERROR(__xludf.DUMMYFUNCTION("""COMPUTED_VALUE"""),1.0)</f>
        <v>1</v>
      </c>
      <c r="BT27" s="10">
        <f>IFERROR(__xludf.DUMMYFUNCTION("""COMPUTED_VALUE"""),1.0)</f>
        <v>1</v>
      </c>
      <c r="BU27" s="10" t="str">
        <f>IFERROR(__xludf.DUMMYFUNCTION("""COMPUTED_VALUE"""),"WA")</f>
        <v>WA</v>
      </c>
      <c r="BV27" s="10" t="str">
        <f>IFERROR(__xludf.DUMMYFUNCTION("""COMPUTED_VALUE"""),"WA")</f>
        <v>WA</v>
      </c>
      <c r="BW27" s="10" t="str">
        <f>IFERROR(__xludf.DUMMYFUNCTION("""COMPUTED_VALUE"""),"WA")</f>
        <v>WA</v>
      </c>
      <c r="BX27" s="10" t="str">
        <f>IFERROR(__xludf.DUMMYFUNCTION("""COMPUTED_VALUE"""),"WA")</f>
        <v>WA</v>
      </c>
      <c r="BY27" s="10" t="str">
        <f>IFERROR(__xludf.DUMMYFUNCTION("""COMPUTED_VALUE"""),"WA")</f>
        <v>WA</v>
      </c>
      <c r="BZ27" s="10">
        <f>IFERROR(__xludf.DUMMYFUNCTION("""COMPUTED_VALUE"""),1.0)</f>
        <v>1</v>
      </c>
      <c r="CA27" s="10" t="str">
        <f>IFERROR(__xludf.DUMMYFUNCTION("""COMPUTED_VALUE"""),"WA")</f>
        <v>WA</v>
      </c>
      <c r="CB27" s="10" t="str">
        <f>IFERROR(__xludf.DUMMYFUNCTION("""COMPUTED_VALUE"""),"WA")</f>
        <v>WA</v>
      </c>
      <c r="CC27" s="10" t="str">
        <f>IFERROR(__xludf.DUMMYFUNCTION("""COMPUTED_VALUE"""),"WA")</f>
        <v>WA</v>
      </c>
      <c r="CD27" s="10" t="str">
        <f>IFERROR(__xludf.DUMMYFUNCTION("""COMPUTED_VALUE"""),"WA")</f>
        <v>WA</v>
      </c>
      <c r="CE27" s="10" t="str">
        <f>IFERROR(__xludf.DUMMYFUNCTION("""COMPUTED_VALUE"""),"TLE")</f>
        <v>TLE</v>
      </c>
      <c r="CF27" s="10" t="str">
        <f>IFERROR(__xludf.DUMMYFUNCTION("""COMPUTED_VALUE"""),"TLE")</f>
        <v>TLE</v>
      </c>
      <c r="CG27" s="10" t="str">
        <f>IFERROR(__xludf.DUMMYFUNCTION("""COMPUTED_VALUE"""),"TLE")</f>
        <v>TLE</v>
      </c>
      <c r="CH27" s="10" t="str">
        <f>IFERROR(__xludf.DUMMYFUNCTION("""COMPUTED_VALUE"""),"TLE")</f>
        <v>TLE</v>
      </c>
      <c r="CI27" s="10" t="str">
        <f>IFERROR(__xludf.DUMMYFUNCTION("""COMPUTED_VALUE"""),"WA")</f>
        <v>WA</v>
      </c>
      <c r="CJ27" s="10" t="str">
        <f>IFERROR(__xludf.DUMMYFUNCTION("""COMPUTED_VALUE"""),"TLE")</f>
        <v>TLE</v>
      </c>
      <c r="CK27" s="10" t="str">
        <f>IFERROR(__xludf.DUMMYFUNCTION("""COMPUTED_VALUE"""),"WA")</f>
        <v>WA</v>
      </c>
      <c r="CL27" s="10" t="str">
        <f>IFERROR(__xludf.DUMMYFUNCTION("""COMPUTED_VALUE"""),"TLE")</f>
        <v>TLE</v>
      </c>
      <c r="CM27" s="10" t="str">
        <f>IFERROR(__xludf.DUMMYFUNCTION("""COMPUTED_VALUE"""),"WA")</f>
        <v>WA</v>
      </c>
      <c r="CN27" s="10" t="str">
        <f>IFERROR(__xludf.DUMMYFUNCTION("""COMPUTED_VALUE"""),"WA")</f>
        <v>WA</v>
      </c>
      <c r="CO27" s="11" t="str">
        <f>IFERROR(__xludf.DUMMYFUNCTION("""COMPUTED_VALUE"""),"-")</f>
        <v>-</v>
      </c>
      <c r="CP27" s="10" t="str">
        <f>IFERROR(__xludf.DUMMYFUNCTION("""COMPUTED_VALUE"""),"-")</f>
        <v>-</v>
      </c>
      <c r="CQ27" s="10" t="str">
        <f>IFERROR(__xludf.DUMMYFUNCTION("""COMPUTED_VALUE"""),"-")</f>
        <v>-</v>
      </c>
      <c r="CR27" s="10" t="str">
        <f>IFERROR(__xludf.DUMMYFUNCTION("""COMPUTED_VALUE"""),"-")</f>
        <v>-</v>
      </c>
      <c r="CS27" s="10" t="str">
        <f>IFERROR(__xludf.DUMMYFUNCTION("""COMPUTED_VALUE"""),"-")</f>
        <v>-</v>
      </c>
      <c r="CT27" s="10" t="str">
        <f>IFERROR(__xludf.DUMMYFUNCTION("""COMPUTED_VALUE"""),"-")</f>
        <v>-</v>
      </c>
      <c r="CU27" s="10" t="str">
        <f>IFERROR(__xludf.DUMMYFUNCTION("""COMPUTED_VALUE"""),"-")</f>
        <v>-</v>
      </c>
      <c r="CV27" s="10" t="str">
        <f>IFERROR(__xludf.DUMMYFUNCTION("""COMPUTED_VALUE"""),"-")</f>
        <v>-</v>
      </c>
      <c r="CW27" s="10" t="str">
        <f>IFERROR(__xludf.DUMMYFUNCTION("""COMPUTED_VALUE"""),"-")</f>
        <v>-</v>
      </c>
      <c r="CX27" s="10" t="str">
        <f>IFERROR(__xludf.DUMMYFUNCTION("""COMPUTED_VALUE"""),"-")</f>
        <v>-</v>
      </c>
      <c r="CY27" s="10" t="str">
        <f>IFERROR(__xludf.DUMMYFUNCTION("""COMPUTED_VALUE"""),"-")</f>
        <v>-</v>
      </c>
      <c r="CZ27" s="10" t="str">
        <f>IFERROR(__xludf.DUMMYFUNCTION("""COMPUTED_VALUE"""),"-")</f>
        <v>-</v>
      </c>
      <c r="DA27" s="10" t="str">
        <f>IFERROR(__xludf.DUMMYFUNCTION("""COMPUTED_VALUE"""),"-")</f>
        <v>-</v>
      </c>
      <c r="DB27" s="10" t="str">
        <f>IFERROR(__xludf.DUMMYFUNCTION("""COMPUTED_VALUE"""),"-")</f>
        <v>-</v>
      </c>
      <c r="DC27" s="10" t="str">
        <f>IFERROR(__xludf.DUMMYFUNCTION("""COMPUTED_VALUE"""),"-")</f>
        <v>-</v>
      </c>
      <c r="DD27" s="10" t="str">
        <f>IFERROR(__xludf.DUMMYFUNCTION("""COMPUTED_VALUE"""),"-")</f>
        <v>-</v>
      </c>
      <c r="DE27" s="10" t="str">
        <f>IFERROR(__xludf.DUMMYFUNCTION("""COMPUTED_VALUE"""),"-")</f>
        <v>-</v>
      </c>
      <c r="DF27" s="10" t="str">
        <f>IFERROR(__xludf.DUMMYFUNCTION("""COMPUTED_VALUE"""),"-")</f>
        <v>-</v>
      </c>
      <c r="DG27" s="10" t="str">
        <f>IFERROR(__xludf.DUMMYFUNCTION("""COMPUTED_VALUE"""),"-")</f>
        <v>-</v>
      </c>
      <c r="DH27" s="10" t="str">
        <f>IFERROR(__xludf.DUMMYFUNCTION("""COMPUTED_VALUE"""),"-")</f>
        <v>-</v>
      </c>
      <c r="DI27" s="10" t="str">
        <f>IFERROR(__xludf.DUMMYFUNCTION("""COMPUTED_VALUE"""),"-")</f>
        <v>-</v>
      </c>
      <c r="DJ27" s="10" t="str">
        <f>IFERROR(__xludf.DUMMYFUNCTION("""COMPUTED_VALUE"""),"-")</f>
        <v>-</v>
      </c>
      <c r="DK27" s="10" t="str">
        <f>IFERROR(__xludf.DUMMYFUNCTION("""COMPUTED_VALUE"""),"-")</f>
        <v>-</v>
      </c>
      <c r="DL27" s="10" t="str">
        <f>IFERROR(__xludf.DUMMYFUNCTION("""COMPUTED_VALUE"""),"-")</f>
        <v>-</v>
      </c>
      <c r="DM27" s="10" t="str">
        <f>IFERROR(__xludf.DUMMYFUNCTION("""COMPUTED_VALUE"""),"-")</f>
        <v>-</v>
      </c>
      <c r="DN27" s="10" t="str">
        <f>IFERROR(__xludf.DUMMYFUNCTION("""COMPUTED_VALUE"""),"-")</f>
        <v>-</v>
      </c>
      <c r="DO27" s="10" t="str">
        <f>IFERROR(__xludf.DUMMYFUNCTION("""COMPUTED_VALUE"""),"-")</f>
        <v>-</v>
      </c>
      <c r="DP27" s="10" t="str">
        <f>IFERROR(__xludf.DUMMYFUNCTION("""COMPUTED_VALUE"""),"-")</f>
        <v>-</v>
      </c>
      <c r="DQ27" s="10" t="str">
        <f>IFERROR(__xludf.DUMMYFUNCTION("""COMPUTED_VALUE"""),"-")</f>
        <v>-</v>
      </c>
      <c r="DR27" s="10" t="str">
        <f>IFERROR(__xludf.DUMMYFUNCTION("""COMPUTED_VALUE"""),"-")</f>
        <v>-</v>
      </c>
      <c r="DS27" s="10" t="str">
        <f>IFERROR(__xludf.DUMMYFUNCTION("""COMPUTED_VALUE"""),"-")</f>
        <v>-</v>
      </c>
      <c r="DT27" s="10" t="str">
        <f>IFERROR(__xludf.DUMMYFUNCTION("""COMPUTED_VALUE"""),"-")</f>
        <v>-</v>
      </c>
      <c r="DU27" s="10" t="str">
        <f>IFERROR(__xludf.DUMMYFUNCTION("""COMPUTED_VALUE"""),"-")</f>
        <v>-</v>
      </c>
      <c r="DV27" s="10" t="str">
        <f>IFERROR(__xludf.DUMMYFUNCTION("""COMPUTED_VALUE"""),"-")</f>
        <v>-</v>
      </c>
      <c r="DW27" s="10" t="str">
        <f>IFERROR(__xludf.DUMMYFUNCTION("""COMPUTED_VALUE"""),"-")</f>
        <v>-</v>
      </c>
      <c r="DX27" s="10" t="str">
        <f>IFERROR(__xludf.DUMMYFUNCTION("""COMPUTED_VALUE"""),"-")</f>
        <v>-</v>
      </c>
      <c r="DY27" s="10" t="str">
        <f>IFERROR(__xludf.DUMMYFUNCTION("""COMPUTED_VALUE"""),"-")</f>
        <v>-</v>
      </c>
      <c r="DZ27" s="10" t="str">
        <f>IFERROR(__xludf.DUMMYFUNCTION("""COMPUTED_VALUE"""),"-")</f>
        <v>-</v>
      </c>
      <c r="EA27" s="10" t="str">
        <f>IFERROR(__xludf.DUMMYFUNCTION("""COMPUTED_VALUE"""),"-")</f>
        <v>-</v>
      </c>
      <c r="EB27" s="10" t="str">
        <f>IFERROR(__xludf.DUMMYFUNCTION("""COMPUTED_VALUE"""),"-")</f>
        <v>-</v>
      </c>
      <c r="EC27" s="10" t="str">
        <f>IFERROR(__xludf.DUMMYFUNCTION("""COMPUTED_VALUE"""),"-")</f>
        <v>-</v>
      </c>
      <c r="ED27" s="10" t="str">
        <f>IFERROR(__xludf.DUMMYFUNCTION("""COMPUTED_VALUE"""),"-")</f>
        <v>-</v>
      </c>
      <c r="EE27" s="10" t="str">
        <f>IFERROR(__xludf.DUMMYFUNCTION("""COMPUTED_VALUE"""),"-")</f>
        <v>-</v>
      </c>
      <c r="EF27" s="10" t="str">
        <f>IFERROR(__xludf.DUMMYFUNCTION("""COMPUTED_VALUE"""),"-")</f>
        <v>-</v>
      </c>
      <c r="EG27" s="10" t="str">
        <f>IFERROR(__xludf.DUMMYFUNCTION("""COMPUTED_VALUE"""),"-")</f>
        <v>-</v>
      </c>
      <c r="EH27" s="10" t="str">
        <f>IFERROR(__xludf.DUMMYFUNCTION("""COMPUTED_VALUE"""),"-")</f>
        <v>-</v>
      </c>
      <c r="EI27" s="10" t="str">
        <f>IFERROR(__xludf.DUMMYFUNCTION("""COMPUTED_VALUE"""),"-")</f>
        <v>-</v>
      </c>
      <c r="EJ27" s="10" t="str">
        <f>IFERROR(__xludf.DUMMYFUNCTION("""COMPUTED_VALUE"""),"-")</f>
        <v>-</v>
      </c>
      <c r="EK27" s="10" t="str">
        <f>IFERROR(__xludf.DUMMYFUNCTION("""COMPUTED_VALUE"""),"-")</f>
        <v>-</v>
      </c>
      <c r="EL27" s="10" t="str">
        <f>IFERROR(__xludf.DUMMYFUNCTION("""COMPUTED_VALUE"""),"-")</f>
        <v>-</v>
      </c>
      <c r="EM27" s="10" t="str">
        <f>IFERROR(__xludf.DUMMYFUNCTION("""COMPUTED_VALUE"""),"-")</f>
        <v>-</v>
      </c>
      <c r="EN27" s="10" t="str">
        <f>IFERROR(__xludf.DUMMYFUNCTION("""COMPUTED_VALUE"""),"-")</f>
        <v>-</v>
      </c>
      <c r="EO27" s="10" t="str">
        <f>IFERROR(__xludf.DUMMYFUNCTION("""COMPUTED_VALUE"""),"-")</f>
        <v>-</v>
      </c>
      <c r="EP27" s="10" t="str">
        <f>IFERROR(__xludf.DUMMYFUNCTION("""COMPUTED_VALUE"""),"-")</f>
        <v>-</v>
      </c>
      <c r="EQ27" s="10" t="str">
        <f>IFERROR(__xludf.DUMMYFUNCTION("""COMPUTED_VALUE"""),"-")</f>
        <v>-</v>
      </c>
      <c r="ER27" s="10" t="str">
        <f>IFERROR(__xludf.DUMMYFUNCTION("""COMPUTED_VALUE"""),"-")</f>
        <v>-</v>
      </c>
      <c r="ES27" s="10" t="str">
        <f>IFERROR(__xludf.DUMMYFUNCTION("""COMPUTED_VALUE"""),"-")</f>
        <v>-</v>
      </c>
      <c r="ET27" s="10" t="str">
        <f>IFERROR(__xludf.DUMMYFUNCTION("""COMPUTED_VALUE"""),"-")</f>
        <v>-</v>
      </c>
      <c r="EU27" s="10" t="str">
        <f>IFERROR(__xludf.DUMMYFUNCTION("""COMPUTED_VALUE"""),"-")</f>
        <v>-</v>
      </c>
      <c r="EV27" s="10" t="str">
        <f>IFERROR(__xludf.DUMMYFUNCTION("""COMPUTED_VALUE"""),"-")</f>
        <v>-</v>
      </c>
      <c r="EW27" s="10" t="str">
        <f>IFERROR(__xludf.DUMMYFUNCTION("""COMPUTED_VALUE"""),"-")</f>
        <v>-</v>
      </c>
      <c r="EX27" s="10" t="str">
        <f>IFERROR(__xludf.DUMMYFUNCTION("""COMPUTED_VALUE"""),"-")</f>
        <v>-</v>
      </c>
      <c r="EY27" s="10" t="str">
        <f>IFERROR(__xludf.DUMMYFUNCTION("""COMPUTED_VALUE"""),"-")</f>
        <v>-</v>
      </c>
      <c r="EZ27" s="10" t="str">
        <f>IFERROR(__xludf.DUMMYFUNCTION("""COMPUTED_VALUE"""),"-")</f>
        <v>-</v>
      </c>
      <c r="FA27" s="10" t="str">
        <f>IFERROR(__xludf.DUMMYFUNCTION("""COMPUTED_VALUE"""),"-")</f>
        <v>-</v>
      </c>
      <c r="FB27" s="10" t="str">
        <f>IFERROR(__xludf.DUMMYFUNCTION("""COMPUTED_VALUE"""),"-")</f>
        <v>-</v>
      </c>
      <c r="FC27" s="10" t="str">
        <f>IFERROR(__xludf.DUMMYFUNCTION("""COMPUTED_VALUE"""),"-")</f>
        <v>-</v>
      </c>
      <c r="FD27" s="11" t="str">
        <f>IFERROR(__xludf.DUMMYFUNCTION("""COMPUTED_VALUE"""),"-")</f>
        <v>-</v>
      </c>
      <c r="FE27" s="10" t="str">
        <f>IFERROR(__xludf.DUMMYFUNCTION("""COMPUTED_VALUE"""),"-")</f>
        <v>-</v>
      </c>
      <c r="FF27" s="10" t="str">
        <f>IFERROR(__xludf.DUMMYFUNCTION("""COMPUTED_VALUE"""),"-")</f>
        <v>-</v>
      </c>
      <c r="FG27" s="10" t="str">
        <f>IFERROR(__xludf.DUMMYFUNCTION("""COMPUTED_VALUE"""),"-")</f>
        <v>-</v>
      </c>
      <c r="FH27" s="10" t="str">
        <f>IFERROR(__xludf.DUMMYFUNCTION("""COMPUTED_VALUE"""),"-")</f>
        <v>-</v>
      </c>
      <c r="FI27" s="10" t="str">
        <f>IFERROR(__xludf.DUMMYFUNCTION("""COMPUTED_VALUE"""),"-")</f>
        <v>-</v>
      </c>
      <c r="FJ27" s="10" t="str">
        <f>IFERROR(__xludf.DUMMYFUNCTION("""COMPUTED_VALUE"""),"-")</f>
        <v>-</v>
      </c>
      <c r="FK27" s="10" t="str">
        <f>IFERROR(__xludf.DUMMYFUNCTION("""COMPUTED_VALUE"""),"-")</f>
        <v>-</v>
      </c>
      <c r="FL27" s="10" t="str">
        <f>IFERROR(__xludf.DUMMYFUNCTION("""COMPUTED_VALUE"""),"-")</f>
        <v>-</v>
      </c>
      <c r="FM27" s="10" t="str">
        <f>IFERROR(__xludf.DUMMYFUNCTION("""COMPUTED_VALUE"""),"-")</f>
        <v>-</v>
      </c>
      <c r="FN27" s="10" t="str">
        <f>IFERROR(__xludf.DUMMYFUNCTION("""COMPUTED_VALUE"""),"-")</f>
        <v>-</v>
      </c>
      <c r="FO27" s="10" t="str">
        <f>IFERROR(__xludf.DUMMYFUNCTION("""COMPUTED_VALUE"""),"-")</f>
        <v>-</v>
      </c>
      <c r="FP27" s="10" t="str">
        <f>IFERROR(__xludf.DUMMYFUNCTION("""COMPUTED_VALUE"""),"-")</f>
        <v>-</v>
      </c>
      <c r="FQ27" s="10" t="str">
        <f>IFERROR(__xludf.DUMMYFUNCTION("""COMPUTED_VALUE"""),"-")</f>
        <v>-</v>
      </c>
      <c r="FR27" s="10" t="str">
        <f>IFERROR(__xludf.DUMMYFUNCTION("""COMPUTED_VALUE"""),"-")</f>
        <v>-</v>
      </c>
      <c r="FS27" s="10" t="str">
        <f>IFERROR(__xludf.DUMMYFUNCTION("""COMPUTED_VALUE"""),"-")</f>
        <v>-</v>
      </c>
      <c r="FT27" s="10" t="str">
        <f>IFERROR(__xludf.DUMMYFUNCTION("""COMPUTED_VALUE"""),"-")</f>
        <v>-</v>
      </c>
      <c r="FU27" s="10" t="str">
        <f>IFERROR(__xludf.DUMMYFUNCTION("""COMPUTED_VALUE"""),"-")</f>
        <v>-</v>
      </c>
      <c r="FV27" s="10" t="str">
        <f>IFERROR(__xludf.DUMMYFUNCTION("""COMPUTED_VALUE"""),"-")</f>
        <v>-</v>
      </c>
      <c r="FW27" s="10" t="str">
        <f>IFERROR(__xludf.DUMMYFUNCTION("""COMPUTED_VALUE"""),"-")</f>
        <v>-</v>
      </c>
      <c r="FX27" s="10" t="str">
        <f>IFERROR(__xludf.DUMMYFUNCTION("""COMPUTED_VALUE"""),"-")</f>
        <v>-</v>
      </c>
      <c r="FY27" s="10" t="str">
        <f>IFERROR(__xludf.DUMMYFUNCTION("""COMPUTED_VALUE"""),"-")</f>
        <v>-</v>
      </c>
      <c r="FZ27" s="10" t="str">
        <f>IFERROR(__xludf.DUMMYFUNCTION("""COMPUTED_VALUE"""),"-")</f>
        <v>-</v>
      </c>
      <c r="GA27" s="10" t="str">
        <f>IFERROR(__xludf.DUMMYFUNCTION("""COMPUTED_VALUE"""),"-")</f>
        <v>-</v>
      </c>
      <c r="GB27" s="10" t="str">
        <f>IFERROR(__xludf.DUMMYFUNCTION("""COMPUTED_VALUE"""),"-")</f>
        <v>-</v>
      </c>
      <c r="GC27" s="10" t="str">
        <f>IFERROR(__xludf.DUMMYFUNCTION("""COMPUTED_VALUE"""),"-")</f>
        <v>-</v>
      </c>
      <c r="GD27" s="10" t="str">
        <f>IFERROR(__xludf.DUMMYFUNCTION("""COMPUTED_VALUE"""),"-")</f>
        <v>-</v>
      </c>
      <c r="GE27" s="10" t="str">
        <f>IFERROR(__xludf.DUMMYFUNCTION("""COMPUTED_VALUE"""),"-")</f>
        <v>-</v>
      </c>
      <c r="GF27" s="10" t="str">
        <f>IFERROR(__xludf.DUMMYFUNCTION("""COMPUTED_VALUE"""),"-")</f>
        <v>-</v>
      </c>
      <c r="GG27" s="10" t="str">
        <f>IFERROR(__xludf.DUMMYFUNCTION("""COMPUTED_VALUE"""),"-")</f>
        <v>-</v>
      </c>
      <c r="GH27" s="10" t="str">
        <f>IFERROR(__xludf.DUMMYFUNCTION("""COMPUTED_VALUE"""),"-")</f>
        <v>-</v>
      </c>
      <c r="GI27" s="10" t="str">
        <f>IFERROR(__xludf.DUMMYFUNCTION("""COMPUTED_VALUE"""),"-")</f>
        <v>-</v>
      </c>
      <c r="GJ27" s="10" t="str">
        <f>IFERROR(__xludf.DUMMYFUNCTION("""COMPUTED_VALUE"""),"-")</f>
        <v>-</v>
      </c>
      <c r="GK27" s="10" t="str">
        <f>IFERROR(__xludf.DUMMYFUNCTION("""COMPUTED_VALUE"""),"-")</f>
        <v>-</v>
      </c>
      <c r="GL27" s="10" t="str">
        <f>IFERROR(__xludf.DUMMYFUNCTION("""COMPUTED_VALUE"""),"-")</f>
        <v>-</v>
      </c>
      <c r="GM27" s="10" t="str">
        <f>IFERROR(__xludf.DUMMYFUNCTION("""COMPUTED_VALUE"""),"-")</f>
        <v>-</v>
      </c>
      <c r="GN27" s="10" t="str">
        <f>IFERROR(__xludf.DUMMYFUNCTION("""COMPUTED_VALUE"""),"-")</f>
        <v>-</v>
      </c>
      <c r="GO27" s="10" t="str">
        <f>IFERROR(__xludf.DUMMYFUNCTION("""COMPUTED_VALUE"""),"-")</f>
        <v>-</v>
      </c>
      <c r="GP27" s="10" t="str">
        <f>IFERROR(__xludf.DUMMYFUNCTION("""COMPUTED_VALUE"""),"-")</f>
        <v>-</v>
      </c>
      <c r="GQ27" s="10" t="str">
        <f>IFERROR(__xludf.DUMMYFUNCTION("""COMPUTED_VALUE"""),"-")</f>
        <v>-</v>
      </c>
      <c r="GR27" s="10" t="str">
        <f>IFERROR(__xludf.DUMMYFUNCTION("""COMPUTED_VALUE"""),"-")</f>
        <v>-</v>
      </c>
      <c r="GS27" s="10" t="str">
        <f>IFERROR(__xludf.DUMMYFUNCTION("""COMPUTED_VALUE"""),"-")</f>
        <v>-</v>
      </c>
      <c r="GT27" s="10" t="str">
        <f>IFERROR(__xludf.DUMMYFUNCTION("""COMPUTED_VALUE"""),"-")</f>
        <v>-</v>
      </c>
      <c r="GU27" s="10" t="str">
        <f>IFERROR(__xludf.DUMMYFUNCTION("""COMPUTED_VALUE"""),"-")</f>
        <v>-</v>
      </c>
      <c r="GV27" s="10" t="str">
        <f>IFERROR(__xludf.DUMMYFUNCTION("""COMPUTED_VALUE"""),"-")</f>
        <v>-</v>
      </c>
      <c r="GW27" s="10" t="str">
        <f>IFERROR(__xludf.DUMMYFUNCTION("""COMPUTED_VALUE"""),"-")</f>
        <v>-</v>
      </c>
      <c r="GX27" s="10" t="str">
        <f>IFERROR(__xludf.DUMMYFUNCTION("""COMPUTED_VALUE"""),"-")</f>
        <v>-</v>
      </c>
      <c r="GY27" s="10" t="str">
        <f>IFERROR(__xludf.DUMMYFUNCTION("""COMPUTED_VALUE"""),"-")</f>
        <v>-</v>
      </c>
      <c r="GZ27" s="10" t="str">
        <f>IFERROR(__xludf.DUMMYFUNCTION("""COMPUTED_VALUE"""),"-")</f>
        <v>-</v>
      </c>
      <c r="HA27" s="10" t="str">
        <f>IFERROR(__xludf.DUMMYFUNCTION("""COMPUTED_VALUE"""),"-")</f>
        <v>-</v>
      </c>
      <c r="HB27" s="10" t="str">
        <f>IFERROR(__xludf.DUMMYFUNCTION("""COMPUTED_VALUE"""),"-")</f>
        <v>-</v>
      </c>
      <c r="HC27" s="10" t="str">
        <f>IFERROR(__xludf.DUMMYFUNCTION("""COMPUTED_VALUE"""),"-")</f>
        <v>-</v>
      </c>
      <c r="HD27" s="10" t="str">
        <f>IFERROR(__xludf.DUMMYFUNCTION("""COMPUTED_VALUE"""),"-")</f>
        <v>-</v>
      </c>
      <c r="HE27" s="10" t="str">
        <f>IFERROR(__xludf.DUMMYFUNCTION("""COMPUTED_VALUE"""),"-")</f>
        <v>-</v>
      </c>
      <c r="HF27" s="10" t="str">
        <f>IFERROR(__xludf.DUMMYFUNCTION("""COMPUTED_VALUE"""),"-")</f>
        <v>-</v>
      </c>
      <c r="HG27" s="10" t="str">
        <f>IFERROR(__xludf.DUMMYFUNCTION("""COMPUTED_VALUE"""),"-")</f>
        <v>-</v>
      </c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</row>
    <row r="28">
      <c r="A28" s="7"/>
      <c r="B28" s="8">
        <v>2.0</v>
      </c>
      <c r="C28" s="8" t="str">
        <f t="shared" si="1"/>
        <v>13 - 27</v>
      </c>
      <c r="D28" s="7" t="str">
        <f>IFERROR(__xludf.DUMMYFUNCTION("""COMPUTED_VALUE"""),"tebrex")</f>
        <v>tebrex</v>
      </c>
      <c r="E28" s="7" t="str">
        <f>IFERROR(__xludf.DUMMYFUNCTION("""COMPUTED_VALUE"""),"Ilija")</f>
        <v>Ilija</v>
      </c>
      <c r="F28" s="7" t="str">
        <f>IFERROR(__xludf.DUMMYFUNCTION("""COMPUTED_VALUE"""),"Rackov")</f>
        <v>Rackov</v>
      </c>
      <c r="G28" s="9">
        <f>IFERROR(__xludf.DUMMYFUNCTION("""COMPUTED_VALUE"""),143.0)</f>
        <v>143</v>
      </c>
      <c r="H28" s="7" t="str">
        <f>IFERROR(__xludf.DUMMYFUNCTION("""COMPUTED_VALUE"""),"ODOBREN")</f>
        <v>ODOBREN</v>
      </c>
      <c r="I28" s="7" t="str">
        <f>IFERROR(__xludf.DUMMYFUNCTION("""COMPUTED_VALUE"""),"Sombor")</f>
        <v>Sombor</v>
      </c>
      <c r="J28" s="7" t="str">
        <f>IFERROR(__xludf.DUMMYFUNCTION("""COMPUTED_VALUE"""),"Gimnazija Veljko Petrović")</f>
        <v>Gimnazija Veljko Petrović</v>
      </c>
      <c r="K28" s="7" t="str">
        <f>IFERROR(__xludf.DUMMYFUNCTION("""COMPUTED_VALUE"""),"IV")</f>
        <v>IV</v>
      </c>
      <c r="L28" s="7" t="str">
        <f>IFERROR(__xludf.DUMMYFUNCTION("""COMPUTED_VALUE"""),"B")</f>
        <v>B</v>
      </c>
      <c r="M28" s="7" t="str">
        <f>IFERROR(__xludf.DUMMYFUNCTION("""COMPUTED_VALUE"""),"Duško Obradović")</f>
        <v>Duško Obradović</v>
      </c>
      <c r="N28" s="11">
        <f>IFERROR(__xludf.DUMMYFUNCTION("""COMPUTED_VALUE"""),100.0)</f>
        <v>100</v>
      </c>
      <c r="O28" s="10">
        <f>IFERROR(__xludf.DUMMYFUNCTION("""COMPUTED_VALUE"""),43.0)</f>
        <v>43</v>
      </c>
      <c r="P28" s="10">
        <f>IFERROR(__xludf.DUMMYFUNCTION("""COMPUTED_VALUE"""),0.0)</f>
        <v>0</v>
      </c>
      <c r="Q28" s="10" t="str">
        <f>IFERROR(__xludf.DUMMYFUNCTION("""COMPUTED_VALUE"""),"-")</f>
        <v>-</v>
      </c>
      <c r="R28" s="10" t="str">
        <f>IFERROR(__xludf.DUMMYFUNCTION("""COMPUTED_VALUE"""),"-")</f>
        <v>-</v>
      </c>
      <c r="S28" s="10" t="str">
        <f>IFERROR(__xludf.DUMMYFUNCTION("""COMPUTED_VALUE"""),"-")</f>
        <v>-</v>
      </c>
      <c r="T28" s="11">
        <f>IFERROR(__xludf.DUMMYFUNCTION("""COMPUTED_VALUE"""),1.0)</f>
        <v>1</v>
      </c>
      <c r="U28" s="10">
        <f>IFERROR(__xludf.DUMMYFUNCTION("""COMPUTED_VALUE"""),1.0)</f>
        <v>1</v>
      </c>
      <c r="V28" s="10">
        <f>IFERROR(__xludf.DUMMYFUNCTION("""COMPUTED_VALUE"""),1.0)</f>
        <v>1</v>
      </c>
      <c r="W28" s="10">
        <f>IFERROR(__xludf.DUMMYFUNCTION("""COMPUTED_VALUE"""),1.0)</f>
        <v>1</v>
      </c>
      <c r="X28" s="10">
        <f>IFERROR(__xludf.DUMMYFUNCTION("""COMPUTED_VALUE"""),1.0)</f>
        <v>1</v>
      </c>
      <c r="Y28" s="10">
        <f>IFERROR(__xludf.DUMMYFUNCTION("""COMPUTED_VALUE"""),1.0)</f>
        <v>1</v>
      </c>
      <c r="Z28" s="10">
        <f>IFERROR(__xludf.DUMMYFUNCTION("""COMPUTED_VALUE"""),1.0)</f>
        <v>1</v>
      </c>
      <c r="AA28" s="10">
        <f>IFERROR(__xludf.DUMMYFUNCTION("""COMPUTED_VALUE"""),1.0)</f>
        <v>1</v>
      </c>
      <c r="AB28" s="10">
        <f>IFERROR(__xludf.DUMMYFUNCTION("""COMPUTED_VALUE"""),1.0)</f>
        <v>1</v>
      </c>
      <c r="AC28" s="10">
        <f>IFERROR(__xludf.DUMMYFUNCTION("""COMPUTED_VALUE"""),1.0)</f>
        <v>1</v>
      </c>
      <c r="AD28" s="10">
        <f>IFERROR(__xludf.DUMMYFUNCTION("""COMPUTED_VALUE"""),1.0)</f>
        <v>1</v>
      </c>
      <c r="AE28" s="10">
        <f>IFERROR(__xludf.DUMMYFUNCTION("""COMPUTED_VALUE"""),1.0)</f>
        <v>1</v>
      </c>
      <c r="AF28" s="10">
        <f>IFERROR(__xludf.DUMMYFUNCTION("""COMPUTED_VALUE"""),1.0)</f>
        <v>1</v>
      </c>
      <c r="AG28" s="10">
        <f>IFERROR(__xludf.DUMMYFUNCTION("""COMPUTED_VALUE"""),1.0)</f>
        <v>1</v>
      </c>
      <c r="AH28" s="10">
        <f>IFERROR(__xludf.DUMMYFUNCTION("""COMPUTED_VALUE"""),1.0)</f>
        <v>1</v>
      </c>
      <c r="AI28" s="10">
        <f>IFERROR(__xludf.DUMMYFUNCTION("""COMPUTED_VALUE"""),1.0)</f>
        <v>1</v>
      </c>
      <c r="AJ28" s="10">
        <f>IFERROR(__xludf.DUMMYFUNCTION("""COMPUTED_VALUE"""),1.0)</f>
        <v>1</v>
      </c>
      <c r="AK28" s="10">
        <f>IFERROR(__xludf.DUMMYFUNCTION("""COMPUTED_VALUE"""),1.0)</f>
        <v>1</v>
      </c>
      <c r="AL28" s="10">
        <f>IFERROR(__xludf.DUMMYFUNCTION("""COMPUTED_VALUE"""),1.0)</f>
        <v>1</v>
      </c>
      <c r="AM28" s="10">
        <f>IFERROR(__xludf.DUMMYFUNCTION("""COMPUTED_VALUE"""),1.0)</f>
        <v>1</v>
      </c>
      <c r="AN28" s="11" t="str">
        <f>IFERROR(__xludf.DUMMYFUNCTION("""COMPUTED_VALUE"""),"WA")</f>
        <v>WA</v>
      </c>
      <c r="AO28" s="10">
        <f>IFERROR(__xludf.DUMMYFUNCTION("""COMPUTED_VALUE"""),1.0)</f>
        <v>1</v>
      </c>
      <c r="AP28" s="10">
        <f>IFERROR(__xludf.DUMMYFUNCTION("""COMPUTED_VALUE"""),1.0)</f>
        <v>1</v>
      </c>
      <c r="AQ28" s="10">
        <f>IFERROR(__xludf.DUMMYFUNCTION("""COMPUTED_VALUE"""),1.0)</f>
        <v>1</v>
      </c>
      <c r="AR28" s="10">
        <f>IFERROR(__xludf.DUMMYFUNCTION("""COMPUTED_VALUE"""),1.0)</f>
        <v>1</v>
      </c>
      <c r="AS28" s="10">
        <f>IFERROR(__xludf.DUMMYFUNCTION("""COMPUTED_VALUE"""),1.0)</f>
        <v>1</v>
      </c>
      <c r="AT28" s="10">
        <f>IFERROR(__xludf.DUMMYFUNCTION("""COMPUTED_VALUE"""),1.0)</f>
        <v>1</v>
      </c>
      <c r="AU28" s="10">
        <f>IFERROR(__xludf.DUMMYFUNCTION("""COMPUTED_VALUE"""),1.0)</f>
        <v>1</v>
      </c>
      <c r="AV28" s="10">
        <f>IFERROR(__xludf.DUMMYFUNCTION("""COMPUTED_VALUE"""),1.0)</f>
        <v>1</v>
      </c>
      <c r="AW28" s="10">
        <f>IFERROR(__xludf.DUMMYFUNCTION("""COMPUTED_VALUE"""),1.0)</f>
        <v>1</v>
      </c>
      <c r="AX28" s="10">
        <f>IFERROR(__xludf.DUMMYFUNCTION("""COMPUTED_VALUE"""),1.0)</f>
        <v>1</v>
      </c>
      <c r="AY28" s="10">
        <f>IFERROR(__xludf.DUMMYFUNCTION("""COMPUTED_VALUE"""),1.0)</f>
        <v>1</v>
      </c>
      <c r="AZ28" s="10" t="str">
        <f>IFERROR(__xludf.DUMMYFUNCTION("""COMPUTED_VALUE"""),"WA")</f>
        <v>WA</v>
      </c>
      <c r="BA28" s="10" t="str">
        <f>IFERROR(__xludf.DUMMYFUNCTION("""COMPUTED_VALUE"""),"WA")</f>
        <v>WA</v>
      </c>
      <c r="BB28" s="10" t="str">
        <f>IFERROR(__xludf.DUMMYFUNCTION("""COMPUTED_VALUE"""),"WA")</f>
        <v>WA</v>
      </c>
      <c r="BC28" s="10" t="str">
        <f>IFERROR(__xludf.DUMMYFUNCTION("""COMPUTED_VALUE"""),"WA")</f>
        <v>WA</v>
      </c>
      <c r="BD28" s="10" t="str">
        <f>IFERROR(__xludf.DUMMYFUNCTION("""COMPUTED_VALUE"""),"WA")</f>
        <v>WA</v>
      </c>
      <c r="BE28" s="10" t="str">
        <f>IFERROR(__xludf.DUMMYFUNCTION("""COMPUTED_VALUE"""),"WA")</f>
        <v>WA</v>
      </c>
      <c r="BF28" s="10" t="str">
        <f>IFERROR(__xludf.DUMMYFUNCTION("""COMPUTED_VALUE"""),"WA")</f>
        <v>WA</v>
      </c>
      <c r="BG28" s="10" t="str">
        <f>IFERROR(__xludf.DUMMYFUNCTION("""COMPUTED_VALUE"""),"WA")</f>
        <v>WA</v>
      </c>
      <c r="BH28" s="10" t="str">
        <f>IFERROR(__xludf.DUMMYFUNCTION("""COMPUTED_VALUE"""),"WA")</f>
        <v>WA</v>
      </c>
      <c r="BI28" s="10" t="str">
        <f>IFERROR(__xludf.DUMMYFUNCTION("""COMPUTED_VALUE"""),"WA")</f>
        <v>WA</v>
      </c>
      <c r="BJ28" s="10" t="str">
        <f>IFERROR(__xludf.DUMMYFUNCTION("""COMPUTED_VALUE"""),"WA")</f>
        <v>WA</v>
      </c>
      <c r="BK28" s="10" t="str">
        <f>IFERROR(__xludf.DUMMYFUNCTION("""COMPUTED_VALUE"""),"WA")</f>
        <v>WA</v>
      </c>
      <c r="BL28" s="11">
        <f>IFERROR(__xludf.DUMMYFUNCTION("""COMPUTED_VALUE"""),1.0)</f>
        <v>1</v>
      </c>
      <c r="BM28" s="10" t="str">
        <f>IFERROR(__xludf.DUMMYFUNCTION("""COMPUTED_VALUE"""),"WA")</f>
        <v>WA</v>
      </c>
      <c r="BN28" s="10" t="str">
        <f>IFERROR(__xludf.DUMMYFUNCTION("""COMPUTED_VALUE"""),"WA")</f>
        <v>WA</v>
      </c>
      <c r="BO28" s="10" t="str">
        <f>IFERROR(__xludf.DUMMYFUNCTION("""COMPUTED_VALUE"""),"WA")</f>
        <v>WA</v>
      </c>
      <c r="BP28" s="10" t="str">
        <f>IFERROR(__xludf.DUMMYFUNCTION("""COMPUTED_VALUE"""),"WA")</f>
        <v>WA</v>
      </c>
      <c r="BQ28" s="10" t="str">
        <f>IFERROR(__xludf.DUMMYFUNCTION("""COMPUTED_VALUE"""),"WA")</f>
        <v>WA</v>
      </c>
      <c r="BR28" s="10" t="str">
        <f>IFERROR(__xludf.DUMMYFUNCTION("""COMPUTED_VALUE"""),"WA")</f>
        <v>WA</v>
      </c>
      <c r="BS28" s="10" t="str">
        <f>IFERROR(__xludf.DUMMYFUNCTION("""COMPUTED_VALUE"""),"WA")</f>
        <v>WA</v>
      </c>
      <c r="BT28" s="10" t="str">
        <f>IFERROR(__xludf.DUMMYFUNCTION("""COMPUTED_VALUE"""),"WA")</f>
        <v>WA</v>
      </c>
      <c r="BU28" s="10">
        <f>IFERROR(__xludf.DUMMYFUNCTION("""COMPUTED_VALUE"""),1.0)</f>
        <v>1</v>
      </c>
      <c r="BV28" s="10">
        <f>IFERROR(__xludf.DUMMYFUNCTION("""COMPUTED_VALUE"""),1.0)</f>
        <v>1</v>
      </c>
      <c r="BW28" s="10" t="str">
        <f>IFERROR(__xludf.DUMMYFUNCTION("""COMPUTED_VALUE"""),"WA")</f>
        <v>WA</v>
      </c>
      <c r="BX28" s="10" t="str">
        <f>IFERROR(__xludf.DUMMYFUNCTION("""COMPUTED_VALUE"""),"WA")</f>
        <v>WA</v>
      </c>
      <c r="BY28" s="10" t="str">
        <f>IFERROR(__xludf.DUMMYFUNCTION("""COMPUTED_VALUE"""),"WA")</f>
        <v>WA</v>
      </c>
      <c r="BZ28" s="10" t="str">
        <f>IFERROR(__xludf.DUMMYFUNCTION("""COMPUTED_VALUE"""),"WA")</f>
        <v>WA</v>
      </c>
      <c r="CA28" s="10" t="str">
        <f>IFERROR(__xludf.DUMMYFUNCTION("""COMPUTED_VALUE"""),"WA")</f>
        <v>WA</v>
      </c>
      <c r="CB28" s="10" t="str">
        <f>IFERROR(__xludf.DUMMYFUNCTION("""COMPUTED_VALUE"""),"WA")</f>
        <v>WA</v>
      </c>
      <c r="CC28" s="10" t="str">
        <f>IFERROR(__xludf.DUMMYFUNCTION("""COMPUTED_VALUE"""),"WA")</f>
        <v>WA</v>
      </c>
      <c r="CD28" s="10" t="str">
        <f>IFERROR(__xludf.DUMMYFUNCTION("""COMPUTED_VALUE"""),"WA")</f>
        <v>WA</v>
      </c>
      <c r="CE28" s="10">
        <f>IFERROR(__xludf.DUMMYFUNCTION("""COMPUTED_VALUE"""),1.0)</f>
        <v>1</v>
      </c>
      <c r="CF28" s="10">
        <f>IFERROR(__xludf.DUMMYFUNCTION("""COMPUTED_VALUE"""),1.0)</f>
        <v>1</v>
      </c>
      <c r="CG28" s="10">
        <f>IFERROR(__xludf.DUMMYFUNCTION("""COMPUTED_VALUE"""),1.0)</f>
        <v>1</v>
      </c>
      <c r="CH28" s="10" t="str">
        <f>IFERROR(__xludf.DUMMYFUNCTION("""COMPUTED_VALUE"""),"WA")</f>
        <v>WA</v>
      </c>
      <c r="CI28" s="10" t="str">
        <f>IFERROR(__xludf.DUMMYFUNCTION("""COMPUTED_VALUE"""),"WA")</f>
        <v>WA</v>
      </c>
      <c r="CJ28" s="10" t="str">
        <f>IFERROR(__xludf.DUMMYFUNCTION("""COMPUTED_VALUE"""),"WA")</f>
        <v>WA</v>
      </c>
      <c r="CK28" s="10" t="str">
        <f>IFERROR(__xludf.DUMMYFUNCTION("""COMPUTED_VALUE"""),"WA")</f>
        <v>WA</v>
      </c>
      <c r="CL28" s="10" t="str">
        <f>IFERROR(__xludf.DUMMYFUNCTION("""COMPUTED_VALUE"""),"WA")</f>
        <v>WA</v>
      </c>
      <c r="CM28" s="10" t="str">
        <f>IFERROR(__xludf.DUMMYFUNCTION("""COMPUTED_VALUE"""),"WA")</f>
        <v>WA</v>
      </c>
      <c r="CN28" s="10" t="str">
        <f>IFERROR(__xludf.DUMMYFUNCTION("""COMPUTED_VALUE"""),"WA")</f>
        <v>WA</v>
      </c>
      <c r="CO28" s="11" t="str">
        <f>IFERROR(__xludf.DUMMYFUNCTION("""COMPUTED_VALUE"""),"-")</f>
        <v>-</v>
      </c>
      <c r="CP28" s="10" t="str">
        <f>IFERROR(__xludf.DUMMYFUNCTION("""COMPUTED_VALUE"""),"-")</f>
        <v>-</v>
      </c>
      <c r="CQ28" s="10" t="str">
        <f>IFERROR(__xludf.DUMMYFUNCTION("""COMPUTED_VALUE"""),"-")</f>
        <v>-</v>
      </c>
      <c r="CR28" s="10" t="str">
        <f>IFERROR(__xludf.DUMMYFUNCTION("""COMPUTED_VALUE"""),"-")</f>
        <v>-</v>
      </c>
      <c r="CS28" s="10" t="str">
        <f>IFERROR(__xludf.DUMMYFUNCTION("""COMPUTED_VALUE"""),"-")</f>
        <v>-</v>
      </c>
      <c r="CT28" s="10" t="str">
        <f>IFERROR(__xludf.DUMMYFUNCTION("""COMPUTED_VALUE"""),"-")</f>
        <v>-</v>
      </c>
      <c r="CU28" s="10" t="str">
        <f>IFERROR(__xludf.DUMMYFUNCTION("""COMPUTED_VALUE"""),"-")</f>
        <v>-</v>
      </c>
      <c r="CV28" s="10" t="str">
        <f>IFERROR(__xludf.DUMMYFUNCTION("""COMPUTED_VALUE"""),"-")</f>
        <v>-</v>
      </c>
      <c r="CW28" s="10" t="str">
        <f>IFERROR(__xludf.DUMMYFUNCTION("""COMPUTED_VALUE"""),"-")</f>
        <v>-</v>
      </c>
      <c r="CX28" s="10" t="str">
        <f>IFERROR(__xludf.DUMMYFUNCTION("""COMPUTED_VALUE"""),"-")</f>
        <v>-</v>
      </c>
      <c r="CY28" s="10" t="str">
        <f>IFERROR(__xludf.DUMMYFUNCTION("""COMPUTED_VALUE"""),"-")</f>
        <v>-</v>
      </c>
      <c r="CZ28" s="10" t="str">
        <f>IFERROR(__xludf.DUMMYFUNCTION("""COMPUTED_VALUE"""),"-")</f>
        <v>-</v>
      </c>
      <c r="DA28" s="10" t="str">
        <f>IFERROR(__xludf.DUMMYFUNCTION("""COMPUTED_VALUE"""),"-")</f>
        <v>-</v>
      </c>
      <c r="DB28" s="10" t="str">
        <f>IFERROR(__xludf.DUMMYFUNCTION("""COMPUTED_VALUE"""),"-")</f>
        <v>-</v>
      </c>
      <c r="DC28" s="10" t="str">
        <f>IFERROR(__xludf.DUMMYFUNCTION("""COMPUTED_VALUE"""),"-")</f>
        <v>-</v>
      </c>
      <c r="DD28" s="10" t="str">
        <f>IFERROR(__xludf.DUMMYFUNCTION("""COMPUTED_VALUE"""),"-")</f>
        <v>-</v>
      </c>
      <c r="DE28" s="10" t="str">
        <f>IFERROR(__xludf.DUMMYFUNCTION("""COMPUTED_VALUE"""),"-")</f>
        <v>-</v>
      </c>
      <c r="DF28" s="10" t="str">
        <f>IFERROR(__xludf.DUMMYFUNCTION("""COMPUTED_VALUE"""),"-")</f>
        <v>-</v>
      </c>
      <c r="DG28" s="10" t="str">
        <f>IFERROR(__xludf.DUMMYFUNCTION("""COMPUTED_VALUE"""),"-")</f>
        <v>-</v>
      </c>
      <c r="DH28" s="10" t="str">
        <f>IFERROR(__xludf.DUMMYFUNCTION("""COMPUTED_VALUE"""),"-")</f>
        <v>-</v>
      </c>
      <c r="DI28" s="10" t="str">
        <f>IFERROR(__xludf.DUMMYFUNCTION("""COMPUTED_VALUE"""),"-")</f>
        <v>-</v>
      </c>
      <c r="DJ28" s="10" t="str">
        <f>IFERROR(__xludf.DUMMYFUNCTION("""COMPUTED_VALUE"""),"-")</f>
        <v>-</v>
      </c>
      <c r="DK28" s="10" t="str">
        <f>IFERROR(__xludf.DUMMYFUNCTION("""COMPUTED_VALUE"""),"-")</f>
        <v>-</v>
      </c>
      <c r="DL28" s="10" t="str">
        <f>IFERROR(__xludf.DUMMYFUNCTION("""COMPUTED_VALUE"""),"-")</f>
        <v>-</v>
      </c>
      <c r="DM28" s="10" t="str">
        <f>IFERROR(__xludf.DUMMYFUNCTION("""COMPUTED_VALUE"""),"-")</f>
        <v>-</v>
      </c>
      <c r="DN28" s="10" t="str">
        <f>IFERROR(__xludf.DUMMYFUNCTION("""COMPUTED_VALUE"""),"-")</f>
        <v>-</v>
      </c>
      <c r="DO28" s="10" t="str">
        <f>IFERROR(__xludf.DUMMYFUNCTION("""COMPUTED_VALUE"""),"-")</f>
        <v>-</v>
      </c>
      <c r="DP28" s="10" t="str">
        <f>IFERROR(__xludf.DUMMYFUNCTION("""COMPUTED_VALUE"""),"-")</f>
        <v>-</v>
      </c>
      <c r="DQ28" s="10" t="str">
        <f>IFERROR(__xludf.DUMMYFUNCTION("""COMPUTED_VALUE"""),"-")</f>
        <v>-</v>
      </c>
      <c r="DR28" s="10" t="str">
        <f>IFERROR(__xludf.DUMMYFUNCTION("""COMPUTED_VALUE"""),"-")</f>
        <v>-</v>
      </c>
      <c r="DS28" s="10" t="str">
        <f>IFERROR(__xludf.DUMMYFUNCTION("""COMPUTED_VALUE"""),"-")</f>
        <v>-</v>
      </c>
      <c r="DT28" s="10" t="str">
        <f>IFERROR(__xludf.DUMMYFUNCTION("""COMPUTED_VALUE"""),"-")</f>
        <v>-</v>
      </c>
      <c r="DU28" s="10" t="str">
        <f>IFERROR(__xludf.DUMMYFUNCTION("""COMPUTED_VALUE"""),"-")</f>
        <v>-</v>
      </c>
      <c r="DV28" s="10" t="str">
        <f>IFERROR(__xludf.DUMMYFUNCTION("""COMPUTED_VALUE"""),"-")</f>
        <v>-</v>
      </c>
      <c r="DW28" s="10" t="str">
        <f>IFERROR(__xludf.DUMMYFUNCTION("""COMPUTED_VALUE"""),"-")</f>
        <v>-</v>
      </c>
      <c r="DX28" s="10" t="str">
        <f>IFERROR(__xludf.DUMMYFUNCTION("""COMPUTED_VALUE"""),"-")</f>
        <v>-</v>
      </c>
      <c r="DY28" s="10" t="str">
        <f>IFERROR(__xludf.DUMMYFUNCTION("""COMPUTED_VALUE"""),"-")</f>
        <v>-</v>
      </c>
      <c r="DZ28" s="10" t="str">
        <f>IFERROR(__xludf.DUMMYFUNCTION("""COMPUTED_VALUE"""),"-")</f>
        <v>-</v>
      </c>
      <c r="EA28" s="10" t="str">
        <f>IFERROR(__xludf.DUMMYFUNCTION("""COMPUTED_VALUE"""),"-")</f>
        <v>-</v>
      </c>
      <c r="EB28" s="10" t="str">
        <f>IFERROR(__xludf.DUMMYFUNCTION("""COMPUTED_VALUE"""),"-")</f>
        <v>-</v>
      </c>
      <c r="EC28" s="10" t="str">
        <f>IFERROR(__xludf.DUMMYFUNCTION("""COMPUTED_VALUE"""),"-")</f>
        <v>-</v>
      </c>
      <c r="ED28" s="10" t="str">
        <f>IFERROR(__xludf.DUMMYFUNCTION("""COMPUTED_VALUE"""),"-")</f>
        <v>-</v>
      </c>
      <c r="EE28" s="10" t="str">
        <f>IFERROR(__xludf.DUMMYFUNCTION("""COMPUTED_VALUE"""),"-")</f>
        <v>-</v>
      </c>
      <c r="EF28" s="10" t="str">
        <f>IFERROR(__xludf.DUMMYFUNCTION("""COMPUTED_VALUE"""),"-")</f>
        <v>-</v>
      </c>
      <c r="EG28" s="10" t="str">
        <f>IFERROR(__xludf.DUMMYFUNCTION("""COMPUTED_VALUE"""),"-")</f>
        <v>-</v>
      </c>
      <c r="EH28" s="10" t="str">
        <f>IFERROR(__xludf.DUMMYFUNCTION("""COMPUTED_VALUE"""),"-")</f>
        <v>-</v>
      </c>
      <c r="EI28" s="10" t="str">
        <f>IFERROR(__xludf.DUMMYFUNCTION("""COMPUTED_VALUE"""),"-")</f>
        <v>-</v>
      </c>
      <c r="EJ28" s="10" t="str">
        <f>IFERROR(__xludf.DUMMYFUNCTION("""COMPUTED_VALUE"""),"-")</f>
        <v>-</v>
      </c>
      <c r="EK28" s="10" t="str">
        <f>IFERROR(__xludf.DUMMYFUNCTION("""COMPUTED_VALUE"""),"-")</f>
        <v>-</v>
      </c>
      <c r="EL28" s="10" t="str">
        <f>IFERROR(__xludf.DUMMYFUNCTION("""COMPUTED_VALUE"""),"-")</f>
        <v>-</v>
      </c>
      <c r="EM28" s="10" t="str">
        <f>IFERROR(__xludf.DUMMYFUNCTION("""COMPUTED_VALUE"""),"-")</f>
        <v>-</v>
      </c>
      <c r="EN28" s="10" t="str">
        <f>IFERROR(__xludf.DUMMYFUNCTION("""COMPUTED_VALUE"""),"-")</f>
        <v>-</v>
      </c>
      <c r="EO28" s="10" t="str">
        <f>IFERROR(__xludf.DUMMYFUNCTION("""COMPUTED_VALUE"""),"-")</f>
        <v>-</v>
      </c>
      <c r="EP28" s="10" t="str">
        <f>IFERROR(__xludf.DUMMYFUNCTION("""COMPUTED_VALUE"""),"-")</f>
        <v>-</v>
      </c>
      <c r="EQ28" s="10" t="str">
        <f>IFERROR(__xludf.DUMMYFUNCTION("""COMPUTED_VALUE"""),"-")</f>
        <v>-</v>
      </c>
      <c r="ER28" s="10" t="str">
        <f>IFERROR(__xludf.DUMMYFUNCTION("""COMPUTED_VALUE"""),"-")</f>
        <v>-</v>
      </c>
      <c r="ES28" s="10" t="str">
        <f>IFERROR(__xludf.DUMMYFUNCTION("""COMPUTED_VALUE"""),"-")</f>
        <v>-</v>
      </c>
      <c r="ET28" s="10" t="str">
        <f>IFERROR(__xludf.DUMMYFUNCTION("""COMPUTED_VALUE"""),"-")</f>
        <v>-</v>
      </c>
      <c r="EU28" s="10" t="str">
        <f>IFERROR(__xludf.DUMMYFUNCTION("""COMPUTED_VALUE"""),"-")</f>
        <v>-</v>
      </c>
      <c r="EV28" s="10" t="str">
        <f>IFERROR(__xludf.DUMMYFUNCTION("""COMPUTED_VALUE"""),"-")</f>
        <v>-</v>
      </c>
      <c r="EW28" s="10" t="str">
        <f>IFERROR(__xludf.DUMMYFUNCTION("""COMPUTED_VALUE"""),"-")</f>
        <v>-</v>
      </c>
      <c r="EX28" s="10" t="str">
        <f>IFERROR(__xludf.DUMMYFUNCTION("""COMPUTED_VALUE"""),"-")</f>
        <v>-</v>
      </c>
      <c r="EY28" s="10" t="str">
        <f>IFERROR(__xludf.DUMMYFUNCTION("""COMPUTED_VALUE"""),"-")</f>
        <v>-</v>
      </c>
      <c r="EZ28" s="10" t="str">
        <f>IFERROR(__xludf.DUMMYFUNCTION("""COMPUTED_VALUE"""),"-")</f>
        <v>-</v>
      </c>
      <c r="FA28" s="10" t="str">
        <f>IFERROR(__xludf.DUMMYFUNCTION("""COMPUTED_VALUE"""),"-")</f>
        <v>-</v>
      </c>
      <c r="FB28" s="10" t="str">
        <f>IFERROR(__xludf.DUMMYFUNCTION("""COMPUTED_VALUE"""),"-")</f>
        <v>-</v>
      </c>
      <c r="FC28" s="10" t="str">
        <f>IFERROR(__xludf.DUMMYFUNCTION("""COMPUTED_VALUE"""),"-")</f>
        <v>-</v>
      </c>
      <c r="FD28" s="11" t="str">
        <f>IFERROR(__xludf.DUMMYFUNCTION("""COMPUTED_VALUE"""),"-")</f>
        <v>-</v>
      </c>
      <c r="FE28" s="10" t="str">
        <f>IFERROR(__xludf.DUMMYFUNCTION("""COMPUTED_VALUE"""),"-")</f>
        <v>-</v>
      </c>
      <c r="FF28" s="10" t="str">
        <f>IFERROR(__xludf.DUMMYFUNCTION("""COMPUTED_VALUE"""),"-")</f>
        <v>-</v>
      </c>
      <c r="FG28" s="10" t="str">
        <f>IFERROR(__xludf.DUMMYFUNCTION("""COMPUTED_VALUE"""),"-")</f>
        <v>-</v>
      </c>
      <c r="FH28" s="10" t="str">
        <f>IFERROR(__xludf.DUMMYFUNCTION("""COMPUTED_VALUE"""),"-")</f>
        <v>-</v>
      </c>
      <c r="FI28" s="10" t="str">
        <f>IFERROR(__xludf.DUMMYFUNCTION("""COMPUTED_VALUE"""),"-")</f>
        <v>-</v>
      </c>
      <c r="FJ28" s="10" t="str">
        <f>IFERROR(__xludf.DUMMYFUNCTION("""COMPUTED_VALUE"""),"-")</f>
        <v>-</v>
      </c>
      <c r="FK28" s="10" t="str">
        <f>IFERROR(__xludf.DUMMYFUNCTION("""COMPUTED_VALUE"""),"-")</f>
        <v>-</v>
      </c>
      <c r="FL28" s="10" t="str">
        <f>IFERROR(__xludf.DUMMYFUNCTION("""COMPUTED_VALUE"""),"-")</f>
        <v>-</v>
      </c>
      <c r="FM28" s="10" t="str">
        <f>IFERROR(__xludf.DUMMYFUNCTION("""COMPUTED_VALUE"""),"-")</f>
        <v>-</v>
      </c>
      <c r="FN28" s="10" t="str">
        <f>IFERROR(__xludf.DUMMYFUNCTION("""COMPUTED_VALUE"""),"-")</f>
        <v>-</v>
      </c>
      <c r="FO28" s="10" t="str">
        <f>IFERROR(__xludf.DUMMYFUNCTION("""COMPUTED_VALUE"""),"-")</f>
        <v>-</v>
      </c>
      <c r="FP28" s="10" t="str">
        <f>IFERROR(__xludf.DUMMYFUNCTION("""COMPUTED_VALUE"""),"-")</f>
        <v>-</v>
      </c>
      <c r="FQ28" s="10" t="str">
        <f>IFERROR(__xludf.DUMMYFUNCTION("""COMPUTED_VALUE"""),"-")</f>
        <v>-</v>
      </c>
      <c r="FR28" s="10" t="str">
        <f>IFERROR(__xludf.DUMMYFUNCTION("""COMPUTED_VALUE"""),"-")</f>
        <v>-</v>
      </c>
      <c r="FS28" s="10" t="str">
        <f>IFERROR(__xludf.DUMMYFUNCTION("""COMPUTED_VALUE"""),"-")</f>
        <v>-</v>
      </c>
      <c r="FT28" s="10" t="str">
        <f>IFERROR(__xludf.DUMMYFUNCTION("""COMPUTED_VALUE"""),"-")</f>
        <v>-</v>
      </c>
      <c r="FU28" s="10" t="str">
        <f>IFERROR(__xludf.DUMMYFUNCTION("""COMPUTED_VALUE"""),"-")</f>
        <v>-</v>
      </c>
      <c r="FV28" s="10" t="str">
        <f>IFERROR(__xludf.DUMMYFUNCTION("""COMPUTED_VALUE"""),"-")</f>
        <v>-</v>
      </c>
      <c r="FW28" s="10" t="str">
        <f>IFERROR(__xludf.DUMMYFUNCTION("""COMPUTED_VALUE"""),"-")</f>
        <v>-</v>
      </c>
      <c r="FX28" s="10" t="str">
        <f>IFERROR(__xludf.DUMMYFUNCTION("""COMPUTED_VALUE"""),"-")</f>
        <v>-</v>
      </c>
      <c r="FY28" s="10" t="str">
        <f>IFERROR(__xludf.DUMMYFUNCTION("""COMPUTED_VALUE"""),"-")</f>
        <v>-</v>
      </c>
      <c r="FZ28" s="10" t="str">
        <f>IFERROR(__xludf.DUMMYFUNCTION("""COMPUTED_VALUE"""),"-")</f>
        <v>-</v>
      </c>
      <c r="GA28" s="10" t="str">
        <f>IFERROR(__xludf.DUMMYFUNCTION("""COMPUTED_VALUE"""),"-")</f>
        <v>-</v>
      </c>
      <c r="GB28" s="10" t="str">
        <f>IFERROR(__xludf.DUMMYFUNCTION("""COMPUTED_VALUE"""),"-")</f>
        <v>-</v>
      </c>
      <c r="GC28" s="10" t="str">
        <f>IFERROR(__xludf.DUMMYFUNCTION("""COMPUTED_VALUE"""),"-")</f>
        <v>-</v>
      </c>
      <c r="GD28" s="10" t="str">
        <f>IFERROR(__xludf.DUMMYFUNCTION("""COMPUTED_VALUE"""),"-")</f>
        <v>-</v>
      </c>
      <c r="GE28" s="10" t="str">
        <f>IFERROR(__xludf.DUMMYFUNCTION("""COMPUTED_VALUE"""),"-")</f>
        <v>-</v>
      </c>
      <c r="GF28" s="10" t="str">
        <f>IFERROR(__xludf.DUMMYFUNCTION("""COMPUTED_VALUE"""),"-")</f>
        <v>-</v>
      </c>
      <c r="GG28" s="10" t="str">
        <f>IFERROR(__xludf.DUMMYFUNCTION("""COMPUTED_VALUE"""),"-")</f>
        <v>-</v>
      </c>
      <c r="GH28" s="10" t="str">
        <f>IFERROR(__xludf.DUMMYFUNCTION("""COMPUTED_VALUE"""),"-")</f>
        <v>-</v>
      </c>
      <c r="GI28" s="10" t="str">
        <f>IFERROR(__xludf.DUMMYFUNCTION("""COMPUTED_VALUE"""),"-")</f>
        <v>-</v>
      </c>
      <c r="GJ28" s="10" t="str">
        <f>IFERROR(__xludf.DUMMYFUNCTION("""COMPUTED_VALUE"""),"-")</f>
        <v>-</v>
      </c>
      <c r="GK28" s="10" t="str">
        <f>IFERROR(__xludf.DUMMYFUNCTION("""COMPUTED_VALUE"""),"-")</f>
        <v>-</v>
      </c>
      <c r="GL28" s="10" t="str">
        <f>IFERROR(__xludf.DUMMYFUNCTION("""COMPUTED_VALUE"""),"-")</f>
        <v>-</v>
      </c>
      <c r="GM28" s="10" t="str">
        <f>IFERROR(__xludf.DUMMYFUNCTION("""COMPUTED_VALUE"""),"-")</f>
        <v>-</v>
      </c>
      <c r="GN28" s="10" t="str">
        <f>IFERROR(__xludf.DUMMYFUNCTION("""COMPUTED_VALUE"""),"-")</f>
        <v>-</v>
      </c>
      <c r="GO28" s="10" t="str">
        <f>IFERROR(__xludf.DUMMYFUNCTION("""COMPUTED_VALUE"""),"-")</f>
        <v>-</v>
      </c>
      <c r="GP28" s="10" t="str">
        <f>IFERROR(__xludf.DUMMYFUNCTION("""COMPUTED_VALUE"""),"-")</f>
        <v>-</v>
      </c>
      <c r="GQ28" s="10" t="str">
        <f>IFERROR(__xludf.DUMMYFUNCTION("""COMPUTED_VALUE"""),"-")</f>
        <v>-</v>
      </c>
      <c r="GR28" s="10" t="str">
        <f>IFERROR(__xludf.DUMMYFUNCTION("""COMPUTED_VALUE"""),"-")</f>
        <v>-</v>
      </c>
      <c r="GS28" s="10" t="str">
        <f>IFERROR(__xludf.DUMMYFUNCTION("""COMPUTED_VALUE"""),"-")</f>
        <v>-</v>
      </c>
      <c r="GT28" s="10" t="str">
        <f>IFERROR(__xludf.DUMMYFUNCTION("""COMPUTED_VALUE"""),"-")</f>
        <v>-</v>
      </c>
      <c r="GU28" s="10" t="str">
        <f>IFERROR(__xludf.DUMMYFUNCTION("""COMPUTED_VALUE"""),"-")</f>
        <v>-</v>
      </c>
      <c r="GV28" s="10" t="str">
        <f>IFERROR(__xludf.DUMMYFUNCTION("""COMPUTED_VALUE"""),"-")</f>
        <v>-</v>
      </c>
      <c r="GW28" s="10" t="str">
        <f>IFERROR(__xludf.DUMMYFUNCTION("""COMPUTED_VALUE"""),"-")</f>
        <v>-</v>
      </c>
      <c r="GX28" s="10" t="str">
        <f>IFERROR(__xludf.DUMMYFUNCTION("""COMPUTED_VALUE"""),"-")</f>
        <v>-</v>
      </c>
      <c r="GY28" s="10" t="str">
        <f>IFERROR(__xludf.DUMMYFUNCTION("""COMPUTED_VALUE"""),"-")</f>
        <v>-</v>
      </c>
      <c r="GZ28" s="10" t="str">
        <f>IFERROR(__xludf.DUMMYFUNCTION("""COMPUTED_VALUE"""),"-")</f>
        <v>-</v>
      </c>
      <c r="HA28" s="10" t="str">
        <f>IFERROR(__xludf.DUMMYFUNCTION("""COMPUTED_VALUE"""),"-")</f>
        <v>-</v>
      </c>
      <c r="HB28" s="10" t="str">
        <f>IFERROR(__xludf.DUMMYFUNCTION("""COMPUTED_VALUE"""),"-")</f>
        <v>-</v>
      </c>
      <c r="HC28" s="10" t="str">
        <f>IFERROR(__xludf.DUMMYFUNCTION("""COMPUTED_VALUE"""),"-")</f>
        <v>-</v>
      </c>
      <c r="HD28" s="10" t="str">
        <f>IFERROR(__xludf.DUMMYFUNCTION("""COMPUTED_VALUE"""),"-")</f>
        <v>-</v>
      </c>
      <c r="HE28" s="10" t="str">
        <f>IFERROR(__xludf.DUMMYFUNCTION("""COMPUTED_VALUE"""),"-")</f>
        <v>-</v>
      </c>
      <c r="HF28" s="10" t="str">
        <f>IFERROR(__xludf.DUMMYFUNCTION("""COMPUTED_VALUE"""),"-")</f>
        <v>-</v>
      </c>
      <c r="HG28" s="10" t="str">
        <f>IFERROR(__xludf.DUMMYFUNCTION("""COMPUTED_VALUE"""),"-")</f>
        <v>-</v>
      </c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</row>
    <row r="29">
      <c r="A29" s="7"/>
      <c r="B29" s="8">
        <v>2.0</v>
      </c>
      <c r="C29" s="8" t="str">
        <f t="shared" si="1"/>
        <v>13 - 27</v>
      </c>
      <c r="D29" s="7" t="str">
        <f>IFERROR(__xludf.DUMMYFUNCTION("""COMPUTED_VALUE"""),"InfernoTNT")</f>
        <v>InfernoTNT</v>
      </c>
      <c r="E29" s="7" t="str">
        <f>IFERROR(__xludf.DUMMYFUNCTION("""COMPUTED_VALUE"""),"Miloš")</f>
        <v>Miloš</v>
      </c>
      <c r="F29" s="7" t="str">
        <f>IFERROR(__xludf.DUMMYFUNCTION("""COMPUTED_VALUE"""),"Stojko")</f>
        <v>Stojko</v>
      </c>
      <c r="G29" s="9">
        <f>IFERROR(__xludf.DUMMYFUNCTION("""COMPUTED_VALUE"""),143.0)</f>
        <v>143</v>
      </c>
      <c r="H29" s="7" t="str">
        <f>IFERROR(__xludf.DUMMYFUNCTION("""COMPUTED_VALUE"""),"ODOBREN")</f>
        <v>ODOBREN</v>
      </c>
      <c r="I29" s="7" t="str">
        <f>IFERROR(__xludf.DUMMYFUNCTION("""COMPUTED_VALUE"""),"Sombor")</f>
        <v>Sombor</v>
      </c>
      <c r="J29" s="7" t="str">
        <f>IFERROR(__xludf.DUMMYFUNCTION("""COMPUTED_VALUE"""),"Gimnazija Veljko Petrović")</f>
        <v>Gimnazija Veljko Petrović</v>
      </c>
      <c r="K29" s="7" t="str">
        <f>IFERROR(__xludf.DUMMYFUNCTION("""COMPUTED_VALUE"""),"II")</f>
        <v>II</v>
      </c>
      <c r="L29" s="7" t="str">
        <f>IFERROR(__xludf.DUMMYFUNCTION("""COMPUTED_VALUE"""),"B")</f>
        <v>B</v>
      </c>
      <c r="M29" s="7" t="str">
        <f>IFERROR(__xludf.DUMMYFUNCTION("""COMPUTED_VALUE"""),"Obradović Duško")</f>
        <v>Obradović Duško</v>
      </c>
      <c r="N29" s="11">
        <f>IFERROR(__xludf.DUMMYFUNCTION("""COMPUTED_VALUE"""),100.0)</f>
        <v>100</v>
      </c>
      <c r="O29" s="10">
        <f>IFERROR(__xludf.DUMMYFUNCTION("""COMPUTED_VALUE"""),43.0)</f>
        <v>43</v>
      </c>
      <c r="P29" s="10">
        <f>IFERROR(__xludf.DUMMYFUNCTION("""COMPUTED_VALUE"""),0.0)</f>
        <v>0</v>
      </c>
      <c r="Q29" s="10" t="str">
        <f>IFERROR(__xludf.DUMMYFUNCTION("""COMPUTED_VALUE"""),"-")</f>
        <v>-</v>
      </c>
      <c r="R29" s="10" t="str">
        <f>IFERROR(__xludf.DUMMYFUNCTION("""COMPUTED_VALUE"""),"-")</f>
        <v>-</v>
      </c>
      <c r="S29" s="10" t="str">
        <f>IFERROR(__xludf.DUMMYFUNCTION("""COMPUTED_VALUE"""),"-")</f>
        <v>-</v>
      </c>
      <c r="T29" s="11">
        <f>IFERROR(__xludf.DUMMYFUNCTION("""COMPUTED_VALUE"""),1.0)</f>
        <v>1</v>
      </c>
      <c r="U29" s="10">
        <f>IFERROR(__xludf.DUMMYFUNCTION("""COMPUTED_VALUE"""),1.0)</f>
        <v>1</v>
      </c>
      <c r="V29" s="10">
        <f>IFERROR(__xludf.DUMMYFUNCTION("""COMPUTED_VALUE"""),1.0)</f>
        <v>1</v>
      </c>
      <c r="W29" s="10">
        <f>IFERROR(__xludf.DUMMYFUNCTION("""COMPUTED_VALUE"""),1.0)</f>
        <v>1</v>
      </c>
      <c r="X29" s="10">
        <f>IFERROR(__xludf.DUMMYFUNCTION("""COMPUTED_VALUE"""),1.0)</f>
        <v>1</v>
      </c>
      <c r="Y29" s="10">
        <f>IFERROR(__xludf.DUMMYFUNCTION("""COMPUTED_VALUE"""),1.0)</f>
        <v>1</v>
      </c>
      <c r="Z29" s="10">
        <f>IFERROR(__xludf.DUMMYFUNCTION("""COMPUTED_VALUE"""),1.0)</f>
        <v>1</v>
      </c>
      <c r="AA29" s="10">
        <f>IFERROR(__xludf.DUMMYFUNCTION("""COMPUTED_VALUE"""),1.0)</f>
        <v>1</v>
      </c>
      <c r="AB29" s="10">
        <f>IFERROR(__xludf.DUMMYFUNCTION("""COMPUTED_VALUE"""),1.0)</f>
        <v>1</v>
      </c>
      <c r="AC29" s="10">
        <f>IFERROR(__xludf.DUMMYFUNCTION("""COMPUTED_VALUE"""),1.0)</f>
        <v>1</v>
      </c>
      <c r="AD29" s="10">
        <f>IFERROR(__xludf.DUMMYFUNCTION("""COMPUTED_VALUE"""),1.0)</f>
        <v>1</v>
      </c>
      <c r="AE29" s="10">
        <f>IFERROR(__xludf.DUMMYFUNCTION("""COMPUTED_VALUE"""),1.0)</f>
        <v>1</v>
      </c>
      <c r="AF29" s="10">
        <f>IFERROR(__xludf.DUMMYFUNCTION("""COMPUTED_VALUE"""),1.0)</f>
        <v>1</v>
      </c>
      <c r="AG29" s="10">
        <f>IFERROR(__xludf.DUMMYFUNCTION("""COMPUTED_VALUE"""),1.0)</f>
        <v>1</v>
      </c>
      <c r="AH29" s="10">
        <f>IFERROR(__xludf.DUMMYFUNCTION("""COMPUTED_VALUE"""),1.0)</f>
        <v>1</v>
      </c>
      <c r="AI29" s="10">
        <f>IFERROR(__xludf.DUMMYFUNCTION("""COMPUTED_VALUE"""),1.0)</f>
        <v>1</v>
      </c>
      <c r="AJ29" s="10">
        <f>IFERROR(__xludf.DUMMYFUNCTION("""COMPUTED_VALUE"""),1.0)</f>
        <v>1</v>
      </c>
      <c r="AK29" s="10">
        <f>IFERROR(__xludf.DUMMYFUNCTION("""COMPUTED_VALUE"""),1.0)</f>
        <v>1</v>
      </c>
      <c r="AL29" s="10">
        <f>IFERROR(__xludf.DUMMYFUNCTION("""COMPUTED_VALUE"""),1.0)</f>
        <v>1</v>
      </c>
      <c r="AM29" s="10">
        <f>IFERROR(__xludf.DUMMYFUNCTION("""COMPUTED_VALUE"""),1.0)</f>
        <v>1</v>
      </c>
      <c r="AN29" s="11" t="str">
        <f>IFERROR(__xludf.DUMMYFUNCTION("""COMPUTED_VALUE"""),"WA")</f>
        <v>WA</v>
      </c>
      <c r="AO29" s="10">
        <f>IFERROR(__xludf.DUMMYFUNCTION("""COMPUTED_VALUE"""),1.0)</f>
        <v>1</v>
      </c>
      <c r="AP29" s="10">
        <f>IFERROR(__xludf.DUMMYFUNCTION("""COMPUTED_VALUE"""),1.0)</f>
        <v>1</v>
      </c>
      <c r="AQ29" s="10">
        <f>IFERROR(__xludf.DUMMYFUNCTION("""COMPUTED_VALUE"""),1.0)</f>
        <v>1</v>
      </c>
      <c r="AR29" s="10">
        <f>IFERROR(__xludf.DUMMYFUNCTION("""COMPUTED_VALUE"""),1.0)</f>
        <v>1</v>
      </c>
      <c r="AS29" s="10">
        <f>IFERROR(__xludf.DUMMYFUNCTION("""COMPUTED_VALUE"""),1.0)</f>
        <v>1</v>
      </c>
      <c r="AT29" s="10">
        <f>IFERROR(__xludf.DUMMYFUNCTION("""COMPUTED_VALUE"""),1.0)</f>
        <v>1</v>
      </c>
      <c r="AU29" s="10">
        <f>IFERROR(__xludf.DUMMYFUNCTION("""COMPUTED_VALUE"""),1.0)</f>
        <v>1</v>
      </c>
      <c r="AV29" s="10">
        <f>IFERROR(__xludf.DUMMYFUNCTION("""COMPUTED_VALUE"""),1.0)</f>
        <v>1</v>
      </c>
      <c r="AW29" s="10">
        <f>IFERROR(__xludf.DUMMYFUNCTION("""COMPUTED_VALUE"""),1.0)</f>
        <v>1</v>
      </c>
      <c r="AX29" s="10">
        <f>IFERROR(__xludf.DUMMYFUNCTION("""COMPUTED_VALUE"""),1.0)</f>
        <v>1</v>
      </c>
      <c r="AY29" s="10">
        <f>IFERROR(__xludf.DUMMYFUNCTION("""COMPUTED_VALUE"""),1.0)</f>
        <v>1</v>
      </c>
      <c r="AZ29" s="10" t="str">
        <f>IFERROR(__xludf.DUMMYFUNCTION("""COMPUTED_VALUE"""),"WA")</f>
        <v>WA</v>
      </c>
      <c r="BA29" s="10" t="str">
        <f>IFERROR(__xludf.DUMMYFUNCTION("""COMPUTED_VALUE"""),"WA")</f>
        <v>WA</v>
      </c>
      <c r="BB29" s="10" t="str">
        <f>IFERROR(__xludf.DUMMYFUNCTION("""COMPUTED_VALUE"""),"WA")</f>
        <v>WA</v>
      </c>
      <c r="BC29" s="10" t="str">
        <f>IFERROR(__xludf.DUMMYFUNCTION("""COMPUTED_VALUE"""),"WA")</f>
        <v>WA</v>
      </c>
      <c r="BD29" s="10" t="str">
        <f>IFERROR(__xludf.DUMMYFUNCTION("""COMPUTED_VALUE"""),"WA")</f>
        <v>WA</v>
      </c>
      <c r="BE29" s="10" t="str">
        <f>IFERROR(__xludf.DUMMYFUNCTION("""COMPUTED_VALUE"""),"WA")</f>
        <v>WA</v>
      </c>
      <c r="BF29" s="10" t="str">
        <f>IFERROR(__xludf.DUMMYFUNCTION("""COMPUTED_VALUE"""),"WA")</f>
        <v>WA</v>
      </c>
      <c r="BG29" s="10" t="str">
        <f>IFERROR(__xludf.DUMMYFUNCTION("""COMPUTED_VALUE"""),"WA")</f>
        <v>WA</v>
      </c>
      <c r="BH29" s="10" t="str">
        <f>IFERROR(__xludf.DUMMYFUNCTION("""COMPUTED_VALUE"""),"WA")</f>
        <v>WA</v>
      </c>
      <c r="BI29" s="10" t="str">
        <f>IFERROR(__xludf.DUMMYFUNCTION("""COMPUTED_VALUE"""),"WA")</f>
        <v>WA</v>
      </c>
      <c r="BJ29" s="10" t="str">
        <f>IFERROR(__xludf.DUMMYFUNCTION("""COMPUTED_VALUE"""),"WA")</f>
        <v>WA</v>
      </c>
      <c r="BK29" s="10" t="str">
        <f>IFERROR(__xludf.DUMMYFUNCTION("""COMPUTED_VALUE"""),"WA")</f>
        <v>WA</v>
      </c>
      <c r="BL29" s="11" t="str">
        <f>IFERROR(__xludf.DUMMYFUNCTION("""COMPUTED_VALUE"""),"WA")</f>
        <v>WA</v>
      </c>
      <c r="BM29" s="10" t="str">
        <f>IFERROR(__xludf.DUMMYFUNCTION("""COMPUTED_VALUE"""),"WA")</f>
        <v>WA</v>
      </c>
      <c r="BN29" s="10" t="str">
        <f>IFERROR(__xludf.DUMMYFUNCTION("""COMPUTED_VALUE"""),"WA")</f>
        <v>WA</v>
      </c>
      <c r="BO29" s="10" t="str">
        <f>IFERROR(__xludf.DUMMYFUNCTION("""COMPUTED_VALUE"""),"WA")</f>
        <v>WA</v>
      </c>
      <c r="BP29" s="10" t="str">
        <f>IFERROR(__xludf.DUMMYFUNCTION("""COMPUTED_VALUE"""),"WA")</f>
        <v>WA</v>
      </c>
      <c r="BQ29" s="10" t="str">
        <f>IFERROR(__xludf.DUMMYFUNCTION("""COMPUTED_VALUE"""),"WA")</f>
        <v>WA</v>
      </c>
      <c r="BR29" s="10" t="str">
        <f>IFERROR(__xludf.DUMMYFUNCTION("""COMPUTED_VALUE"""),"WA")</f>
        <v>WA</v>
      </c>
      <c r="BS29" s="10" t="str">
        <f>IFERROR(__xludf.DUMMYFUNCTION("""COMPUTED_VALUE"""),"WA")</f>
        <v>WA</v>
      </c>
      <c r="BT29" s="10" t="str">
        <f>IFERROR(__xludf.DUMMYFUNCTION("""COMPUTED_VALUE"""),"WA")</f>
        <v>WA</v>
      </c>
      <c r="BU29" s="10" t="str">
        <f>IFERROR(__xludf.DUMMYFUNCTION("""COMPUTED_VALUE"""),"WA")</f>
        <v>WA</v>
      </c>
      <c r="BV29" s="10" t="str">
        <f>IFERROR(__xludf.DUMMYFUNCTION("""COMPUTED_VALUE"""),"WA")</f>
        <v>WA</v>
      </c>
      <c r="BW29" s="10" t="str">
        <f>IFERROR(__xludf.DUMMYFUNCTION("""COMPUTED_VALUE"""),"WA")</f>
        <v>WA</v>
      </c>
      <c r="BX29" s="10" t="str">
        <f>IFERROR(__xludf.DUMMYFUNCTION("""COMPUTED_VALUE"""),"WA")</f>
        <v>WA</v>
      </c>
      <c r="BY29" s="10" t="str">
        <f>IFERROR(__xludf.DUMMYFUNCTION("""COMPUTED_VALUE"""),"WA")</f>
        <v>WA</v>
      </c>
      <c r="BZ29" s="10" t="str">
        <f>IFERROR(__xludf.DUMMYFUNCTION("""COMPUTED_VALUE"""),"WA")</f>
        <v>WA</v>
      </c>
      <c r="CA29" s="10" t="str">
        <f>IFERROR(__xludf.DUMMYFUNCTION("""COMPUTED_VALUE"""),"WA")</f>
        <v>WA</v>
      </c>
      <c r="CB29" s="10" t="str">
        <f>IFERROR(__xludf.DUMMYFUNCTION("""COMPUTED_VALUE"""),"WA")</f>
        <v>WA</v>
      </c>
      <c r="CC29" s="10" t="str">
        <f>IFERROR(__xludf.DUMMYFUNCTION("""COMPUTED_VALUE"""),"WA")</f>
        <v>WA</v>
      </c>
      <c r="CD29" s="10" t="str">
        <f>IFERROR(__xludf.DUMMYFUNCTION("""COMPUTED_VALUE"""),"WA")</f>
        <v>WA</v>
      </c>
      <c r="CE29" s="10" t="str">
        <f>IFERROR(__xludf.DUMMYFUNCTION("""COMPUTED_VALUE"""),"WA")</f>
        <v>WA</v>
      </c>
      <c r="CF29" s="10" t="str">
        <f>IFERROR(__xludf.DUMMYFUNCTION("""COMPUTED_VALUE"""),"WA")</f>
        <v>WA</v>
      </c>
      <c r="CG29" s="10" t="str">
        <f>IFERROR(__xludf.DUMMYFUNCTION("""COMPUTED_VALUE"""),"WA")</f>
        <v>WA</v>
      </c>
      <c r="CH29" s="10" t="str">
        <f>IFERROR(__xludf.DUMMYFUNCTION("""COMPUTED_VALUE"""),"WA")</f>
        <v>WA</v>
      </c>
      <c r="CI29" s="10" t="str">
        <f>IFERROR(__xludf.DUMMYFUNCTION("""COMPUTED_VALUE"""),"WA")</f>
        <v>WA</v>
      </c>
      <c r="CJ29" s="10" t="str">
        <f>IFERROR(__xludf.DUMMYFUNCTION("""COMPUTED_VALUE"""),"WA")</f>
        <v>WA</v>
      </c>
      <c r="CK29" s="10" t="str">
        <f>IFERROR(__xludf.DUMMYFUNCTION("""COMPUTED_VALUE"""),"WA")</f>
        <v>WA</v>
      </c>
      <c r="CL29" s="10" t="str">
        <f>IFERROR(__xludf.DUMMYFUNCTION("""COMPUTED_VALUE"""),"WA")</f>
        <v>WA</v>
      </c>
      <c r="CM29" s="10" t="str">
        <f>IFERROR(__xludf.DUMMYFUNCTION("""COMPUTED_VALUE"""),"WA")</f>
        <v>WA</v>
      </c>
      <c r="CN29" s="10" t="str">
        <f>IFERROR(__xludf.DUMMYFUNCTION("""COMPUTED_VALUE"""),"WA")</f>
        <v>WA</v>
      </c>
      <c r="CO29" s="11" t="str">
        <f>IFERROR(__xludf.DUMMYFUNCTION("""COMPUTED_VALUE"""),"-")</f>
        <v>-</v>
      </c>
      <c r="CP29" s="10" t="str">
        <f>IFERROR(__xludf.DUMMYFUNCTION("""COMPUTED_VALUE"""),"-")</f>
        <v>-</v>
      </c>
      <c r="CQ29" s="10" t="str">
        <f>IFERROR(__xludf.DUMMYFUNCTION("""COMPUTED_VALUE"""),"-")</f>
        <v>-</v>
      </c>
      <c r="CR29" s="10" t="str">
        <f>IFERROR(__xludf.DUMMYFUNCTION("""COMPUTED_VALUE"""),"-")</f>
        <v>-</v>
      </c>
      <c r="CS29" s="10" t="str">
        <f>IFERROR(__xludf.DUMMYFUNCTION("""COMPUTED_VALUE"""),"-")</f>
        <v>-</v>
      </c>
      <c r="CT29" s="10" t="str">
        <f>IFERROR(__xludf.DUMMYFUNCTION("""COMPUTED_VALUE"""),"-")</f>
        <v>-</v>
      </c>
      <c r="CU29" s="10" t="str">
        <f>IFERROR(__xludf.DUMMYFUNCTION("""COMPUTED_VALUE"""),"-")</f>
        <v>-</v>
      </c>
      <c r="CV29" s="10" t="str">
        <f>IFERROR(__xludf.DUMMYFUNCTION("""COMPUTED_VALUE"""),"-")</f>
        <v>-</v>
      </c>
      <c r="CW29" s="10" t="str">
        <f>IFERROR(__xludf.DUMMYFUNCTION("""COMPUTED_VALUE"""),"-")</f>
        <v>-</v>
      </c>
      <c r="CX29" s="10" t="str">
        <f>IFERROR(__xludf.DUMMYFUNCTION("""COMPUTED_VALUE"""),"-")</f>
        <v>-</v>
      </c>
      <c r="CY29" s="10" t="str">
        <f>IFERROR(__xludf.DUMMYFUNCTION("""COMPUTED_VALUE"""),"-")</f>
        <v>-</v>
      </c>
      <c r="CZ29" s="10" t="str">
        <f>IFERROR(__xludf.DUMMYFUNCTION("""COMPUTED_VALUE"""),"-")</f>
        <v>-</v>
      </c>
      <c r="DA29" s="10" t="str">
        <f>IFERROR(__xludf.DUMMYFUNCTION("""COMPUTED_VALUE"""),"-")</f>
        <v>-</v>
      </c>
      <c r="DB29" s="10" t="str">
        <f>IFERROR(__xludf.DUMMYFUNCTION("""COMPUTED_VALUE"""),"-")</f>
        <v>-</v>
      </c>
      <c r="DC29" s="10" t="str">
        <f>IFERROR(__xludf.DUMMYFUNCTION("""COMPUTED_VALUE"""),"-")</f>
        <v>-</v>
      </c>
      <c r="DD29" s="10" t="str">
        <f>IFERROR(__xludf.DUMMYFUNCTION("""COMPUTED_VALUE"""),"-")</f>
        <v>-</v>
      </c>
      <c r="DE29" s="10" t="str">
        <f>IFERROR(__xludf.DUMMYFUNCTION("""COMPUTED_VALUE"""),"-")</f>
        <v>-</v>
      </c>
      <c r="DF29" s="10" t="str">
        <f>IFERROR(__xludf.DUMMYFUNCTION("""COMPUTED_VALUE"""),"-")</f>
        <v>-</v>
      </c>
      <c r="DG29" s="10" t="str">
        <f>IFERROR(__xludf.DUMMYFUNCTION("""COMPUTED_VALUE"""),"-")</f>
        <v>-</v>
      </c>
      <c r="DH29" s="10" t="str">
        <f>IFERROR(__xludf.DUMMYFUNCTION("""COMPUTED_VALUE"""),"-")</f>
        <v>-</v>
      </c>
      <c r="DI29" s="10" t="str">
        <f>IFERROR(__xludf.DUMMYFUNCTION("""COMPUTED_VALUE"""),"-")</f>
        <v>-</v>
      </c>
      <c r="DJ29" s="10" t="str">
        <f>IFERROR(__xludf.DUMMYFUNCTION("""COMPUTED_VALUE"""),"-")</f>
        <v>-</v>
      </c>
      <c r="DK29" s="10" t="str">
        <f>IFERROR(__xludf.DUMMYFUNCTION("""COMPUTED_VALUE"""),"-")</f>
        <v>-</v>
      </c>
      <c r="DL29" s="10" t="str">
        <f>IFERROR(__xludf.DUMMYFUNCTION("""COMPUTED_VALUE"""),"-")</f>
        <v>-</v>
      </c>
      <c r="DM29" s="10" t="str">
        <f>IFERROR(__xludf.DUMMYFUNCTION("""COMPUTED_VALUE"""),"-")</f>
        <v>-</v>
      </c>
      <c r="DN29" s="10" t="str">
        <f>IFERROR(__xludf.DUMMYFUNCTION("""COMPUTED_VALUE"""),"-")</f>
        <v>-</v>
      </c>
      <c r="DO29" s="10" t="str">
        <f>IFERROR(__xludf.DUMMYFUNCTION("""COMPUTED_VALUE"""),"-")</f>
        <v>-</v>
      </c>
      <c r="DP29" s="10" t="str">
        <f>IFERROR(__xludf.DUMMYFUNCTION("""COMPUTED_VALUE"""),"-")</f>
        <v>-</v>
      </c>
      <c r="DQ29" s="10" t="str">
        <f>IFERROR(__xludf.DUMMYFUNCTION("""COMPUTED_VALUE"""),"-")</f>
        <v>-</v>
      </c>
      <c r="DR29" s="10" t="str">
        <f>IFERROR(__xludf.DUMMYFUNCTION("""COMPUTED_VALUE"""),"-")</f>
        <v>-</v>
      </c>
      <c r="DS29" s="10" t="str">
        <f>IFERROR(__xludf.DUMMYFUNCTION("""COMPUTED_VALUE"""),"-")</f>
        <v>-</v>
      </c>
      <c r="DT29" s="10" t="str">
        <f>IFERROR(__xludf.DUMMYFUNCTION("""COMPUTED_VALUE"""),"-")</f>
        <v>-</v>
      </c>
      <c r="DU29" s="10" t="str">
        <f>IFERROR(__xludf.DUMMYFUNCTION("""COMPUTED_VALUE"""),"-")</f>
        <v>-</v>
      </c>
      <c r="DV29" s="10" t="str">
        <f>IFERROR(__xludf.DUMMYFUNCTION("""COMPUTED_VALUE"""),"-")</f>
        <v>-</v>
      </c>
      <c r="DW29" s="10" t="str">
        <f>IFERROR(__xludf.DUMMYFUNCTION("""COMPUTED_VALUE"""),"-")</f>
        <v>-</v>
      </c>
      <c r="DX29" s="10" t="str">
        <f>IFERROR(__xludf.DUMMYFUNCTION("""COMPUTED_VALUE"""),"-")</f>
        <v>-</v>
      </c>
      <c r="DY29" s="10" t="str">
        <f>IFERROR(__xludf.DUMMYFUNCTION("""COMPUTED_VALUE"""),"-")</f>
        <v>-</v>
      </c>
      <c r="DZ29" s="10" t="str">
        <f>IFERROR(__xludf.DUMMYFUNCTION("""COMPUTED_VALUE"""),"-")</f>
        <v>-</v>
      </c>
      <c r="EA29" s="10" t="str">
        <f>IFERROR(__xludf.DUMMYFUNCTION("""COMPUTED_VALUE"""),"-")</f>
        <v>-</v>
      </c>
      <c r="EB29" s="10" t="str">
        <f>IFERROR(__xludf.DUMMYFUNCTION("""COMPUTED_VALUE"""),"-")</f>
        <v>-</v>
      </c>
      <c r="EC29" s="10" t="str">
        <f>IFERROR(__xludf.DUMMYFUNCTION("""COMPUTED_VALUE"""),"-")</f>
        <v>-</v>
      </c>
      <c r="ED29" s="10" t="str">
        <f>IFERROR(__xludf.DUMMYFUNCTION("""COMPUTED_VALUE"""),"-")</f>
        <v>-</v>
      </c>
      <c r="EE29" s="10" t="str">
        <f>IFERROR(__xludf.DUMMYFUNCTION("""COMPUTED_VALUE"""),"-")</f>
        <v>-</v>
      </c>
      <c r="EF29" s="10" t="str">
        <f>IFERROR(__xludf.DUMMYFUNCTION("""COMPUTED_VALUE"""),"-")</f>
        <v>-</v>
      </c>
      <c r="EG29" s="10" t="str">
        <f>IFERROR(__xludf.DUMMYFUNCTION("""COMPUTED_VALUE"""),"-")</f>
        <v>-</v>
      </c>
      <c r="EH29" s="10" t="str">
        <f>IFERROR(__xludf.DUMMYFUNCTION("""COMPUTED_VALUE"""),"-")</f>
        <v>-</v>
      </c>
      <c r="EI29" s="10" t="str">
        <f>IFERROR(__xludf.DUMMYFUNCTION("""COMPUTED_VALUE"""),"-")</f>
        <v>-</v>
      </c>
      <c r="EJ29" s="10" t="str">
        <f>IFERROR(__xludf.DUMMYFUNCTION("""COMPUTED_VALUE"""),"-")</f>
        <v>-</v>
      </c>
      <c r="EK29" s="10" t="str">
        <f>IFERROR(__xludf.DUMMYFUNCTION("""COMPUTED_VALUE"""),"-")</f>
        <v>-</v>
      </c>
      <c r="EL29" s="10" t="str">
        <f>IFERROR(__xludf.DUMMYFUNCTION("""COMPUTED_VALUE"""),"-")</f>
        <v>-</v>
      </c>
      <c r="EM29" s="10" t="str">
        <f>IFERROR(__xludf.DUMMYFUNCTION("""COMPUTED_VALUE"""),"-")</f>
        <v>-</v>
      </c>
      <c r="EN29" s="10" t="str">
        <f>IFERROR(__xludf.DUMMYFUNCTION("""COMPUTED_VALUE"""),"-")</f>
        <v>-</v>
      </c>
      <c r="EO29" s="10" t="str">
        <f>IFERROR(__xludf.DUMMYFUNCTION("""COMPUTED_VALUE"""),"-")</f>
        <v>-</v>
      </c>
      <c r="EP29" s="10" t="str">
        <f>IFERROR(__xludf.DUMMYFUNCTION("""COMPUTED_VALUE"""),"-")</f>
        <v>-</v>
      </c>
      <c r="EQ29" s="10" t="str">
        <f>IFERROR(__xludf.DUMMYFUNCTION("""COMPUTED_VALUE"""),"-")</f>
        <v>-</v>
      </c>
      <c r="ER29" s="10" t="str">
        <f>IFERROR(__xludf.DUMMYFUNCTION("""COMPUTED_VALUE"""),"-")</f>
        <v>-</v>
      </c>
      <c r="ES29" s="10" t="str">
        <f>IFERROR(__xludf.DUMMYFUNCTION("""COMPUTED_VALUE"""),"-")</f>
        <v>-</v>
      </c>
      <c r="ET29" s="10" t="str">
        <f>IFERROR(__xludf.DUMMYFUNCTION("""COMPUTED_VALUE"""),"-")</f>
        <v>-</v>
      </c>
      <c r="EU29" s="10" t="str">
        <f>IFERROR(__xludf.DUMMYFUNCTION("""COMPUTED_VALUE"""),"-")</f>
        <v>-</v>
      </c>
      <c r="EV29" s="10" t="str">
        <f>IFERROR(__xludf.DUMMYFUNCTION("""COMPUTED_VALUE"""),"-")</f>
        <v>-</v>
      </c>
      <c r="EW29" s="10" t="str">
        <f>IFERROR(__xludf.DUMMYFUNCTION("""COMPUTED_VALUE"""),"-")</f>
        <v>-</v>
      </c>
      <c r="EX29" s="10" t="str">
        <f>IFERROR(__xludf.DUMMYFUNCTION("""COMPUTED_VALUE"""),"-")</f>
        <v>-</v>
      </c>
      <c r="EY29" s="10" t="str">
        <f>IFERROR(__xludf.DUMMYFUNCTION("""COMPUTED_VALUE"""),"-")</f>
        <v>-</v>
      </c>
      <c r="EZ29" s="10" t="str">
        <f>IFERROR(__xludf.DUMMYFUNCTION("""COMPUTED_VALUE"""),"-")</f>
        <v>-</v>
      </c>
      <c r="FA29" s="10" t="str">
        <f>IFERROR(__xludf.DUMMYFUNCTION("""COMPUTED_VALUE"""),"-")</f>
        <v>-</v>
      </c>
      <c r="FB29" s="10" t="str">
        <f>IFERROR(__xludf.DUMMYFUNCTION("""COMPUTED_VALUE"""),"-")</f>
        <v>-</v>
      </c>
      <c r="FC29" s="10" t="str">
        <f>IFERROR(__xludf.DUMMYFUNCTION("""COMPUTED_VALUE"""),"-")</f>
        <v>-</v>
      </c>
      <c r="FD29" s="11" t="str">
        <f>IFERROR(__xludf.DUMMYFUNCTION("""COMPUTED_VALUE"""),"-")</f>
        <v>-</v>
      </c>
      <c r="FE29" s="10" t="str">
        <f>IFERROR(__xludf.DUMMYFUNCTION("""COMPUTED_VALUE"""),"-")</f>
        <v>-</v>
      </c>
      <c r="FF29" s="10" t="str">
        <f>IFERROR(__xludf.DUMMYFUNCTION("""COMPUTED_VALUE"""),"-")</f>
        <v>-</v>
      </c>
      <c r="FG29" s="10" t="str">
        <f>IFERROR(__xludf.DUMMYFUNCTION("""COMPUTED_VALUE"""),"-")</f>
        <v>-</v>
      </c>
      <c r="FH29" s="10" t="str">
        <f>IFERROR(__xludf.DUMMYFUNCTION("""COMPUTED_VALUE"""),"-")</f>
        <v>-</v>
      </c>
      <c r="FI29" s="10" t="str">
        <f>IFERROR(__xludf.DUMMYFUNCTION("""COMPUTED_VALUE"""),"-")</f>
        <v>-</v>
      </c>
      <c r="FJ29" s="10" t="str">
        <f>IFERROR(__xludf.DUMMYFUNCTION("""COMPUTED_VALUE"""),"-")</f>
        <v>-</v>
      </c>
      <c r="FK29" s="10" t="str">
        <f>IFERROR(__xludf.DUMMYFUNCTION("""COMPUTED_VALUE"""),"-")</f>
        <v>-</v>
      </c>
      <c r="FL29" s="10" t="str">
        <f>IFERROR(__xludf.DUMMYFUNCTION("""COMPUTED_VALUE"""),"-")</f>
        <v>-</v>
      </c>
      <c r="FM29" s="10" t="str">
        <f>IFERROR(__xludf.DUMMYFUNCTION("""COMPUTED_VALUE"""),"-")</f>
        <v>-</v>
      </c>
      <c r="FN29" s="10" t="str">
        <f>IFERROR(__xludf.DUMMYFUNCTION("""COMPUTED_VALUE"""),"-")</f>
        <v>-</v>
      </c>
      <c r="FO29" s="10" t="str">
        <f>IFERROR(__xludf.DUMMYFUNCTION("""COMPUTED_VALUE"""),"-")</f>
        <v>-</v>
      </c>
      <c r="FP29" s="10" t="str">
        <f>IFERROR(__xludf.DUMMYFUNCTION("""COMPUTED_VALUE"""),"-")</f>
        <v>-</v>
      </c>
      <c r="FQ29" s="10" t="str">
        <f>IFERROR(__xludf.DUMMYFUNCTION("""COMPUTED_VALUE"""),"-")</f>
        <v>-</v>
      </c>
      <c r="FR29" s="10" t="str">
        <f>IFERROR(__xludf.DUMMYFUNCTION("""COMPUTED_VALUE"""),"-")</f>
        <v>-</v>
      </c>
      <c r="FS29" s="10" t="str">
        <f>IFERROR(__xludf.DUMMYFUNCTION("""COMPUTED_VALUE"""),"-")</f>
        <v>-</v>
      </c>
      <c r="FT29" s="10" t="str">
        <f>IFERROR(__xludf.DUMMYFUNCTION("""COMPUTED_VALUE"""),"-")</f>
        <v>-</v>
      </c>
      <c r="FU29" s="10" t="str">
        <f>IFERROR(__xludf.DUMMYFUNCTION("""COMPUTED_VALUE"""),"-")</f>
        <v>-</v>
      </c>
      <c r="FV29" s="10" t="str">
        <f>IFERROR(__xludf.DUMMYFUNCTION("""COMPUTED_VALUE"""),"-")</f>
        <v>-</v>
      </c>
      <c r="FW29" s="10" t="str">
        <f>IFERROR(__xludf.DUMMYFUNCTION("""COMPUTED_VALUE"""),"-")</f>
        <v>-</v>
      </c>
      <c r="FX29" s="10" t="str">
        <f>IFERROR(__xludf.DUMMYFUNCTION("""COMPUTED_VALUE"""),"-")</f>
        <v>-</v>
      </c>
      <c r="FY29" s="10" t="str">
        <f>IFERROR(__xludf.DUMMYFUNCTION("""COMPUTED_VALUE"""),"-")</f>
        <v>-</v>
      </c>
      <c r="FZ29" s="10" t="str">
        <f>IFERROR(__xludf.DUMMYFUNCTION("""COMPUTED_VALUE"""),"-")</f>
        <v>-</v>
      </c>
      <c r="GA29" s="10" t="str">
        <f>IFERROR(__xludf.DUMMYFUNCTION("""COMPUTED_VALUE"""),"-")</f>
        <v>-</v>
      </c>
      <c r="GB29" s="10" t="str">
        <f>IFERROR(__xludf.DUMMYFUNCTION("""COMPUTED_VALUE"""),"-")</f>
        <v>-</v>
      </c>
      <c r="GC29" s="10" t="str">
        <f>IFERROR(__xludf.DUMMYFUNCTION("""COMPUTED_VALUE"""),"-")</f>
        <v>-</v>
      </c>
      <c r="GD29" s="10" t="str">
        <f>IFERROR(__xludf.DUMMYFUNCTION("""COMPUTED_VALUE"""),"-")</f>
        <v>-</v>
      </c>
      <c r="GE29" s="10" t="str">
        <f>IFERROR(__xludf.DUMMYFUNCTION("""COMPUTED_VALUE"""),"-")</f>
        <v>-</v>
      </c>
      <c r="GF29" s="10" t="str">
        <f>IFERROR(__xludf.DUMMYFUNCTION("""COMPUTED_VALUE"""),"-")</f>
        <v>-</v>
      </c>
      <c r="GG29" s="10" t="str">
        <f>IFERROR(__xludf.DUMMYFUNCTION("""COMPUTED_VALUE"""),"-")</f>
        <v>-</v>
      </c>
      <c r="GH29" s="10" t="str">
        <f>IFERROR(__xludf.DUMMYFUNCTION("""COMPUTED_VALUE"""),"-")</f>
        <v>-</v>
      </c>
      <c r="GI29" s="10" t="str">
        <f>IFERROR(__xludf.DUMMYFUNCTION("""COMPUTED_VALUE"""),"-")</f>
        <v>-</v>
      </c>
      <c r="GJ29" s="10" t="str">
        <f>IFERROR(__xludf.DUMMYFUNCTION("""COMPUTED_VALUE"""),"-")</f>
        <v>-</v>
      </c>
      <c r="GK29" s="10" t="str">
        <f>IFERROR(__xludf.DUMMYFUNCTION("""COMPUTED_VALUE"""),"-")</f>
        <v>-</v>
      </c>
      <c r="GL29" s="10" t="str">
        <f>IFERROR(__xludf.DUMMYFUNCTION("""COMPUTED_VALUE"""),"-")</f>
        <v>-</v>
      </c>
      <c r="GM29" s="10" t="str">
        <f>IFERROR(__xludf.DUMMYFUNCTION("""COMPUTED_VALUE"""),"-")</f>
        <v>-</v>
      </c>
      <c r="GN29" s="10" t="str">
        <f>IFERROR(__xludf.DUMMYFUNCTION("""COMPUTED_VALUE"""),"-")</f>
        <v>-</v>
      </c>
      <c r="GO29" s="10" t="str">
        <f>IFERROR(__xludf.DUMMYFUNCTION("""COMPUTED_VALUE"""),"-")</f>
        <v>-</v>
      </c>
      <c r="GP29" s="10" t="str">
        <f>IFERROR(__xludf.DUMMYFUNCTION("""COMPUTED_VALUE"""),"-")</f>
        <v>-</v>
      </c>
      <c r="GQ29" s="10" t="str">
        <f>IFERROR(__xludf.DUMMYFUNCTION("""COMPUTED_VALUE"""),"-")</f>
        <v>-</v>
      </c>
      <c r="GR29" s="10" t="str">
        <f>IFERROR(__xludf.DUMMYFUNCTION("""COMPUTED_VALUE"""),"-")</f>
        <v>-</v>
      </c>
      <c r="GS29" s="10" t="str">
        <f>IFERROR(__xludf.DUMMYFUNCTION("""COMPUTED_VALUE"""),"-")</f>
        <v>-</v>
      </c>
      <c r="GT29" s="10" t="str">
        <f>IFERROR(__xludf.DUMMYFUNCTION("""COMPUTED_VALUE"""),"-")</f>
        <v>-</v>
      </c>
      <c r="GU29" s="10" t="str">
        <f>IFERROR(__xludf.DUMMYFUNCTION("""COMPUTED_VALUE"""),"-")</f>
        <v>-</v>
      </c>
      <c r="GV29" s="10" t="str">
        <f>IFERROR(__xludf.DUMMYFUNCTION("""COMPUTED_VALUE"""),"-")</f>
        <v>-</v>
      </c>
      <c r="GW29" s="10" t="str">
        <f>IFERROR(__xludf.DUMMYFUNCTION("""COMPUTED_VALUE"""),"-")</f>
        <v>-</v>
      </c>
      <c r="GX29" s="10" t="str">
        <f>IFERROR(__xludf.DUMMYFUNCTION("""COMPUTED_VALUE"""),"-")</f>
        <v>-</v>
      </c>
      <c r="GY29" s="10" t="str">
        <f>IFERROR(__xludf.DUMMYFUNCTION("""COMPUTED_VALUE"""),"-")</f>
        <v>-</v>
      </c>
      <c r="GZ29" s="10" t="str">
        <f>IFERROR(__xludf.DUMMYFUNCTION("""COMPUTED_VALUE"""),"-")</f>
        <v>-</v>
      </c>
      <c r="HA29" s="10" t="str">
        <f>IFERROR(__xludf.DUMMYFUNCTION("""COMPUTED_VALUE"""),"-")</f>
        <v>-</v>
      </c>
      <c r="HB29" s="10" t="str">
        <f>IFERROR(__xludf.DUMMYFUNCTION("""COMPUTED_VALUE"""),"-")</f>
        <v>-</v>
      </c>
      <c r="HC29" s="10" t="str">
        <f>IFERROR(__xludf.DUMMYFUNCTION("""COMPUTED_VALUE"""),"-")</f>
        <v>-</v>
      </c>
      <c r="HD29" s="10" t="str">
        <f>IFERROR(__xludf.DUMMYFUNCTION("""COMPUTED_VALUE"""),"-")</f>
        <v>-</v>
      </c>
      <c r="HE29" s="10" t="str">
        <f>IFERROR(__xludf.DUMMYFUNCTION("""COMPUTED_VALUE"""),"-")</f>
        <v>-</v>
      </c>
      <c r="HF29" s="10" t="str">
        <f>IFERROR(__xludf.DUMMYFUNCTION("""COMPUTED_VALUE"""),"-")</f>
        <v>-</v>
      </c>
      <c r="HG29" s="10" t="str">
        <f>IFERROR(__xludf.DUMMYFUNCTION("""COMPUTED_VALUE"""),"-")</f>
        <v>-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</row>
    <row r="30">
      <c r="A30" s="7"/>
      <c r="B30" s="8"/>
      <c r="C30" s="8">
        <f t="shared" si="1"/>
        <v>28</v>
      </c>
      <c r="D30" s="7" t="str">
        <f>IFERROR(__xludf.DUMMYFUNCTION("""COMPUTED_VALUE"""),"StefaN_B")</f>
        <v>StefaN_B</v>
      </c>
      <c r="E30" s="7" t="str">
        <f>IFERROR(__xludf.DUMMYFUNCTION("""COMPUTED_VALUE"""),"Stefan")</f>
        <v>Stefan</v>
      </c>
      <c r="F30" s="7" t="str">
        <f>IFERROR(__xludf.DUMMYFUNCTION("""COMPUTED_VALUE"""),"Bengin")</f>
        <v>Bengin</v>
      </c>
      <c r="G30" s="9">
        <f>IFERROR(__xludf.DUMMYFUNCTION("""COMPUTED_VALUE"""),131.0)</f>
        <v>131</v>
      </c>
      <c r="H30" s="7" t="str">
        <f>IFERROR(__xludf.DUMMYFUNCTION("""COMPUTED_VALUE"""),"ODOBREN")</f>
        <v>ODOBREN</v>
      </c>
      <c r="I30" s="7" t="str">
        <f>IFERROR(__xludf.DUMMYFUNCTION("""COMPUTED_VALUE"""),"Stari grad")</f>
        <v>Stari grad</v>
      </c>
      <c r="J30" s="7" t="str">
        <f>IFERROR(__xludf.DUMMYFUNCTION("""COMPUTED_VALUE"""),"Matematička gimnazija")</f>
        <v>Matematička gimnazija</v>
      </c>
      <c r="K30" s="7" t="str">
        <f>IFERROR(__xludf.DUMMYFUNCTION("""COMPUTED_VALUE"""),"I")</f>
        <v>I</v>
      </c>
      <c r="L30" s="7" t="str">
        <f>IFERROR(__xludf.DUMMYFUNCTION("""COMPUTED_VALUE"""),"B")</f>
        <v>B</v>
      </c>
      <c r="M30" s="7"/>
      <c r="N30" s="11">
        <f>IFERROR(__xludf.DUMMYFUNCTION("""COMPUTED_VALUE"""),100.0)</f>
        <v>100</v>
      </c>
      <c r="O30" s="10">
        <f>IFERROR(__xludf.DUMMYFUNCTION("""COMPUTED_VALUE"""),0.0)</f>
        <v>0</v>
      </c>
      <c r="P30" s="10">
        <f>IFERROR(__xludf.DUMMYFUNCTION("""COMPUTED_VALUE"""),31.0)</f>
        <v>31</v>
      </c>
      <c r="Q30" s="10" t="str">
        <f>IFERROR(__xludf.DUMMYFUNCTION("""COMPUTED_VALUE"""),"-")</f>
        <v>-</v>
      </c>
      <c r="R30" s="10" t="str">
        <f>IFERROR(__xludf.DUMMYFUNCTION("""COMPUTED_VALUE"""),"-")</f>
        <v>-</v>
      </c>
      <c r="S30" s="10" t="str">
        <f>IFERROR(__xludf.DUMMYFUNCTION("""COMPUTED_VALUE"""),"-")</f>
        <v>-</v>
      </c>
      <c r="T30" s="11">
        <f>IFERROR(__xludf.DUMMYFUNCTION("""COMPUTED_VALUE"""),1.0)</f>
        <v>1</v>
      </c>
      <c r="U30" s="10">
        <f>IFERROR(__xludf.DUMMYFUNCTION("""COMPUTED_VALUE"""),1.0)</f>
        <v>1</v>
      </c>
      <c r="V30" s="10">
        <f>IFERROR(__xludf.DUMMYFUNCTION("""COMPUTED_VALUE"""),1.0)</f>
        <v>1</v>
      </c>
      <c r="W30" s="10">
        <f>IFERROR(__xludf.DUMMYFUNCTION("""COMPUTED_VALUE"""),1.0)</f>
        <v>1</v>
      </c>
      <c r="X30" s="10">
        <f>IFERROR(__xludf.DUMMYFUNCTION("""COMPUTED_VALUE"""),1.0)</f>
        <v>1</v>
      </c>
      <c r="Y30" s="10">
        <f>IFERROR(__xludf.DUMMYFUNCTION("""COMPUTED_VALUE"""),1.0)</f>
        <v>1</v>
      </c>
      <c r="Z30" s="10">
        <f>IFERROR(__xludf.DUMMYFUNCTION("""COMPUTED_VALUE"""),1.0)</f>
        <v>1</v>
      </c>
      <c r="AA30" s="10">
        <f>IFERROR(__xludf.DUMMYFUNCTION("""COMPUTED_VALUE"""),1.0)</f>
        <v>1</v>
      </c>
      <c r="AB30" s="10">
        <f>IFERROR(__xludf.DUMMYFUNCTION("""COMPUTED_VALUE"""),1.0)</f>
        <v>1</v>
      </c>
      <c r="AC30" s="10">
        <f>IFERROR(__xludf.DUMMYFUNCTION("""COMPUTED_VALUE"""),1.0)</f>
        <v>1</v>
      </c>
      <c r="AD30" s="10">
        <f>IFERROR(__xludf.DUMMYFUNCTION("""COMPUTED_VALUE"""),1.0)</f>
        <v>1</v>
      </c>
      <c r="AE30" s="10">
        <f>IFERROR(__xludf.DUMMYFUNCTION("""COMPUTED_VALUE"""),1.0)</f>
        <v>1</v>
      </c>
      <c r="AF30" s="10">
        <f>IFERROR(__xludf.DUMMYFUNCTION("""COMPUTED_VALUE"""),1.0)</f>
        <v>1</v>
      </c>
      <c r="AG30" s="10">
        <f>IFERROR(__xludf.DUMMYFUNCTION("""COMPUTED_VALUE"""),1.0)</f>
        <v>1</v>
      </c>
      <c r="AH30" s="10">
        <f>IFERROR(__xludf.DUMMYFUNCTION("""COMPUTED_VALUE"""),1.0)</f>
        <v>1</v>
      </c>
      <c r="AI30" s="10">
        <f>IFERROR(__xludf.DUMMYFUNCTION("""COMPUTED_VALUE"""),1.0)</f>
        <v>1</v>
      </c>
      <c r="AJ30" s="10">
        <f>IFERROR(__xludf.DUMMYFUNCTION("""COMPUTED_VALUE"""),1.0)</f>
        <v>1</v>
      </c>
      <c r="AK30" s="10">
        <f>IFERROR(__xludf.DUMMYFUNCTION("""COMPUTED_VALUE"""),1.0)</f>
        <v>1</v>
      </c>
      <c r="AL30" s="10">
        <f>IFERROR(__xludf.DUMMYFUNCTION("""COMPUTED_VALUE"""),1.0)</f>
        <v>1</v>
      </c>
      <c r="AM30" s="10">
        <f>IFERROR(__xludf.DUMMYFUNCTION("""COMPUTED_VALUE"""),1.0)</f>
        <v>1</v>
      </c>
      <c r="AN30" s="11">
        <f>IFERROR(__xludf.DUMMYFUNCTION("""COMPUTED_VALUE"""),1.0)</f>
        <v>1</v>
      </c>
      <c r="AO30" s="10">
        <f>IFERROR(__xludf.DUMMYFUNCTION("""COMPUTED_VALUE"""),1.0)</f>
        <v>1</v>
      </c>
      <c r="AP30" s="10" t="str">
        <f>IFERROR(__xludf.DUMMYFUNCTION("""COMPUTED_VALUE"""),"WA")</f>
        <v>WA</v>
      </c>
      <c r="AQ30" s="10" t="str">
        <f>IFERROR(__xludf.DUMMYFUNCTION("""COMPUTED_VALUE"""),"WA")</f>
        <v>WA</v>
      </c>
      <c r="AR30" s="10">
        <f>IFERROR(__xludf.DUMMYFUNCTION("""COMPUTED_VALUE"""),1.0)</f>
        <v>1</v>
      </c>
      <c r="AS30" s="10" t="str">
        <f>IFERROR(__xludf.DUMMYFUNCTION("""COMPUTED_VALUE"""),"WA")</f>
        <v>WA</v>
      </c>
      <c r="AT30" s="10" t="str">
        <f>IFERROR(__xludf.DUMMYFUNCTION("""COMPUTED_VALUE"""),"WA")</f>
        <v>WA</v>
      </c>
      <c r="AU30" s="10" t="str">
        <f>IFERROR(__xludf.DUMMYFUNCTION("""COMPUTED_VALUE"""),"WA")</f>
        <v>WA</v>
      </c>
      <c r="AV30" s="10" t="str">
        <f>IFERROR(__xludf.DUMMYFUNCTION("""COMPUTED_VALUE"""),"WA")</f>
        <v>WA</v>
      </c>
      <c r="AW30" s="10" t="str">
        <f>IFERROR(__xludf.DUMMYFUNCTION("""COMPUTED_VALUE"""),"WA")</f>
        <v>WA</v>
      </c>
      <c r="AX30" s="10" t="str">
        <f>IFERROR(__xludf.DUMMYFUNCTION("""COMPUTED_VALUE"""),"WA")</f>
        <v>WA</v>
      </c>
      <c r="AY30" s="10" t="str">
        <f>IFERROR(__xludf.DUMMYFUNCTION("""COMPUTED_VALUE"""),"WA")</f>
        <v>WA</v>
      </c>
      <c r="AZ30" s="10">
        <f>IFERROR(__xludf.DUMMYFUNCTION("""COMPUTED_VALUE"""),1.0)</f>
        <v>1</v>
      </c>
      <c r="BA30" s="10" t="str">
        <f>IFERROR(__xludf.DUMMYFUNCTION("""COMPUTED_VALUE"""),"WA")</f>
        <v>WA</v>
      </c>
      <c r="BB30" s="10">
        <f>IFERROR(__xludf.DUMMYFUNCTION("""COMPUTED_VALUE"""),1.0)</f>
        <v>1</v>
      </c>
      <c r="BC30" s="10" t="str">
        <f>IFERROR(__xludf.DUMMYFUNCTION("""COMPUTED_VALUE"""),"WA")</f>
        <v>WA</v>
      </c>
      <c r="BD30" s="10" t="str">
        <f>IFERROR(__xludf.DUMMYFUNCTION("""COMPUTED_VALUE"""),"WA")</f>
        <v>WA</v>
      </c>
      <c r="BE30" s="10">
        <f>IFERROR(__xludf.DUMMYFUNCTION("""COMPUTED_VALUE"""),1.0)</f>
        <v>1</v>
      </c>
      <c r="BF30" s="10" t="str">
        <f>IFERROR(__xludf.DUMMYFUNCTION("""COMPUTED_VALUE"""),"WA")</f>
        <v>WA</v>
      </c>
      <c r="BG30" s="10" t="str">
        <f>IFERROR(__xludf.DUMMYFUNCTION("""COMPUTED_VALUE"""),"WA")</f>
        <v>WA</v>
      </c>
      <c r="BH30" s="10" t="str">
        <f>IFERROR(__xludf.DUMMYFUNCTION("""COMPUTED_VALUE"""),"WA")</f>
        <v>WA</v>
      </c>
      <c r="BI30" s="10" t="str">
        <f>IFERROR(__xludf.DUMMYFUNCTION("""COMPUTED_VALUE"""),"WA")</f>
        <v>WA</v>
      </c>
      <c r="BJ30" s="10" t="str">
        <f>IFERROR(__xludf.DUMMYFUNCTION("""COMPUTED_VALUE"""),"WA")</f>
        <v>WA</v>
      </c>
      <c r="BK30" s="10" t="str">
        <f>IFERROR(__xludf.DUMMYFUNCTION("""COMPUTED_VALUE"""),"WA")</f>
        <v>WA</v>
      </c>
      <c r="BL30" s="11">
        <f>IFERROR(__xludf.DUMMYFUNCTION("""COMPUTED_VALUE"""),1.0)</f>
        <v>1</v>
      </c>
      <c r="BM30" s="10" t="str">
        <f>IFERROR(__xludf.DUMMYFUNCTION("""COMPUTED_VALUE"""),"WA")</f>
        <v>WA</v>
      </c>
      <c r="BN30" s="10">
        <f>IFERROR(__xludf.DUMMYFUNCTION("""COMPUTED_VALUE"""),1.0)</f>
        <v>1</v>
      </c>
      <c r="BO30" s="10">
        <f>IFERROR(__xludf.DUMMYFUNCTION("""COMPUTED_VALUE"""),1.0)</f>
        <v>1</v>
      </c>
      <c r="BP30" s="10">
        <f>IFERROR(__xludf.DUMMYFUNCTION("""COMPUTED_VALUE"""),1.0)</f>
        <v>1</v>
      </c>
      <c r="BQ30" s="10">
        <f>IFERROR(__xludf.DUMMYFUNCTION("""COMPUTED_VALUE"""),1.0)</f>
        <v>1</v>
      </c>
      <c r="BR30" s="10">
        <f>IFERROR(__xludf.DUMMYFUNCTION("""COMPUTED_VALUE"""),1.0)</f>
        <v>1</v>
      </c>
      <c r="BS30" s="10">
        <f>IFERROR(__xludf.DUMMYFUNCTION("""COMPUTED_VALUE"""),1.0)</f>
        <v>1</v>
      </c>
      <c r="BT30" s="10">
        <f>IFERROR(__xludf.DUMMYFUNCTION("""COMPUTED_VALUE"""),1.0)</f>
        <v>1</v>
      </c>
      <c r="BU30" s="10">
        <f>IFERROR(__xludf.DUMMYFUNCTION("""COMPUTED_VALUE"""),1.0)</f>
        <v>1</v>
      </c>
      <c r="BV30" s="10">
        <f>IFERROR(__xludf.DUMMYFUNCTION("""COMPUTED_VALUE"""),1.0)</f>
        <v>1</v>
      </c>
      <c r="BW30" s="10">
        <f>IFERROR(__xludf.DUMMYFUNCTION("""COMPUTED_VALUE"""),1.0)</f>
        <v>1</v>
      </c>
      <c r="BX30" s="10">
        <f>IFERROR(__xludf.DUMMYFUNCTION("""COMPUTED_VALUE"""),1.0)</f>
        <v>1</v>
      </c>
      <c r="BY30" s="10" t="str">
        <f>IFERROR(__xludf.DUMMYFUNCTION("""COMPUTED_VALUE"""),"WA")</f>
        <v>WA</v>
      </c>
      <c r="BZ30" s="10" t="str">
        <f>IFERROR(__xludf.DUMMYFUNCTION("""COMPUTED_VALUE"""),"WA")</f>
        <v>WA</v>
      </c>
      <c r="CA30" s="10" t="str">
        <f>IFERROR(__xludf.DUMMYFUNCTION("""COMPUTED_VALUE"""),"WA")</f>
        <v>WA</v>
      </c>
      <c r="CB30" s="10" t="str">
        <f>IFERROR(__xludf.DUMMYFUNCTION("""COMPUTED_VALUE"""),"WA")</f>
        <v>WA</v>
      </c>
      <c r="CC30" s="10" t="str">
        <f>IFERROR(__xludf.DUMMYFUNCTION("""COMPUTED_VALUE"""),"WA")</f>
        <v>WA</v>
      </c>
      <c r="CD30" s="10" t="str">
        <f>IFERROR(__xludf.DUMMYFUNCTION("""COMPUTED_VALUE"""),"WA")</f>
        <v>WA</v>
      </c>
      <c r="CE30" s="10">
        <f>IFERROR(__xludf.DUMMYFUNCTION("""COMPUTED_VALUE"""),1.0)</f>
        <v>1</v>
      </c>
      <c r="CF30" s="10">
        <f>IFERROR(__xludf.DUMMYFUNCTION("""COMPUTED_VALUE"""),1.0)</f>
        <v>1</v>
      </c>
      <c r="CG30" s="10">
        <f>IFERROR(__xludf.DUMMYFUNCTION("""COMPUTED_VALUE"""),1.0)</f>
        <v>1</v>
      </c>
      <c r="CH30" s="10">
        <f>IFERROR(__xludf.DUMMYFUNCTION("""COMPUTED_VALUE"""),1.0)</f>
        <v>1</v>
      </c>
      <c r="CI30" s="10" t="str">
        <f>IFERROR(__xludf.DUMMYFUNCTION("""COMPUTED_VALUE"""),"WA")</f>
        <v>WA</v>
      </c>
      <c r="CJ30" s="10" t="str">
        <f>IFERROR(__xludf.DUMMYFUNCTION("""COMPUTED_VALUE"""),"WA")</f>
        <v>WA</v>
      </c>
      <c r="CK30" s="10" t="str">
        <f>IFERROR(__xludf.DUMMYFUNCTION("""COMPUTED_VALUE"""),"WA")</f>
        <v>WA</v>
      </c>
      <c r="CL30" s="10" t="str">
        <f>IFERROR(__xludf.DUMMYFUNCTION("""COMPUTED_VALUE"""),"WA")</f>
        <v>WA</v>
      </c>
      <c r="CM30" s="10" t="str">
        <f>IFERROR(__xludf.DUMMYFUNCTION("""COMPUTED_VALUE"""),"WA")</f>
        <v>WA</v>
      </c>
      <c r="CN30" s="10" t="str">
        <f>IFERROR(__xludf.DUMMYFUNCTION("""COMPUTED_VALUE"""),"WA")</f>
        <v>WA</v>
      </c>
      <c r="CO30" s="11" t="str">
        <f>IFERROR(__xludf.DUMMYFUNCTION("""COMPUTED_VALUE"""),"-")</f>
        <v>-</v>
      </c>
      <c r="CP30" s="10" t="str">
        <f>IFERROR(__xludf.DUMMYFUNCTION("""COMPUTED_VALUE"""),"-")</f>
        <v>-</v>
      </c>
      <c r="CQ30" s="10" t="str">
        <f>IFERROR(__xludf.DUMMYFUNCTION("""COMPUTED_VALUE"""),"-")</f>
        <v>-</v>
      </c>
      <c r="CR30" s="10" t="str">
        <f>IFERROR(__xludf.DUMMYFUNCTION("""COMPUTED_VALUE"""),"-")</f>
        <v>-</v>
      </c>
      <c r="CS30" s="10" t="str">
        <f>IFERROR(__xludf.DUMMYFUNCTION("""COMPUTED_VALUE"""),"-")</f>
        <v>-</v>
      </c>
      <c r="CT30" s="10" t="str">
        <f>IFERROR(__xludf.DUMMYFUNCTION("""COMPUTED_VALUE"""),"-")</f>
        <v>-</v>
      </c>
      <c r="CU30" s="10" t="str">
        <f>IFERROR(__xludf.DUMMYFUNCTION("""COMPUTED_VALUE"""),"-")</f>
        <v>-</v>
      </c>
      <c r="CV30" s="10" t="str">
        <f>IFERROR(__xludf.DUMMYFUNCTION("""COMPUTED_VALUE"""),"-")</f>
        <v>-</v>
      </c>
      <c r="CW30" s="10" t="str">
        <f>IFERROR(__xludf.DUMMYFUNCTION("""COMPUTED_VALUE"""),"-")</f>
        <v>-</v>
      </c>
      <c r="CX30" s="10" t="str">
        <f>IFERROR(__xludf.DUMMYFUNCTION("""COMPUTED_VALUE"""),"-")</f>
        <v>-</v>
      </c>
      <c r="CY30" s="10" t="str">
        <f>IFERROR(__xludf.DUMMYFUNCTION("""COMPUTED_VALUE"""),"-")</f>
        <v>-</v>
      </c>
      <c r="CZ30" s="10" t="str">
        <f>IFERROR(__xludf.DUMMYFUNCTION("""COMPUTED_VALUE"""),"-")</f>
        <v>-</v>
      </c>
      <c r="DA30" s="10" t="str">
        <f>IFERROR(__xludf.DUMMYFUNCTION("""COMPUTED_VALUE"""),"-")</f>
        <v>-</v>
      </c>
      <c r="DB30" s="10" t="str">
        <f>IFERROR(__xludf.DUMMYFUNCTION("""COMPUTED_VALUE"""),"-")</f>
        <v>-</v>
      </c>
      <c r="DC30" s="10" t="str">
        <f>IFERROR(__xludf.DUMMYFUNCTION("""COMPUTED_VALUE"""),"-")</f>
        <v>-</v>
      </c>
      <c r="DD30" s="10" t="str">
        <f>IFERROR(__xludf.DUMMYFUNCTION("""COMPUTED_VALUE"""),"-")</f>
        <v>-</v>
      </c>
      <c r="DE30" s="10" t="str">
        <f>IFERROR(__xludf.DUMMYFUNCTION("""COMPUTED_VALUE"""),"-")</f>
        <v>-</v>
      </c>
      <c r="DF30" s="10" t="str">
        <f>IFERROR(__xludf.DUMMYFUNCTION("""COMPUTED_VALUE"""),"-")</f>
        <v>-</v>
      </c>
      <c r="DG30" s="10" t="str">
        <f>IFERROR(__xludf.DUMMYFUNCTION("""COMPUTED_VALUE"""),"-")</f>
        <v>-</v>
      </c>
      <c r="DH30" s="10" t="str">
        <f>IFERROR(__xludf.DUMMYFUNCTION("""COMPUTED_VALUE"""),"-")</f>
        <v>-</v>
      </c>
      <c r="DI30" s="10" t="str">
        <f>IFERROR(__xludf.DUMMYFUNCTION("""COMPUTED_VALUE"""),"-")</f>
        <v>-</v>
      </c>
      <c r="DJ30" s="10" t="str">
        <f>IFERROR(__xludf.DUMMYFUNCTION("""COMPUTED_VALUE"""),"-")</f>
        <v>-</v>
      </c>
      <c r="DK30" s="10" t="str">
        <f>IFERROR(__xludf.DUMMYFUNCTION("""COMPUTED_VALUE"""),"-")</f>
        <v>-</v>
      </c>
      <c r="DL30" s="10" t="str">
        <f>IFERROR(__xludf.DUMMYFUNCTION("""COMPUTED_VALUE"""),"-")</f>
        <v>-</v>
      </c>
      <c r="DM30" s="10" t="str">
        <f>IFERROR(__xludf.DUMMYFUNCTION("""COMPUTED_VALUE"""),"-")</f>
        <v>-</v>
      </c>
      <c r="DN30" s="10" t="str">
        <f>IFERROR(__xludf.DUMMYFUNCTION("""COMPUTED_VALUE"""),"-")</f>
        <v>-</v>
      </c>
      <c r="DO30" s="10" t="str">
        <f>IFERROR(__xludf.DUMMYFUNCTION("""COMPUTED_VALUE"""),"-")</f>
        <v>-</v>
      </c>
      <c r="DP30" s="10" t="str">
        <f>IFERROR(__xludf.DUMMYFUNCTION("""COMPUTED_VALUE"""),"-")</f>
        <v>-</v>
      </c>
      <c r="DQ30" s="10" t="str">
        <f>IFERROR(__xludf.DUMMYFUNCTION("""COMPUTED_VALUE"""),"-")</f>
        <v>-</v>
      </c>
      <c r="DR30" s="10" t="str">
        <f>IFERROR(__xludf.DUMMYFUNCTION("""COMPUTED_VALUE"""),"-")</f>
        <v>-</v>
      </c>
      <c r="DS30" s="10" t="str">
        <f>IFERROR(__xludf.DUMMYFUNCTION("""COMPUTED_VALUE"""),"-")</f>
        <v>-</v>
      </c>
      <c r="DT30" s="10" t="str">
        <f>IFERROR(__xludf.DUMMYFUNCTION("""COMPUTED_VALUE"""),"-")</f>
        <v>-</v>
      </c>
      <c r="DU30" s="10" t="str">
        <f>IFERROR(__xludf.DUMMYFUNCTION("""COMPUTED_VALUE"""),"-")</f>
        <v>-</v>
      </c>
      <c r="DV30" s="10" t="str">
        <f>IFERROR(__xludf.DUMMYFUNCTION("""COMPUTED_VALUE"""),"-")</f>
        <v>-</v>
      </c>
      <c r="DW30" s="10" t="str">
        <f>IFERROR(__xludf.DUMMYFUNCTION("""COMPUTED_VALUE"""),"-")</f>
        <v>-</v>
      </c>
      <c r="DX30" s="10" t="str">
        <f>IFERROR(__xludf.DUMMYFUNCTION("""COMPUTED_VALUE"""),"-")</f>
        <v>-</v>
      </c>
      <c r="DY30" s="10" t="str">
        <f>IFERROR(__xludf.DUMMYFUNCTION("""COMPUTED_VALUE"""),"-")</f>
        <v>-</v>
      </c>
      <c r="DZ30" s="10" t="str">
        <f>IFERROR(__xludf.DUMMYFUNCTION("""COMPUTED_VALUE"""),"-")</f>
        <v>-</v>
      </c>
      <c r="EA30" s="10" t="str">
        <f>IFERROR(__xludf.DUMMYFUNCTION("""COMPUTED_VALUE"""),"-")</f>
        <v>-</v>
      </c>
      <c r="EB30" s="10" t="str">
        <f>IFERROR(__xludf.DUMMYFUNCTION("""COMPUTED_VALUE"""),"-")</f>
        <v>-</v>
      </c>
      <c r="EC30" s="10" t="str">
        <f>IFERROR(__xludf.DUMMYFUNCTION("""COMPUTED_VALUE"""),"-")</f>
        <v>-</v>
      </c>
      <c r="ED30" s="10" t="str">
        <f>IFERROR(__xludf.DUMMYFUNCTION("""COMPUTED_VALUE"""),"-")</f>
        <v>-</v>
      </c>
      <c r="EE30" s="10" t="str">
        <f>IFERROR(__xludf.DUMMYFUNCTION("""COMPUTED_VALUE"""),"-")</f>
        <v>-</v>
      </c>
      <c r="EF30" s="10" t="str">
        <f>IFERROR(__xludf.DUMMYFUNCTION("""COMPUTED_VALUE"""),"-")</f>
        <v>-</v>
      </c>
      <c r="EG30" s="10" t="str">
        <f>IFERROR(__xludf.DUMMYFUNCTION("""COMPUTED_VALUE"""),"-")</f>
        <v>-</v>
      </c>
      <c r="EH30" s="10" t="str">
        <f>IFERROR(__xludf.DUMMYFUNCTION("""COMPUTED_VALUE"""),"-")</f>
        <v>-</v>
      </c>
      <c r="EI30" s="10" t="str">
        <f>IFERROR(__xludf.DUMMYFUNCTION("""COMPUTED_VALUE"""),"-")</f>
        <v>-</v>
      </c>
      <c r="EJ30" s="10" t="str">
        <f>IFERROR(__xludf.DUMMYFUNCTION("""COMPUTED_VALUE"""),"-")</f>
        <v>-</v>
      </c>
      <c r="EK30" s="10" t="str">
        <f>IFERROR(__xludf.DUMMYFUNCTION("""COMPUTED_VALUE"""),"-")</f>
        <v>-</v>
      </c>
      <c r="EL30" s="10" t="str">
        <f>IFERROR(__xludf.DUMMYFUNCTION("""COMPUTED_VALUE"""),"-")</f>
        <v>-</v>
      </c>
      <c r="EM30" s="10" t="str">
        <f>IFERROR(__xludf.DUMMYFUNCTION("""COMPUTED_VALUE"""),"-")</f>
        <v>-</v>
      </c>
      <c r="EN30" s="10" t="str">
        <f>IFERROR(__xludf.DUMMYFUNCTION("""COMPUTED_VALUE"""),"-")</f>
        <v>-</v>
      </c>
      <c r="EO30" s="10" t="str">
        <f>IFERROR(__xludf.DUMMYFUNCTION("""COMPUTED_VALUE"""),"-")</f>
        <v>-</v>
      </c>
      <c r="EP30" s="10" t="str">
        <f>IFERROR(__xludf.DUMMYFUNCTION("""COMPUTED_VALUE"""),"-")</f>
        <v>-</v>
      </c>
      <c r="EQ30" s="10" t="str">
        <f>IFERROR(__xludf.DUMMYFUNCTION("""COMPUTED_VALUE"""),"-")</f>
        <v>-</v>
      </c>
      <c r="ER30" s="10" t="str">
        <f>IFERROR(__xludf.DUMMYFUNCTION("""COMPUTED_VALUE"""),"-")</f>
        <v>-</v>
      </c>
      <c r="ES30" s="10" t="str">
        <f>IFERROR(__xludf.DUMMYFUNCTION("""COMPUTED_VALUE"""),"-")</f>
        <v>-</v>
      </c>
      <c r="ET30" s="10" t="str">
        <f>IFERROR(__xludf.DUMMYFUNCTION("""COMPUTED_VALUE"""),"-")</f>
        <v>-</v>
      </c>
      <c r="EU30" s="10" t="str">
        <f>IFERROR(__xludf.DUMMYFUNCTION("""COMPUTED_VALUE"""),"-")</f>
        <v>-</v>
      </c>
      <c r="EV30" s="10" t="str">
        <f>IFERROR(__xludf.DUMMYFUNCTION("""COMPUTED_VALUE"""),"-")</f>
        <v>-</v>
      </c>
      <c r="EW30" s="10" t="str">
        <f>IFERROR(__xludf.DUMMYFUNCTION("""COMPUTED_VALUE"""),"-")</f>
        <v>-</v>
      </c>
      <c r="EX30" s="10" t="str">
        <f>IFERROR(__xludf.DUMMYFUNCTION("""COMPUTED_VALUE"""),"-")</f>
        <v>-</v>
      </c>
      <c r="EY30" s="10" t="str">
        <f>IFERROR(__xludf.DUMMYFUNCTION("""COMPUTED_VALUE"""),"-")</f>
        <v>-</v>
      </c>
      <c r="EZ30" s="10" t="str">
        <f>IFERROR(__xludf.DUMMYFUNCTION("""COMPUTED_VALUE"""),"-")</f>
        <v>-</v>
      </c>
      <c r="FA30" s="10" t="str">
        <f>IFERROR(__xludf.DUMMYFUNCTION("""COMPUTED_VALUE"""),"-")</f>
        <v>-</v>
      </c>
      <c r="FB30" s="10" t="str">
        <f>IFERROR(__xludf.DUMMYFUNCTION("""COMPUTED_VALUE"""),"-")</f>
        <v>-</v>
      </c>
      <c r="FC30" s="10" t="str">
        <f>IFERROR(__xludf.DUMMYFUNCTION("""COMPUTED_VALUE"""),"-")</f>
        <v>-</v>
      </c>
      <c r="FD30" s="11" t="str">
        <f>IFERROR(__xludf.DUMMYFUNCTION("""COMPUTED_VALUE"""),"-")</f>
        <v>-</v>
      </c>
      <c r="FE30" s="10" t="str">
        <f>IFERROR(__xludf.DUMMYFUNCTION("""COMPUTED_VALUE"""),"-")</f>
        <v>-</v>
      </c>
      <c r="FF30" s="10" t="str">
        <f>IFERROR(__xludf.DUMMYFUNCTION("""COMPUTED_VALUE"""),"-")</f>
        <v>-</v>
      </c>
      <c r="FG30" s="10" t="str">
        <f>IFERROR(__xludf.DUMMYFUNCTION("""COMPUTED_VALUE"""),"-")</f>
        <v>-</v>
      </c>
      <c r="FH30" s="10" t="str">
        <f>IFERROR(__xludf.DUMMYFUNCTION("""COMPUTED_VALUE"""),"-")</f>
        <v>-</v>
      </c>
      <c r="FI30" s="10" t="str">
        <f>IFERROR(__xludf.DUMMYFUNCTION("""COMPUTED_VALUE"""),"-")</f>
        <v>-</v>
      </c>
      <c r="FJ30" s="10" t="str">
        <f>IFERROR(__xludf.DUMMYFUNCTION("""COMPUTED_VALUE"""),"-")</f>
        <v>-</v>
      </c>
      <c r="FK30" s="10" t="str">
        <f>IFERROR(__xludf.DUMMYFUNCTION("""COMPUTED_VALUE"""),"-")</f>
        <v>-</v>
      </c>
      <c r="FL30" s="10" t="str">
        <f>IFERROR(__xludf.DUMMYFUNCTION("""COMPUTED_VALUE"""),"-")</f>
        <v>-</v>
      </c>
      <c r="FM30" s="10" t="str">
        <f>IFERROR(__xludf.DUMMYFUNCTION("""COMPUTED_VALUE"""),"-")</f>
        <v>-</v>
      </c>
      <c r="FN30" s="10" t="str">
        <f>IFERROR(__xludf.DUMMYFUNCTION("""COMPUTED_VALUE"""),"-")</f>
        <v>-</v>
      </c>
      <c r="FO30" s="10" t="str">
        <f>IFERROR(__xludf.DUMMYFUNCTION("""COMPUTED_VALUE"""),"-")</f>
        <v>-</v>
      </c>
      <c r="FP30" s="10" t="str">
        <f>IFERROR(__xludf.DUMMYFUNCTION("""COMPUTED_VALUE"""),"-")</f>
        <v>-</v>
      </c>
      <c r="FQ30" s="10" t="str">
        <f>IFERROR(__xludf.DUMMYFUNCTION("""COMPUTED_VALUE"""),"-")</f>
        <v>-</v>
      </c>
      <c r="FR30" s="10" t="str">
        <f>IFERROR(__xludf.DUMMYFUNCTION("""COMPUTED_VALUE"""),"-")</f>
        <v>-</v>
      </c>
      <c r="FS30" s="10" t="str">
        <f>IFERROR(__xludf.DUMMYFUNCTION("""COMPUTED_VALUE"""),"-")</f>
        <v>-</v>
      </c>
      <c r="FT30" s="10" t="str">
        <f>IFERROR(__xludf.DUMMYFUNCTION("""COMPUTED_VALUE"""),"-")</f>
        <v>-</v>
      </c>
      <c r="FU30" s="10" t="str">
        <f>IFERROR(__xludf.DUMMYFUNCTION("""COMPUTED_VALUE"""),"-")</f>
        <v>-</v>
      </c>
      <c r="FV30" s="10" t="str">
        <f>IFERROR(__xludf.DUMMYFUNCTION("""COMPUTED_VALUE"""),"-")</f>
        <v>-</v>
      </c>
      <c r="FW30" s="10" t="str">
        <f>IFERROR(__xludf.DUMMYFUNCTION("""COMPUTED_VALUE"""),"-")</f>
        <v>-</v>
      </c>
      <c r="FX30" s="10" t="str">
        <f>IFERROR(__xludf.DUMMYFUNCTION("""COMPUTED_VALUE"""),"-")</f>
        <v>-</v>
      </c>
      <c r="FY30" s="10" t="str">
        <f>IFERROR(__xludf.DUMMYFUNCTION("""COMPUTED_VALUE"""),"-")</f>
        <v>-</v>
      </c>
      <c r="FZ30" s="10" t="str">
        <f>IFERROR(__xludf.DUMMYFUNCTION("""COMPUTED_VALUE"""),"-")</f>
        <v>-</v>
      </c>
      <c r="GA30" s="10" t="str">
        <f>IFERROR(__xludf.DUMMYFUNCTION("""COMPUTED_VALUE"""),"-")</f>
        <v>-</v>
      </c>
      <c r="GB30" s="10" t="str">
        <f>IFERROR(__xludf.DUMMYFUNCTION("""COMPUTED_VALUE"""),"-")</f>
        <v>-</v>
      </c>
      <c r="GC30" s="10" t="str">
        <f>IFERROR(__xludf.DUMMYFUNCTION("""COMPUTED_VALUE"""),"-")</f>
        <v>-</v>
      </c>
      <c r="GD30" s="10" t="str">
        <f>IFERROR(__xludf.DUMMYFUNCTION("""COMPUTED_VALUE"""),"-")</f>
        <v>-</v>
      </c>
      <c r="GE30" s="10" t="str">
        <f>IFERROR(__xludf.DUMMYFUNCTION("""COMPUTED_VALUE"""),"-")</f>
        <v>-</v>
      </c>
      <c r="GF30" s="10" t="str">
        <f>IFERROR(__xludf.DUMMYFUNCTION("""COMPUTED_VALUE"""),"-")</f>
        <v>-</v>
      </c>
      <c r="GG30" s="10" t="str">
        <f>IFERROR(__xludf.DUMMYFUNCTION("""COMPUTED_VALUE"""),"-")</f>
        <v>-</v>
      </c>
      <c r="GH30" s="10" t="str">
        <f>IFERROR(__xludf.DUMMYFUNCTION("""COMPUTED_VALUE"""),"-")</f>
        <v>-</v>
      </c>
      <c r="GI30" s="10" t="str">
        <f>IFERROR(__xludf.DUMMYFUNCTION("""COMPUTED_VALUE"""),"-")</f>
        <v>-</v>
      </c>
      <c r="GJ30" s="10" t="str">
        <f>IFERROR(__xludf.DUMMYFUNCTION("""COMPUTED_VALUE"""),"-")</f>
        <v>-</v>
      </c>
      <c r="GK30" s="10" t="str">
        <f>IFERROR(__xludf.DUMMYFUNCTION("""COMPUTED_VALUE"""),"-")</f>
        <v>-</v>
      </c>
      <c r="GL30" s="10" t="str">
        <f>IFERROR(__xludf.DUMMYFUNCTION("""COMPUTED_VALUE"""),"-")</f>
        <v>-</v>
      </c>
      <c r="GM30" s="10" t="str">
        <f>IFERROR(__xludf.DUMMYFUNCTION("""COMPUTED_VALUE"""),"-")</f>
        <v>-</v>
      </c>
      <c r="GN30" s="10" t="str">
        <f>IFERROR(__xludf.DUMMYFUNCTION("""COMPUTED_VALUE"""),"-")</f>
        <v>-</v>
      </c>
      <c r="GO30" s="10" t="str">
        <f>IFERROR(__xludf.DUMMYFUNCTION("""COMPUTED_VALUE"""),"-")</f>
        <v>-</v>
      </c>
      <c r="GP30" s="10" t="str">
        <f>IFERROR(__xludf.DUMMYFUNCTION("""COMPUTED_VALUE"""),"-")</f>
        <v>-</v>
      </c>
      <c r="GQ30" s="10" t="str">
        <f>IFERROR(__xludf.DUMMYFUNCTION("""COMPUTED_VALUE"""),"-")</f>
        <v>-</v>
      </c>
      <c r="GR30" s="10" t="str">
        <f>IFERROR(__xludf.DUMMYFUNCTION("""COMPUTED_VALUE"""),"-")</f>
        <v>-</v>
      </c>
      <c r="GS30" s="10" t="str">
        <f>IFERROR(__xludf.DUMMYFUNCTION("""COMPUTED_VALUE"""),"-")</f>
        <v>-</v>
      </c>
      <c r="GT30" s="10" t="str">
        <f>IFERROR(__xludf.DUMMYFUNCTION("""COMPUTED_VALUE"""),"-")</f>
        <v>-</v>
      </c>
      <c r="GU30" s="10" t="str">
        <f>IFERROR(__xludf.DUMMYFUNCTION("""COMPUTED_VALUE"""),"-")</f>
        <v>-</v>
      </c>
      <c r="GV30" s="10" t="str">
        <f>IFERROR(__xludf.DUMMYFUNCTION("""COMPUTED_VALUE"""),"-")</f>
        <v>-</v>
      </c>
      <c r="GW30" s="10" t="str">
        <f>IFERROR(__xludf.DUMMYFUNCTION("""COMPUTED_VALUE"""),"-")</f>
        <v>-</v>
      </c>
      <c r="GX30" s="10" t="str">
        <f>IFERROR(__xludf.DUMMYFUNCTION("""COMPUTED_VALUE"""),"-")</f>
        <v>-</v>
      </c>
      <c r="GY30" s="10" t="str">
        <f>IFERROR(__xludf.DUMMYFUNCTION("""COMPUTED_VALUE"""),"-")</f>
        <v>-</v>
      </c>
      <c r="GZ30" s="10" t="str">
        <f>IFERROR(__xludf.DUMMYFUNCTION("""COMPUTED_VALUE"""),"-")</f>
        <v>-</v>
      </c>
      <c r="HA30" s="10" t="str">
        <f>IFERROR(__xludf.DUMMYFUNCTION("""COMPUTED_VALUE"""),"-")</f>
        <v>-</v>
      </c>
      <c r="HB30" s="10" t="str">
        <f>IFERROR(__xludf.DUMMYFUNCTION("""COMPUTED_VALUE"""),"-")</f>
        <v>-</v>
      </c>
      <c r="HC30" s="10" t="str">
        <f>IFERROR(__xludf.DUMMYFUNCTION("""COMPUTED_VALUE"""),"-")</f>
        <v>-</v>
      </c>
      <c r="HD30" s="10" t="str">
        <f>IFERROR(__xludf.DUMMYFUNCTION("""COMPUTED_VALUE"""),"-")</f>
        <v>-</v>
      </c>
      <c r="HE30" s="10" t="str">
        <f>IFERROR(__xludf.DUMMYFUNCTION("""COMPUTED_VALUE"""),"-")</f>
        <v>-</v>
      </c>
      <c r="HF30" s="10" t="str">
        <f>IFERROR(__xludf.DUMMYFUNCTION("""COMPUTED_VALUE"""),"-")</f>
        <v>-</v>
      </c>
      <c r="HG30" s="10" t="str">
        <f>IFERROR(__xludf.DUMMYFUNCTION("""COMPUTED_VALUE"""),"-")</f>
        <v>-</v>
      </c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</row>
    <row r="31">
      <c r="A31" s="7"/>
      <c r="B31" s="8"/>
      <c r="C31" s="8">
        <f t="shared" si="1"/>
        <v>29</v>
      </c>
      <c r="D31" s="7" t="str">
        <f>IFERROR(__xludf.DUMMYFUNCTION("""COMPUTED_VALUE"""),"milosh")</f>
        <v>milosh</v>
      </c>
      <c r="E31" s="7" t="str">
        <f>IFERROR(__xludf.DUMMYFUNCTION("""COMPUTED_VALUE"""),"Miloš")</f>
        <v>Miloš</v>
      </c>
      <c r="F31" s="7" t="str">
        <f>IFERROR(__xludf.DUMMYFUNCTION("""COMPUTED_VALUE"""),"Jevtović")</f>
        <v>Jevtović</v>
      </c>
      <c r="G31" s="9">
        <f>IFERROR(__xludf.DUMMYFUNCTION("""COMPUTED_VALUE"""),121.0)</f>
        <v>121</v>
      </c>
      <c r="H31" s="7" t="str">
        <f>IFERROR(__xludf.DUMMYFUNCTION("""COMPUTED_VALUE"""),"ODOBREN")</f>
        <v>ODOBREN</v>
      </c>
      <c r="I31" s="7" t="str">
        <f>IFERROR(__xludf.DUMMYFUNCTION("""COMPUTED_VALUE"""),"Čačak")</f>
        <v>Čačak</v>
      </c>
      <c r="J31" s="7" t="str">
        <f>IFERROR(__xludf.DUMMYFUNCTION("""COMPUTED_VALUE"""),"Tehnička škola")</f>
        <v>Tehnička škola</v>
      </c>
      <c r="K31" s="7" t="str">
        <f>IFERROR(__xludf.DUMMYFUNCTION("""COMPUTED_VALUE"""),"IV")</f>
        <v>IV</v>
      </c>
      <c r="L31" s="7" t="str">
        <f>IFERROR(__xludf.DUMMYFUNCTION("""COMPUTED_VALUE"""),"B")</f>
        <v>B</v>
      </c>
      <c r="M31" s="7"/>
      <c r="N31" s="11">
        <f>IFERROR(__xludf.DUMMYFUNCTION("""COMPUTED_VALUE"""),100.0)</f>
        <v>100</v>
      </c>
      <c r="O31" s="10">
        <f>IFERROR(__xludf.DUMMYFUNCTION("""COMPUTED_VALUE"""),21.0)</f>
        <v>21</v>
      </c>
      <c r="P31" s="10" t="str">
        <f>IFERROR(__xludf.DUMMYFUNCTION("""COMPUTED_VALUE"""),"-")</f>
        <v>-</v>
      </c>
      <c r="Q31" s="10">
        <f>IFERROR(__xludf.DUMMYFUNCTION("""COMPUTED_VALUE"""),0.0)</f>
        <v>0</v>
      </c>
      <c r="R31" s="10" t="str">
        <f>IFERROR(__xludf.DUMMYFUNCTION("""COMPUTED_VALUE"""),"-")</f>
        <v>-</v>
      </c>
      <c r="S31" s="10" t="str">
        <f>IFERROR(__xludf.DUMMYFUNCTION("""COMPUTED_VALUE"""),"-")</f>
        <v>-</v>
      </c>
      <c r="T31" s="11">
        <f>IFERROR(__xludf.DUMMYFUNCTION("""COMPUTED_VALUE"""),1.0)</f>
        <v>1</v>
      </c>
      <c r="U31" s="10">
        <f>IFERROR(__xludf.DUMMYFUNCTION("""COMPUTED_VALUE"""),1.0)</f>
        <v>1</v>
      </c>
      <c r="V31" s="10">
        <f>IFERROR(__xludf.DUMMYFUNCTION("""COMPUTED_VALUE"""),1.0)</f>
        <v>1</v>
      </c>
      <c r="W31" s="10">
        <f>IFERROR(__xludf.DUMMYFUNCTION("""COMPUTED_VALUE"""),1.0)</f>
        <v>1</v>
      </c>
      <c r="X31" s="10">
        <f>IFERROR(__xludf.DUMMYFUNCTION("""COMPUTED_VALUE"""),1.0)</f>
        <v>1</v>
      </c>
      <c r="Y31" s="10">
        <f>IFERROR(__xludf.DUMMYFUNCTION("""COMPUTED_VALUE"""),1.0)</f>
        <v>1</v>
      </c>
      <c r="Z31" s="10">
        <f>IFERROR(__xludf.DUMMYFUNCTION("""COMPUTED_VALUE"""),1.0)</f>
        <v>1</v>
      </c>
      <c r="AA31" s="10">
        <f>IFERROR(__xludf.DUMMYFUNCTION("""COMPUTED_VALUE"""),1.0)</f>
        <v>1</v>
      </c>
      <c r="AB31" s="10">
        <f>IFERROR(__xludf.DUMMYFUNCTION("""COMPUTED_VALUE"""),1.0)</f>
        <v>1</v>
      </c>
      <c r="AC31" s="10">
        <f>IFERROR(__xludf.DUMMYFUNCTION("""COMPUTED_VALUE"""),1.0)</f>
        <v>1</v>
      </c>
      <c r="AD31" s="10">
        <f>IFERROR(__xludf.DUMMYFUNCTION("""COMPUTED_VALUE"""),1.0)</f>
        <v>1</v>
      </c>
      <c r="AE31" s="10">
        <f>IFERROR(__xludf.DUMMYFUNCTION("""COMPUTED_VALUE"""),1.0)</f>
        <v>1</v>
      </c>
      <c r="AF31" s="10">
        <f>IFERROR(__xludf.DUMMYFUNCTION("""COMPUTED_VALUE"""),1.0)</f>
        <v>1</v>
      </c>
      <c r="AG31" s="10">
        <f>IFERROR(__xludf.DUMMYFUNCTION("""COMPUTED_VALUE"""),1.0)</f>
        <v>1</v>
      </c>
      <c r="AH31" s="10">
        <f>IFERROR(__xludf.DUMMYFUNCTION("""COMPUTED_VALUE"""),1.0)</f>
        <v>1</v>
      </c>
      <c r="AI31" s="10">
        <f>IFERROR(__xludf.DUMMYFUNCTION("""COMPUTED_VALUE"""),1.0)</f>
        <v>1</v>
      </c>
      <c r="AJ31" s="10">
        <f>IFERROR(__xludf.DUMMYFUNCTION("""COMPUTED_VALUE"""),1.0)</f>
        <v>1</v>
      </c>
      <c r="AK31" s="10">
        <f>IFERROR(__xludf.DUMMYFUNCTION("""COMPUTED_VALUE"""),1.0)</f>
        <v>1</v>
      </c>
      <c r="AL31" s="10">
        <f>IFERROR(__xludf.DUMMYFUNCTION("""COMPUTED_VALUE"""),1.0)</f>
        <v>1</v>
      </c>
      <c r="AM31" s="10">
        <f>IFERROR(__xludf.DUMMYFUNCTION("""COMPUTED_VALUE"""),1.0)</f>
        <v>1</v>
      </c>
      <c r="AN31" s="11">
        <f>IFERROR(__xludf.DUMMYFUNCTION("""COMPUTED_VALUE"""),1.0)</f>
        <v>1</v>
      </c>
      <c r="AO31" s="10">
        <f>IFERROR(__xludf.DUMMYFUNCTION("""COMPUTED_VALUE"""),1.0)</f>
        <v>1</v>
      </c>
      <c r="AP31" s="10">
        <f>IFERROR(__xludf.DUMMYFUNCTION("""COMPUTED_VALUE"""),1.0)</f>
        <v>1</v>
      </c>
      <c r="AQ31" s="10">
        <f>IFERROR(__xludf.DUMMYFUNCTION("""COMPUTED_VALUE"""),1.0)</f>
        <v>1</v>
      </c>
      <c r="AR31" s="10">
        <f>IFERROR(__xludf.DUMMYFUNCTION("""COMPUTED_VALUE"""),1.0)</f>
        <v>1</v>
      </c>
      <c r="AS31" s="10">
        <f>IFERROR(__xludf.DUMMYFUNCTION("""COMPUTED_VALUE"""),1.0)</f>
        <v>1</v>
      </c>
      <c r="AT31" s="10" t="str">
        <f>IFERROR(__xludf.DUMMYFUNCTION("""COMPUTED_VALUE"""),"WA")</f>
        <v>WA</v>
      </c>
      <c r="AU31" s="10" t="str">
        <f>IFERROR(__xludf.DUMMYFUNCTION("""COMPUTED_VALUE"""),"WA")</f>
        <v>WA</v>
      </c>
      <c r="AV31" s="10" t="str">
        <f>IFERROR(__xludf.DUMMYFUNCTION("""COMPUTED_VALUE"""),"WA")</f>
        <v>WA</v>
      </c>
      <c r="AW31" s="10" t="str">
        <f>IFERROR(__xludf.DUMMYFUNCTION("""COMPUTED_VALUE"""),"WA")</f>
        <v>WA</v>
      </c>
      <c r="AX31" s="10" t="str">
        <f>IFERROR(__xludf.DUMMYFUNCTION("""COMPUTED_VALUE"""),"WA")</f>
        <v>WA</v>
      </c>
      <c r="AY31" s="10" t="str">
        <f>IFERROR(__xludf.DUMMYFUNCTION("""COMPUTED_VALUE"""),"WA")</f>
        <v>WA</v>
      </c>
      <c r="AZ31" s="10" t="str">
        <f>IFERROR(__xludf.DUMMYFUNCTION("""COMPUTED_VALUE"""),"WA")</f>
        <v>WA</v>
      </c>
      <c r="BA31" s="10" t="str">
        <f>IFERROR(__xludf.DUMMYFUNCTION("""COMPUTED_VALUE"""),"WA")</f>
        <v>WA</v>
      </c>
      <c r="BB31" s="10" t="str">
        <f>IFERROR(__xludf.DUMMYFUNCTION("""COMPUTED_VALUE"""),"WA")</f>
        <v>WA</v>
      </c>
      <c r="BC31" s="10" t="str">
        <f>IFERROR(__xludf.DUMMYFUNCTION("""COMPUTED_VALUE"""),"WA")</f>
        <v>WA</v>
      </c>
      <c r="BD31" s="10" t="str">
        <f>IFERROR(__xludf.DUMMYFUNCTION("""COMPUTED_VALUE"""),"WA")</f>
        <v>WA</v>
      </c>
      <c r="BE31" s="10" t="str">
        <f>IFERROR(__xludf.DUMMYFUNCTION("""COMPUTED_VALUE"""),"WA")</f>
        <v>WA</v>
      </c>
      <c r="BF31" s="10" t="str">
        <f>IFERROR(__xludf.DUMMYFUNCTION("""COMPUTED_VALUE"""),"WA")</f>
        <v>WA</v>
      </c>
      <c r="BG31" s="10" t="str">
        <f>IFERROR(__xludf.DUMMYFUNCTION("""COMPUTED_VALUE"""),"WA")</f>
        <v>WA</v>
      </c>
      <c r="BH31" s="10" t="str">
        <f>IFERROR(__xludf.DUMMYFUNCTION("""COMPUTED_VALUE"""),"WA")</f>
        <v>WA</v>
      </c>
      <c r="BI31" s="10" t="str">
        <f>IFERROR(__xludf.DUMMYFUNCTION("""COMPUTED_VALUE"""),"WA")</f>
        <v>WA</v>
      </c>
      <c r="BJ31" s="10" t="str">
        <f>IFERROR(__xludf.DUMMYFUNCTION("""COMPUTED_VALUE"""),"WA")</f>
        <v>WA</v>
      </c>
      <c r="BK31" s="10" t="str">
        <f>IFERROR(__xludf.DUMMYFUNCTION("""COMPUTED_VALUE"""),"WA")</f>
        <v>WA</v>
      </c>
      <c r="BL31" s="11" t="str">
        <f>IFERROR(__xludf.DUMMYFUNCTION("""COMPUTED_VALUE"""),"-")</f>
        <v>-</v>
      </c>
      <c r="BM31" s="10" t="str">
        <f>IFERROR(__xludf.DUMMYFUNCTION("""COMPUTED_VALUE"""),"-")</f>
        <v>-</v>
      </c>
      <c r="BN31" s="10" t="str">
        <f>IFERROR(__xludf.DUMMYFUNCTION("""COMPUTED_VALUE"""),"-")</f>
        <v>-</v>
      </c>
      <c r="BO31" s="10" t="str">
        <f>IFERROR(__xludf.DUMMYFUNCTION("""COMPUTED_VALUE"""),"-")</f>
        <v>-</v>
      </c>
      <c r="BP31" s="10" t="str">
        <f>IFERROR(__xludf.DUMMYFUNCTION("""COMPUTED_VALUE"""),"-")</f>
        <v>-</v>
      </c>
      <c r="BQ31" s="10" t="str">
        <f>IFERROR(__xludf.DUMMYFUNCTION("""COMPUTED_VALUE"""),"-")</f>
        <v>-</v>
      </c>
      <c r="BR31" s="10" t="str">
        <f>IFERROR(__xludf.DUMMYFUNCTION("""COMPUTED_VALUE"""),"-")</f>
        <v>-</v>
      </c>
      <c r="BS31" s="10" t="str">
        <f>IFERROR(__xludf.DUMMYFUNCTION("""COMPUTED_VALUE"""),"-")</f>
        <v>-</v>
      </c>
      <c r="BT31" s="10" t="str">
        <f>IFERROR(__xludf.DUMMYFUNCTION("""COMPUTED_VALUE"""),"-")</f>
        <v>-</v>
      </c>
      <c r="BU31" s="10" t="str">
        <f>IFERROR(__xludf.DUMMYFUNCTION("""COMPUTED_VALUE"""),"-")</f>
        <v>-</v>
      </c>
      <c r="BV31" s="10" t="str">
        <f>IFERROR(__xludf.DUMMYFUNCTION("""COMPUTED_VALUE"""),"-")</f>
        <v>-</v>
      </c>
      <c r="BW31" s="10" t="str">
        <f>IFERROR(__xludf.DUMMYFUNCTION("""COMPUTED_VALUE"""),"-")</f>
        <v>-</v>
      </c>
      <c r="BX31" s="10" t="str">
        <f>IFERROR(__xludf.DUMMYFUNCTION("""COMPUTED_VALUE"""),"-")</f>
        <v>-</v>
      </c>
      <c r="BY31" s="10" t="str">
        <f>IFERROR(__xludf.DUMMYFUNCTION("""COMPUTED_VALUE"""),"-")</f>
        <v>-</v>
      </c>
      <c r="BZ31" s="10" t="str">
        <f>IFERROR(__xludf.DUMMYFUNCTION("""COMPUTED_VALUE"""),"-")</f>
        <v>-</v>
      </c>
      <c r="CA31" s="10" t="str">
        <f>IFERROR(__xludf.DUMMYFUNCTION("""COMPUTED_VALUE"""),"-")</f>
        <v>-</v>
      </c>
      <c r="CB31" s="10" t="str">
        <f>IFERROR(__xludf.DUMMYFUNCTION("""COMPUTED_VALUE"""),"-")</f>
        <v>-</v>
      </c>
      <c r="CC31" s="10" t="str">
        <f>IFERROR(__xludf.DUMMYFUNCTION("""COMPUTED_VALUE"""),"-")</f>
        <v>-</v>
      </c>
      <c r="CD31" s="10" t="str">
        <f>IFERROR(__xludf.DUMMYFUNCTION("""COMPUTED_VALUE"""),"-")</f>
        <v>-</v>
      </c>
      <c r="CE31" s="10" t="str">
        <f>IFERROR(__xludf.DUMMYFUNCTION("""COMPUTED_VALUE"""),"-")</f>
        <v>-</v>
      </c>
      <c r="CF31" s="10" t="str">
        <f>IFERROR(__xludf.DUMMYFUNCTION("""COMPUTED_VALUE"""),"-")</f>
        <v>-</v>
      </c>
      <c r="CG31" s="10" t="str">
        <f>IFERROR(__xludf.DUMMYFUNCTION("""COMPUTED_VALUE"""),"-")</f>
        <v>-</v>
      </c>
      <c r="CH31" s="10" t="str">
        <f>IFERROR(__xludf.DUMMYFUNCTION("""COMPUTED_VALUE"""),"-")</f>
        <v>-</v>
      </c>
      <c r="CI31" s="10" t="str">
        <f>IFERROR(__xludf.DUMMYFUNCTION("""COMPUTED_VALUE"""),"-")</f>
        <v>-</v>
      </c>
      <c r="CJ31" s="10" t="str">
        <f>IFERROR(__xludf.DUMMYFUNCTION("""COMPUTED_VALUE"""),"-")</f>
        <v>-</v>
      </c>
      <c r="CK31" s="10" t="str">
        <f>IFERROR(__xludf.DUMMYFUNCTION("""COMPUTED_VALUE"""),"-")</f>
        <v>-</v>
      </c>
      <c r="CL31" s="10" t="str">
        <f>IFERROR(__xludf.DUMMYFUNCTION("""COMPUTED_VALUE"""),"-")</f>
        <v>-</v>
      </c>
      <c r="CM31" s="10" t="str">
        <f>IFERROR(__xludf.DUMMYFUNCTION("""COMPUTED_VALUE"""),"-")</f>
        <v>-</v>
      </c>
      <c r="CN31" s="10" t="str">
        <f>IFERROR(__xludf.DUMMYFUNCTION("""COMPUTED_VALUE"""),"-")</f>
        <v>-</v>
      </c>
      <c r="CO31" s="11" t="str">
        <f>IFERROR(__xludf.DUMMYFUNCTION("""COMPUTED_VALUE"""),"WA")</f>
        <v>WA</v>
      </c>
      <c r="CP31" s="10" t="str">
        <f>IFERROR(__xludf.DUMMYFUNCTION("""COMPUTED_VALUE"""),"WA")</f>
        <v>WA</v>
      </c>
      <c r="CQ31" s="10" t="str">
        <f>IFERROR(__xludf.DUMMYFUNCTION("""COMPUTED_VALUE"""),"WA")</f>
        <v>WA</v>
      </c>
      <c r="CR31" s="10">
        <f>IFERROR(__xludf.DUMMYFUNCTION("""COMPUTED_VALUE"""),1.0)</f>
        <v>1</v>
      </c>
      <c r="CS31" s="10" t="str">
        <f>IFERROR(__xludf.DUMMYFUNCTION("""COMPUTED_VALUE"""),"WA")</f>
        <v>WA</v>
      </c>
      <c r="CT31" s="10">
        <f>IFERROR(__xludf.DUMMYFUNCTION("""COMPUTED_VALUE"""),1.0)</f>
        <v>1</v>
      </c>
      <c r="CU31" s="10">
        <f>IFERROR(__xludf.DUMMYFUNCTION("""COMPUTED_VALUE"""),1.0)</f>
        <v>1</v>
      </c>
      <c r="CV31" s="10">
        <f>IFERROR(__xludf.DUMMYFUNCTION("""COMPUTED_VALUE"""),1.0)</f>
        <v>1</v>
      </c>
      <c r="CW31" s="10">
        <f>IFERROR(__xludf.DUMMYFUNCTION("""COMPUTED_VALUE"""),1.0)</f>
        <v>1</v>
      </c>
      <c r="CX31" s="10" t="str">
        <f>IFERROR(__xludf.DUMMYFUNCTION("""COMPUTED_VALUE"""),"WA")</f>
        <v>WA</v>
      </c>
      <c r="CY31" s="10" t="str">
        <f>IFERROR(__xludf.DUMMYFUNCTION("""COMPUTED_VALUE"""),"WA")</f>
        <v>WA</v>
      </c>
      <c r="CZ31" s="10">
        <f>IFERROR(__xludf.DUMMYFUNCTION("""COMPUTED_VALUE"""),1.0)</f>
        <v>1</v>
      </c>
      <c r="DA31" s="10">
        <f>IFERROR(__xludf.DUMMYFUNCTION("""COMPUTED_VALUE"""),1.0)</f>
        <v>1</v>
      </c>
      <c r="DB31" s="10">
        <f>IFERROR(__xludf.DUMMYFUNCTION("""COMPUTED_VALUE"""),1.0)</f>
        <v>1</v>
      </c>
      <c r="DC31" s="10">
        <f>IFERROR(__xludf.DUMMYFUNCTION("""COMPUTED_VALUE"""),1.0)</f>
        <v>1</v>
      </c>
      <c r="DD31" s="10" t="str">
        <f>IFERROR(__xludf.DUMMYFUNCTION("""COMPUTED_VALUE"""),"WA")</f>
        <v>WA</v>
      </c>
      <c r="DE31" s="10" t="str">
        <f>IFERROR(__xludf.DUMMYFUNCTION("""COMPUTED_VALUE"""),"WA")</f>
        <v>WA</v>
      </c>
      <c r="DF31" s="10">
        <f>IFERROR(__xludf.DUMMYFUNCTION("""COMPUTED_VALUE"""),1.0)</f>
        <v>1</v>
      </c>
      <c r="DG31" s="10" t="str">
        <f>IFERROR(__xludf.DUMMYFUNCTION("""COMPUTED_VALUE"""),"WA")</f>
        <v>WA</v>
      </c>
      <c r="DH31" s="10">
        <f>IFERROR(__xludf.DUMMYFUNCTION("""COMPUTED_VALUE"""),1.0)</f>
        <v>1</v>
      </c>
      <c r="DI31" s="10">
        <f>IFERROR(__xludf.DUMMYFUNCTION("""COMPUTED_VALUE"""),1.0)</f>
        <v>1</v>
      </c>
      <c r="DJ31" s="10" t="str">
        <f>IFERROR(__xludf.DUMMYFUNCTION("""COMPUTED_VALUE"""),"WA")</f>
        <v>WA</v>
      </c>
      <c r="DK31" s="10">
        <f>IFERROR(__xludf.DUMMYFUNCTION("""COMPUTED_VALUE"""),1.0)</f>
        <v>1</v>
      </c>
      <c r="DL31" s="10" t="str">
        <f>IFERROR(__xludf.DUMMYFUNCTION("""COMPUTED_VALUE"""),"WA")</f>
        <v>WA</v>
      </c>
      <c r="DM31" s="10" t="str">
        <f>IFERROR(__xludf.DUMMYFUNCTION("""COMPUTED_VALUE"""),"WA")</f>
        <v>WA</v>
      </c>
      <c r="DN31" s="10" t="str">
        <f>IFERROR(__xludf.DUMMYFUNCTION("""COMPUTED_VALUE"""),"WA")</f>
        <v>WA</v>
      </c>
      <c r="DO31" s="10" t="str">
        <f>IFERROR(__xludf.DUMMYFUNCTION("""COMPUTED_VALUE"""),"WA")</f>
        <v>WA</v>
      </c>
      <c r="DP31" s="10" t="str">
        <f>IFERROR(__xludf.DUMMYFUNCTION("""COMPUTED_VALUE"""),"WA")</f>
        <v>WA</v>
      </c>
      <c r="DQ31" s="10" t="str">
        <f>IFERROR(__xludf.DUMMYFUNCTION("""COMPUTED_VALUE"""),"WA")</f>
        <v>WA</v>
      </c>
      <c r="DR31" s="10" t="str">
        <f>IFERROR(__xludf.DUMMYFUNCTION("""COMPUTED_VALUE"""),"WA")</f>
        <v>WA</v>
      </c>
      <c r="DS31" s="10" t="str">
        <f>IFERROR(__xludf.DUMMYFUNCTION("""COMPUTED_VALUE"""),"WA")</f>
        <v>WA</v>
      </c>
      <c r="DT31" s="10" t="str">
        <f>IFERROR(__xludf.DUMMYFUNCTION("""COMPUTED_VALUE"""),"WA")</f>
        <v>WA</v>
      </c>
      <c r="DU31" s="10" t="str">
        <f>IFERROR(__xludf.DUMMYFUNCTION("""COMPUTED_VALUE"""),"WA")</f>
        <v>WA</v>
      </c>
      <c r="DV31" s="10">
        <f>IFERROR(__xludf.DUMMYFUNCTION("""COMPUTED_VALUE"""),1.0)</f>
        <v>1</v>
      </c>
      <c r="DW31" s="10" t="str">
        <f>IFERROR(__xludf.DUMMYFUNCTION("""COMPUTED_VALUE"""),"WA")</f>
        <v>WA</v>
      </c>
      <c r="DX31" s="10">
        <f>IFERROR(__xludf.DUMMYFUNCTION("""COMPUTED_VALUE"""),1.0)</f>
        <v>1</v>
      </c>
      <c r="DY31" s="10">
        <f>IFERROR(__xludf.DUMMYFUNCTION("""COMPUTED_VALUE"""),1.0)</f>
        <v>1</v>
      </c>
      <c r="DZ31" s="10">
        <f>IFERROR(__xludf.DUMMYFUNCTION("""COMPUTED_VALUE"""),1.0)</f>
        <v>1</v>
      </c>
      <c r="EA31" s="10" t="str">
        <f>IFERROR(__xludf.DUMMYFUNCTION("""COMPUTED_VALUE"""),"WA")</f>
        <v>WA</v>
      </c>
      <c r="EB31" s="10" t="str">
        <f>IFERROR(__xludf.DUMMYFUNCTION("""COMPUTED_VALUE"""),"WA")</f>
        <v>WA</v>
      </c>
      <c r="EC31" s="10" t="str">
        <f>IFERROR(__xludf.DUMMYFUNCTION("""COMPUTED_VALUE"""),"WA")</f>
        <v>WA</v>
      </c>
      <c r="ED31" s="10" t="str">
        <f>IFERROR(__xludf.DUMMYFUNCTION("""COMPUTED_VALUE"""),"WA")</f>
        <v>WA</v>
      </c>
      <c r="EE31" s="10" t="str">
        <f>IFERROR(__xludf.DUMMYFUNCTION("""COMPUTED_VALUE"""),"WA")</f>
        <v>WA</v>
      </c>
      <c r="EF31" s="10" t="str">
        <f>IFERROR(__xludf.DUMMYFUNCTION("""COMPUTED_VALUE"""),"WA")</f>
        <v>WA</v>
      </c>
      <c r="EG31" s="10" t="str">
        <f>IFERROR(__xludf.DUMMYFUNCTION("""COMPUTED_VALUE"""),"WA")</f>
        <v>WA</v>
      </c>
      <c r="EH31" s="10" t="str">
        <f>IFERROR(__xludf.DUMMYFUNCTION("""COMPUTED_VALUE"""),"WA")</f>
        <v>WA</v>
      </c>
      <c r="EI31" s="10">
        <f>IFERROR(__xludf.DUMMYFUNCTION("""COMPUTED_VALUE"""),1.0)</f>
        <v>1</v>
      </c>
      <c r="EJ31" s="10" t="str">
        <f>IFERROR(__xludf.DUMMYFUNCTION("""COMPUTED_VALUE"""),"WA")</f>
        <v>WA</v>
      </c>
      <c r="EK31" s="10" t="str">
        <f>IFERROR(__xludf.DUMMYFUNCTION("""COMPUTED_VALUE"""),"WA")</f>
        <v>WA</v>
      </c>
      <c r="EL31" s="10">
        <f>IFERROR(__xludf.DUMMYFUNCTION("""COMPUTED_VALUE"""),1.0)</f>
        <v>1</v>
      </c>
      <c r="EM31" s="10" t="str">
        <f>IFERROR(__xludf.DUMMYFUNCTION("""COMPUTED_VALUE"""),"WA")</f>
        <v>WA</v>
      </c>
      <c r="EN31" s="10" t="str">
        <f>IFERROR(__xludf.DUMMYFUNCTION("""COMPUTED_VALUE"""),"WA")</f>
        <v>WA</v>
      </c>
      <c r="EO31" s="10" t="str">
        <f>IFERROR(__xludf.DUMMYFUNCTION("""COMPUTED_VALUE"""),"WA")</f>
        <v>WA</v>
      </c>
      <c r="EP31" s="10" t="str">
        <f>IFERROR(__xludf.DUMMYFUNCTION("""COMPUTED_VALUE"""),"WA")</f>
        <v>WA</v>
      </c>
      <c r="EQ31" s="10" t="str">
        <f>IFERROR(__xludf.DUMMYFUNCTION("""COMPUTED_VALUE"""),"WA")</f>
        <v>WA</v>
      </c>
      <c r="ER31" s="10">
        <f>IFERROR(__xludf.DUMMYFUNCTION("""COMPUTED_VALUE"""),1.0)</f>
        <v>1</v>
      </c>
      <c r="ES31" s="10" t="str">
        <f>IFERROR(__xludf.DUMMYFUNCTION("""COMPUTED_VALUE"""),"WA")</f>
        <v>WA</v>
      </c>
      <c r="ET31" s="10" t="str">
        <f>IFERROR(__xludf.DUMMYFUNCTION("""COMPUTED_VALUE"""),"WA")</f>
        <v>WA</v>
      </c>
      <c r="EU31" s="10">
        <f>IFERROR(__xludf.DUMMYFUNCTION("""COMPUTED_VALUE"""),1.0)</f>
        <v>1</v>
      </c>
      <c r="EV31" s="10" t="str">
        <f>IFERROR(__xludf.DUMMYFUNCTION("""COMPUTED_VALUE"""),"WA")</f>
        <v>WA</v>
      </c>
      <c r="EW31" s="10" t="str">
        <f>IFERROR(__xludf.DUMMYFUNCTION("""COMPUTED_VALUE"""),"WA")</f>
        <v>WA</v>
      </c>
      <c r="EX31" s="10" t="str">
        <f>IFERROR(__xludf.DUMMYFUNCTION("""COMPUTED_VALUE"""),"WA")</f>
        <v>WA</v>
      </c>
      <c r="EY31" s="10" t="str">
        <f>IFERROR(__xludf.DUMMYFUNCTION("""COMPUTED_VALUE"""),"WA")</f>
        <v>WA</v>
      </c>
      <c r="EZ31" s="10" t="str">
        <f>IFERROR(__xludf.DUMMYFUNCTION("""COMPUTED_VALUE"""),"WA")</f>
        <v>WA</v>
      </c>
      <c r="FA31" s="10" t="str">
        <f>IFERROR(__xludf.DUMMYFUNCTION("""COMPUTED_VALUE"""),"TLE")</f>
        <v>TLE</v>
      </c>
      <c r="FB31" s="10" t="str">
        <f>IFERROR(__xludf.DUMMYFUNCTION("""COMPUTED_VALUE"""),"TLE")</f>
        <v>TLE</v>
      </c>
      <c r="FC31" s="10" t="str">
        <f>IFERROR(__xludf.DUMMYFUNCTION("""COMPUTED_VALUE"""),"TLE")</f>
        <v>TLE</v>
      </c>
      <c r="FD31" s="11" t="str">
        <f>IFERROR(__xludf.DUMMYFUNCTION("""COMPUTED_VALUE"""),"-")</f>
        <v>-</v>
      </c>
      <c r="FE31" s="10" t="str">
        <f>IFERROR(__xludf.DUMMYFUNCTION("""COMPUTED_VALUE"""),"-")</f>
        <v>-</v>
      </c>
      <c r="FF31" s="10" t="str">
        <f>IFERROR(__xludf.DUMMYFUNCTION("""COMPUTED_VALUE"""),"-")</f>
        <v>-</v>
      </c>
      <c r="FG31" s="10" t="str">
        <f>IFERROR(__xludf.DUMMYFUNCTION("""COMPUTED_VALUE"""),"-")</f>
        <v>-</v>
      </c>
      <c r="FH31" s="10" t="str">
        <f>IFERROR(__xludf.DUMMYFUNCTION("""COMPUTED_VALUE"""),"-")</f>
        <v>-</v>
      </c>
      <c r="FI31" s="10" t="str">
        <f>IFERROR(__xludf.DUMMYFUNCTION("""COMPUTED_VALUE"""),"-")</f>
        <v>-</v>
      </c>
      <c r="FJ31" s="10" t="str">
        <f>IFERROR(__xludf.DUMMYFUNCTION("""COMPUTED_VALUE"""),"-")</f>
        <v>-</v>
      </c>
      <c r="FK31" s="10" t="str">
        <f>IFERROR(__xludf.DUMMYFUNCTION("""COMPUTED_VALUE"""),"-")</f>
        <v>-</v>
      </c>
      <c r="FL31" s="10" t="str">
        <f>IFERROR(__xludf.DUMMYFUNCTION("""COMPUTED_VALUE"""),"-")</f>
        <v>-</v>
      </c>
      <c r="FM31" s="10" t="str">
        <f>IFERROR(__xludf.DUMMYFUNCTION("""COMPUTED_VALUE"""),"-")</f>
        <v>-</v>
      </c>
      <c r="FN31" s="10" t="str">
        <f>IFERROR(__xludf.DUMMYFUNCTION("""COMPUTED_VALUE"""),"-")</f>
        <v>-</v>
      </c>
      <c r="FO31" s="10" t="str">
        <f>IFERROR(__xludf.DUMMYFUNCTION("""COMPUTED_VALUE"""),"-")</f>
        <v>-</v>
      </c>
      <c r="FP31" s="10" t="str">
        <f>IFERROR(__xludf.DUMMYFUNCTION("""COMPUTED_VALUE"""),"-")</f>
        <v>-</v>
      </c>
      <c r="FQ31" s="10" t="str">
        <f>IFERROR(__xludf.DUMMYFUNCTION("""COMPUTED_VALUE"""),"-")</f>
        <v>-</v>
      </c>
      <c r="FR31" s="10" t="str">
        <f>IFERROR(__xludf.DUMMYFUNCTION("""COMPUTED_VALUE"""),"-")</f>
        <v>-</v>
      </c>
      <c r="FS31" s="10" t="str">
        <f>IFERROR(__xludf.DUMMYFUNCTION("""COMPUTED_VALUE"""),"-")</f>
        <v>-</v>
      </c>
      <c r="FT31" s="10" t="str">
        <f>IFERROR(__xludf.DUMMYFUNCTION("""COMPUTED_VALUE"""),"-")</f>
        <v>-</v>
      </c>
      <c r="FU31" s="10" t="str">
        <f>IFERROR(__xludf.DUMMYFUNCTION("""COMPUTED_VALUE"""),"-")</f>
        <v>-</v>
      </c>
      <c r="FV31" s="10" t="str">
        <f>IFERROR(__xludf.DUMMYFUNCTION("""COMPUTED_VALUE"""),"-")</f>
        <v>-</v>
      </c>
      <c r="FW31" s="10" t="str">
        <f>IFERROR(__xludf.DUMMYFUNCTION("""COMPUTED_VALUE"""),"-")</f>
        <v>-</v>
      </c>
      <c r="FX31" s="10" t="str">
        <f>IFERROR(__xludf.DUMMYFUNCTION("""COMPUTED_VALUE"""),"-")</f>
        <v>-</v>
      </c>
      <c r="FY31" s="10" t="str">
        <f>IFERROR(__xludf.DUMMYFUNCTION("""COMPUTED_VALUE"""),"-")</f>
        <v>-</v>
      </c>
      <c r="FZ31" s="10" t="str">
        <f>IFERROR(__xludf.DUMMYFUNCTION("""COMPUTED_VALUE"""),"-")</f>
        <v>-</v>
      </c>
      <c r="GA31" s="10" t="str">
        <f>IFERROR(__xludf.DUMMYFUNCTION("""COMPUTED_VALUE"""),"-")</f>
        <v>-</v>
      </c>
      <c r="GB31" s="10" t="str">
        <f>IFERROR(__xludf.DUMMYFUNCTION("""COMPUTED_VALUE"""),"-")</f>
        <v>-</v>
      </c>
      <c r="GC31" s="10" t="str">
        <f>IFERROR(__xludf.DUMMYFUNCTION("""COMPUTED_VALUE"""),"-")</f>
        <v>-</v>
      </c>
      <c r="GD31" s="10" t="str">
        <f>IFERROR(__xludf.DUMMYFUNCTION("""COMPUTED_VALUE"""),"-")</f>
        <v>-</v>
      </c>
      <c r="GE31" s="10" t="str">
        <f>IFERROR(__xludf.DUMMYFUNCTION("""COMPUTED_VALUE"""),"-")</f>
        <v>-</v>
      </c>
      <c r="GF31" s="10" t="str">
        <f>IFERROR(__xludf.DUMMYFUNCTION("""COMPUTED_VALUE"""),"-")</f>
        <v>-</v>
      </c>
      <c r="GG31" s="10" t="str">
        <f>IFERROR(__xludf.DUMMYFUNCTION("""COMPUTED_VALUE"""),"-")</f>
        <v>-</v>
      </c>
      <c r="GH31" s="10" t="str">
        <f>IFERROR(__xludf.DUMMYFUNCTION("""COMPUTED_VALUE"""),"-")</f>
        <v>-</v>
      </c>
      <c r="GI31" s="10" t="str">
        <f>IFERROR(__xludf.DUMMYFUNCTION("""COMPUTED_VALUE"""),"-")</f>
        <v>-</v>
      </c>
      <c r="GJ31" s="10" t="str">
        <f>IFERROR(__xludf.DUMMYFUNCTION("""COMPUTED_VALUE"""),"-")</f>
        <v>-</v>
      </c>
      <c r="GK31" s="10" t="str">
        <f>IFERROR(__xludf.DUMMYFUNCTION("""COMPUTED_VALUE"""),"-")</f>
        <v>-</v>
      </c>
      <c r="GL31" s="10" t="str">
        <f>IFERROR(__xludf.DUMMYFUNCTION("""COMPUTED_VALUE"""),"-")</f>
        <v>-</v>
      </c>
      <c r="GM31" s="10" t="str">
        <f>IFERROR(__xludf.DUMMYFUNCTION("""COMPUTED_VALUE"""),"-")</f>
        <v>-</v>
      </c>
      <c r="GN31" s="10" t="str">
        <f>IFERROR(__xludf.DUMMYFUNCTION("""COMPUTED_VALUE"""),"-")</f>
        <v>-</v>
      </c>
      <c r="GO31" s="10" t="str">
        <f>IFERROR(__xludf.DUMMYFUNCTION("""COMPUTED_VALUE"""),"-")</f>
        <v>-</v>
      </c>
      <c r="GP31" s="10" t="str">
        <f>IFERROR(__xludf.DUMMYFUNCTION("""COMPUTED_VALUE"""),"-")</f>
        <v>-</v>
      </c>
      <c r="GQ31" s="10" t="str">
        <f>IFERROR(__xludf.DUMMYFUNCTION("""COMPUTED_VALUE"""),"-")</f>
        <v>-</v>
      </c>
      <c r="GR31" s="10" t="str">
        <f>IFERROR(__xludf.DUMMYFUNCTION("""COMPUTED_VALUE"""),"-")</f>
        <v>-</v>
      </c>
      <c r="GS31" s="10" t="str">
        <f>IFERROR(__xludf.DUMMYFUNCTION("""COMPUTED_VALUE"""),"-")</f>
        <v>-</v>
      </c>
      <c r="GT31" s="10" t="str">
        <f>IFERROR(__xludf.DUMMYFUNCTION("""COMPUTED_VALUE"""),"-")</f>
        <v>-</v>
      </c>
      <c r="GU31" s="10" t="str">
        <f>IFERROR(__xludf.DUMMYFUNCTION("""COMPUTED_VALUE"""),"-")</f>
        <v>-</v>
      </c>
      <c r="GV31" s="10" t="str">
        <f>IFERROR(__xludf.DUMMYFUNCTION("""COMPUTED_VALUE"""),"-")</f>
        <v>-</v>
      </c>
      <c r="GW31" s="10" t="str">
        <f>IFERROR(__xludf.DUMMYFUNCTION("""COMPUTED_VALUE"""),"-")</f>
        <v>-</v>
      </c>
      <c r="GX31" s="10" t="str">
        <f>IFERROR(__xludf.DUMMYFUNCTION("""COMPUTED_VALUE"""),"-")</f>
        <v>-</v>
      </c>
      <c r="GY31" s="10" t="str">
        <f>IFERROR(__xludf.DUMMYFUNCTION("""COMPUTED_VALUE"""),"-")</f>
        <v>-</v>
      </c>
      <c r="GZ31" s="10" t="str">
        <f>IFERROR(__xludf.DUMMYFUNCTION("""COMPUTED_VALUE"""),"-")</f>
        <v>-</v>
      </c>
      <c r="HA31" s="10" t="str">
        <f>IFERROR(__xludf.DUMMYFUNCTION("""COMPUTED_VALUE"""),"-")</f>
        <v>-</v>
      </c>
      <c r="HB31" s="10" t="str">
        <f>IFERROR(__xludf.DUMMYFUNCTION("""COMPUTED_VALUE"""),"-")</f>
        <v>-</v>
      </c>
      <c r="HC31" s="10" t="str">
        <f>IFERROR(__xludf.DUMMYFUNCTION("""COMPUTED_VALUE"""),"-")</f>
        <v>-</v>
      </c>
      <c r="HD31" s="10" t="str">
        <f>IFERROR(__xludf.DUMMYFUNCTION("""COMPUTED_VALUE"""),"-")</f>
        <v>-</v>
      </c>
      <c r="HE31" s="10" t="str">
        <f>IFERROR(__xludf.DUMMYFUNCTION("""COMPUTED_VALUE"""),"-")</f>
        <v>-</v>
      </c>
      <c r="HF31" s="10" t="str">
        <f>IFERROR(__xludf.DUMMYFUNCTION("""COMPUTED_VALUE"""),"-")</f>
        <v>-</v>
      </c>
      <c r="HG31" s="10" t="str">
        <f>IFERROR(__xludf.DUMMYFUNCTION("""COMPUTED_VALUE"""),"-")</f>
        <v>-</v>
      </c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</row>
    <row r="32">
      <c r="A32" s="7"/>
      <c r="B32" s="8"/>
      <c r="C32" s="8">
        <f t="shared" si="1"/>
        <v>30</v>
      </c>
      <c r="D32" s="7" t="str">
        <f>IFERROR(__xludf.DUMMYFUNCTION("""COMPUTED_VALUE"""),"struchnjakowsky")</f>
        <v>struchnjakowsky</v>
      </c>
      <c r="E32" s="7" t="str">
        <f>IFERROR(__xludf.DUMMYFUNCTION("""COMPUTED_VALUE"""),"Lazar")</f>
        <v>Lazar</v>
      </c>
      <c r="F32" s="7" t="str">
        <f>IFERROR(__xludf.DUMMYFUNCTION("""COMPUTED_VALUE"""),"Milanović")</f>
        <v>Milanović</v>
      </c>
      <c r="G32" s="9">
        <f>IFERROR(__xludf.DUMMYFUNCTION("""COMPUTED_VALUE"""),115.0)</f>
        <v>115</v>
      </c>
      <c r="H32" s="7" t="str">
        <f>IFERROR(__xludf.DUMMYFUNCTION("""COMPUTED_VALUE"""),"ODOBREN")</f>
        <v>ODOBREN</v>
      </c>
      <c r="I32" s="7" t="str">
        <f>IFERROR(__xludf.DUMMYFUNCTION("""COMPUTED_VALUE"""),"Čačak")</f>
        <v>Čačak</v>
      </c>
      <c r="J32" s="7" t="str">
        <f>IFERROR(__xludf.DUMMYFUNCTION("""COMPUTED_VALUE"""),"Tehnička škola")</f>
        <v>Tehnička škola</v>
      </c>
      <c r="K32" s="7" t="str">
        <f>IFERROR(__xludf.DUMMYFUNCTION("""COMPUTED_VALUE"""),"III")</f>
        <v>III</v>
      </c>
      <c r="L32" s="7" t="str">
        <f>IFERROR(__xludf.DUMMYFUNCTION("""COMPUTED_VALUE"""),"B")</f>
        <v>B</v>
      </c>
      <c r="M32" s="7"/>
      <c r="N32" s="11">
        <f>IFERROR(__xludf.DUMMYFUNCTION("""COMPUTED_VALUE"""),15.0)</f>
        <v>15</v>
      </c>
      <c r="O32" s="10">
        <f>IFERROR(__xludf.DUMMYFUNCTION("""COMPUTED_VALUE"""),100.0)</f>
        <v>100</v>
      </c>
      <c r="P32" s="10">
        <f>IFERROR(__xludf.DUMMYFUNCTION("""COMPUTED_VALUE"""),0.0)</f>
        <v>0</v>
      </c>
      <c r="Q32" s="10" t="str">
        <f>IFERROR(__xludf.DUMMYFUNCTION("""COMPUTED_VALUE"""),"-")</f>
        <v>-</v>
      </c>
      <c r="R32" s="10" t="str">
        <f>IFERROR(__xludf.DUMMYFUNCTION("""COMPUTED_VALUE"""),"-")</f>
        <v>-</v>
      </c>
      <c r="S32" s="10" t="str">
        <f>IFERROR(__xludf.DUMMYFUNCTION("""COMPUTED_VALUE"""),"-")</f>
        <v>-</v>
      </c>
      <c r="T32" s="11">
        <f>IFERROR(__xludf.DUMMYFUNCTION("""COMPUTED_VALUE"""),1.0)</f>
        <v>1</v>
      </c>
      <c r="U32" s="10">
        <f>IFERROR(__xludf.DUMMYFUNCTION("""COMPUTED_VALUE"""),1.0)</f>
        <v>1</v>
      </c>
      <c r="V32" s="10">
        <f>IFERROR(__xludf.DUMMYFUNCTION("""COMPUTED_VALUE"""),1.0)</f>
        <v>1</v>
      </c>
      <c r="W32" s="10">
        <f>IFERROR(__xludf.DUMMYFUNCTION("""COMPUTED_VALUE"""),1.0)</f>
        <v>1</v>
      </c>
      <c r="X32" s="10">
        <f>IFERROR(__xludf.DUMMYFUNCTION("""COMPUTED_VALUE"""),1.0)</f>
        <v>1</v>
      </c>
      <c r="Y32" s="10">
        <f>IFERROR(__xludf.DUMMYFUNCTION("""COMPUTED_VALUE"""),1.0)</f>
        <v>1</v>
      </c>
      <c r="Z32" s="10" t="str">
        <f>IFERROR(__xludf.DUMMYFUNCTION("""COMPUTED_VALUE"""),"WA")</f>
        <v>WA</v>
      </c>
      <c r="AA32" s="10" t="str">
        <f>IFERROR(__xludf.DUMMYFUNCTION("""COMPUTED_VALUE"""),"WA")</f>
        <v>WA</v>
      </c>
      <c r="AB32" s="10" t="str">
        <f>IFERROR(__xludf.DUMMYFUNCTION("""COMPUTED_VALUE"""),"WA")</f>
        <v>WA</v>
      </c>
      <c r="AC32" s="10" t="str">
        <f>IFERROR(__xludf.DUMMYFUNCTION("""COMPUTED_VALUE"""),"WA")</f>
        <v>WA</v>
      </c>
      <c r="AD32" s="10" t="str">
        <f>IFERROR(__xludf.DUMMYFUNCTION("""COMPUTED_VALUE"""),"WA")</f>
        <v>WA</v>
      </c>
      <c r="AE32" s="10" t="str">
        <f>IFERROR(__xludf.DUMMYFUNCTION("""COMPUTED_VALUE"""),"WA")</f>
        <v>WA</v>
      </c>
      <c r="AF32" s="10" t="str">
        <f>IFERROR(__xludf.DUMMYFUNCTION("""COMPUTED_VALUE"""),"RTE")</f>
        <v>RTE</v>
      </c>
      <c r="AG32" s="10" t="str">
        <f>IFERROR(__xludf.DUMMYFUNCTION("""COMPUTED_VALUE"""),"WA")</f>
        <v>WA</v>
      </c>
      <c r="AH32" s="10" t="str">
        <f>IFERROR(__xludf.DUMMYFUNCTION("""COMPUTED_VALUE"""),"WA")</f>
        <v>WA</v>
      </c>
      <c r="AI32" s="10" t="str">
        <f>IFERROR(__xludf.DUMMYFUNCTION("""COMPUTED_VALUE"""),"WA")</f>
        <v>WA</v>
      </c>
      <c r="AJ32" s="10" t="str">
        <f>IFERROR(__xludf.DUMMYFUNCTION("""COMPUTED_VALUE"""),"WA")</f>
        <v>WA</v>
      </c>
      <c r="AK32" s="10" t="str">
        <f>IFERROR(__xludf.DUMMYFUNCTION("""COMPUTED_VALUE"""),"WA")</f>
        <v>WA</v>
      </c>
      <c r="AL32" s="10" t="str">
        <f>IFERROR(__xludf.DUMMYFUNCTION("""COMPUTED_VALUE"""),"WA")</f>
        <v>WA</v>
      </c>
      <c r="AM32" s="10" t="str">
        <f>IFERROR(__xludf.DUMMYFUNCTION("""COMPUTED_VALUE"""),"WA")</f>
        <v>WA</v>
      </c>
      <c r="AN32" s="11">
        <f>IFERROR(__xludf.DUMMYFUNCTION("""COMPUTED_VALUE"""),1.0)</f>
        <v>1</v>
      </c>
      <c r="AO32" s="10">
        <f>IFERROR(__xludf.DUMMYFUNCTION("""COMPUTED_VALUE"""),1.0)</f>
        <v>1</v>
      </c>
      <c r="AP32" s="10">
        <f>IFERROR(__xludf.DUMMYFUNCTION("""COMPUTED_VALUE"""),1.0)</f>
        <v>1</v>
      </c>
      <c r="AQ32" s="10">
        <f>IFERROR(__xludf.DUMMYFUNCTION("""COMPUTED_VALUE"""),1.0)</f>
        <v>1</v>
      </c>
      <c r="AR32" s="10">
        <f>IFERROR(__xludf.DUMMYFUNCTION("""COMPUTED_VALUE"""),1.0)</f>
        <v>1</v>
      </c>
      <c r="AS32" s="10">
        <f>IFERROR(__xludf.DUMMYFUNCTION("""COMPUTED_VALUE"""),1.0)</f>
        <v>1</v>
      </c>
      <c r="AT32" s="10">
        <f>IFERROR(__xludf.DUMMYFUNCTION("""COMPUTED_VALUE"""),1.0)</f>
        <v>1</v>
      </c>
      <c r="AU32" s="10">
        <f>IFERROR(__xludf.DUMMYFUNCTION("""COMPUTED_VALUE"""),1.0)</f>
        <v>1</v>
      </c>
      <c r="AV32" s="10">
        <f>IFERROR(__xludf.DUMMYFUNCTION("""COMPUTED_VALUE"""),1.0)</f>
        <v>1</v>
      </c>
      <c r="AW32" s="10">
        <f>IFERROR(__xludf.DUMMYFUNCTION("""COMPUTED_VALUE"""),1.0)</f>
        <v>1</v>
      </c>
      <c r="AX32" s="10">
        <f>IFERROR(__xludf.DUMMYFUNCTION("""COMPUTED_VALUE"""),1.0)</f>
        <v>1</v>
      </c>
      <c r="AY32" s="10">
        <f>IFERROR(__xludf.DUMMYFUNCTION("""COMPUTED_VALUE"""),1.0)</f>
        <v>1</v>
      </c>
      <c r="AZ32" s="10">
        <f>IFERROR(__xludf.DUMMYFUNCTION("""COMPUTED_VALUE"""),1.0)</f>
        <v>1</v>
      </c>
      <c r="BA32" s="10">
        <f>IFERROR(__xludf.DUMMYFUNCTION("""COMPUTED_VALUE"""),1.0)</f>
        <v>1</v>
      </c>
      <c r="BB32" s="10">
        <f>IFERROR(__xludf.DUMMYFUNCTION("""COMPUTED_VALUE"""),1.0)</f>
        <v>1</v>
      </c>
      <c r="BC32" s="10">
        <f>IFERROR(__xludf.DUMMYFUNCTION("""COMPUTED_VALUE"""),1.0)</f>
        <v>1</v>
      </c>
      <c r="BD32" s="10">
        <f>IFERROR(__xludf.DUMMYFUNCTION("""COMPUTED_VALUE"""),1.0)</f>
        <v>1</v>
      </c>
      <c r="BE32" s="10">
        <f>IFERROR(__xludf.DUMMYFUNCTION("""COMPUTED_VALUE"""),1.0)</f>
        <v>1</v>
      </c>
      <c r="BF32" s="10">
        <f>IFERROR(__xludf.DUMMYFUNCTION("""COMPUTED_VALUE"""),1.0)</f>
        <v>1</v>
      </c>
      <c r="BG32" s="10">
        <f>IFERROR(__xludf.DUMMYFUNCTION("""COMPUTED_VALUE"""),1.0)</f>
        <v>1</v>
      </c>
      <c r="BH32" s="10">
        <f>IFERROR(__xludf.DUMMYFUNCTION("""COMPUTED_VALUE"""),1.0)</f>
        <v>1</v>
      </c>
      <c r="BI32" s="10">
        <f>IFERROR(__xludf.DUMMYFUNCTION("""COMPUTED_VALUE"""),1.0)</f>
        <v>1</v>
      </c>
      <c r="BJ32" s="10">
        <f>IFERROR(__xludf.DUMMYFUNCTION("""COMPUTED_VALUE"""),1.0)</f>
        <v>1</v>
      </c>
      <c r="BK32" s="10">
        <f>IFERROR(__xludf.DUMMYFUNCTION("""COMPUTED_VALUE"""),1.0)</f>
        <v>1</v>
      </c>
      <c r="BL32" s="11">
        <f>IFERROR(__xludf.DUMMYFUNCTION("""COMPUTED_VALUE"""),1.0)</f>
        <v>1</v>
      </c>
      <c r="BM32" s="10">
        <f>IFERROR(__xludf.DUMMYFUNCTION("""COMPUTED_VALUE"""),1.0)</f>
        <v>1</v>
      </c>
      <c r="BN32" s="10" t="str">
        <f>IFERROR(__xludf.DUMMYFUNCTION("""COMPUTED_VALUE"""),"WA")</f>
        <v>WA</v>
      </c>
      <c r="BO32" s="10" t="str">
        <f>IFERROR(__xludf.DUMMYFUNCTION("""COMPUTED_VALUE"""),"WA")</f>
        <v>WA</v>
      </c>
      <c r="BP32" s="10" t="str">
        <f>IFERROR(__xludf.DUMMYFUNCTION("""COMPUTED_VALUE"""),"WA")</f>
        <v>WA</v>
      </c>
      <c r="BQ32" s="10" t="str">
        <f>IFERROR(__xludf.DUMMYFUNCTION("""COMPUTED_VALUE"""),"WA")</f>
        <v>WA</v>
      </c>
      <c r="BR32" s="10" t="str">
        <f>IFERROR(__xludf.DUMMYFUNCTION("""COMPUTED_VALUE"""),"WA")</f>
        <v>WA</v>
      </c>
      <c r="BS32" s="10" t="str">
        <f>IFERROR(__xludf.DUMMYFUNCTION("""COMPUTED_VALUE"""),"WA")</f>
        <v>WA</v>
      </c>
      <c r="BT32" s="10" t="str">
        <f>IFERROR(__xludf.DUMMYFUNCTION("""COMPUTED_VALUE"""),"WA")</f>
        <v>WA</v>
      </c>
      <c r="BU32" s="10" t="str">
        <f>IFERROR(__xludf.DUMMYFUNCTION("""COMPUTED_VALUE"""),"WA")</f>
        <v>WA</v>
      </c>
      <c r="BV32" s="10" t="str">
        <f>IFERROR(__xludf.DUMMYFUNCTION("""COMPUTED_VALUE"""),"WA")</f>
        <v>WA</v>
      </c>
      <c r="BW32" s="10" t="str">
        <f>IFERROR(__xludf.DUMMYFUNCTION("""COMPUTED_VALUE"""),"WA")</f>
        <v>WA</v>
      </c>
      <c r="BX32" s="10" t="str">
        <f>IFERROR(__xludf.DUMMYFUNCTION("""COMPUTED_VALUE"""),"WA")</f>
        <v>WA</v>
      </c>
      <c r="BY32" s="10" t="str">
        <f>IFERROR(__xludf.DUMMYFUNCTION("""COMPUTED_VALUE"""),"WA")</f>
        <v>WA</v>
      </c>
      <c r="BZ32" s="10">
        <f>IFERROR(__xludf.DUMMYFUNCTION("""COMPUTED_VALUE"""),1.0)</f>
        <v>1</v>
      </c>
      <c r="CA32" s="10" t="str">
        <f>IFERROR(__xludf.DUMMYFUNCTION("""COMPUTED_VALUE"""),"WA")</f>
        <v>WA</v>
      </c>
      <c r="CB32" s="10" t="str">
        <f>IFERROR(__xludf.DUMMYFUNCTION("""COMPUTED_VALUE"""),"WA")</f>
        <v>WA</v>
      </c>
      <c r="CC32" s="10" t="str">
        <f>IFERROR(__xludf.DUMMYFUNCTION("""COMPUTED_VALUE"""),"WA")</f>
        <v>WA</v>
      </c>
      <c r="CD32" s="10" t="str">
        <f>IFERROR(__xludf.DUMMYFUNCTION("""COMPUTED_VALUE"""),"WA")</f>
        <v>WA</v>
      </c>
      <c r="CE32" s="10" t="str">
        <f>IFERROR(__xludf.DUMMYFUNCTION("""COMPUTED_VALUE"""),"WA")</f>
        <v>WA</v>
      </c>
      <c r="CF32" s="10" t="str">
        <f>IFERROR(__xludf.DUMMYFUNCTION("""COMPUTED_VALUE"""),"WA")</f>
        <v>WA</v>
      </c>
      <c r="CG32" s="10" t="str">
        <f>IFERROR(__xludf.DUMMYFUNCTION("""COMPUTED_VALUE"""),"WA")</f>
        <v>WA</v>
      </c>
      <c r="CH32" s="10" t="str">
        <f>IFERROR(__xludf.DUMMYFUNCTION("""COMPUTED_VALUE"""),"WA")</f>
        <v>WA</v>
      </c>
      <c r="CI32" s="10" t="str">
        <f>IFERROR(__xludf.DUMMYFUNCTION("""COMPUTED_VALUE"""),"WA")</f>
        <v>WA</v>
      </c>
      <c r="CJ32" s="10" t="str">
        <f>IFERROR(__xludf.DUMMYFUNCTION("""COMPUTED_VALUE"""),"WA")</f>
        <v>WA</v>
      </c>
      <c r="CK32" s="10" t="str">
        <f>IFERROR(__xludf.DUMMYFUNCTION("""COMPUTED_VALUE"""),"WA")</f>
        <v>WA</v>
      </c>
      <c r="CL32" s="10" t="str">
        <f>IFERROR(__xludf.DUMMYFUNCTION("""COMPUTED_VALUE"""),"WA")</f>
        <v>WA</v>
      </c>
      <c r="CM32" s="10" t="str">
        <f>IFERROR(__xludf.DUMMYFUNCTION("""COMPUTED_VALUE"""),"WA")</f>
        <v>WA</v>
      </c>
      <c r="CN32" s="10" t="str">
        <f>IFERROR(__xludf.DUMMYFUNCTION("""COMPUTED_VALUE"""),"WA")</f>
        <v>WA</v>
      </c>
      <c r="CO32" s="11" t="str">
        <f>IFERROR(__xludf.DUMMYFUNCTION("""COMPUTED_VALUE"""),"-")</f>
        <v>-</v>
      </c>
      <c r="CP32" s="10" t="str">
        <f>IFERROR(__xludf.DUMMYFUNCTION("""COMPUTED_VALUE"""),"-")</f>
        <v>-</v>
      </c>
      <c r="CQ32" s="10" t="str">
        <f>IFERROR(__xludf.DUMMYFUNCTION("""COMPUTED_VALUE"""),"-")</f>
        <v>-</v>
      </c>
      <c r="CR32" s="10" t="str">
        <f>IFERROR(__xludf.DUMMYFUNCTION("""COMPUTED_VALUE"""),"-")</f>
        <v>-</v>
      </c>
      <c r="CS32" s="10" t="str">
        <f>IFERROR(__xludf.DUMMYFUNCTION("""COMPUTED_VALUE"""),"-")</f>
        <v>-</v>
      </c>
      <c r="CT32" s="10" t="str">
        <f>IFERROR(__xludf.DUMMYFUNCTION("""COMPUTED_VALUE"""),"-")</f>
        <v>-</v>
      </c>
      <c r="CU32" s="10" t="str">
        <f>IFERROR(__xludf.DUMMYFUNCTION("""COMPUTED_VALUE"""),"-")</f>
        <v>-</v>
      </c>
      <c r="CV32" s="10" t="str">
        <f>IFERROR(__xludf.DUMMYFUNCTION("""COMPUTED_VALUE"""),"-")</f>
        <v>-</v>
      </c>
      <c r="CW32" s="10" t="str">
        <f>IFERROR(__xludf.DUMMYFUNCTION("""COMPUTED_VALUE"""),"-")</f>
        <v>-</v>
      </c>
      <c r="CX32" s="10" t="str">
        <f>IFERROR(__xludf.DUMMYFUNCTION("""COMPUTED_VALUE"""),"-")</f>
        <v>-</v>
      </c>
      <c r="CY32" s="10" t="str">
        <f>IFERROR(__xludf.DUMMYFUNCTION("""COMPUTED_VALUE"""),"-")</f>
        <v>-</v>
      </c>
      <c r="CZ32" s="10" t="str">
        <f>IFERROR(__xludf.DUMMYFUNCTION("""COMPUTED_VALUE"""),"-")</f>
        <v>-</v>
      </c>
      <c r="DA32" s="10" t="str">
        <f>IFERROR(__xludf.DUMMYFUNCTION("""COMPUTED_VALUE"""),"-")</f>
        <v>-</v>
      </c>
      <c r="DB32" s="10" t="str">
        <f>IFERROR(__xludf.DUMMYFUNCTION("""COMPUTED_VALUE"""),"-")</f>
        <v>-</v>
      </c>
      <c r="DC32" s="10" t="str">
        <f>IFERROR(__xludf.DUMMYFUNCTION("""COMPUTED_VALUE"""),"-")</f>
        <v>-</v>
      </c>
      <c r="DD32" s="10" t="str">
        <f>IFERROR(__xludf.DUMMYFUNCTION("""COMPUTED_VALUE"""),"-")</f>
        <v>-</v>
      </c>
      <c r="DE32" s="10" t="str">
        <f>IFERROR(__xludf.DUMMYFUNCTION("""COMPUTED_VALUE"""),"-")</f>
        <v>-</v>
      </c>
      <c r="DF32" s="10" t="str">
        <f>IFERROR(__xludf.DUMMYFUNCTION("""COMPUTED_VALUE"""),"-")</f>
        <v>-</v>
      </c>
      <c r="DG32" s="10" t="str">
        <f>IFERROR(__xludf.DUMMYFUNCTION("""COMPUTED_VALUE"""),"-")</f>
        <v>-</v>
      </c>
      <c r="DH32" s="10" t="str">
        <f>IFERROR(__xludf.DUMMYFUNCTION("""COMPUTED_VALUE"""),"-")</f>
        <v>-</v>
      </c>
      <c r="DI32" s="10" t="str">
        <f>IFERROR(__xludf.DUMMYFUNCTION("""COMPUTED_VALUE"""),"-")</f>
        <v>-</v>
      </c>
      <c r="DJ32" s="10" t="str">
        <f>IFERROR(__xludf.DUMMYFUNCTION("""COMPUTED_VALUE"""),"-")</f>
        <v>-</v>
      </c>
      <c r="DK32" s="10" t="str">
        <f>IFERROR(__xludf.DUMMYFUNCTION("""COMPUTED_VALUE"""),"-")</f>
        <v>-</v>
      </c>
      <c r="DL32" s="10" t="str">
        <f>IFERROR(__xludf.DUMMYFUNCTION("""COMPUTED_VALUE"""),"-")</f>
        <v>-</v>
      </c>
      <c r="DM32" s="10" t="str">
        <f>IFERROR(__xludf.DUMMYFUNCTION("""COMPUTED_VALUE"""),"-")</f>
        <v>-</v>
      </c>
      <c r="DN32" s="10" t="str">
        <f>IFERROR(__xludf.DUMMYFUNCTION("""COMPUTED_VALUE"""),"-")</f>
        <v>-</v>
      </c>
      <c r="DO32" s="10" t="str">
        <f>IFERROR(__xludf.DUMMYFUNCTION("""COMPUTED_VALUE"""),"-")</f>
        <v>-</v>
      </c>
      <c r="DP32" s="10" t="str">
        <f>IFERROR(__xludf.DUMMYFUNCTION("""COMPUTED_VALUE"""),"-")</f>
        <v>-</v>
      </c>
      <c r="DQ32" s="10" t="str">
        <f>IFERROR(__xludf.DUMMYFUNCTION("""COMPUTED_VALUE"""),"-")</f>
        <v>-</v>
      </c>
      <c r="DR32" s="10" t="str">
        <f>IFERROR(__xludf.DUMMYFUNCTION("""COMPUTED_VALUE"""),"-")</f>
        <v>-</v>
      </c>
      <c r="DS32" s="10" t="str">
        <f>IFERROR(__xludf.DUMMYFUNCTION("""COMPUTED_VALUE"""),"-")</f>
        <v>-</v>
      </c>
      <c r="DT32" s="10" t="str">
        <f>IFERROR(__xludf.DUMMYFUNCTION("""COMPUTED_VALUE"""),"-")</f>
        <v>-</v>
      </c>
      <c r="DU32" s="10" t="str">
        <f>IFERROR(__xludf.DUMMYFUNCTION("""COMPUTED_VALUE"""),"-")</f>
        <v>-</v>
      </c>
      <c r="DV32" s="10" t="str">
        <f>IFERROR(__xludf.DUMMYFUNCTION("""COMPUTED_VALUE"""),"-")</f>
        <v>-</v>
      </c>
      <c r="DW32" s="10" t="str">
        <f>IFERROR(__xludf.DUMMYFUNCTION("""COMPUTED_VALUE"""),"-")</f>
        <v>-</v>
      </c>
      <c r="DX32" s="10" t="str">
        <f>IFERROR(__xludf.DUMMYFUNCTION("""COMPUTED_VALUE"""),"-")</f>
        <v>-</v>
      </c>
      <c r="DY32" s="10" t="str">
        <f>IFERROR(__xludf.DUMMYFUNCTION("""COMPUTED_VALUE"""),"-")</f>
        <v>-</v>
      </c>
      <c r="DZ32" s="10" t="str">
        <f>IFERROR(__xludf.DUMMYFUNCTION("""COMPUTED_VALUE"""),"-")</f>
        <v>-</v>
      </c>
      <c r="EA32" s="10" t="str">
        <f>IFERROR(__xludf.DUMMYFUNCTION("""COMPUTED_VALUE"""),"-")</f>
        <v>-</v>
      </c>
      <c r="EB32" s="10" t="str">
        <f>IFERROR(__xludf.DUMMYFUNCTION("""COMPUTED_VALUE"""),"-")</f>
        <v>-</v>
      </c>
      <c r="EC32" s="10" t="str">
        <f>IFERROR(__xludf.DUMMYFUNCTION("""COMPUTED_VALUE"""),"-")</f>
        <v>-</v>
      </c>
      <c r="ED32" s="10" t="str">
        <f>IFERROR(__xludf.DUMMYFUNCTION("""COMPUTED_VALUE"""),"-")</f>
        <v>-</v>
      </c>
      <c r="EE32" s="10" t="str">
        <f>IFERROR(__xludf.DUMMYFUNCTION("""COMPUTED_VALUE"""),"-")</f>
        <v>-</v>
      </c>
      <c r="EF32" s="10" t="str">
        <f>IFERROR(__xludf.DUMMYFUNCTION("""COMPUTED_VALUE"""),"-")</f>
        <v>-</v>
      </c>
      <c r="EG32" s="10" t="str">
        <f>IFERROR(__xludf.DUMMYFUNCTION("""COMPUTED_VALUE"""),"-")</f>
        <v>-</v>
      </c>
      <c r="EH32" s="10" t="str">
        <f>IFERROR(__xludf.DUMMYFUNCTION("""COMPUTED_VALUE"""),"-")</f>
        <v>-</v>
      </c>
      <c r="EI32" s="10" t="str">
        <f>IFERROR(__xludf.DUMMYFUNCTION("""COMPUTED_VALUE"""),"-")</f>
        <v>-</v>
      </c>
      <c r="EJ32" s="10" t="str">
        <f>IFERROR(__xludf.DUMMYFUNCTION("""COMPUTED_VALUE"""),"-")</f>
        <v>-</v>
      </c>
      <c r="EK32" s="10" t="str">
        <f>IFERROR(__xludf.DUMMYFUNCTION("""COMPUTED_VALUE"""),"-")</f>
        <v>-</v>
      </c>
      <c r="EL32" s="10" t="str">
        <f>IFERROR(__xludf.DUMMYFUNCTION("""COMPUTED_VALUE"""),"-")</f>
        <v>-</v>
      </c>
      <c r="EM32" s="10" t="str">
        <f>IFERROR(__xludf.DUMMYFUNCTION("""COMPUTED_VALUE"""),"-")</f>
        <v>-</v>
      </c>
      <c r="EN32" s="10" t="str">
        <f>IFERROR(__xludf.DUMMYFUNCTION("""COMPUTED_VALUE"""),"-")</f>
        <v>-</v>
      </c>
      <c r="EO32" s="10" t="str">
        <f>IFERROR(__xludf.DUMMYFUNCTION("""COMPUTED_VALUE"""),"-")</f>
        <v>-</v>
      </c>
      <c r="EP32" s="10" t="str">
        <f>IFERROR(__xludf.DUMMYFUNCTION("""COMPUTED_VALUE"""),"-")</f>
        <v>-</v>
      </c>
      <c r="EQ32" s="10" t="str">
        <f>IFERROR(__xludf.DUMMYFUNCTION("""COMPUTED_VALUE"""),"-")</f>
        <v>-</v>
      </c>
      <c r="ER32" s="10" t="str">
        <f>IFERROR(__xludf.DUMMYFUNCTION("""COMPUTED_VALUE"""),"-")</f>
        <v>-</v>
      </c>
      <c r="ES32" s="10" t="str">
        <f>IFERROR(__xludf.DUMMYFUNCTION("""COMPUTED_VALUE"""),"-")</f>
        <v>-</v>
      </c>
      <c r="ET32" s="10" t="str">
        <f>IFERROR(__xludf.DUMMYFUNCTION("""COMPUTED_VALUE"""),"-")</f>
        <v>-</v>
      </c>
      <c r="EU32" s="10" t="str">
        <f>IFERROR(__xludf.DUMMYFUNCTION("""COMPUTED_VALUE"""),"-")</f>
        <v>-</v>
      </c>
      <c r="EV32" s="10" t="str">
        <f>IFERROR(__xludf.DUMMYFUNCTION("""COMPUTED_VALUE"""),"-")</f>
        <v>-</v>
      </c>
      <c r="EW32" s="10" t="str">
        <f>IFERROR(__xludf.DUMMYFUNCTION("""COMPUTED_VALUE"""),"-")</f>
        <v>-</v>
      </c>
      <c r="EX32" s="10" t="str">
        <f>IFERROR(__xludf.DUMMYFUNCTION("""COMPUTED_VALUE"""),"-")</f>
        <v>-</v>
      </c>
      <c r="EY32" s="10" t="str">
        <f>IFERROR(__xludf.DUMMYFUNCTION("""COMPUTED_VALUE"""),"-")</f>
        <v>-</v>
      </c>
      <c r="EZ32" s="10" t="str">
        <f>IFERROR(__xludf.DUMMYFUNCTION("""COMPUTED_VALUE"""),"-")</f>
        <v>-</v>
      </c>
      <c r="FA32" s="10" t="str">
        <f>IFERROR(__xludf.DUMMYFUNCTION("""COMPUTED_VALUE"""),"-")</f>
        <v>-</v>
      </c>
      <c r="FB32" s="10" t="str">
        <f>IFERROR(__xludf.DUMMYFUNCTION("""COMPUTED_VALUE"""),"-")</f>
        <v>-</v>
      </c>
      <c r="FC32" s="10" t="str">
        <f>IFERROR(__xludf.DUMMYFUNCTION("""COMPUTED_VALUE"""),"-")</f>
        <v>-</v>
      </c>
      <c r="FD32" s="11" t="str">
        <f>IFERROR(__xludf.DUMMYFUNCTION("""COMPUTED_VALUE"""),"-")</f>
        <v>-</v>
      </c>
      <c r="FE32" s="10" t="str">
        <f>IFERROR(__xludf.DUMMYFUNCTION("""COMPUTED_VALUE"""),"-")</f>
        <v>-</v>
      </c>
      <c r="FF32" s="10" t="str">
        <f>IFERROR(__xludf.DUMMYFUNCTION("""COMPUTED_VALUE"""),"-")</f>
        <v>-</v>
      </c>
      <c r="FG32" s="10" t="str">
        <f>IFERROR(__xludf.DUMMYFUNCTION("""COMPUTED_VALUE"""),"-")</f>
        <v>-</v>
      </c>
      <c r="FH32" s="10" t="str">
        <f>IFERROR(__xludf.DUMMYFUNCTION("""COMPUTED_VALUE"""),"-")</f>
        <v>-</v>
      </c>
      <c r="FI32" s="10" t="str">
        <f>IFERROR(__xludf.DUMMYFUNCTION("""COMPUTED_VALUE"""),"-")</f>
        <v>-</v>
      </c>
      <c r="FJ32" s="10" t="str">
        <f>IFERROR(__xludf.DUMMYFUNCTION("""COMPUTED_VALUE"""),"-")</f>
        <v>-</v>
      </c>
      <c r="FK32" s="10" t="str">
        <f>IFERROR(__xludf.DUMMYFUNCTION("""COMPUTED_VALUE"""),"-")</f>
        <v>-</v>
      </c>
      <c r="FL32" s="10" t="str">
        <f>IFERROR(__xludf.DUMMYFUNCTION("""COMPUTED_VALUE"""),"-")</f>
        <v>-</v>
      </c>
      <c r="FM32" s="10" t="str">
        <f>IFERROR(__xludf.DUMMYFUNCTION("""COMPUTED_VALUE"""),"-")</f>
        <v>-</v>
      </c>
      <c r="FN32" s="10" t="str">
        <f>IFERROR(__xludf.DUMMYFUNCTION("""COMPUTED_VALUE"""),"-")</f>
        <v>-</v>
      </c>
      <c r="FO32" s="10" t="str">
        <f>IFERROR(__xludf.DUMMYFUNCTION("""COMPUTED_VALUE"""),"-")</f>
        <v>-</v>
      </c>
      <c r="FP32" s="10" t="str">
        <f>IFERROR(__xludf.DUMMYFUNCTION("""COMPUTED_VALUE"""),"-")</f>
        <v>-</v>
      </c>
      <c r="FQ32" s="10" t="str">
        <f>IFERROR(__xludf.DUMMYFUNCTION("""COMPUTED_VALUE"""),"-")</f>
        <v>-</v>
      </c>
      <c r="FR32" s="10" t="str">
        <f>IFERROR(__xludf.DUMMYFUNCTION("""COMPUTED_VALUE"""),"-")</f>
        <v>-</v>
      </c>
      <c r="FS32" s="10" t="str">
        <f>IFERROR(__xludf.DUMMYFUNCTION("""COMPUTED_VALUE"""),"-")</f>
        <v>-</v>
      </c>
      <c r="FT32" s="10" t="str">
        <f>IFERROR(__xludf.DUMMYFUNCTION("""COMPUTED_VALUE"""),"-")</f>
        <v>-</v>
      </c>
      <c r="FU32" s="10" t="str">
        <f>IFERROR(__xludf.DUMMYFUNCTION("""COMPUTED_VALUE"""),"-")</f>
        <v>-</v>
      </c>
      <c r="FV32" s="10" t="str">
        <f>IFERROR(__xludf.DUMMYFUNCTION("""COMPUTED_VALUE"""),"-")</f>
        <v>-</v>
      </c>
      <c r="FW32" s="10" t="str">
        <f>IFERROR(__xludf.DUMMYFUNCTION("""COMPUTED_VALUE"""),"-")</f>
        <v>-</v>
      </c>
      <c r="FX32" s="10" t="str">
        <f>IFERROR(__xludf.DUMMYFUNCTION("""COMPUTED_VALUE"""),"-")</f>
        <v>-</v>
      </c>
      <c r="FY32" s="10" t="str">
        <f>IFERROR(__xludf.DUMMYFUNCTION("""COMPUTED_VALUE"""),"-")</f>
        <v>-</v>
      </c>
      <c r="FZ32" s="10" t="str">
        <f>IFERROR(__xludf.DUMMYFUNCTION("""COMPUTED_VALUE"""),"-")</f>
        <v>-</v>
      </c>
      <c r="GA32" s="10" t="str">
        <f>IFERROR(__xludf.DUMMYFUNCTION("""COMPUTED_VALUE"""),"-")</f>
        <v>-</v>
      </c>
      <c r="GB32" s="10" t="str">
        <f>IFERROR(__xludf.DUMMYFUNCTION("""COMPUTED_VALUE"""),"-")</f>
        <v>-</v>
      </c>
      <c r="GC32" s="10" t="str">
        <f>IFERROR(__xludf.DUMMYFUNCTION("""COMPUTED_VALUE"""),"-")</f>
        <v>-</v>
      </c>
      <c r="GD32" s="10" t="str">
        <f>IFERROR(__xludf.DUMMYFUNCTION("""COMPUTED_VALUE"""),"-")</f>
        <v>-</v>
      </c>
      <c r="GE32" s="10" t="str">
        <f>IFERROR(__xludf.DUMMYFUNCTION("""COMPUTED_VALUE"""),"-")</f>
        <v>-</v>
      </c>
      <c r="GF32" s="10" t="str">
        <f>IFERROR(__xludf.DUMMYFUNCTION("""COMPUTED_VALUE"""),"-")</f>
        <v>-</v>
      </c>
      <c r="GG32" s="10" t="str">
        <f>IFERROR(__xludf.DUMMYFUNCTION("""COMPUTED_VALUE"""),"-")</f>
        <v>-</v>
      </c>
      <c r="GH32" s="10" t="str">
        <f>IFERROR(__xludf.DUMMYFUNCTION("""COMPUTED_VALUE"""),"-")</f>
        <v>-</v>
      </c>
      <c r="GI32" s="10" t="str">
        <f>IFERROR(__xludf.DUMMYFUNCTION("""COMPUTED_VALUE"""),"-")</f>
        <v>-</v>
      </c>
      <c r="GJ32" s="10" t="str">
        <f>IFERROR(__xludf.DUMMYFUNCTION("""COMPUTED_VALUE"""),"-")</f>
        <v>-</v>
      </c>
      <c r="GK32" s="10" t="str">
        <f>IFERROR(__xludf.DUMMYFUNCTION("""COMPUTED_VALUE"""),"-")</f>
        <v>-</v>
      </c>
      <c r="GL32" s="10" t="str">
        <f>IFERROR(__xludf.DUMMYFUNCTION("""COMPUTED_VALUE"""),"-")</f>
        <v>-</v>
      </c>
      <c r="GM32" s="10" t="str">
        <f>IFERROR(__xludf.DUMMYFUNCTION("""COMPUTED_VALUE"""),"-")</f>
        <v>-</v>
      </c>
      <c r="GN32" s="10" t="str">
        <f>IFERROR(__xludf.DUMMYFUNCTION("""COMPUTED_VALUE"""),"-")</f>
        <v>-</v>
      </c>
      <c r="GO32" s="10" t="str">
        <f>IFERROR(__xludf.DUMMYFUNCTION("""COMPUTED_VALUE"""),"-")</f>
        <v>-</v>
      </c>
      <c r="GP32" s="10" t="str">
        <f>IFERROR(__xludf.DUMMYFUNCTION("""COMPUTED_VALUE"""),"-")</f>
        <v>-</v>
      </c>
      <c r="GQ32" s="10" t="str">
        <f>IFERROR(__xludf.DUMMYFUNCTION("""COMPUTED_VALUE"""),"-")</f>
        <v>-</v>
      </c>
      <c r="GR32" s="10" t="str">
        <f>IFERROR(__xludf.DUMMYFUNCTION("""COMPUTED_VALUE"""),"-")</f>
        <v>-</v>
      </c>
      <c r="GS32" s="10" t="str">
        <f>IFERROR(__xludf.DUMMYFUNCTION("""COMPUTED_VALUE"""),"-")</f>
        <v>-</v>
      </c>
      <c r="GT32" s="10" t="str">
        <f>IFERROR(__xludf.DUMMYFUNCTION("""COMPUTED_VALUE"""),"-")</f>
        <v>-</v>
      </c>
      <c r="GU32" s="10" t="str">
        <f>IFERROR(__xludf.DUMMYFUNCTION("""COMPUTED_VALUE"""),"-")</f>
        <v>-</v>
      </c>
      <c r="GV32" s="10" t="str">
        <f>IFERROR(__xludf.DUMMYFUNCTION("""COMPUTED_VALUE"""),"-")</f>
        <v>-</v>
      </c>
      <c r="GW32" s="10" t="str">
        <f>IFERROR(__xludf.DUMMYFUNCTION("""COMPUTED_VALUE"""),"-")</f>
        <v>-</v>
      </c>
      <c r="GX32" s="10" t="str">
        <f>IFERROR(__xludf.DUMMYFUNCTION("""COMPUTED_VALUE"""),"-")</f>
        <v>-</v>
      </c>
      <c r="GY32" s="10" t="str">
        <f>IFERROR(__xludf.DUMMYFUNCTION("""COMPUTED_VALUE"""),"-")</f>
        <v>-</v>
      </c>
      <c r="GZ32" s="10" t="str">
        <f>IFERROR(__xludf.DUMMYFUNCTION("""COMPUTED_VALUE"""),"-")</f>
        <v>-</v>
      </c>
      <c r="HA32" s="10" t="str">
        <f>IFERROR(__xludf.DUMMYFUNCTION("""COMPUTED_VALUE"""),"-")</f>
        <v>-</v>
      </c>
      <c r="HB32" s="10" t="str">
        <f>IFERROR(__xludf.DUMMYFUNCTION("""COMPUTED_VALUE"""),"-")</f>
        <v>-</v>
      </c>
      <c r="HC32" s="10" t="str">
        <f>IFERROR(__xludf.DUMMYFUNCTION("""COMPUTED_VALUE"""),"-")</f>
        <v>-</v>
      </c>
      <c r="HD32" s="10" t="str">
        <f>IFERROR(__xludf.DUMMYFUNCTION("""COMPUTED_VALUE"""),"-")</f>
        <v>-</v>
      </c>
      <c r="HE32" s="10" t="str">
        <f>IFERROR(__xludf.DUMMYFUNCTION("""COMPUTED_VALUE"""),"-")</f>
        <v>-</v>
      </c>
      <c r="HF32" s="10" t="str">
        <f>IFERROR(__xludf.DUMMYFUNCTION("""COMPUTED_VALUE"""),"-")</f>
        <v>-</v>
      </c>
      <c r="HG32" s="10" t="str">
        <f>IFERROR(__xludf.DUMMYFUNCTION("""COMPUTED_VALUE"""),"-")</f>
        <v>-</v>
      </c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</row>
    <row r="33">
      <c r="A33" s="7"/>
      <c r="B33" s="8"/>
      <c r="C33" s="8" t="str">
        <f t="shared" si="1"/>
        <v>31 - 36</v>
      </c>
      <c r="D33" s="7" t="str">
        <f>IFERROR(__xludf.DUMMYFUNCTION("""COMPUTED_VALUE"""),"PavleSekesan")</f>
        <v>PavleSekesan</v>
      </c>
      <c r="E33" s="7" t="str">
        <f>IFERROR(__xludf.DUMMYFUNCTION("""COMPUTED_VALUE"""),"Pavle")</f>
        <v>Pavle</v>
      </c>
      <c r="F33" s="7" t="str">
        <f>IFERROR(__xludf.DUMMYFUNCTION("""COMPUTED_VALUE"""),"Sekešan")</f>
        <v>Sekešan</v>
      </c>
      <c r="G33" s="9">
        <f>IFERROR(__xludf.DUMMYFUNCTION("""COMPUTED_VALUE"""),100.0)</f>
        <v>100</v>
      </c>
      <c r="H33" s="7" t="str">
        <f>IFERROR(__xludf.DUMMYFUNCTION("""COMPUTED_VALUE"""),"ODOBREN")</f>
        <v>ODOBREN</v>
      </c>
      <c r="I33" s="7" t="str">
        <f>IFERROR(__xludf.DUMMYFUNCTION("""COMPUTED_VALUE"""),"Stari grad")</f>
        <v>Stari grad</v>
      </c>
      <c r="J33" s="7" t="str">
        <f>IFERROR(__xludf.DUMMYFUNCTION("""COMPUTED_VALUE"""),"Računarska gimnazija")</f>
        <v>Računarska gimnazija</v>
      </c>
      <c r="K33" s="7" t="str">
        <f>IFERROR(__xludf.DUMMYFUNCTION("""COMPUTED_VALUE"""),"I")</f>
        <v>I</v>
      </c>
      <c r="L33" s="7" t="str">
        <f>IFERROR(__xludf.DUMMYFUNCTION("""COMPUTED_VALUE"""),"B")</f>
        <v>B</v>
      </c>
      <c r="M33" s="7" t="str">
        <f>IFERROR(__xludf.DUMMYFUNCTION("""COMPUTED_VALUE"""),"Filip Marić")</f>
        <v>Filip Marić</v>
      </c>
      <c r="N33" s="11">
        <f>IFERROR(__xludf.DUMMYFUNCTION("""COMPUTED_VALUE"""),100.0)</f>
        <v>100</v>
      </c>
      <c r="O33" s="10">
        <f>IFERROR(__xludf.DUMMYFUNCTION("""COMPUTED_VALUE"""),0.0)</f>
        <v>0</v>
      </c>
      <c r="P33" s="10" t="str">
        <f>IFERROR(__xludf.DUMMYFUNCTION("""COMPUTED_VALUE"""),"-")</f>
        <v>-</v>
      </c>
      <c r="Q33" s="10" t="str">
        <f>IFERROR(__xludf.DUMMYFUNCTION("""COMPUTED_VALUE"""),"-")</f>
        <v>-</v>
      </c>
      <c r="R33" s="10" t="str">
        <f>IFERROR(__xludf.DUMMYFUNCTION("""COMPUTED_VALUE"""),"-")</f>
        <v>-</v>
      </c>
      <c r="S33" s="10" t="str">
        <f>IFERROR(__xludf.DUMMYFUNCTION("""COMPUTED_VALUE"""),"-")</f>
        <v>-</v>
      </c>
      <c r="T33" s="11">
        <f>IFERROR(__xludf.DUMMYFUNCTION("""COMPUTED_VALUE"""),1.0)</f>
        <v>1</v>
      </c>
      <c r="U33" s="10">
        <f>IFERROR(__xludf.DUMMYFUNCTION("""COMPUTED_VALUE"""),1.0)</f>
        <v>1</v>
      </c>
      <c r="V33" s="10">
        <f>IFERROR(__xludf.DUMMYFUNCTION("""COMPUTED_VALUE"""),1.0)</f>
        <v>1</v>
      </c>
      <c r="W33" s="10">
        <f>IFERROR(__xludf.DUMMYFUNCTION("""COMPUTED_VALUE"""),1.0)</f>
        <v>1</v>
      </c>
      <c r="X33" s="10">
        <f>IFERROR(__xludf.DUMMYFUNCTION("""COMPUTED_VALUE"""),1.0)</f>
        <v>1</v>
      </c>
      <c r="Y33" s="10">
        <f>IFERROR(__xludf.DUMMYFUNCTION("""COMPUTED_VALUE"""),1.0)</f>
        <v>1</v>
      </c>
      <c r="Z33" s="10">
        <f>IFERROR(__xludf.DUMMYFUNCTION("""COMPUTED_VALUE"""),1.0)</f>
        <v>1</v>
      </c>
      <c r="AA33" s="10">
        <f>IFERROR(__xludf.DUMMYFUNCTION("""COMPUTED_VALUE"""),1.0)</f>
        <v>1</v>
      </c>
      <c r="AB33" s="10">
        <f>IFERROR(__xludf.DUMMYFUNCTION("""COMPUTED_VALUE"""),1.0)</f>
        <v>1</v>
      </c>
      <c r="AC33" s="10">
        <f>IFERROR(__xludf.DUMMYFUNCTION("""COMPUTED_VALUE"""),1.0)</f>
        <v>1</v>
      </c>
      <c r="AD33" s="10">
        <f>IFERROR(__xludf.DUMMYFUNCTION("""COMPUTED_VALUE"""),1.0)</f>
        <v>1</v>
      </c>
      <c r="AE33" s="10">
        <f>IFERROR(__xludf.DUMMYFUNCTION("""COMPUTED_VALUE"""),1.0)</f>
        <v>1</v>
      </c>
      <c r="AF33" s="10">
        <f>IFERROR(__xludf.DUMMYFUNCTION("""COMPUTED_VALUE"""),1.0)</f>
        <v>1</v>
      </c>
      <c r="AG33" s="10">
        <f>IFERROR(__xludf.DUMMYFUNCTION("""COMPUTED_VALUE"""),1.0)</f>
        <v>1</v>
      </c>
      <c r="AH33" s="10">
        <f>IFERROR(__xludf.DUMMYFUNCTION("""COMPUTED_VALUE"""),1.0)</f>
        <v>1</v>
      </c>
      <c r="AI33" s="10">
        <f>IFERROR(__xludf.DUMMYFUNCTION("""COMPUTED_VALUE"""),1.0)</f>
        <v>1</v>
      </c>
      <c r="AJ33" s="10">
        <f>IFERROR(__xludf.DUMMYFUNCTION("""COMPUTED_VALUE"""),1.0)</f>
        <v>1</v>
      </c>
      <c r="AK33" s="10">
        <f>IFERROR(__xludf.DUMMYFUNCTION("""COMPUTED_VALUE"""),1.0)</f>
        <v>1</v>
      </c>
      <c r="AL33" s="10">
        <f>IFERROR(__xludf.DUMMYFUNCTION("""COMPUTED_VALUE"""),1.0)</f>
        <v>1</v>
      </c>
      <c r="AM33" s="10">
        <f>IFERROR(__xludf.DUMMYFUNCTION("""COMPUTED_VALUE"""),1.0)</f>
        <v>1</v>
      </c>
      <c r="AN33" s="11" t="str">
        <f>IFERROR(__xludf.DUMMYFUNCTION("""COMPUTED_VALUE"""),"WA")</f>
        <v>WA</v>
      </c>
      <c r="AO33" s="10" t="str">
        <f>IFERROR(__xludf.DUMMYFUNCTION("""COMPUTED_VALUE"""),"WA")</f>
        <v>WA</v>
      </c>
      <c r="AP33" s="10">
        <f>IFERROR(__xludf.DUMMYFUNCTION("""COMPUTED_VALUE"""),1.0)</f>
        <v>1</v>
      </c>
      <c r="AQ33" s="10" t="str">
        <f>IFERROR(__xludf.DUMMYFUNCTION("""COMPUTED_VALUE"""),"WA")</f>
        <v>WA</v>
      </c>
      <c r="AR33" s="10" t="str">
        <f>IFERROR(__xludf.DUMMYFUNCTION("""COMPUTED_VALUE"""),"WA")</f>
        <v>WA</v>
      </c>
      <c r="AS33" s="10">
        <f>IFERROR(__xludf.DUMMYFUNCTION("""COMPUTED_VALUE"""),1.0)</f>
        <v>1</v>
      </c>
      <c r="AT33" s="10" t="str">
        <f>IFERROR(__xludf.DUMMYFUNCTION("""COMPUTED_VALUE"""),"WA")</f>
        <v>WA</v>
      </c>
      <c r="AU33" s="10" t="str">
        <f>IFERROR(__xludf.DUMMYFUNCTION("""COMPUTED_VALUE"""),"WA")</f>
        <v>WA</v>
      </c>
      <c r="AV33" s="10" t="str">
        <f>IFERROR(__xludf.DUMMYFUNCTION("""COMPUTED_VALUE"""),"WA")</f>
        <v>WA</v>
      </c>
      <c r="AW33" s="10" t="str">
        <f>IFERROR(__xludf.DUMMYFUNCTION("""COMPUTED_VALUE"""),"WA")</f>
        <v>WA</v>
      </c>
      <c r="AX33" s="10" t="str">
        <f>IFERROR(__xludf.DUMMYFUNCTION("""COMPUTED_VALUE"""),"WA")</f>
        <v>WA</v>
      </c>
      <c r="AY33" s="10" t="str">
        <f>IFERROR(__xludf.DUMMYFUNCTION("""COMPUTED_VALUE"""),"WA")</f>
        <v>WA</v>
      </c>
      <c r="AZ33" s="10" t="str">
        <f>IFERROR(__xludf.DUMMYFUNCTION("""COMPUTED_VALUE"""),"WA")</f>
        <v>WA</v>
      </c>
      <c r="BA33" s="10" t="str">
        <f>IFERROR(__xludf.DUMMYFUNCTION("""COMPUTED_VALUE"""),"WA")</f>
        <v>WA</v>
      </c>
      <c r="BB33" s="10" t="str">
        <f>IFERROR(__xludf.DUMMYFUNCTION("""COMPUTED_VALUE"""),"WA")</f>
        <v>WA</v>
      </c>
      <c r="BC33" s="10" t="str">
        <f>IFERROR(__xludf.DUMMYFUNCTION("""COMPUTED_VALUE"""),"WA")</f>
        <v>WA</v>
      </c>
      <c r="BD33" s="10" t="str">
        <f>IFERROR(__xludf.DUMMYFUNCTION("""COMPUTED_VALUE"""),"WA")</f>
        <v>WA</v>
      </c>
      <c r="BE33" s="10" t="str">
        <f>IFERROR(__xludf.DUMMYFUNCTION("""COMPUTED_VALUE"""),"WA")</f>
        <v>WA</v>
      </c>
      <c r="BF33" s="10" t="str">
        <f>IFERROR(__xludf.DUMMYFUNCTION("""COMPUTED_VALUE"""),"WA")</f>
        <v>WA</v>
      </c>
      <c r="BG33" s="10" t="str">
        <f>IFERROR(__xludf.DUMMYFUNCTION("""COMPUTED_VALUE"""),"WA")</f>
        <v>WA</v>
      </c>
      <c r="BH33" s="10" t="str">
        <f>IFERROR(__xludf.DUMMYFUNCTION("""COMPUTED_VALUE"""),"WA")</f>
        <v>WA</v>
      </c>
      <c r="BI33" s="10" t="str">
        <f>IFERROR(__xludf.DUMMYFUNCTION("""COMPUTED_VALUE"""),"WA")</f>
        <v>WA</v>
      </c>
      <c r="BJ33" s="10" t="str">
        <f>IFERROR(__xludf.DUMMYFUNCTION("""COMPUTED_VALUE"""),"WA")</f>
        <v>WA</v>
      </c>
      <c r="BK33" s="10" t="str">
        <f>IFERROR(__xludf.DUMMYFUNCTION("""COMPUTED_VALUE"""),"WA")</f>
        <v>WA</v>
      </c>
      <c r="BL33" s="11" t="str">
        <f>IFERROR(__xludf.DUMMYFUNCTION("""COMPUTED_VALUE"""),"-")</f>
        <v>-</v>
      </c>
      <c r="BM33" s="10" t="str">
        <f>IFERROR(__xludf.DUMMYFUNCTION("""COMPUTED_VALUE"""),"-")</f>
        <v>-</v>
      </c>
      <c r="BN33" s="10" t="str">
        <f>IFERROR(__xludf.DUMMYFUNCTION("""COMPUTED_VALUE"""),"-")</f>
        <v>-</v>
      </c>
      <c r="BO33" s="10" t="str">
        <f>IFERROR(__xludf.DUMMYFUNCTION("""COMPUTED_VALUE"""),"-")</f>
        <v>-</v>
      </c>
      <c r="BP33" s="10" t="str">
        <f>IFERROR(__xludf.DUMMYFUNCTION("""COMPUTED_VALUE"""),"-")</f>
        <v>-</v>
      </c>
      <c r="BQ33" s="10" t="str">
        <f>IFERROR(__xludf.DUMMYFUNCTION("""COMPUTED_VALUE"""),"-")</f>
        <v>-</v>
      </c>
      <c r="BR33" s="10" t="str">
        <f>IFERROR(__xludf.DUMMYFUNCTION("""COMPUTED_VALUE"""),"-")</f>
        <v>-</v>
      </c>
      <c r="BS33" s="10" t="str">
        <f>IFERROR(__xludf.DUMMYFUNCTION("""COMPUTED_VALUE"""),"-")</f>
        <v>-</v>
      </c>
      <c r="BT33" s="10" t="str">
        <f>IFERROR(__xludf.DUMMYFUNCTION("""COMPUTED_VALUE"""),"-")</f>
        <v>-</v>
      </c>
      <c r="BU33" s="10" t="str">
        <f>IFERROR(__xludf.DUMMYFUNCTION("""COMPUTED_VALUE"""),"-")</f>
        <v>-</v>
      </c>
      <c r="BV33" s="10" t="str">
        <f>IFERROR(__xludf.DUMMYFUNCTION("""COMPUTED_VALUE"""),"-")</f>
        <v>-</v>
      </c>
      <c r="BW33" s="10" t="str">
        <f>IFERROR(__xludf.DUMMYFUNCTION("""COMPUTED_VALUE"""),"-")</f>
        <v>-</v>
      </c>
      <c r="BX33" s="10" t="str">
        <f>IFERROR(__xludf.DUMMYFUNCTION("""COMPUTED_VALUE"""),"-")</f>
        <v>-</v>
      </c>
      <c r="BY33" s="10" t="str">
        <f>IFERROR(__xludf.DUMMYFUNCTION("""COMPUTED_VALUE"""),"-")</f>
        <v>-</v>
      </c>
      <c r="BZ33" s="10" t="str">
        <f>IFERROR(__xludf.DUMMYFUNCTION("""COMPUTED_VALUE"""),"-")</f>
        <v>-</v>
      </c>
      <c r="CA33" s="10" t="str">
        <f>IFERROR(__xludf.DUMMYFUNCTION("""COMPUTED_VALUE"""),"-")</f>
        <v>-</v>
      </c>
      <c r="CB33" s="10" t="str">
        <f>IFERROR(__xludf.DUMMYFUNCTION("""COMPUTED_VALUE"""),"-")</f>
        <v>-</v>
      </c>
      <c r="CC33" s="10" t="str">
        <f>IFERROR(__xludf.DUMMYFUNCTION("""COMPUTED_VALUE"""),"-")</f>
        <v>-</v>
      </c>
      <c r="CD33" s="10" t="str">
        <f>IFERROR(__xludf.DUMMYFUNCTION("""COMPUTED_VALUE"""),"-")</f>
        <v>-</v>
      </c>
      <c r="CE33" s="10" t="str">
        <f>IFERROR(__xludf.DUMMYFUNCTION("""COMPUTED_VALUE"""),"-")</f>
        <v>-</v>
      </c>
      <c r="CF33" s="10" t="str">
        <f>IFERROR(__xludf.DUMMYFUNCTION("""COMPUTED_VALUE"""),"-")</f>
        <v>-</v>
      </c>
      <c r="CG33" s="10" t="str">
        <f>IFERROR(__xludf.DUMMYFUNCTION("""COMPUTED_VALUE"""),"-")</f>
        <v>-</v>
      </c>
      <c r="CH33" s="10" t="str">
        <f>IFERROR(__xludf.DUMMYFUNCTION("""COMPUTED_VALUE"""),"-")</f>
        <v>-</v>
      </c>
      <c r="CI33" s="10" t="str">
        <f>IFERROR(__xludf.DUMMYFUNCTION("""COMPUTED_VALUE"""),"-")</f>
        <v>-</v>
      </c>
      <c r="CJ33" s="10" t="str">
        <f>IFERROR(__xludf.DUMMYFUNCTION("""COMPUTED_VALUE"""),"-")</f>
        <v>-</v>
      </c>
      <c r="CK33" s="10" t="str">
        <f>IFERROR(__xludf.DUMMYFUNCTION("""COMPUTED_VALUE"""),"-")</f>
        <v>-</v>
      </c>
      <c r="CL33" s="10" t="str">
        <f>IFERROR(__xludf.DUMMYFUNCTION("""COMPUTED_VALUE"""),"-")</f>
        <v>-</v>
      </c>
      <c r="CM33" s="10" t="str">
        <f>IFERROR(__xludf.DUMMYFUNCTION("""COMPUTED_VALUE"""),"-")</f>
        <v>-</v>
      </c>
      <c r="CN33" s="10" t="str">
        <f>IFERROR(__xludf.DUMMYFUNCTION("""COMPUTED_VALUE"""),"-")</f>
        <v>-</v>
      </c>
      <c r="CO33" s="11" t="str">
        <f>IFERROR(__xludf.DUMMYFUNCTION("""COMPUTED_VALUE"""),"-")</f>
        <v>-</v>
      </c>
      <c r="CP33" s="10" t="str">
        <f>IFERROR(__xludf.DUMMYFUNCTION("""COMPUTED_VALUE"""),"-")</f>
        <v>-</v>
      </c>
      <c r="CQ33" s="10" t="str">
        <f>IFERROR(__xludf.DUMMYFUNCTION("""COMPUTED_VALUE"""),"-")</f>
        <v>-</v>
      </c>
      <c r="CR33" s="10" t="str">
        <f>IFERROR(__xludf.DUMMYFUNCTION("""COMPUTED_VALUE"""),"-")</f>
        <v>-</v>
      </c>
      <c r="CS33" s="10" t="str">
        <f>IFERROR(__xludf.DUMMYFUNCTION("""COMPUTED_VALUE"""),"-")</f>
        <v>-</v>
      </c>
      <c r="CT33" s="10" t="str">
        <f>IFERROR(__xludf.DUMMYFUNCTION("""COMPUTED_VALUE"""),"-")</f>
        <v>-</v>
      </c>
      <c r="CU33" s="10" t="str">
        <f>IFERROR(__xludf.DUMMYFUNCTION("""COMPUTED_VALUE"""),"-")</f>
        <v>-</v>
      </c>
      <c r="CV33" s="10" t="str">
        <f>IFERROR(__xludf.DUMMYFUNCTION("""COMPUTED_VALUE"""),"-")</f>
        <v>-</v>
      </c>
      <c r="CW33" s="10" t="str">
        <f>IFERROR(__xludf.DUMMYFUNCTION("""COMPUTED_VALUE"""),"-")</f>
        <v>-</v>
      </c>
      <c r="CX33" s="10" t="str">
        <f>IFERROR(__xludf.DUMMYFUNCTION("""COMPUTED_VALUE"""),"-")</f>
        <v>-</v>
      </c>
      <c r="CY33" s="10" t="str">
        <f>IFERROR(__xludf.DUMMYFUNCTION("""COMPUTED_VALUE"""),"-")</f>
        <v>-</v>
      </c>
      <c r="CZ33" s="10" t="str">
        <f>IFERROR(__xludf.DUMMYFUNCTION("""COMPUTED_VALUE"""),"-")</f>
        <v>-</v>
      </c>
      <c r="DA33" s="10" t="str">
        <f>IFERROR(__xludf.DUMMYFUNCTION("""COMPUTED_VALUE"""),"-")</f>
        <v>-</v>
      </c>
      <c r="DB33" s="10" t="str">
        <f>IFERROR(__xludf.DUMMYFUNCTION("""COMPUTED_VALUE"""),"-")</f>
        <v>-</v>
      </c>
      <c r="DC33" s="10" t="str">
        <f>IFERROR(__xludf.DUMMYFUNCTION("""COMPUTED_VALUE"""),"-")</f>
        <v>-</v>
      </c>
      <c r="DD33" s="10" t="str">
        <f>IFERROR(__xludf.DUMMYFUNCTION("""COMPUTED_VALUE"""),"-")</f>
        <v>-</v>
      </c>
      <c r="DE33" s="10" t="str">
        <f>IFERROR(__xludf.DUMMYFUNCTION("""COMPUTED_VALUE"""),"-")</f>
        <v>-</v>
      </c>
      <c r="DF33" s="10" t="str">
        <f>IFERROR(__xludf.DUMMYFUNCTION("""COMPUTED_VALUE"""),"-")</f>
        <v>-</v>
      </c>
      <c r="DG33" s="10" t="str">
        <f>IFERROR(__xludf.DUMMYFUNCTION("""COMPUTED_VALUE"""),"-")</f>
        <v>-</v>
      </c>
      <c r="DH33" s="10" t="str">
        <f>IFERROR(__xludf.DUMMYFUNCTION("""COMPUTED_VALUE"""),"-")</f>
        <v>-</v>
      </c>
      <c r="DI33" s="10" t="str">
        <f>IFERROR(__xludf.DUMMYFUNCTION("""COMPUTED_VALUE"""),"-")</f>
        <v>-</v>
      </c>
      <c r="DJ33" s="10" t="str">
        <f>IFERROR(__xludf.DUMMYFUNCTION("""COMPUTED_VALUE"""),"-")</f>
        <v>-</v>
      </c>
      <c r="DK33" s="10" t="str">
        <f>IFERROR(__xludf.DUMMYFUNCTION("""COMPUTED_VALUE"""),"-")</f>
        <v>-</v>
      </c>
      <c r="DL33" s="10" t="str">
        <f>IFERROR(__xludf.DUMMYFUNCTION("""COMPUTED_VALUE"""),"-")</f>
        <v>-</v>
      </c>
      <c r="DM33" s="10" t="str">
        <f>IFERROR(__xludf.DUMMYFUNCTION("""COMPUTED_VALUE"""),"-")</f>
        <v>-</v>
      </c>
      <c r="DN33" s="10" t="str">
        <f>IFERROR(__xludf.DUMMYFUNCTION("""COMPUTED_VALUE"""),"-")</f>
        <v>-</v>
      </c>
      <c r="DO33" s="10" t="str">
        <f>IFERROR(__xludf.DUMMYFUNCTION("""COMPUTED_VALUE"""),"-")</f>
        <v>-</v>
      </c>
      <c r="DP33" s="10" t="str">
        <f>IFERROR(__xludf.DUMMYFUNCTION("""COMPUTED_VALUE"""),"-")</f>
        <v>-</v>
      </c>
      <c r="DQ33" s="10" t="str">
        <f>IFERROR(__xludf.DUMMYFUNCTION("""COMPUTED_VALUE"""),"-")</f>
        <v>-</v>
      </c>
      <c r="DR33" s="10" t="str">
        <f>IFERROR(__xludf.DUMMYFUNCTION("""COMPUTED_VALUE"""),"-")</f>
        <v>-</v>
      </c>
      <c r="DS33" s="10" t="str">
        <f>IFERROR(__xludf.DUMMYFUNCTION("""COMPUTED_VALUE"""),"-")</f>
        <v>-</v>
      </c>
      <c r="DT33" s="10" t="str">
        <f>IFERROR(__xludf.DUMMYFUNCTION("""COMPUTED_VALUE"""),"-")</f>
        <v>-</v>
      </c>
      <c r="DU33" s="10" t="str">
        <f>IFERROR(__xludf.DUMMYFUNCTION("""COMPUTED_VALUE"""),"-")</f>
        <v>-</v>
      </c>
      <c r="DV33" s="10" t="str">
        <f>IFERROR(__xludf.DUMMYFUNCTION("""COMPUTED_VALUE"""),"-")</f>
        <v>-</v>
      </c>
      <c r="DW33" s="10" t="str">
        <f>IFERROR(__xludf.DUMMYFUNCTION("""COMPUTED_VALUE"""),"-")</f>
        <v>-</v>
      </c>
      <c r="DX33" s="10" t="str">
        <f>IFERROR(__xludf.DUMMYFUNCTION("""COMPUTED_VALUE"""),"-")</f>
        <v>-</v>
      </c>
      <c r="DY33" s="10" t="str">
        <f>IFERROR(__xludf.DUMMYFUNCTION("""COMPUTED_VALUE"""),"-")</f>
        <v>-</v>
      </c>
      <c r="DZ33" s="10" t="str">
        <f>IFERROR(__xludf.DUMMYFUNCTION("""COMPUTED_VALUE"""),"-")</f>
        <v>-</v>
      </c>
      <c r="EA33" s="10" t="str">
        <f>IFERROR(__xludf.DUMMYFUNCTION("""COMPUTED_VALUE"""),"-")</f>
        <v>-</v>
      </c>
      <c r="EB33" s="10" t="str">
        <f>IFERROR(__xludf.DUMMYFUNCTION("""COMPUTED_VALUE"""),"-")</f>
        <v>-</v>
      </c>
      <c r="EC33" s="10" t="str">
        <f>IFERROR(__xludf.DUMMYFUNCTION("""COMPUTED_VALUE"""),"-")</f>
        <v>-</v>
      </c>
      <c r="ED33" s="10" t="str">
        <f>IFERROR(__xludf.DUMMYFUNCTION("""COMPUTED_VALUE"""),"-")</f>
        <v>-</v>
      </c>
      <c r="EE33" s="10" t="str">
        <f>IFERROR(__xludf.DUMMYFUNCTION("""COMPUTED_VALUE"""),"-")</f>
        <v>-</v>
      </c>
      <c r="EF33" s="10" t="str">
        <f>IFERROR(__xludf.DUMMYFUNCTION("""COMPUTED_VALUE"""),"-")</f>
        <v>-</v>
      </c>
      <c r="EG33" s="10" t="str">
        <f>IFERROR(__xludf.DUMMYFUNCTION("""COMPUTED_VALUE"""),"-")</f>
        <v>-</v>
      </c>
      <c r="EH33" s="10" t="str">
        <f>IFERROR(__xludf.DUMMYFUNCTION("""COMPUTED_VALUE"""),"-")</f>
        <v>-</v>
      </c>
      <c r="EI33" s="10" t="str">
        <f>IFERROR(__xludf.DUMMYFUNCTION("""COMPUTED_VALUE"""),"-")</f>
        <v>-</v>
      </c>
      <c r="EJ33" s="10" t="str">
        <f>IFERROR(__xludf.DUMMYFUNCTION("""COMPUTED_VALUE"""),"-")</f>
        <v>-</v>
      </c>
      <c r="EK33" s="10" t="str">
        <f>IFERROR(__xludf.DUMMYFUNCTION("""COMPUTED_VALUE"""),"-")</f>
        <v>-</v>
      </c>
      <c r="EL33" s="10" t="str">
        <f>IFERROR(__xludf.DUMMYFUNCTION("""COMPUTED_VALUE"""),"-")</f>
        <v>-</v>
      </c>
      <c r="EM33" s="10" t="str">
        <f>IFERROR(__xludf.DUMMYFUNCTION("""COMPUTED_VALUE"""),"-")</f>
        <v>-</v>
      </c>
      <c r="EN33" s="10" t="str">
        <f>IFERROR(__xludf.DUMMYFUNCTION("""COMPUTED_VALUE"""),"-")</f>
        <v>-</v>
      </c>
      <c r="EO33" s="10" t="str">
        <f>IFERROR(__xludf.DUMMYFUNCTION("""COMPUTED_VALUE"""),"-")</f>
        <v>-</v>
      </c>
      <c r="EP33" s="10" t="str">
        <f>IFERROR(__xludf.DUMMYFUNCTION("""COMPUTED_VALUE"""),"-")</f>
        <v>-</v>
      </c>
      <c r="EQ33" s="10" t="str">
        <f>IFERROR(__xludf.DUMMYFUNCTION("""COMPUTED_VALUE"""),"-")</f>
        <v>-</v>
      </c>
      <c r="ER33" s="10" t="str">
        <f>IFERROR(__xludf.DUMMYFUNCTION("""COMPUTED_VALUE"""),"-")</f>
        <v>-</v>
      </c>
      <c r="ES33" s="10" t="str">
        <f>IFERROR(__xludf.DUMMYFUNCTION("""COMPUTED_VALUE"""),"-")</f>
        <v>-</v>
      </c>
      <c r="ET33" s="10" t="str">
        <f>IFERROR(__xludf.DUMMYFUNCTION("""COMPUTED_VALUE"""),"-")</f>
        <v>-</v>
      </c>
      <c r="EU33" s="10" t="str">
        <f>IFERROR(__xludf.DUMMYFUNCTION("""COMPUTED_VALUE"""),"-")</f>
        <v>-</v>
      </c>
      <c r="EV33" s="10" t="str">
        <f>IFERROR(__xludf.DUMMYFUNCTION("""COMPUTED_VALUE"""),"-")</f>
        <v>-</v>
      </c>
      <c r="EW33" s="10" t="str">
        <f>IFERROR(__xludf.DUMMYFUNCTION("""COMPUTED_VALUE"""),"-")</f>
        <v>-</v>
      </c>
      <c r="EX33" s="10" t="str">
        <f>IFERROR(__xludf.DUMMYFUNCTION("""COMPUTED_VALUE"""),"-")</f>
        <v>-</v>
      </c>
      <c r="EY33" s="10" t="str">
        <f>IFERROR(__xludf.DUMMYFUNCTION("""COMPUTED_VALUE"""),"-")</f>
        <v>-</v>
      </c>
      <c r="EZ33" s="10" t="str">
        <f>IFERROR(__xludf.DUMMYFUNCTION("""COMPUTED_VALUE"""),"-")</f>
        <v>-</v>
      </c>
      <c r="FA33" s="10" t="str">
        <f>IFERROR(__xludf.DUMMYFUNCTION("""COMPUTED_VALUE"""),"-")</f>
        <v>-</v>
      </c>
      <c r="FB33" s="10" t="str">
        <f>IFERROR(__xludf.DUMMYFUNCTION("""COMPUTED_VALUE"""),"-")</f>
        <v>-</v>
      </c>
      <c r="FC33" s="10" t="str">
        <f>IFERROR(__xludf.DUMMYFUNCTION("""COMPUTED_VALUE"""),"-")</f>
        <v>-</v>
      </c>
      <c r="FD33" s="11" t="str">
        <f>IFERROR(__xludf.DUMMYFUNCTION("""COMPUTED_VALUE"""),"-")</f>
        <v>-</v>
      </c>
      <c r="FE33" s="10" t="str">
        <f>IFERROR(__xludf.DUMMYFUNCTION("""COMPUTED_VALUE"""),"-")</f>
        <v>-</v>
      </c>
      <c r="FF33" s="10" t="str">
        <f>IFERROR(__xludf.DUMMYFUNCTION("""COMPUTED_VALUE"""),"-")</f>
        <v>-</v>
      </c>
      <c r="FG33" s="10" t="str">
        <f>IFERROR(__xludf.DUMMYFUNCTION("""COMPUTED_VALUE"""),"-")</f>
        <v>-</v>
      </c>
      <c r="FH33" s="10" t="str">
        <f>IFERROR(__xludf.DUMMYFUNCTION("""COMPUTED_VALUE"""),"-")</f>
        <v>-</v>
      </c>
      <c r="FI33" s="10" t="str">
        <f>IFERROR(__xludf.DUMMYFUNCTION("""COMPUTED_VALUE"""),"-")</f>
        <v>-</v>
      </c>
      <c r="FJ33" s="10" t="str">
        <f>IFERROR(__xludf.DUMMYFUNCTION("""COMPUTED_VALUE"""),"-")</f>
        <v>-</v>
      </c>
      <c r="FK33" s="10" t="str">
        <f>IFERROR(__xludf.DUMMYFUNCTION("""COMPUTED_VALUE"""),"-")</f>
        <v>-</v>
      </c>
      <c r="FL33" s="10" t="str">
        <f>IFERROR(__xludf.DUMMYFUNCTION("""COMPUTED_VALUE"""),"-")</f>
        <v>-</v>
      </c>
      <c r="FM33" s="10" t="str">
        <f>IFERROR(__xludf.DUMMYFUNCTION("""COMPUTED_VALUE"""),"-")</f>
        <v>-</v>
      </c>
      <c r="FN33" s="10" t="str">
        <f>IFERROR(__xludf.DUMMYFUNCTION("""COMPUTED_VALUE"""),"-")</f>
        <v>-</v>
      </c>
      <c r="FO33" s="10" t="str">
        <f>IFERROR(__xludf.DUMMYFUNCTION("""COMPUTED_VALUE"""),"-")</f>
        <v>-</v>
      </c>
      <c r="FP33" s="10" t="str">
        <f>IFERROR(__xludf.DUMMYFUNCTION("""COMPUTED_VALUE"""),"-")</f>
        <v>-</v>
      </c>
      <c r="FQ33" s="10" t="str">
        <f>IFERROR(__xludf.DUMMYFUNCTION("""COMPUTED_VALUE"""),"-")</f>
        <v>-</v>
      </c>
      <c r="FR33" s="10" t="str">
        <f>IFERROR(__xludf.DUMMYFUNCTION("""COMPUTED_VALUE"""),"-")</f>
        <v>-</v>
      </c>
      <c r="FS33" s="10" t="str">
        <f>IFERROR(__xludf.DUMMYFUNCTION("""COMPUTED_VALUE"""),"-")</f>
        <v>-</v>
      </c>
      <c r="FT33" s="10" t="str">
        <f>IFERROR(__xludf.DUMMYFUNCTION("""COMPUTED_VALUE"""),"-")</f>
        <v>-</v>
      </c>
      <c r="FU33" s="10" t="str">
        <f>IFERROR(__xludf.DUMMYFUNCTION("""COMPUTED_VALUE"""),"-")</f>
        <v>-</v>
      </c>
      <c r="FV33" s="10" t="str">
        <f>IFERROR(__xludf.DUMMYFUNCTION("""COMPUTED_VALUE"""),"-")</f>
        <v>-</v>
      </c>
      <c r="FW33" s="10" t="str">
        <f>IFERROR(__xludf.DUMMYFUNCTION("""COMPUTED_VALUE"""),"-")</f>
        <v>-</v>
      </c>
      <c r="FX33" s="10" t="str">
        <f>IFERROR(__xludf.DUMMYFUNCTION("""COMPUTED_VALUE"""),"-")</f>
        <v>-</v>
      </c>
      <c r="FY33" s="10" t="str">
        <f>IFERROR(__xludf.DUMMYFUNCTION("""COMPUTED_VALUE"""),"-")</f>
        <v>-</v>
      </c>
      <c r="FZ33" s="10" t="str">
        <f>IFERROR(__xludf.DUMMYFUNCTION("""COMPUTED_VALUE"""),"-")</f>
        <v>-</v>
      </c>
      <c r="GA33" s="10" t="str">
        <f>IFERROR(__xludf.DUMMYFUNCTION("""COMPUTED_VALUE"""),"-")</f>
        <v>-</v>
      </c>
      <c r="GB33" s="10" t="str">
        <f>IFERROR(__xludf.DUMMYFUNCTION("""COMPUTED_VALUE"""),"-")</f>
        <v>-</v>
      </c>
      <c r="GC33" s="10" t="str">
        <f>IFERROR(__xludf.DUMMYFUNCTION("""COMPUTED_VALUE"""),"-")</f>
        <v>-</v>
      </c>
      <c r="GD33" s="10" t="str">
        <f>IFERROR(__xludf.DUMMYFUNCTION("""COMPUTED_VALUE"""),"-")</f>
        <v>-</v>
      </c>
      <c r="GE33" s="10" t="str">
        <f>IFERROR(__xludf.DUMMYFUNCTION("""COMPUTED_VALUE"""),"-")</f>
        <v>-</v>
      </c>
      <c r="GF33" s="10" t="str">
        <f>IFERROR(__xludf.DUMMYFUNCTION("""COMPUTED_VALUE"""),"-")</f>
        <v>-</v>
      </c>
      <c r="GG33" s="10" t="str">
        <f>IFERROR(__xludf.DUMMYFUNCTION("""COMPUTED_VALUE"""),"-")</f>
        <v>-</v>
      </c>
      <c r="GH33" s="10" t="str">
        <f>IFERROR(__xludf.DUMMYFUNCTION("""COMPUTED_VALUE"""),"-")</f>
        <v>-</v>
      </c>
      <c r="GI33" s="10" t="str">
        <f>IFERROR(__xludf.DUMMYFUNCTION("""COMPUTED_VALUE"""),"-")</f>
        <v>-</v>
      </c>
      <c r="GJ33" s="10" t="str">
        <f>IFERROR(__xludf.DUMMYFUNCTION("""COMPUTED_VALUE"""),"-")</f>
        <v>-</v>
      </c>
      <c r="GK33" s="10" t="str">
        <f>IFERROR(__xludf.DUMMYFUNCTION("""COMPUTED_VALUE"""),"-")</f>
        <v>-</v>
      </c>
      <c r="GL33" s="10" t="str">
        <f>IFERROR(__xludf.DUMMYFUNCTION("""COMPUTED_VALUE"""),"-")</f>
        <v>-</v>
      </c>
      <c r="GM33" s="10" t="str">
        <f>IFERROR(__xludf.DUMMYFUNCTION("""COMPUTED_VALUE"""),"-")</f>
        <v>-</v>
      </c>
      <c r="GN33" s="10" t="str">
        <f>IFERROR(__xludf.DUMMYFUNCTION("""COMPUTED_VALUE"""),"-")</f>
        <v>-</v>
      </c>
      <c r="GO33" s="10" t="str">
        <f>IFERROR(__xludf.DUMMYFUNCTION("""COMPUTED_VALUE"""),"-")</f>
        <v>-</v>
      </c>
      <c r="GP33" s="10" t="str">
        <f>IFERROR(__xludf.DUMMYFUNCTION("""COMPUTED_VALUE"""),"-")</f>
        <v>-</v>
      </c>
      <c r="GQ33" s="10" t="str">
        <f>IFERROR(__xludf.DUMMYFUNCTION("""COMPUTED_VALUE"""),"-")</f>
        <v>-</v>
      </c>
      <c r="GR33" s="10" t="str">
        <f>IFERROR(__xludf.DUMMYFUNCTION("""COMPUTED_VALUE"""),"-")</f>
        <v>-</v>
      </c>
      <c r="GS33" s="10" t="str">
        <f>IFERROR(__xludf.DUMMYFUNCTION("""COMPUTED_VALUE"""),"-")</f>
        <v>-</v>
      </c>
      <c r="GT33" s="10" t="str">
        <f>IFERROR(__xludf.DUMMYFUNCTION("""COMPUTED_VALUE"""),"-")</f>
        <v>-</v>
      </c>
      <c r="GU33" s="10" t="str">
        <f>IFERROR(__xludf.DUMMYFUNCTION("""COMPUTED_VALUE"""),"-")</f>
        <v>-</v>
      </c>
      <c r="GV33" s="10" t="str">
        <f>IFERROR(__xludf.DUMMYFUNCTION("""COMPUTED_VALUE"""),"-")</f>
        <v>-</v>
      </c>
      <c r="GW33" s="10" t="str">
        <f>IFERROR(__xludf.DUMMYFUNCTION("""COMPUTED_VALUE"""),"-")</f>
        <v>-</v>
      </c>
      <c r="GX33" s="10" t="str">
        <f>IFERROR(__xludf.DUMMYFUNCTION("""COMPUTED_VALUE"""),"-")</f>
        <v>-</v>
      </c>
      <c r="GY33" s="10" t="str">
        <f>IFERROR(__xludf.DUMMYFUNCTION("""COMPUTED_VALUE"""),"-")</f>
        <v>-</v>
      </c>
      <c r="GZ33" s="10" t="str">
        <f>IFERROR(__xludf.DUMMYFUNCTION("""COMPUTED_VALUE"""),"-")</f>
        <v>-</v>
      </c>
      <c r="HA33" s="10" t="str">
        <f>IFERROR(__xludf.DUMMYFUNCTION("""COMPUTED_VALUE"""),"-")</f>
        <v>-</v>
      </c>
      <c r="HB33" s="10" t="str">
        <f>IFERROR(__xludf.DUMMYFUNCTION("""COMPUTED_VALUE"""),"-")</f>
        <v>-</v>
      </c>
      <c r="HC33" s="10" t="str">
        <f>IFERROR(__xludf.DUMMYFUNCTION("""COMPUTED_VALUE"""),"-")</f>
        <v>-</v>
      </c>
      <c r="HD33" s="10" t="str">
        <f>IFERROR(__xludf.DUMMYFUNCTION("""COMPUTED_VALUE"""),"-")</f>
        <v>-</v>
      </c>
      <c r="HE33" s="10" t="str">
        <f>IFERROR(__xludf.DUMMYFUNCTION("""COMPUTED_VALUE"""),"-")</f>
        <v>-</v>
      </c>
      <c r="HF33" s="10" t="str">
        <f>IFERROR(__xludf.DUMMYFUNCTION("""COMPUTED_VALUE"""),"-")</f>
        <v>-</v>
      </c>
      <c r="HG33" s="10" t="str">
        <f>IFERROR(__xludf.DUMMYFUNCTION("""COMPUTED_VALUE"""),"-")</f>
        <v>-</v>
      </c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</row>
    <row r="34">
      <c r="A34" s="7"/>
      <c r="B34" s="8"/>
      <c r="C34" s="8" t="str">
        <f t="shared" si="1"/>
        <v>31 - 36</v>
      </c>
      <c r="D34" s="7" t="str">
        <f>IFERROR(__xludf.DUMMYFUNCTION("""COMPUTED_VALUE"""),"ognjen_neskovic")</f>
        <v>ognjen_neskovic</v>
      </c>
      <c r="E34" s="7" t="str">
        <f>IFERROR(__xludf.DUMMYFUNCTION("""COMPUTED_VALUE"""),"Ognjen")</f>
        <v>Ognjen</v>
      </c>
      <c r="F34" s="7" t="str">
        <f>IFERROR(__xludf.DUMMYFUNCTION("""COMPUTED_VALUE"""),"Nešković")</f>
        <v>Nešković</v>
      </c>
      <c r="G34" s="9">
        <f>IFERROR(__xludf.DUMMYFUNCTION("""COMPUTED_VALUE"""),100.0)</f>
        <v>100</v>
      </c>
      <c r="H34" s="7" t="str">
        <f>IFERROR(__xludf.DUMMYFUNCTION("""COMPUTED_VALUE"""),"ODOBREN")</f>
        <v>ODOBREN</v>
      </c>
      <c r="I34" s="7" t="str">
        <f>IFERROR(__xludf.DUMMYFUNCTION("""COMPUTED_VALUE"""),"Stari grad")</f>
        <v>Stari grad</v>
      </c>
      <c r="J34" s="7" t="str">
        <f>IFERROR(__xludf.DUMMYFUNCTION("""COMPUTED_VALUE"""),"Računarska gimnazija")</f>
        <v>Računarska gimnazija</v>
      </c>
      <c r="K34" s="7" t="str">
        <f>IFERROR(__xludf.DUMMYFUNCTION("""COMPUTED_VALUE"""),"I")</f>
        <v>I</v>
      </c>
      <c r="L34" s="7" t="str">
        <f>IFERROR(__xludf.DUMMYFUNCTION("""COMPUTED_VALUE"""),"B")</f>
        <v>B</v>
      </c>
      <c r="M34" s="7" t="str">
        <f>IFERROR(__xludf.DUMMYFUNCTION("""COMPUTED_VALUE"""),"Filip Marić")</f>
        <v>Filip Marić</v>
      </c>
      <c r="N34" s="11">
        <f>IFERROR(__xludf.DUMMYFUNCTION("""COMPUTED_VALUE"""),100.0)</f>
        <v>100</v>
      </c>
      <c r="O34" s="10" t="str">
        <f>IFERROR(__xludf.DUMMYFUNCTION("""COMPUTED_VALUE"""),"-")</f>
        <v>-</v>
      </c>
      <c r="P34" s="10">
        <f>IFERROR(__xludf.DUMMYFUNCTION("""COMPUTED_VALUE"""),0.0)</f>
        <v>0</v>
      </c>
      <c r="Q34" s="10" t="str">
        <f>IFERROR(__xludf.DUMMYFUNCTION("""COMPUTED_VALUE"""),"-")</f>
        <v>-</v>
      </c>
      <c r="R34" s="10" t="str">
        <f>IFERROR(__xludf.DUMMYFUNCTION("""COMPUTED_VALUE"""),"-")</f>
        <v>-</v>
      </c>
      <c r="S34" s="10" t="str">
        <f>IFERROR(__xludf.DUMMYFUNCTION("""COMPUTED_VALUE"""),"-")</f>
        <v>-</v>
      </c>
      <c r="T34" s="11">
        <f>IFERROR(__xludf.DUMMYFUNCTION("""COMPUTED_VALUE"""),1.0)</f>
        <v>1</v>
      </c>
      <c r="U34" s="10">
        <f>IFERROR(__xludf.DUMMYFUNCTION("""COMPUTED_VALUE"""),1.0)</f>
        <v>1</v>
      </c>
      <c r="V34" s="10">
        <f>IFERROR(__xludf.DUMMYFUNCTION("""COMPUTED_VALUE"""),1.0)</f>
        <v>1</v>
      </c>
      <c r="W34" s="10">
        <f>IFERROR(__xludf.DUMMYFUNCTION("""COMPUTED_VALUE"""),1.0)</f>
        <v>1</v>
      </c>
      <c r="X34" s="10">
        <f>IFERROR(__xludf.DUMMYFUNCTION("""COMPUTED_VALUE"""),1.0)</f>
        <v>1</v>
      </c>
      <c r="Y34" s="10">
        <f>IFERROR(__xludf.DUMMYFUNCTION("""COMPUTED_VALUE"""),1.0)</f>
        <v>1</v>
      </c>
      <c r="Z34" s="10">
        <f>IFERROR(__xludf.DUMMYFUNCTION("""COMPUTED_VALUE"""),1.0)</f>
        <v>1</v>
      </c>
      <c r="AA34" s="10">
        <f>IFERROR(__xludf.DUMMYFUNCTION("""COMPUTED_VALUE"""),1.0)</f>
        <v>1</v>
      </c>
      <c r="AB34" s="10">
        <f>IFERROR(__xludf.DUMMYFUNCTION("""COMPUTED_VALUE"""),1.0)</f>
        <v>1</v>
      </c>
      <c r="AC34" s="10">
        <f>IFERROR(__xludf.DUMMYFUNCTION("""COMPUTED_VALUE"""),1.0)</f>
        <v>1</v>
      </c>
      <c r="AD34" s="10">
        <f>IFERROR(__xludf.DUMMYFUNCTION("""COMPUTED_VALUE"""),1.0)</f>
        <v>1</v>
      </c>
      <c r="AE34" s="10">
        <f>IFERROR(__xludf.DUMMYFUNCTION("""COMPUTED_VALUE"""),1.0)</f>
        <v>1</v>
      </c>
      <c r="AF34" s="10">
        <f>IFERROR(__xludf.DUMMYFUNCTION("""COMPUTED_VALUE"""),1.0)</f>
        <v>1</v>
      </c>
      <c r="AG34" s="10">
        <f>IFERROR(__xludf.DUMMYFUNCTION("""COMPUTED_VALUE"""),1.0)</f>
        <v>1</v>
      </c>
      <c r="AH34" s="10">
        <f>IFERROR(__xludf.DUMMYFUNCTION("""COMPUTED_VALUE"""),1.0)</f>
        <v>1</v>
      </c>
      <c r="AI34" s="10">
        <f>IFERROR(__xludf.DUMMYFUNCTION("""COMPUTED_VALUE"""),1.0)</f>
        <v>1</v>
      </c>
      <c r="AJ34" s="10">
        <f>IFERROR(__xludf.DUMMYFUNCTION("""COMPUTED_VALUE"""),1.0)</f>
        <v>1</v>
      </c>
      <c r="AK34" s="10">
        <f>IFERROR(__xludf.DUMMYFUNCTION("""COMPUTED_VALUE"""),1.0)</f>
        <v>1</v>
      </c>
      <c r="AL34" s="10">
        <f>IFERROR(__xludf.DUMMYFUNCTION("""COMPUTED_VALUE"""),1.0)</f>
        <v>1</v>
      </c>
      <c r="AM34" s="10">
        <f>IFERROR(__xludf.DUMMYFUNCTION("""COMPUTED_VALUE"""),1.0)</f>
        <v>1</v>
      </c>
      <c r="AN34" s="11" t="str">
        <f>IFERROR(__xludf.DUMMYFUNCTION("""COMPUTED_VALUE"""),"-")</f>
        <v>-</v>
      </c>
      <c r="AO34" s="10" t="str">
        <f>IFERROR(__xludf.DUMMYFUNCTION("""COMPUTED_VALUE"""),"-")</f>
        <v>-</v>
      </c>
      <c r="AP34" s="10" t="str">
        <f>IFERROR(__xludf.DUMMYFUNCTION("""COMPUTED_VALUE"""),"-")</f>
        <v>-</v>
      </c>
      <c r="AQ34" s="10" t="str">
        <f>IFERROR(__xludf.DUMMYFUNCTION("""COMPUTED_VALUE"""),"-")</f>
        <v>-</v>
      </c>
      <c r="AR34" s="10" t="str">
        <f>IFERROR(__xludf.DUMMYFUNCTION("""COMPUTED_VALUE"""),"-")</f>
        <v>-</v>
      </c>
      <c r="AS34" s="10" t="str">
        <f>IFERROR(__xludf.DUMMYFUNCTION("""COMPUTED_VALUE"""),"-")</f>
        <v>-</v>
      </c>
      <c r="AT34" s="10" t="str">
        <f>IFERROR(__xludf.DUMMYFUNCTION("""COMPUTED_VALUE"""),"-")</f>
        <v>-</v>
      </c>
      <c r="AU34" s="10" t="str">
        <f>IFERROR(__xludf.DUMMYFUNCTION("""COMPUTED_VALUE"""),"-")</f>
        <v>-</v>
      </c>
      <c r="AV34" s="10" t="str">
        <f>IFERROR(__xludf.DUMMYFUNCTION("""COMPUTED_VALUE"""),"-")</f>
        <v>-</v>
      </c>
      <c r="AW34" s="10" t="str">
        <f>IFERROR(__xludf.DUMMYFUNCTION("""COMPUTED_VALUE"""),"-")</f>
        <v>-</v>
      </c>
      <c r="AX34" s="10" t="str">
        <f>IFERROR(__xludf.DUMMYFUNCTION("""COMPUTED_VALUE"""),"-")</f>
        <v>-</v>
      </c>
      <c r="AY34" s="10" t="str">
        <f>IFERROR(__xludf.DUMMYFUNCTION("""COMPUTED_VALUE"""),"-")</f>
        <v>-</v>
      </c>
      <c r="AZ34" s="10" t="str">
        <f>IFERROR(__xludf.DUMMYFUNCTION("""COMPUTED_VALUE"""),"-")</f>
        <v>-</v>
      </c>
      <c r="BA34" s="10" t="str">
        <f>IFERROR(__xludf.DUMMYFUNCTION("""COMPUTED_VALUE"""),"-")</f>
        <v>-</v>
      </c>
      <c r="BB34" s="10" t="str">
        <f>IFERROR(__xludf.DUMMYFUNCTION("""COMPUTED_VALUE"""),"-")</f>
        <v>-</v>
      </c>
      <c r="BC34" s="10" t="str">
        <f>IFERROR(__xludf.DUMMYFUNCTION("""COMPUTED_VALUE"""),"-")</f>
        <v>-</v>
      </c>
      <c r="BD34" s="10" t="str">
        <f>IFERROR(__xludf.DUMMYFUNCTION("""COMPUTED_VALUE"""),"-")</f>
        <v>-</v>
      </c>
      <c r="BE34" s="10" t="str">
        <f>IFERROR(__xludf.DUMMYFUNCTION("""COMPUTED_VALUE"""),"-")</f>
        <v>-</v>
      </c>
      <c r="BF34" s="10" t="str">
        <f>IFERROR(__xludf.DUMMYFUNCTION("""COMPUTED_VALUE"""),"-")</f>
        <v>-</v>
      </c>
      <c r="BG34" s="10" t="str">
        <f>IFERROR(__xludf.DUMMYFUNCTION("""COMPUTED_VALUE"""),"-")</f>
        <v>-</v>
      </c>
      <c r="BH34" s="10" t="str">
        <f>IFERROR(__xludf.DUMMYFUNCTION("""COMPUTED_VALUE"""),"-")</f>
        <v>-</v>
      </c>
      <c r="BI34" s="10" t="str">
        <f>IFERROR(__xludf.DUMMYFUNCTION("""COMPUTED_VALUE"""),"-")</f>
        <v>-</v>
      </c>
      <c r="BJ34" s="10" t="str">
        <f>IFERROR(__xludf.DUMMYFUNCTION("""COMPUTED_VALUE"""),"-")</f>
        <v>-</v>
      </c>
      <c r="BK34" s="10" t="str">
        <f>IFERROR(__xludf.DUMMYFUNCTION("""COMPUTED_VALUE"""),"-")</f>
        <v>-</v>
      </c>
      <c r="BL34" s="11">
        <f>IFERROR(__xludf.DUMMYFUNCTION("""COMPUTED_VALUE"""),1.0)</f>
        <v>1</v>
      </c>
      <c r="BM34" s="10">
        <f>IFERROR(__xludf.DUMMYFUNCTION("""COMPUTED_VALUE"""),1.0)</f>
        <v>1</v>
      </c>
      <c r="BN34" s="10" t="str">
        <f>IFERROR(__xludf.DUMMYFUNCTION("""COMPUTED_VALUE"""),"MLE")</f>
        <v>MLE</v>
      </c>
      <c r="BO34" s="10" t="str">
        <f>IFERROR(__xludf.DUMMYFUNCTION("""COMPUTED_VALUE"""),"TLE")</f>
        <v>TLE</v>
      </c>
      <c r="BP34" s="10" t="str">
        <f>IFERROR(__xludf.DUMMYFUNCTION("""COMPUTED_VALUE"""),"MLE")</f>
        <v>MLE</v>
      </c>
      <c r="BQ34" s="10" t="str">
        <f>IFERROR(__xludf.DUMMYFUNCTION("""COMPUTED_VALUE"""),"MLE")</f>
        <v>MLE</v>
      </c>
      <c r="BR34" s="10" t="str">
        <f>IFERROR(__xludf.DUMMYFUNCTION("""COMPUTED_VALUE"""),"MLE")</f>
        <v>MLE</v>
      </c>
      <c r="BS34" s="10" t="str">
        <f>IFERROR(__xludf.DUMMYFUNCTION("""COMPUTED_VALUE"""),"MLE")</f>
        <v>MLE</v>
      </c>
      <c r="BT34" s="10" t="str">
        <f>IFERROR(__xludf.DUMMYFUNCTION("""COMPUTED_VALUE"""),"MLE")</f>
        <v>MLE</v>
      </c>
      <c r="BU34" s="10" t="str">
        <f>IFERROR(__xludf.DUMMYFUNCTION("""COMPUTED_VALUE"""),"MLE")</f>
        <v>MLE</v>
      </c>
      <c r="BV34" s="10" t="str">
        <f>IFERROR(__xludf.DUMMYFUNCTION("""COMPUTED_VALUE"""),"MLE")</f>
        <v>MLE</v>
      </c>
      <c r="BW34" s="10" t="str">
        <f>IFERROR(__xludf.DUMMYFUNCTION("""COMPUTED_VALUE"""),"MLE")</f>
        <v>MLE</v>
      </c>
      <c r="BX34" s="10" t="str">
        <f>IFERROR(__xludf.DUMMYFUNCTION("""COMPUTED_VALUE"""),"MLE")</f>
        <v>MLE</v>
      </c>
      <c r="BY34" s="10" t="str">
        <f>IFERROR(__xludf.DUMMYFUNCTION("""COMPUTED_VALUE"""),"MLE")</f>
        <v>MLE</v>
      </c>
      <c r="BZ34" s="10" t="str">
        <f>IFERROR(__xludf.DUMMYFUNCTION("""COMPUTED_VALUE"""),"MLE")</f>
        <v>MLE</v>
      </c>
      <c r="CA34" s="10" t="str">
        <f>IFERROR(__xludf.DUMMYFUNCTION("""COMPUTED_VALUE"""),"MLE")</f>
        <v>MLE</v>
      </c>
      <c r="CB34" s="10" t="str">
        <f>IFERROR(__xludf.DUMMYFUNCTION("""COMPUTED_VALUE"""),"MLE")</f>
        <v>MLE</v>
      </c>
      <c r="CC34" s="10" t="str">
        <f>IFERROR(__xludf.DUMMYFUNCTION("""COMPUTED_VALUE"""),"MLE")</f>
        <v>MLE</v>
      </c>
      <c r="CD34" s="10" t="str">
        <f>IFERROR(__xludf.DUMMYFUNCTION("""COMPUTED_VALUE"""),"MLE")</f>
        <v>MLE</v>
      </c>
      <c r="CE34" s="10" t="str">
        <f>IFERROR(__xludf.DUMMYFUNCTION("""COMPUTED_VALUE"""),"MLE")</f>
        <v>MLE</v>
      </c>
      <c r="CF34" s="10" t="str">
        <f>IFERROR(__xludf.DUMMYFUNCTION("""COMPUTED_VALUE"""),"MLE")</f>
        <v>MLE</v>
      </c>
      <c r="CG34" s="10" t="str">
        <f>IFERROR(__xludf.DUMMYFUNCTION("""COMPUTED_VALUE"""),"MLE")</f>
        <v>MLE</v>
      </c>
      <c r="CH34" s="10" t="str">
        <f>IFERROR(__xludf.DUMMYFUNCTION("""COMPUTED_VALUE"""),"MLE")</f>
        <v>MLE</v>
      </c>
      <c r="CI34" s="10" t="str">
        <f>IFERROR(__xludf.DUMMYFUNCTION("""COMPUTED_VALUE"""),"MLE")</f>
        <v>MLE</v>
      </c>
      <c r="CJ34" s="10" t="str">
        <f>IFERROR(__xludf.DUMMYFUNCTION("""COMPUTED_VALUE"""),"MLE")</f>
        <v>MLE</v>
      </c>
      <c r="CK34" s="10" t="str">
        <f>IFERROR(__xludf.DUMMYFUNCTION("""COMPUTED_VALUE"""),"MLE")</f>
        <v>MLE</v>
      </c>
      <c r="CL34" s="10" t="str">
        <f>IFERROR(__xludf.DUMMYFUNCTION("""COMPUTED_VALUE"""),"MLE")</f>
        <v>MLE</v>
      </c>
      <c r="CM34" s="10" t="str">
        <f>IFERROR(__xludf.DUMMYFUNCTION("""COMPUTED_VALUE"""),"MLE")</f>
        <v>MLE</v>
      </c>
      <c r="CN34" s="10" t="str">
        <f>IFERROR(__xludf.DUMMYFUNCTION("""COMPUTED_VALUE"""),"MLE")</f>
        <v>MLE</v>
      </c>
      <c r="CO34" s="11" t="str">
        <f>IFERROR(__xludf.DUMMYFUNCTION("""COMPUTED_VALUE"""),"-")</f>
        <v>-</v>
      </c>
      <c r="CP34" s="10" t="str">
        <f>IFERROR(__xludf.DUMMYFUNCTION("""COMPUTED_VALUE"""),"-")</f>
        <v>-</v>
      </c>
      <c r="CQ34" s="10" t="str">
        <f>IFERROR(__xludf.DUMMYFUNCTION("""COMPUTED_VALUE"""),"-")</f>
        <v>-</v>
      </c>
      <c r="CR34" s="10" t="str">
        <f>IFERROR(__xludf.DUMMYFUNCTION("""COMPUTED_VALUE"""),"-")</f>
        <v>-</v>
      </c>
      <c r="CS34" s="10" t="str">
        <f>IFERROR(__xludf.DUMMYFUNCTION("""COMPUTED_VALUE"""),"-")</f>
        <v>-</v>
      </c>
      <c r="CT34" s="10" t="str">
        <f>IFERROR(__xludf.DUMMYFUNCTION("""COMPUTED_VALUE"""),"-")</f>
        <v>-</v>
      </c>
      <c r="CU34" s="10" t="str">
        <f>IFERROR(__xludf.DUMMYFUNCTION("""COMPUTED_VALUE"""),"-")</f>
        <v>-</v>
      </c>
      <c r="CV34" s="10" t="str">
        <f>IFERROR(__xludf.DUMMYFUNCTION("""COMPUTED_VALUE"""),"-")</f>
        <v>-</v>
      </c>
      <c r="CW34" s="10" t="str">
        <f>IFERROR(__xludf.DUMMYFUNCTION("""COMPUTED_VALUE"""),"-")</f>
        <v>-</v>
      </c>
      <c r="CX34" s="10" t="str">
        <f>IFERROR(__xludf.DUMMYFUNCTION("""COMPUTED_VALUE"""),"-")</f>
        <v>-</v>
      </c>
      <c r="CY34" s="10" t="str">
        <f>IFERROR(__xludf.DUMMYFUNCTION("""COMPUTED_VALUE"""),"-")</f>
        <v>-</v>
      </c>
      <c r="CZ34" s="10" t="str">
        <f>IFERROR(__xludf.DUMMYFUNCTION("""COMPUTED_VALUE"""),"-")</f>
        <v>-</v>
      </c>
      <c r="DA34" s="10" t="str">
        <f>IFERROR(__xludf.DUMMYFUNCTION("""COMPUTED_VALUE"""),"-")</f>
        <v>-</v>
      </c>
      <c r="DB34" s="10" t="str">
        <f>IFERROR(__xludf.DUMMYFUNCTION("""COMPUTED_VALUE"""),"-")</f>
        <v>-</v>
      </c>
      <c r="DC34" s="10" t="str">
        <f>IFERROR(__xludf.DUMMYFUNCTION("""COMPUTED_VALUE"""),"-")</f>
        <v>-</v>
      </c>
      <c r="DD34" s="10" t="str">
        <f>IFERROR(__xludf.DUMMYFUNCTION("""COMPUTED_VALUE"""),"-")</f>
        <v>-</v>
      </c>
      <c r="DE34" s="10" t="str">
        <f>IFERROR(__xludf.DUMMYFUNCTION("""COMPUTED_VALUE"""),"-")</f>
        <v>-</v>
      </c>
      <c r="DF34" s="10" t="str">
        <f>IFERROR(__xludf.DUMMYFUNCTION("""COMPUTED_VALUE"""),"-")</f>
        <v>-</v>
      </c>
      <c r="DG34" s="10" t="str">
        <f>IFERROR(__xludf.DUMMYFUNCTION("""COMPUTED_VALUE"""),"-")</f>
        <v>-</v>
      </c>
      <c r="DH34" s="10" t="str">
        <f>IFERROR(__xludf.DUMMYFUNCTION("""COMPUTED_VALUE"""),"-")</f>
        <v>-</v>
      </c>
      <c r="DI34" s="10" t="str">
        <f>IFERROR(__xludf.DUMMYFUNCTION("""COMPUTED_VALUE"""),"-")</f>
        <v>-</v>
      </c>
      <c r="DJ34" s="10" t="str">
        <f>IFERROR(__xludf.DUMMYFUNCTION("""COMPUTED_VALUE"""),"-")</f>
        <v>-</v>
      </c>
      <c r="DK34" s="10" t="str">
        <f>IFERROR(__xludf.DUMMYFUNCTION("""COMPUTED_VALUE"""),"-")</f>
        <v>-</v>
      </c>
      <c r="DL34" s="10" t="str">
        <f>IFERROR(__xludf.DUMMYFUNCTION("""COMPUTED_VALUE"""),"-")</f>
        <v>-</v>
      </c>
      <c r="DM34" s="10" t="str">
        <f>IFERROR(__xludf.DUMMYFUNCTION("""COMPUTED_VALUE"""),"-")</f>
        <v>-</v>
      </c>
      <c r="DN34" s="10" t="str">
        <f>IFERROR(__xludf.DUMMYFUNCTION("""COMPUTED_VALUE"""),"-")</f>
        <v>-</v>
      </c>
      <c r="DO34" s="10" t="str">
        <f>IFERROR(__xludf.DUMMYFUNCTION("""COMPUTED_VALUE"""),"-")</f>
        <v>-</v>
      </c>
      <c r="DP34" s="10" t="str">
        <f>IFERROR(__xludf.DUMMYFUNCTION("""COMPUTED_VALUE"""),"-")</f>
        <v>-</v>
      </c>
      <c r="DQ34" s="10" t="str">
        <f>IFERROR(__xludf.DUMMYFUNCTION("""COMPUTED_VALUE"""),"-")</f>
        <v>-</v>
      </c>
      <c r="DR34" s="10" t="str">
        <f>IFERROR(__xludf.DUMMYFUNCTION("""COMPUTED_VALUE"""),"-")</f>
        <v>-</v>
      </c>
      <c r="DS34" s="10" t="str">
        <f>IFERROR(__xludf.DUMMYFUNCTION("""COMPUTED_VALUE"""),"-")</f>
        <v>-</v>
      </c>
      <c r="DT34" s="10" t="str">
        <f>IFERROR(__xludf.DUMMYFUNCTION("""COMPUTED_VALUE"""),"-")</f>
        <v>-</v>
      </c>
      <c r="DU34" s="10" t="str">
        <f>IFERROR(__xludf.DUMMYFUNCTION("""COMPUTED_VALUE"""),"-")</f>
        <v>-</v>
      </c>
      <c r="DV34" s="10" t="str">
        <f>IFERROR(__xludf.DUMMYFUNCTION("""COMPUTED_VALUE"""),"-")</f>
        <v>-</v>
      </c>
      <c r="DW34" s="10" t="str">
        <f>IFERROR(__xludf.DUMMYFUNCTION("""COMPUTED_VALUE"""),"-")</f>
        <v>-</v>
      </c>
      <c r="DX34" s="10" t="str">
        <f>IFERROR(__xludf.DUMMYFUNCTION("""COMPUTED_VALUE"""),"-")</f>
        <v>-</v>
      </c>
      <c r="DY34" s="10" t="str">
        <f>IFERROR(__xludf.DUMMYFUNCTION("""COMPUTED_VALUE"""),"-")</f>
        <v>-</v>
      </c>
      <c r="DZ34" s="10" t="str">
        <f>IFERROR(__xludf.DUMMYFUNCTION("""COMPUTED_VALUE"""),"-")</f>
        <v>-</v>
      </c>
      <c r="EA34" s="10" t="str">
        <f>IFERROR(__xludf.DUMMYFUNCTION("""COMPUTED_VALUE"""),"-")</f>
        <v>-</v>
      </c>
      <c r="EB34" s="10" t="str">
        <f>IFERROR(__xludf.DUMMYFUNCTION("""COMPUTED_VALUE"""),"-")</f>
        <v>-</v>
      </c>
      <c r="EC34" s="10" t="str">
        <f>IFERROR(__xludf.DUMMYFUNCTION("""COMPUTED_VALUE"""),"-")</f>
        <v>-</v>
      </c>
      <c r="ED34" s="10" t="str">
        <f>IFERROR(__xludf.DUMMYFUNCTION("""COMPUTED_VALUE"""),"-")</f>
        <v>-</v>
      </c>
      <c r="EE34" s="10" t="str">
        <f>IFERROR(__xludf.DUMMYFUNCTION("""COMPUTED_VALUE"""),"-")</f>
        <v>-</v>
      </c>
      <c r="EF34" s="10" t="str">
        <f>IFERROR(__xludf.DUMMYFUNCTION("""COMPUTED_VALUE"""),"-")</f>
        <v>-</v>
      </c>
      <c r="EG34" s="10" t="str">
        <f>IFERROR(__xludf.DUMMYFUNCTION("""COMPUTED_VALUE"""),"-")</f>
        <v>-</v>
      </c>
      <c r="EH34" s="10" t="str">
        <f>IFERROR(__xludf.DUMMYFUNCTION("""COMPUTED_VALUE"""),"-")</f>
        <v>-</v>
      </c>
      <c r="EI34" s="10" t="str">
        <f>IFERROR(__xludf.DUMMYFUNCTION("""COMPUTED_VALUE"""),"-")</f>
        <v>-</v>
      </c>
      <c r="EJ34" s="10" t="str">
        <f>IFERROR(__xludf.DUMMYFUNCTION("""COMPUTED_VALUE"""),"-")</f>
        <v>-</v>
      </c>
      <c r="EK34" s="10" t="str">
        <f>IFERROR(__xludf.DUMMYFUNCTION("""COMPUTED_VALUE"""),"-")</f>
        <v>-</v>
      </c>
      <c r="EL34" s="10" t="str">
        <f>IFERROR(__xludf.DUMMYFUNCTION("""COMPUTED_VALUE"""),"-")</f>
        <v>-</v>
      </c>
      <c r="EM34" s="10" t="str">
        <f>IFERROR(__xludf.DUMMYFUNCTION("""COMPUTED_VALUE"""),"-")</f>
        <v>-</v>
      </c>
      <c r="EN34" s="10" t="str">
        <f>IFERROR(__xludf.DUMMYFUNCTION("""COMPUTED_VALUE"""),"-")</f>
        <v>-</v>
      </c>
      <c r="EO34" s="10" t="str">
        <f>IFERROR(__xludf.DUMMYFUNCTION("""COMPUTED_VALUE"""),"-")</f>
        <v>-</v>
      </c>
      <c r="EP34" s="10" t="str">
        <f>IFERROR(__xludf.DUMMYFUNCTION("""COMPUTED_VALUE"""),"-")</f>
        <v>-</v>
      </c>
      <c r="EQ34" s="10" t="str">
        <f>IFERROR(__xludf.DUMMYFUNCTION("""COMPUTED_VALUE"""),"-")</f>
        <v>-</v>
      </c>
      <c r="ER34" s="10" t="str">
        <f>IFERROR(__xludf.DUMMYFUNCTION("""COMPUTED_VALUE"""),"-")</f>
        <v>-</v>
      </c>
      <c r="ES34" s="10" t="str">
        <f>IFERROR(__xludf.DUMMYFUNCTION("""COMPUTED_VALUE"""),"-")</f>
        <v>-</v>
      </c>
      <c r="ET34" s="10" t="str">
        <f>IFERROR(__xludf.DUMMYFUNCTION("""COMPUTED_VALUE"""),"-")</f>
        <v>-</v>
      </c>
      <c r="EU34" s="10" t="str">
        <f>IFERROR(__xludf.DUMMYFUNCTION("""COMPUTED_VALUE"""),"-")</f>
        <v>-</v>
      </c>
      <c r="EV34" s="10" t="str">
        <f>IFERROR(__xludf.DUMMYFUNCTION("""COMPUTED_VALUE"""),"-")</f>
        <v>-</v>
      </c>
      <c r="EW34" s="10" t="str">
        <f>IFERROR(__xludf.DUMMYFUNCTION("""COMPUTED_VALUE"""),"-")</f>
        <v>-</v>
      </c>
      <c r="EX34" s="10" t="str">
        <f>IFERROR(__xludf.DUMMYFUNCTION("""COMPUTED_VALUE"""),"-")</f>
        <v>-</v>
      </c>
      <c r="EY34" s="10" t="str">
        <f>IFERROR(__xludf.DUMMYFUNCTION("""COMPUTED_VALUE"""),"-")</f>
        <v>-</v>
      </c>
      <c r="EZ34" s="10" t="str">
        <f>IFERROR(__xludf.DUMMYFUNCTION("""COMPUTED_VALUE"""),"-")</f>
        <v>-</v>
      </c>
      <c r="FA34" s="10" t="str">
        <f>IFERROR(__xludf.DUMMYFUNCTION("""COMPUTED_VALUE"""),"-")</f>
        <v>-</v>
      </c>
      <c r="FB34" s="10" t="str">
        <f>IFERROR(__xludf.DUMMYFUNCTION("""COMPUTED_VALUE"""),"-")</f>
        <v>-</v>
      </c>
      <c r="FC34" s="10" t="str">
        <f>IFERROR(__xludf.DUMMYFUNCTION("""COMPUTED_VALUE"""),"-")</f>
        <v>-</v>
      </c>
      <c r="FD34" s="11" t="str">
        <f>IFERROR(__xludf.DUMMYFUNCTION("""COMPUTED_VALUE"""),"-")</f>
        <v>-</v>
      </c>
      <c r="FE34" s="10" t="str">
        <f>IFERROR(__xludf.DUMMYFUNCTION("""COMPUTED_VALUE"""),"-")</f>
        <v>-</v>
      </c>
      <c r="FF34" s="10" t="str">
        <f>IFERROR(__xludf.DUMMYFUNCTION("""COMPUTED_VALUE"""),"-")</f>
        <v>-</v>
      </c>
      <c r="FG34" s="10" t="str">
        <f>IFERROR(__xludf.DUMMYFUNCTION("""COMPUTED_VALUE"""),"-")</f>
        <v>-</v>
      </c>
      <c r="FH34" s="10" t="str">
        <f>IFERROR(__xludf.DUMMYFUNCTION("""COMPUTED_VALUE"""),"-")</f>
        <v>-</v>
      </c>
      <c r="FI34" s="10" t="str">
        <f>IFERROR(__xludf.DUMMYFUNCTION("""COMPUTED_VALUE"""),"-")</f>
        <v>-</v>
      </c>
      <c r="FJ34" s="10" t="str">
        <f>IFERROR(__xludf.DUMMYFUNCTION("""COMPUTED_VALUE"""),"-")</f>
        <v>-</v>
      </c>
      <c r="FK34" s="10" t="str">
        <f>IFERROR(__xludf.DUMMYFUNCTION("""COMPUTED_VALUE"""),"-")</f>
        <v>-</v>
      </c>
      <c r="FL34" s="10" t="str">
        <f>IFERROR(__xludf.DUMMYFUNCTION("""COMPUTED_VALUE"""),"-")</f>
        <v>-</v>
      </c>
      <c r="FM34" s="10" t="str">
        <f>IFERROR(__xludf.DUMMYFUNCTION("""COMPUTED_VALUE"""),"-")</f>
        <v>-</v>
      </c>
      <c r="FN34" s="10" t="str">
        <f>IFERROR(__xludf.DUMMYFUNCTION("""COMPUTED_VALUE"""),"-")</f>
        <v>-</v>
      </c>
      <c r="FO34" s="10" t="str">
        <f>IFERROR(__xludf.DUMMYFUNCTION("""COMPUTED_VALUE"""),"-")</f>
        <v>-</v>
      </c>
      <c r="FP34" s="10" t="str">
        <f>IFERROR(__xludf.DUMMYFUNCTION("""COMPUTED_VALUE"""),"-")</f>
        <v>-</v>
      </c>
      <c r="FQ34" s="10" t="str">
        <f>IFERROR(__xludf.DUMMYFUNCTION("""COMPUTED_VALUE"""),"-")</f>
        <v>-</v>
      </c>
      <c r="FR34" s="10" t="str">
        <f>IFERROR(__xludf.DUMMYFUNCTION("""COMPUTED_VALUE"""),"-")</f>
        <v>-</v>
      </c>
      <c r="FS34" s="10" t="str">
        <f>IFERROR(__xludf.DUMMYFUNCTION("""COMPUTED_VALUE"""),"-")</f>
        <v>-</v>
      </c>
      <c r="FT34" s="10" t="str">
        <f>IFERROR(__xludf.DUMMYFUNCTION("""COMPUTED_VALUE"""),"-")</f>
        <v>-</v>
      </c>
      <c r="FU34" s="10" t="str">
        <f>IFERROR(__xludf.DUMMYFUNCTION("""COMPUTED_VALUE"""),"-")</f>
        <v>-</v>
      </c>
      <c r="FV34" s="10" t="str">
        <f>IFERROR(__xludf.DUMMYFUNCTION("""COMPUTED_VALUE"""),"-")</f>
        <v>-</v>
      </c>
      <c r="FW34" s="10" t="str">
        <f>IFERROR(__xludf.DUMMYFUNCTION("""COMPUTED_VALUE"""),"-")</f>
        <v>-</v>
      </c>
      <c r="FX34" s="10" t="str">
        <f>IFERROR(__xludf.DUMMYFUNCTION("""COMPUTED_VALUE"""),"-")</f>
        <v>-</v>
      </c>
      <c r="FY34" s="10" t="str">
        <f>IFERROR(__xludf.DUMMYFUNCTION("""COMPUTED_VALUE"""),"-")</f>
        <v>-</v>
      </c>
      <c r="FZ34" s="10" t="str">
        <f>IFERROR(__xludf.DUMMYFUNCTION("""COMPUTED_VALUE"""),"-")</f>
        <v>-</v>
      </c>
      <c r="GA34" s="10" t="str">
        <f>IFERROR(__xludf.DUMMYFUNCTION("""COMPUTED_VALUE"""),"-")</f>
        <v>-</v>
      </c>
      <c r="GB34" s="10" t="str">
        <f>IFERROR(__xludf.DUMMYFUNCTION("""COMPUTED_VALUE"""),"-")</f>
        <v>-</v>
      </c>
      <c r="GC34" s="10" t="str">
        <f>IFERROR(__xludf.DUMMYFUNCTION("""COMPUTED_VALUE"""),"-")</f>
        <v>-</v>
      </c>
      <c r="GD34" s="10" t="str">
        <f>IFERROR(__xludf.DUMMYFUNCTION("""COMPUTED_VALUE"""),"-")</f>
        <v>-</v>
      </c>
      <c r="GE34" s="10" t="str">
        <f>IFERROR(__xludf.DUMMYFUNCTION("""COMPUTED_VALUE"""),"-")</f>
        <v>-</v>
      </c>
      <c r="GF34" s="10" t="str">
        <f>IFERROR(__xludf.DUMMYFUNCTION("""COMPUTED_VALUE"""),"-")</f>
        <v>-</v>
      </c>
      <c r="GG34" s="10" t="str">
        <f>IFERROR(__xludf.DUMMYFUNCTION("""COMPUTED_VALUE"""),"-")</f>
        <v>-</v>
      </c>
      <c r="GH34" s="10" t="str">
        <f>IFERROR(__xludf.DUMMYFUNCTION("""COMPUTED_VALUE"""),"-")</f>
        <v>-</v>
      </c>
      <c r="GI34" s="10" t="str">
        <f>IFERROR(__xludf.DUMMYFUNCTION("""COMPUTED_VALUE"""),"-")</f>
        <v>-</v>
      </c>
      <c r="GJ34" s="10" t="str">
        <f>IFERROR(__xludf.DUMMYFUNCTION("""COMPUTED_VALUE"""),"-")</f>
        <v>-</v>
      </c>
      <c r="GK34" s="10" t="str">
        <f>IFERROR(__xludf.DUMMYFUNCTION("""COMPUTED_VALUE"""),"-")</f>
        <v>-</v>
      </c>
      <c r="GL34" s="10" t="str">
        <f>IFERROR(__xludf.DUMMYFUNCTION("""COMPUTED_VALUE"""),"-")</f>
        <v>-</v>
      </c>
      <c r="GM34" s="10" t="str">
        <f>IFERROR(__xludf.DUMMYFUNCTION("""COMPUTED_VALUE"""),"-")</f>
        <v>-</v>
      </c>
      <c r="GN34" s="10" t="str">
        <f>IFERROR(__xludf.DUMMYFUNCTION("""COMPUTED_VALUE"""),"-")</f>
        <v>-</v>
      </c>
      <c r="GO34" s="10" t="str">
        <f>IFERROR(__xludf.DUMMYFUNCTION("""COMPUTED_VALUE"""),"-")</f>
        <v>-</v>
      </c>
      <c r="GP34" s="10" t="str">
        <f>IFERROR(__xludf.DUMMYFUNCTION("""COMPUTED_VALUE"""),"-")</f>
        <v>-</v>
      </c>
      <c r="GQ34" s="10" t="str">
        <f>IFERROR(__xludf.DUMMYFUNCTION("""COMPUTED_VALUE"""),"-")</f>
        <v>-</v>
      </c>
      <c r="GR34" s="10" t="str">
        <f>IFERROR(__xludf.DUMMYFUNCTION("""COMPUTED_VALUE"""),"-")</f>
        <v>-</v>
      </c>
      <c r="GS34" s="10" t="str">
        <f>IFERROR(__xludf.DUMMYFUNCTION("""COMPUTED_VALUE"""),"-")</f>
        <v>-</v>
      </c>
      <c r="GT34" s="10" t="str">
        <f>IFERROR(__xludf.DUMMYFUNCTION("""COMPUTED_VALUE"""),"-")</f>
        <v>-</v>
      </c>
      <c r="GU34" s="10" t="str">
        <f>IFERROR(__xludf.DUMMYFUNCTION("""COMPUTED_VALUE"""),"-")</f>
        <v>-</v>
      </c>
      <c r="GV34" s="10" t="str">
        <f>IFERROR(__xludf.DUMMYFUNCTION("""COMPUTED_VALUE"""),"-")</f>
        <v>-</v>
      </c>
      <c r="GW34" s="10" t="str">
        <f>IFERROR(__xludf.DUMMYFUNCTION("""COMPUTED_VALUE"""),"-")</f>
        <v>-</v>
      </c>
      <c r="GX34" s="10" t="str">
        <f>IFERROR(__xludf.DUMMYFUNCTION("""COMPUTED_VALUE"""),"-")</f>
        <v>-</v>
      </c>
      <c r="GY34" s="10" t="str">
        <f>IFERROR(__xludf.DUMMYFUNCTION("""COMPUTED_VALUE"""),"-")</f>
        <v>-</v>
      </c>
      <c r="GZ34" s="10" t="str">
        <f>IFERROR(__xludf.DUMMYFUNCTION("""COMPUTED_VALUE"""),"-")</f>
        <v>-</v>
      </c>
      <c r="HA34" s="10" t="str">
        <f>IFERROR(__xludf.DUMMYFUNCTION("""COMPUTED_VALUE"""),"-")</f>
        <v>-</v>
      </c>
      <c r="HB34" s="10" t="str">
        <f>IFERROR(__xludf.DUMMYFUNCTION("""COMPUTED_VALUE"""),"-")</f>
        <v>-</v>
      </c>
      <c r="HC34" s="10" t="str">
        <f>IFERROR(__xludf.DUMMYFUNCTION("""COMPUTED_VALUE"""),"-")</f>
        <v>-</v>
      </c>
      <c r="HD34" s="10" t="str">
        <f>IFERROR(__xludf.DUMMYFUNCTION("""COMPUTED_VALUE"""),"-")</f>
        <v>-</v>
      </c>
      <c r="HE34" s="10" t="str">
        <f>IFERROR(__xludf.DUMMYFUNCTION("""COMPUTED_VALUE"""),"-")</f>
        <v>-</v>
      </c>
      <c r="HF34" s="10" t="str">
        <f>IFERROR(__xludf.DUMMYFUNCTION("""COMPUTED_VALUE"""),"-")</f>
        <v>-</v>
      </c>
      <c r="HG34" s="10" t="str">
        <f>IFERROR(__xludf.DUMMYFUNCTION("""COMPUTED_VALUE"""),"-")</f>
        <v>-</v>
      </c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</row>
    <row r="35">
      <c r="A35" s="7"/>
      <c r="B35" s="8"/>
      <c r="C35" s="8" t="str">
        <f t="shared" si="1"/>
        <v>31 - 36</v>
      </c>
      <c r="D35" s="7" t="str">
        <f>IFERROR(__xludf.DUMMYFUNCTION("""COMPUTED_VALUE"""),"basdih")</f>
        <v>basdih</v>
      </c>
      <c r="E35" s="7" t="str">
        <f>IFERROR(__xludf.DUMMYFUNCTION("""COMPUTED_VALUE"""),"Nikša")</f>
        <v>Nikša</v>
      </c>
      <c r="F35" s="7" t="str">
        <f>IFERROR(__xludf.DUMMYFUNCTION("""COMPUTED_VALUE"""),"Sporin")</f>
        <v>Sporin</v>
      </c>
      <c r="G35" s="9">
        <f>IFERROR(__xludf.DUMMYFUNCTION("""COMPUTED_VALUE"""),100.0)</f>
        <v>100</v>
      </c>
      <c r="H35" s="7" t="str">
        <f>IFERROR(__xludf.DUMMYFUNCTION("""COMPUTED_VALUE"""),"ODOBREN")</f>
        <v>ODOBREN</v>
      </c>
      <c r="I35" s="7" t="str">
        <f>IFERROR(__xludf.DUMMYFUNCTION("""COMPUTED_VALUE"""),"Novi Sad")</f>
        <v>Novi Sad</v>
      </c>
      <c r="J35" s="7" t="str">
        <f>IFERROR(__xludf.DUMMYFUNCTION("""COMPUTED_VALUE"""),"Elektrotehnička škola Mihajlo Pupin")</f>
        <v>Elektrotehnička škola Mihajlo Pupin</v>
      </c>
      <c r="K35" s="7" t="str">
        <f>IFERROR(__xludf.DUMMYFUNCTION("""COMPUTED_VALUE"""),"IV")</f>
        <v>IV</v>
      </c>
      <c r="L35" s="7" t="str">
        <f>IFERROR(__xludf.DUMMYFUNCTION("""COMPUTED_VALUE"""),"B")</f>
        <v>B</v>
      </c>
      <c r="M35" s="7" t="str">
        <f>IFERROR(__xludf.DUMMYFUNCTION("""COMPUTED_VALUE"""),"Vesna Stanojević")</f>
        <v>Vesna Stanojević</v>
      </c>
      <c r="N35" s="11">
        <f>IFERROR(__xludf.DUMMYFUNCTION("""COMPUTED_VALUE"""),100.0)</f>
        <v>100</v>
      </c>
      <c r="O35" s="10">
        <f>IFERROR(__xludf.DUMMYFUNCTION("""COMPUTED_VALUE"""),0.0)</f>
        <v>0</v>
      </c>
      <c r="P35" s="10">
        <f>IFERROR(__xludf.DUMMYFUNCTION("""COMPUTED_VALUE"""),0.0)</f>
        <v>0</v>
      </c>
      <c r="Q35" s="10" t="str">
        <f>IFERROR(__xludf.DUMMYFUNCTION("""COMPUTED_VALUE"""),"-")</f>
        <v>-</v>
      </c>
      <c r="R35" s="10" t="str">
        <f>IFERROR(__xludf.DUMMYFUNCTION("""COMPUTED_VALUE"""),"-")</f>
        <v>-</v>
      </c>
      <c r="S35" s="10" t="str">
        <f>IFERROR(__xludf.DUMMYFUNCTION("""COMPUTED_VALUE"""),"-")</f>
        <v>-</v>
      </c>
      <c r="T35" s="11">
        <f>IFERROR(__xludf.DUMMYFUNCTION("""COMPUTED_VALUE"""),1.0)</f>
        <v>1</v>
      </c>
      <c r="U35" s="10">
        <f>IFERROR(__xludf.DUMMYFUNCTION("""COMPUTED_VALUE"""),1.0)</f>
        <v>1</v>
      </c>
      <c r="V35" s="10">
        <f>IFERROR(__xludf.DUMMYFUNCTION("""COMPUTED_VALUE"""),1.0)</f>
        <v>1</v>
      </c>
      <c r="W35" s="10">
        <f>IFERROR(__xludf.DUMMYFUNCTION("""COMPUTED_VALUE"""),1.0)</f>
        <v>1</v>
      </c>
      <c r="X35" s="10">
        <f>IFERROR(__xludf.DUMMYFUNCTION("""COMPUTED_VALUE"""),1.0)</f>
        <v>1</v>
      </c>
      <c r="Y35" s="10">
        <f>IFERROR(__xludf.DUMMYFUNCTION("""COMPUTED_VALUE"""),1.0)</f>
        <v>1</v>
      </c>
      <c r="Z35" s="10">
        <f>IFERROR(__xludf.DUMMYFUNCTION("""COMPUTED_VALUE"""),1.0)</f>
        <v>1</v>
      </c>
      <c r="AA35" s="10">
        <f>IFERROR(__xludf.DUMMYFUNCTION("""COMPUTED_VALUE"""),1.0)</f>
        <v>1</v>
      </c>
      <c r="AB35" s="10">
        <f>IFERROR(__xludf.DUMMYFUNCTION("""COMPUTED_VALUE"""),1.0)</f>
        <v>1</v>
      </c>
      <c r="AC35" s="10">
        <f>IFERROR(__xludf.DUMMYFUNCTION("""COMPUTED_VALUE"""),1.0)</f>
        <v>1</v>
      </c>
      <c r="AD35" s="10">
        <f>IFERROR(__xludf.DUMMYFUNCTION("""COMPUTED_VALUE"""),1.0)</f>
        <v>1</v>
      </c>
      <c r="AE35" s="10">
        <f>IFERROR(__xludf.DUMMYFUNCTION("""COMPUTED_VALUE"""),1.0)</f>
        <v>1</v>
      </c>
      <c r="AF35" s="10">
        <f>IFERROR(__xludf.DUMMYFUNCTION("""COMPUTED_VALUE"""),1.0)</f>
        <v>1</v>
      </c>
      <c r="AG35" s="10">
        <f>IFERROR(__xludf.DUMMYFUNCTION("""COMPUTED_VALUE"""),1.0)</f>
        <v>1</v>
      </c>
      <c r="AH35" s="10">
        <f>IFERROR(__xludf.DUMMYFUNCTION("""COMPUTED_VALUE"""),1.0)</f>
        <v>1</v>
      </c>
      <c r="AI35" s="10">
        <f>IFERROR(__xludf.DUMMYFUNCTION("""COMPUTED_VALUE"""),1.0)</f>
        <v>1</v>
      </c>
      <c r="AJ35" s="10">
        <f>IFERROR(__xludf.DUMMYFUNCTION("""COMPUTED_VALUE"""),1.0)</f>
        <v>1</v>
      </c>
      <c r="AK35" s="10">
        <f>IFERROR(__xludf.DUMMYFUNCTION("""COMPUTED_VALUE"""),1.0)</f>
        <v>1</v>
      </c>
      <c r="AL35" s="10">
        <f>IFERROR(__xludf.DUMMYFUNCTION("""COMPUTED_VALUE"""),1.0)</f>
        <v>1</v>
      </c>
      <c r="AM35" s="10">
        <f>IFERROR(__xludf.DUMMYFUNCTION("""COMPUTED_VALUE"""),1.0)</f>
        <v>1</v>
      </c>
      <c r="AN35" s="11" t="str">
        <f>IFERROR(__xludf.DUMMYFUNCTION("""COMPUTED_VALUE"""),"WA")</f>
        <v>WA</v>
      </c>
      <c r="AO35" s="10">
        <f>IFERROR(__xludf.DUMMYFUNCTION("""COMPUTED_VALUE"""),1.0)</f>
        <v>1</v>
      </c>
      <c r="AP35" s="10" t="str">
        <f>IFERROR(__xludf.DUMMYFUNCTION("""COMPUTED_VALUE"""),"WA")</f>
        <v>WA</v>
      </c>
      <c r="AQ35" s="10" t="str">
        <f>IFERROR(__xludf.DUMMYFUNCTION("""COMPUTED_VALUE"""),"WA")</f>
        <v>WA</v>
      </c>
      <c r="AR35" s="10">
        <f>IFERROR(__xludf.DUMMYFUNCTION("""COMPUTED_VALUE"""),1.0)</f>
        <v>1</v>
      </c>
      <c r="AS35" s="10" t="str">
        <f>IFERROR(__xludf.DUMMYFUNCTION("""COMPUTED_VALUE"""),"WA")</f>
        <v>WA</v>
      </c>
      <c r="AT35" s="10" t="str">
        <f>IFERROR(__xludf.DUMMYFUNCTION("""COMPUTED_VALUE"""),"WA")</f>
        <v>WA</v>
      </c>
      <c r="AU35" s="10" t="str">
        <f>IFERROR(__xludf.DUMMYFUNCTION("""COMPUTED_VALUE"""),"WA")</f>
        <v>WA</v>
      </c>
      <c r="AV35" s="10" t="str">
        <f>IFERROR(__xludf.DUMMYFUNCTION("""COMPUTED_VALUE"""),"WA")</f>
        <v>WA</v>
      </c>
      <c r="AW35" s="10" t="str">
        <f>IFERROR(__xludf.DUMMYFUNCTION("""COMPUTED_VALUE"""),"WA")</f>
        <v>WA</v>
      </c>
      <c r="AX35" s="10" t="str">
        <f>IFERROR(__xludf.DUMMYFUNCTION("""COMPUTED_VALUE"""),"WA")</f>
        <v>WA</v>
      </c>
      <c r="AY35" s="10" t="str">
        <f>IFERROR(__xludf.DUMMYFUNCTION("""COMPUTED_VALUE"""),"WA")</f>
        <v>WA</v>
      </c>
      <c r="AZ35" s="10" t="str">
        <f>IFERROR(__xludf.DUMMYFUNCTION("""COMPUTED_VALUE"""),"WA")</f>
        <v>WA</v>
      </c>
      <c r="BA35" s="10" t="str">
        <f>IFERROR(__xludf.DUMMYFUNCTION("""COMPUTED_VALUE"""),"WA")</f>
        <v>WA</v>
      </c>
      <c r="BB35" s="10" t="str">
        <f>IFERROR(__xludf.DUMMYFUNCTION("""COMPUTED_VALUE"""),"WA")</f>
        <v>WA</v>
      </c>
      <c r="BC35" s="10" t="str">
        <f>IFERROR(__xludf.DUMMYFUNCTION("""COMPUTED_VALUE"""),"WA")</f>
        <v>WA</v>
      </c>
      <c r="BD35" s="10" t="str">
        <f>IFERROR(__xludf.DUMMYFUNCTION("""COMPUTED_VALUE"""),"WA")</f>
        <v>WA</v>
      </c>
      <c r="BE35" s="10" t="str">
        <f>IFERROR(__xludf.DUMMYFUNCTION("""COMPUTED_VALUE"""),"WA")</f>
        <v>WA</v>
      </c>
      <c r="BF35" s="10" t="str">
        <f>IFERROR(__xludf.DUMMYFUNCTION("""COMPUTED_VALUE"""),"WA")</f>
        <v>WA</v>
      </c>
      <c r="BG35" s="10" t="str">
        <f>IFERROR(__xludf.DUMMYFUNCTION("""COMPUTED_VALUE"""),"WA")</f>
        <v>WA</v>
      </c>
      <c r="BH35" s="10" t="str">
        <f>IFERROR(__xludf.DUMMYFUNCTION("""COMPUTED_VALUE"""),"WA")</f>
        <v>WA</v>
      </c>
      <c r="BI35" s="10" t="str">
        <f>IFERROR(__xludf.DUMMYFUNCTION("""COMPUTED_VALUE"""),"WA")</f>
        <v>WA</v>
      </c>
      <c r="BJ35" s="10" t="str">
        <f>IFERROR(__xludf.DUMMYFUNCTION("""COMPUTED_VALUE"""),"WA")</f>
        <v>WA</v>
      </c>
      <c r="BK35" s="10" t="str">
        <f>IFERROR(__xludf.DUMMYFUNCTION("""COMPUTED_VALUE"""),"WA")</f>
        <v>WA</v>
      </c>
      <c r="BL35" s="11">
        <f>IFERROR(__xludf.DUMMYFUNCTION("""COMPUTED_VALUE"""),1.0)</f>
        <v>1</v>
      </c>
      <c r="BM35" s="10" t="str">
        <f>IFERROR(__xludf.DUMMYFUNCTION("""COMPUTED_VALUE"""),"WA")</f>
        <v>WA</v>
      </c>
      <c r="BN35" s="10" t="str">
        <f>IFERROR(__xludf.DUMMYFUNCTION("""COMPUTED_VALUE"""),"TLE")</f>
        <v>TLE</v>
      </c>
      <c r="BO35" s="10" t="str">
        <f>IFERROR(__xludf.DUMMYFUNCTION("""COMPUTED_VALUE"""),"TLE")</f>
        <v>TLE</v>
      </c>
      <c r="BP35" s="10" t="str">
        <f>IFERROR(__xludf.DUMMYFUNCTION("""COMPUTED_VALUE"""),"TLE")</f>
        <v>TLE</v>
      </c>
      <c r="BQ35" s="10" t="str">
        <f>IFERROR(__xludf.DUMMYFUNCTION("""COMPUTED_VALUE"""),"TLE")</f>
        <v>TLE</v>
      </c>
      <c r="BR35" s="10" t="str">
        <f>IFERROR(__xludf.DUMMYFUNCTION("""COMPUTED_VALUE"""),"TLE")</f>
        <v>TLE</v>
      </c>
      <c r="BS35" s="10" t="str">
        <f>IFERROR(__xludf.DUMMYFUNCTION("""COMPUTED_VALUE"""),"TLE")</f>
        <v>TLE</v>
      </c>
      <c r="BT35" s="10" t="str">
        <f>IFERROR(__xludf.DUMMYFUNCTION("""COMPUTED_VALUE"""),"TLE")</f>
        <v>TLE</v>
      </c>
      <c r="BU35" s="10" t="str">
        <f>IFERROR(__xludf.DUMMYFUNCTION("""COMPUTED_VALUE"""),"WA")</f>
        <v>WA</v>
      </c>
      <c r="BV35" s="10" t="str">
        <f>IFERROR(__xludf.DUMMYFUNCTION("""COMPUTED_VALUE"""),"WA")</f>
        <v>WA</v>
      </c>
      <c r="BW35" s="10" t="str">
        <f>IFERROR(__xludf.DUMMYFUNCTION("""COMPUTED_VALUE"""),"WA")</f>
        <v>WA</v>
      </c>
      <c r="BX35" s="10" t="str">
        <f>IFERROR(__xludf.DUMMYFUNCTION("""COMPUTED_VALUE"""),"WA")</f>
        <v>WA</v>
      </c>
      <c r="BY35" s="10" t="str">
        <f>IFERROR(__xludf.DUMMYFUNCTION("""COMPUTED_VALUE"""),"WA")</f>
        <v>WA</v>
      </c>
      <c r="BZ35" s="10" t="str">
        <f>IFERROR(__xludf.DUMMYFUNCTION("""COMPUTED_VALUE"""),"WA")</f>
        <v>WA</v>
      </c>
      <c r="CA35" s="10" t="str">
        <f>IFERROR(__xludf.DUMMYFUNCTION("""COMPUTED_VALUE"""),"WA")</f>
        <v>WA</v>
      </c>
      <c r="CB35" s="10" t="str">
        <f>IFERROR(__xludf.DUMMYFUNCTION("""COMPUTED_VALUE"""),"WA")</f>
        <v>WA</v>
      </c>
      <c r="CC35" s="10" t="str">
        <f>IFERROR(__xludf.DUMMYFUNCTION("""COMPUTED_VALUE"""),"WA")</f>
        <v>WA</v>
      </c>
      <c r="CD35" s="10" t="str">
        <f>IFERROR(__xludf.DUMMYFUNCTION("""COMPUTED_VALUE"""),"WA")</f>
        <v>WA</v>
      </c>
      <c r="CE35" s="10" t="str">
        <f>IFERROR(__xludf.DUMMYFUNCTION("""COMPUTED_VALUE"""),"WA")</f>
        <v>WA</v>
      </c>
      <c r="CF35" s="10" t="str">
        <f>IFERROR(__xludf.DUMMYFUNCTION("""COMPUTED_VALUE"""),"WA")</f>
        <v>WA</v>
      </c>
      <c r="CG35" s="10" t="str">
        <f>IFERROR(__xludf.DUMMYFUNCTION("""COMPUTED_VALUE"""),"WA")</f>
        <v>WA</v>
      </c>
      <c r="CH35" s="10" t="str">
        <f>IFERROR(__xludf.DUMMYFUNCTION("""COMPUTED_VALUE"""),"WA")</f>
        <v>WA</v>
      </c>
      <c r="CI35" s="10" t="str">
        <f>IFERROR(__xludf.DUMMYFUNCTION("""COMPUTED_VALUE"""),"WA")</f>
        <v>WA</v>
      </c>
      <c r="CJ35" s="10" t="str">
        <f>IFERROR(__xludf.DUMMYFUNCTION("""COMPUTED_VALUE"""),"WA")</f>
        <v>WA</v>
      </c>
      <c r="CK35" s="10" t="str">
        <f>IFERROR(__xludf.DUMMYFUNCTION("""COMPUTED_VALUE"""),"WA")</f>
        <v>WA</v>
      </c>
      <c r="CL35" s="10" t="str">
        <f>IFERROR(__xludf.DUMMYFUNCTION("""COMPUTED_VALUE"""),"WA")</f>
        <v>WA</v>
      </c>
      <c r="CM35" s="10" t="str">
        <f>IFERROR(__xludf.DUMMYFUNCTION("""COMPUTED_VALUE"""),"WA")</f>
        <v>WA</v>
      </c>
      <c r="CN35" s="10" t="str">
        <f>IFERROR(__xludf.DUMMYFUNCTION("""COMPUTED_VALUE"""),"WA")</f>
        <v>WA</v>
      </c>
      <c r="CO35" s="11" t="str">
        <f>IFERROR(__xludf.DUMMYFUNCTION("""COMPUTED_VALUE"""),"-")</f>
        <v>-</v>
      </c>
      <c r="CP35" s="10" t="str">
        <f>IFERROR(__xludf.DUMMYFUNCTION("""COMPUTED_VALUE"""),"-")</f>
        <v>-</v>
      </c>
      <c r="CQ35" s="10" t="str">
        <f>IFERROR(__xludf.DUMMYFUNCTION("""COMPUTED_VALUE"""),"-")</f>
        <v>-</v>
      </c>
      <c r="CR35" s="10" t="str">
        <f>IFERROR(__xludf.DUMMYFUNCTION("""COMPUTED_VALUE"""),"-")</f>
        <v>-</v>
      </c>
      <c r="CS35" s="10" t="str">
        <f>IFERROR(__xludf.DUMMYFUNCTION("""COMPUTED_VALUE"""),"-")</f>
        <v>-</v>
      </c>
      <c r="CT35" s="10" t="str">
        <f>IFERROR(__xludf.DUMMYFUNCTION("""COMPUTED_VALUE"""),"-")</f>
        <v>-</v>
      </c>
      <c r="CU35" s="10" t="str">
        <f>IFERROR(__xludf.DUMMYFUNCTION("""COMPUTED_VALUE"""),"-")</f>
        <v>-</v>
      </c>
      <c r="CV35" s="10" t="str">
        <f>IFERROR(__xludf.DUMMYFUNCTION("""COMPUTED_VALUE"""),"-")</f>
        <v>-</v>
      </c>
      <c r="CW35" s="10" t="str">
        <f>IFERROR(__xludf.DUMMYFUNCTION("""COMPUTED_VALUE"""),"-")</f>
        <v>-</v>
      </c>
      <c r="CX35" s="10" t="str">
        <f>IFERROR(__xludf.DUMMYFUNCTION("""COMPUTED_VALUE"""),"-")</f>
        <v>-</v>
      </c>
      <c r="CY35" s="10" t="str">
        <f>IFERROR(__xludf.DUMMYFUNCTION("""COMPUTED_VALUE"""),"-")</f>
        <v>-</v>
      </c>
      <c r="CZ35" s="10" t="str">
        <f>IFERROR(__xludf.DUMMYFUNCTION("""COMPUTED_VALUE"""),"-")</f>
        <v>-</v>
      </c>
      <c r="DA35" s="10" t="str">
        <f>IFERROR(__xludf.DUMMYFUNCTION("""COMPUTED_VALUE"""),"-")</f>
        <v>-</v>
      </c>
      <c r="DB35" s="10" t="str">
        <f>IFERROR(__xludf.DUMMYFUNCTION("""COMPUTED_VALUE"""),"-")</f>
        <v>-</v>
      </c>
      <c r="DC35" s="10" t="str">
        <f>IFERROR(__xludf.DUMMYFUNCTION("""COMPUTED_VALUE"""),"-")</f>
        <v>-</v>
      </c>
      <c r="DD35" s="10" t="str">
        <f>IFERROR(__xludf.DUMMYFUNCTION("""COMPUTED_VALUE"""),"-")</f>
        <v>-</v>
      </c>
      <c r="DE35" s="10" t="str">
        <f>IFERROR(__xludf.DUMMYFUNCTION("""COMPUTED_VALUE"""),"-")</f>
        <v>-</v>
      </c>
      <c r="DF35" s="10" t="str">
        <f>IFERROR(__xludf.DUMMYFUNCTION("""COMPUTED_VALUE"""),"-")</f>
        <v>-</v>
      </c>
      <c r="DG35" s="10" t="str">
        <f>IFERROR(__xludf.DUMMYFUNCTION("""COMPUTED_VALUE"""),"-")</f>
        <v>-</v>
      </c>
      <c r="DH35" s="10" t="str">
        <f>IFERROR(__xludf.DUMMYFUNCTION("""COMPUTED_VALUE"""),"-")</f>
        <v>-</v>
      </c>
      <c r="DI35" s="10" t="str">
        <f>IFERROR(__xludf.DUMMYFUNCTION("""COMPUTED_VALUE"""),"-")</f>
        <v>-</v>
      </c>
      <c r="DJ35" s="10" t="str">
        <f>IFERROR(__xludf.DUMMYFUNCTION("""COMPUTED_VALUE"""),"-")</f>
        <v>-</v>
      </c>
      <c r="DK35" s="10" t="str">
        <f>IFERROR(__xludf.DUMMYFUNCTION("""COMPUTED_VALUE"""),"-")</f>
        <v>-</v>
      </c>
      <c r="DL35" s="10" t="str">
        <f>IFERROR(__xludf.DUMMYFUNCTION("""COMPUTED_VALUE"""),"-")</f>
        <v>-</v>
      </c>
      <c r="DM35" s="10" t="str">
        <f>IFERROR(__xludf.DUMMYFUNCTION("""COMPUTED_VALUE"""),"-")</f>
        <v>-</v>
      </c>
      <c r="DN35" s="10" t="str">
        <f>IFERROR(__xludf.DUMMYFUNCTION("""COMPUTED_VALUE"""),"-")</f>
        <v>-</v>
      </c>
      <c r="DO35" s="10" t="str">
        <f>IFERROR(__xludf.DUMMYFUNCTION("""COMPUTED_VALUE"""),"-")</f>
        <v>-</v>
      </c>
      <c r="DP35" s="10" t="str">
        <f>IFERROR(__xludf.DUMMYFUNCTION("""COMPUTED_VALUE"""),"-")</f>
        <v>-</v>
      </c>
      <c r="DQ35" s="10" t="str">
        <f>IFERROR(__xludf.DUMMYFUNCTION("""COMPUTED_VALUE"""),"-")</f>
        <v>-</v>
      </c>
      <c r="DR35" s="10" t="str">
        <f>IFERROR(__xludf.DUMMYFUNCTION("""COMPUTED_VALUE"""),"-")</f>
        <v>-</v>
      </c>
      <c r="DS35" s="10" t="str">
        <f>IFERROR(__xludf.DUMMYFUNCTION("""COMPUTED_VALUE"""),"-")</f>
        <v>-</v>
      </c>
      <c r="DT35" s="10" t="str">
        <f>IFERROR(__xludf.DUMMYFUNCTION("""COMPUTED_VALUE"""),"-")</f>
        <v>-</v>
      </c>
      <c r="DU35" s="10" t="str">
        <f>IFERROR(__xludf.DUMMYFUNCTION("""COMPUTED_VALUE"""),"-")</f>
        <v>-</v>
      </c>
      <c r="DV35" s="10" t="str">
        <f>IFERROR(__xludf.DUMMYFUNCTION("""COMPUTED_VALUE"""),"-")</f>
        <v>-</v>
      </c>
      <c r="DW35" s="10" t="str">
        <f>IFERROR(__xludf.DUMMYFUNCTION("""COMPUTED_VALUE"""),"-")</f>
        <v>-</v>
      </c>
      <c r="DX35" s="10" t="str">
        <f>IFERROR(__xludf.DUMMYFUNCTION("""COMPUTED_VALUE"""),"-")</f>
        <v>-</v>
      </c>
      <c r="DY35" s="10" t="str">
        <f>IFERROR(__xludf.DUMMYFUNCTION("""COMPUTED_VALUE"""),"-")</f>
        <v>-</v>
      </c>
      <c r="DZ35" s="10" t="str">
        <f>IFERROR(__xludf.DUMMYFUNCTION("""COMPUTED_VALUE"""),"-")</f>
        <v>-</v>
      </c>
      <c r="EA35" s="10" t="str">
        <f>IFERROR(__xludf.DUMMYFUNCTION("""COMPUTED_VALUE"""),"-")</f>
        <v>-</v>
      </c>
      <c r="EB35" s="10" t="str">
        <f>IFERROR(__xludf.DUMMYFUNCTION("""COMPUTED_VALUE"""),"-")</f>
        <v>-</v>
      </c>
      <c r="EC35" s="10" t="str">
        <f>IFERROR(__xludf.DUMMYFUNCTION("""COMPUTED_VALUE"""),"-")</f>
        <v>-</v>
      </c>
      <c r="ED35" s="10" t="str">
        <f>IFERROR(__xludf.DUMMYFUNCTION("""COMPUTED_VALUE"""),"-")</f>
        <v>-</v>
      </c>
      <c r="EE35" s="10" t="str">
        <f>IFERROR(__xludf.DUMMYFUNCTION("""COMPUTED_VALUE"""),"-")</f>
        <v>-</v>
      </c>
      <c r="EF35" s="10" t="str">
        <f>IFERROR(__xludf.DUMMYFUNCTION("""COMPUTED_VALUE"""),"-")</f>
        <v>-</v>
      </c>
      <c r="EG35" s="10" t="str">
        <f>IFERROR(__xludf.DUMMYFUNCTION("""COMPUTED_VALUE"""),"-")</f>
        <v>-</v>
      </c>
      <c r="EH35" s="10" t="str">
        <f>IFERROR(__xludf.DUMMYFUNCTION("""COMPUTED_VALUE"""),"-")</f>
        <v>-</v>
      </c>
      <c r="EI35" s="10" t="str">
        <f>IFERROR(__xludf.DUMMYFUNCTION("""COMPUTED_VALUE"""),"-")</f>
        <v>-</v>
      </c>
      <c r="EJ35" s="10" t="str">
        <f>IFERROR(__xludf.DUMMYFUNCTION("""COMPUTED_VALUE"""),"-")</f>
        <v>-</v>
      </c>
      <c r="EK35" s="10" t="str">
        <f>IFERROR(__xludf.DUMMYFUNCTION("""COMPUTED_VALUE"""),"-")</f>
        <v>-</v>
      </c>
      <c r="EL35" s="10" t="str">
        <f>IFERROR(__xludf.DUMMYFUNCTION("""COMPUTED_VALUE"""),"-")</f>
        <v>-</v>
      </c>
      <c r="EM35" s="10" t="str">
        <f>IFERROR(__xludf.DUMMYFUNCTION("""COMPUTED_VALUE"""),"-")</f>
        <v>-</v>
      </c>
      <c r="EN35" s="10" t="str">
        <f>IFERROR(__xludf.DUMMYFUNCTION("""COMPUTED_VALUE"""),"-")</f>
        <v>-</v>
      </c>
      <c r="EO35" s="10" t="str">
        <f>IFERROR(__xludf.DUMMYFUNCTION("""COMPUTED_VALUE"""),"-")</f>
        <v>-</v>
      </c>
      <c r="EP35" s="10" t="str">
        <f>IFERROR(__xludf.DUMMYFUNCTION("""COMPUTED_VALUE"""),"-")</f>
        <v>-</v>
      </c>
      <c r="EQ35" s="10" t="str">
        <f>IFERROR(__xludf.DUMMYFUNCTION("""COMPUTED_VALUE"""),"-")</f>
        <v>-</v>
      </c>
      <c r="ER35" s="10" t="str">
        <f>IFERROR(__xludf.DUMMYFUNCTION("""COMPUTED_VALUE"""),"-")</f>
        <v>-</v>
      </c>
      <c r="ES35" s="10" t="str">
        <f>IFERROR(__xludf.DUMMYFUNCTION("""COMPUTED_VALUE"""),"-")</f>
        <v>-</v>
      </c>
      <c r="ET35" s="10" t="str">
        <f>IFERROR(__xludf.DUMMYFUNCTION("""COMPUTED_VALUE"""),"-")</f>
        <v>-</v>
      </c>
      <c r="EU35" s="10" t="str">
        <f>IFERROR(__xludf.DUMMYFUNCTION("""COMPUTED_VALUE"""),"-")</f>
        <v>-</v>
      </c>
      <c r="EV35" s="10" t="str">
        <f>IFERROR(__xludf.DUMMYFUNCTION("""COMPUTED_VALUE"""),"-")</f>
        <v>-</v>
      </c>
      <c r="EW35" s="10" t="str">
        <f>IFERROR(__xludf.DUMMYFUNCTION("""COMPUTED_VALUE"""),"-")</f>
        <v>-</v>
      </c>
      <c r="EX35" s="10" t="str">
        <f>IFERROR(__xludf.DUMMYFUNCTION("""COMPUTED_VALUE"""),"-")</f>
        <v>-</v>
      </c>
      <c r="EY35" s="10" t="str">
        <f>IFERROR(__xludf.DUMMYFUNCTION("""COMPUTED_VALUE"""),"-")</f>
        <v>-</v>
      </c>
      <c r="EZ35" s="10" t="str">
        <f>IFERROR(__xludf.DUMMYFUNCTION("""COMPUTED_VALUE"""),"-")</f>
        <v>-</v>
      </c>
      <c r="FA35" s="10" t="str">
        <f>IFERROR(__xludf.DUMMYFUNCTION("""COMPUTED_VALUE"""),"-")</f>
        <v>-</v>
      </c>
      <c r="FB35" s="10" t="str">
        <f>IFERROR(__xludf.DUMMYFUNCTION("""COMPUTED_VALUE"""),"-")</f>
        <v>-</v>
      </c>
      <c r="FC35" s="10" t="str">
        <f>IFERROR(__xludf.DUMMYFUNCTION("""COMPUTED_VALUE"""),"-")</f>
        <v>-</v>
      </c>
      <c r="FD35" s="11" t="str">
        <f>IFERROR(__xludf.DUMMYFUNCTION("""COMPUTED_VALUE"""),"-")</f>
        <v>-</v>
      </c>
      <c r="FE35" s="10" t="str">
        <f>IFERROR(__xludf.DUMMYFUNCTION("""COMPUTED_VALUE"""),"-")</f>
        <v>-</v>
      </c>
      <c r="FF35" s="10" t="str">
        <f>IFERROR(__xludf.DUMMYFUNCTION("""COMPUTED_VALUE"""),"-")</f>
        <v>-</v>
      </c>
      <c r="FG35" s="10" t="str">
        <f>IFERROR(__xludf.DUMMYFUNCTION("""COMPUTED_VALUE"""),"-")</f>
        <v>-</v>
      </c>
      <c r="FH35" s="10" t="str">
        <f>IFERROR(__xludf.DUMMYFUNCTION("""COMPUTED_VALUE"""),"-")</f>
        <v>-</v>
      </c>
      <c r="FI35" s="10" t="str">
        <f>IFERROR(__xludf.DUMMYFUNCTION("""COMPUTED_VALUE"""),"-")</f>
        <v>-</v>
      </c>
      <c r="FJ35" s="10" t="str">
        <f>IFERROR(__xludf.DUMMYFUNCTION("""COMPUTED_VALUE"""),"-")</f>
        <v>-</v>
      </c>
      <c r="FK35" s="10" t="str">
        <f>IFERROR(__xludf.DUMMYFUNCTION("""COMPUTED_VALUE"""),"-")</f>
        <v>-</v>
      </c>
      <c r="FL35" s="10" t="str">
        <f>IFERROR(__xludf.DUMMYFUNCTION("""COMPUTED_VALUE"""),"-")</f>
        <v>-</v>
      </c>
      <c r="FM35" s="10" t="str">
        <f>IFERROR(__xludf.DUMMYFUNCTION("""COMPUTED_VALUE"""),"-")</f>
        <v>-</v>
      </c>
      <c r="FN35" s="10" t="str">
        <f>IFERROR(__xludf.DUMMYFUNCTION("""COMPUTED_VALUE"""),"-")</f>
        <v>-</v>
      </c>
      <c r="FO35" s="10" t="str">
        <f>IFERROR(__xludf.DUMMYFUNCTION("""COMPUTED_VALUE"""),"-")</f>
        <v>-</v>
      </c>
      <c r="FP35" s="10" t="str">
        <f>IFERROR(__xludf.DUMMYFUNCTION("""COMPUTED_VALUE"""),"-")</f>
        <v>-</v>
      </c>
      <c r="FQ35" s="10" t="str">
        <f>IFERROR(__xludf.DUMMYFUNCTION("""COMPUTED_VALUE"""),"-")</f>
        <v>-</v>
      </c>
      <c r="FR35" s="10" t="str">
        <f>IFERROR(__xludf.DUMMYFUNCTION("""COMPUTED_VALUE"""),"-")</f>
        <v>-</v>
      </c>
      <c r="FS35" s="10" t="str">
        <f>IFERROR(__xludf.DUMMYFUNCTION("""COMPUTED_VALUE"""),"-")</f>
        <v>-</v>
      </c>
      <c r="FT35" s="10" t="str">
        <f>IFERROR(__xludf.DUMMYFUNCTION("""COMPUTED_VALUE"""),"-")</f>
        <v>-</v>
      </c>
      <c r="FU35" s="10" t="str">
        <f>IFERROR(__xludf.DUMMYFUNCTION("""COMPUTED_VALUE"""),"-")</f>
        <v>-</v>
      </c>
      <c r="FV35" s="10" t="str">
        <f>IFERROR(__xludf.DUMMYFUNCTION("""COMPUTED_VALUE"""),"-")</f>
        <v>-</v>
      </c>
      <c r="FW35" s="10" t="str">
        <f>IFERROR(__xludf.DUMMYFUNCTION("""COMPUTED_VALUE"""),"-")</f>
        <v>-</v>
      </c>
      <c r="FX35" s="10" t="str">
        <f>IFERROR(__xludf.DUMMYFUNCTION("""COMPUTED_VALUE"""),"-")</f>
        <v>-</v>
      </c>
      <c r="FY35" s="10" t="str">
        <f>IFERROR(__xludf.DUMMYFUNCTION("""COMPUTED_VALUE"""),"-")</f>
        <v>-</v>
      </c>
      <c r="FZ35" s="10" t="str">
        <f>IFERROR(__xludf.DUMMYFUNCTION("""COMPUTED_VALUE"""),"-")</f>
        <v>-</v>
      </c>
      <c r="GA35" s="10" t="str">
        <f>IFERROR(__xludf.DUMMYFUNCTION("""COMPUTED_VALUE"""),"-")</f>
        <v>-</v>
      </c>
      <c r="GB35" s="10" t="str">
        <f>IFERROR(__xludf.DUMMYFUNCTION("""COMPUTED_VALUE"""),"-")</f>
        <v>-</v>
      </c>
      <c r="GC35" s="10" t="str">
        <f>IFERROR(__xludf.DUMMYFUNCTION("""COMPUTED_VALUE"""),"-")</f>
        <v>-</v>
      </c>
      <c r="GD35" s="10" t="str">
        <f>IFERROR(__xludf.DUMMYFUNCTION("""COMPUTED_VALUE"""),"-")</f>
        <v>-</v>
      </c>
      <c r="GE35" s="10" t="str">
        <f>IFERROR(__xludf.DUMMYFUNCTION("""COMPUTED_VALUE"""),"-")</f>
        <v>-</v>
      </c>
      <c r="GF35" s="10" t="str">
        <f>IFERROR(__xludf.DUMMYFUNCTION("""COMPUTED_VALUE"""),"-")</f>
        <v>-</v>
      </c>
      <c r="GG35" s="10" t="str">
        <f>IFERROR(__xludf.DUMMYFUNCTION("""COMPUTED_VALUE"""),"-")</f>
        <v>-</v>
      </c>
      <c r="GH35" s="10" t="str">
        <f>IFERROR(__xludf.DUMMYFUNCTION("""COMPUTED_VALUE"""),"-")</f>
        <v>-</v>
      </c>
      <c r="GI35" s="10" t="str">
        <f>IFERROR(__xludf.DUMMYFUNCTION("""COMPUTED_VALUE"""),"-")</f>
        <v>-</v>
      </c>
      <c r="GJ35" s="10" t="str">
        <f>IFERROR(__xludf.DUMMYFUNCTION("""COMPUTED_VALUE"""),"-")</f>
        <v>-</v>
      </c>
      <c r="GK35" s="10" t="str">
        <f>IFERROR(__xludf.DUMMYFUNCTION("""COMPUTED_VALUE"""),"-")</f>
        <v>-</v>
      </c>
      <c r="GL35" s="10" t="str">
        <f>IFERROR(__xludf.DUMMYFUNCTION("""COMPUTED_VALUE"""),"-")</f>
        <v>-</v>
      </c>
      <c r="GM35" s="10" t="str">
        <f>IFERROR(__xludf.DUMMYFUNCTION("""COMPUTED_VALUE"""),"-")</f>
        <v>-</v>
      </c>
      <c r="GN35" s="10" t="str">
        <f>IFERROR(__xludf.DUMMYFUNCTION("""COMPUTED_VALUE"""),"-")</f>
        <v>-</v>
      </c>
      <c r="GO35" s="10" t="str">
        <f>IFERROR(__xludf.DUMMYFUNCTION("""COMPUTED_VALUE"""),"-")</f>
        <v>-</v>
      </c>
      <c r="GP35" s="10" t="str">
        <f>IFERROR(__xludf.DUMMYFUNCTION("""COMPUTED_VALUE"""),"-")</f>
        <v>-</v>
      </c>
      <c r="GQ35" s="10" t="str">
        <f>IFERROR(__xludf.DUMMYFUNCTION("""COMPUTED_VALUE"""),"-")</f>
        <v>-</v>
      </c>
      <c r="GR35" s="10" t="str">
        <f>IFERROR(__xludf.DUMMYFUNCTION("""COMPUTED_VALUE"""),"-")</f>
        <v>-</v>
      </c>
      <c r="GS35" s="10" t="str">
        <f>IFERROR(__xludf.DUMMYFUNCTION("""COMPUTED_VALUE"""),"-")</f>
        <v>-</v>
      </c>
      <c r="GT35" s="10" t="str">
        <f>IFERROR(__xludf.DUMMYFUNCTION("""COMPUTED_VALUE"""),"-")</f>
        <v>-</v>
      </c>
      <c r="GU35" s="10" t="str">
        <f>IFERROR(__xludf.DUMMYFUNCTION("""COMPUTED_VALUE"""),"-")</f>
        <v>-</v>
      </c>
      <c r="GV35" s="10" t="str">
        <f>IFERROR(__xludf.DUMMYFUNCTION("""COMPUTED_VALUE"""),"-")</f>
        <v>-</v>
      </c>
      <c r="GW35" s="10" t="str">
        <f>IFERROR(__xludf.DUMMYFUNCTION("""COMPUTED_VALUE"""),"-")</f>
        <v>-</v>
      </c>
      <c r="GX35" s="10" t="str">
        <f>IFERROR(__xludf.DUMMYFUNCTION("""COMPUTED_VALUE"""),"-")</f>
        <v>-</v>
      </c>
      <c r="GY35" s="10" t="str">
        <f>IFERROR(__xludf.DUMMYFUNCTION("""COMPUTED_VALUE"""),"-")</f>
        <v>-</v>
      </c>
      <c r="GZ35" s="10" t="str">
        <f>IFERROR(__xludf.DUMMYFUNCTION("""COMPUTED_VALUE"""),"-")</f>
        <v>-</v>
      </c>
      <c r="HA35" s="10" t="str">
        <f>IFERROR(__xludf.DUMMYFUNCTION("""COMPUTED_VALUE"""),"-")</f>
        <v>-</v>
      </c>
      <c r="HB35" s="10" t="str">
        <f>IFERROR(__xludf.DUMMYFUNCTION("""COMPUTED_VALUE"""),"-")</f>
        <v>-</v>
      </c>
      <c r="HC35" s="10" t="str">
        <f>IFERROR(__xludf.DUMMYFUNCTION("""COMPUTED_VALUE"""),"-")</f>
        <v>-</v>
      </c>
      <c r="HD35" s="10" t="str">
        <f>IFERROR(__xludf.DUMMYFUNCTION("""COMPUTED_VALUE"""),"-")</f>
        <v>-</v>
      </c>
      <c r="HE35" s="10" t="str">
        <f>IFERROR(__xludf.DUMMYFUNCTION("""COMPUTED_VALUE"""),"-")</f>
        <v>-</v>
      </c>
      <c r="HF35" s="10" t="str">
        <f>IFERROR(__xludf.DUMMYFUNCTION("""COMPUTED_VALUE"""),"-")</f>
        <v>-</v>
      </c>
      <c r="HG35" s="10" t="str">
        <f>IFERROR(__xludf.DUMMYFUNCTION("""COMPUTED_VALUE"""),"-")</f>
        <v>-</v>
      </c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</row>
    <row r="36">
      <c r="A36" s="7"/>
      <c r="B36" s="8"/>
      <c r="C36" s="8" t="str">
        <f t="shared" si="1"/>
        <v>31 - 36</v>
      </c>
      <c r="D36" s="7" t="str">
        <f>IFERROR(__xludf.DUMMYFUNCTION("""COMPUTED_VALUE"""),"Dule")</f>
        <v>Dule</v>
      </c>
      <c r="E36" s="7" t="str">
        <f>IFERROR(__xludf.DUMMYFUNCTION("""COMPUTED_VALUE"""),"Dušan")</f>
        <v>Dušan</v>
      </c>
      <c r="F36" s="7" t="str">
        <f>IFERROR(__xludf.DUMMYFUNCTION("""COMPUTED_VALUE"""),"Beguš")</f>
        <v>Beguš</v>
      </c>
      <c r="G36" s="9">
        <f>IFERROR(__xludf.DUMMYFUNCTION("""COMPUTED_VALUE"""),100.0)</f>
        <v>100</v>
      </c>
      <c r="H36" s="7" t="str">
        <f>IFERROR(__xludf.DUMMYFUNCTION("""COMPUTED_VALUE"""),"ODOBREN")</f>
        <v>ODOBREN</v>
      </c>
      <c r="I36" s="7" t="str">
        <f>IFERROR(__xludf.DUMMYFUNCTION("""COMPUTED_VALUE"""),"Stari grad")</f>
        <v>Stari grad</v>
      </c>
      <c r="J36" s="7" t="str">
        <f>IFERROR(__xludf.DUMMYFUNCTION("""COMPUTED_VALUE"""),"Matematička gimnazija")</f>
        <v>Matematička gimnazija</v>
      </c>
      <c r="K36" s="7" t="str">
        <f>IFERROR(__xludf.DUMMYFUNCTION("""COMPUTED_VALUE"""),"I")</f>
        <v>I</v>
      </c>
      <c r="L36" s="7" t="str">
        <f>IFERROR(__xludf.DUMMYFUNCTION("""COMPUTED_VALUE"""),"B")</f>
        <v>B</v>
      </c>
      <c r="M36" s="7" t="str">
        <f>IFERROR(__xludf.DUMMYFUNCTION("""COMPUTED_VALUE"""),"Mijodrag Djurišić")</f>
        <v>Mijodrag Djurišić</v>
      </c>
      <c r="N36" s="11">
        <f>IFERROR(__xludf.DUMMYFUNCTION("""COMPUTED_VALUE"""),100.0)</f>
        <v>100</v>
      </c>
      <c r="O36" s="10">
        <f>IFERROR(__xludf.DUMMYFUNCTION("""COMPUTED_VALUE"""),0.0)</f>
        <v>0</v>
      </c>
      <c r="P36" s="10">
        <f>IFERROR(__xludf.DUMMYFUNCTION("""COMPUTED_VALUE"""),0.0)</f>
        <v>0</v>
      </c>
      <c r="Q36" s="10" t="str">
        <f>IFERROR(__xludf.DUMMYFUNCTION("""COMPUTED_VALUE"""),"-")</f>
        <v>-</v>
      </c>
      <c r="R36" s="10" t="str">
        <f>IFERROR(__xludf.DUMMYFUNCTION("""COMPUTED_VALUE"""),"-")</f>
        <v>-</v>
      </c>
      <c r="S36" s="10" t="str">
        <f>IFERROR(__xludf.DUMMYFUNCTION("""COMPUTED_VALUE"""),"-")</f>
        <v>-</v>
      </c>
      <c r="T36" s="11">
        <f>IFERROR(__xludf.DUMMYFUNCTION("""COMPUTED_VALUE"""),1.0)</f>
        <v>1</v>
      </c>
      <c r="U36" s="10">
        <f>IFERROR(__xludf.DUMMYFUNCTION("""COMPUTED_VALUE"""),1.0)</f>
        <v>1</v>
      </c>
      <c r="V36" s="10">
        <f>IFERROR(__xludf.DUMMYFUNCTION("""COMPUTED_VALUE"""),1.0)</f>
        <v>1</v>
      </c>
      <c r="W36" s="10">
        <f>IFERROR(__xludf.DUMMYFUNCTION("""COMPUTED_VALUE"""),1.0)</f>
        <v>1</v>
      </c>
      <c r="X36" s="10">
        <f>IFERROR(__xludf.DUMMYFUNCTION("""COMPUTED_VALUE"""),1.0)</f>
        <v>1</v>
      </c>
      <c r="Y36" s="10">
        <f>IFERROR(__xludf.DUMMYFUNCTION("""COMPUTED_VALUE"""),1.0)</f>
        <v>1</v>
      </c>
      <c r="Z36" s="10">
        <f>IFERROR(__xludf.DUMMYFUNCTION("""COMPUTED_VALUE"""),1.0)</f>
        <v>1</v>
      </c>
      <c r="AA36" s="10">
        <f>IFERROR(__xludf.DUMMYFUNCTION("""COMPUTED_VALUE"""),1.0)</f>
        <v>1</v>
      </c>
      <c r="AB36" s="10">
        <f>IFERROR(__xludf.DUMMYFUNCTION("""COMPUTED_VALUE"""),1.0)</f>
        <v>1</v>
      </c>
      <c r="AC36" s="10">
        <f>IFERROR(__xludf.DUMMYFUNCTION("""COMPUTED_VALUE"""),1.0)</f>
        <v>1</v>
      </c>
      <c r="AD36" s="10">
        <f>IFERROR(__xludf.DUMMYFUNCTION("""COMPUTED_VALUE"""),1.0)</f>
        <v>1</v>
      </c>
      <c r="AE36" s="10">
        <f>IFERROR(__xludf.DUMMYFUNCTION("""COMPUTED_VALUE"""),1.0)</f>
        <v>1</v>
      </c>
      <c r="AF36" s="10">
        <f>IFERROR(__xludf.DUMMYFUNCTION("""COMPUTED_VALUE"""),1.0)</f>
        <v>1</v>
      </c>
      <c r="AG36" s="10">
        <f>IFERROR(__xludf.DUMMYFUNCTION("""COMPUTED_VALUE"""),1.0)</f>
        <v>1</v>
      </c>
      <c r="AH36" s="10">
        <f>IFERROR(__xludf.DUMMYFUNCTION("""COMPUTED_VALUE"""),1.0)</f>
        <v>1</v>
      </c>
      <c r="AI36" s="10">
        <f>IFERROR(__xludf.DUMMYFUNCTION("""COMPUTED_VALUE"""),1.0)</f>
        <v>1</v>
      </c>
      <c r="AJ36" s="10">
        <f>IFERROR(__xludf.DUMMYFUNCTION("""COMPUTED_VALUE"""),1.0)</f>
        <v>1</v>
      </c>
      <c r="AK36" s="10">
        <f>IFERROR(__xludf.DUMMYFUNCTION("""COMPUTED_VALUE"""),1.0)</f>
        <v>1</v>
      </c>
      <c r="AL36" s="10">
        <f>IFERROR(__xludf.DUMMYFUNCTION("""COMPUTED_VALUE"""),1.0)</f>
        <v>1</v>
      </c>
      <c r="AM36" s="10">
        <f>IFERROR(__xludf.DUMMYFUNCTION("""COMPUTED_VALUE"""),1.0)</f>
        <v>1</v>
      </c>
      <c r="AN36" s="11">
        <f>IFERROR(__xludf.DUMMYFUNCTION("""COMPUTED_VALUE"""),1.0)</f>
        <v>1</v>
      </c>
      <c r="AO36" s="10">
        <f>IFERROR(__xludf.DUMMYFUNCTION("""COMPUTED_VALUE"""),1.0)</f>
        <v>1</v>
      </c>
      <c r="AP36" s="10" t="str">
        <f>IFERROR(__xludf.DUMMYFUNCTION("""COMPUTED_VALUE"""),"WA")</f>
        <v>WA</v>
      </c>
      <c r="AQ36" s="10" t="str">
        <f>IFERROR(__xludf.DUMMYFUNCTION("""COMPUTED_VALUE"""),"WA")</f>
        <v>WA</v>
      </c>
      <c r="AR36" s="10">
        <f>IFERROR(__xludf.DUMMYFUNCTION("""COMPUTED_VALUE"""),1.0)</f>
        <v>1</v>
      </c>
      <c r="AS36" s="10" t="str">
        <f>IFERROR(__xludf.DUMMYFUNCTION("""COMPUTED_VALUE"""),"WA")</f>
        <v>WA</v>
      </c>
      <c r="AT36" s="10" t="str">
        <f>IFERROR(__xludf.DUMMYFUNCTION("""COMPUTED_VALUE"""),"TLE")</f>
        <v>TLE</v>
      </c>
      <c r="AU36" s="10" t="str">
        <f>IFERROR(__xludf.DUMMYFUNCTION("""COMPUTED_VALUE"""),"TLE")</f>
        <v>TLE</v>
      </c>
      <c r="AV36" s="10" t="str">
        <f>IFERROR(__xludf.DUMMYFUNCTION("""COMPUTED_VALUE"""),"WA")</f>
        <v>WA</v>
      </c>
      <c r="AW36" s="10" t="str">
        <f>IFERROR(__xludf.DUMMYFUNCTION("""COMPUTED_VALUE"""),"TLE")</f>
        <v>TLE</v>
      </c>
      <c r="AX36" s="10" t="str">
        <f>IFERROR(__xludf.DUMMYFUNCTION("""COMPUTED_VALUE"""),"TLE")</f>
        <v>TLE</v>
      </c>
      <c r="AY36" s="10">
        <f>IFERROR(__xludf.DUMMYFUNCTION("""COMPUTED_VALUE"""),1.0)</f>
        <v>1</v>
      </c>
      <c r="AZ36" s="10" t="str">
        <f>IFERROR(__xludf.DUMMYFUNCTION("""COMPUTED_VALUE"""),"WA")</f>
        <v>WA</v>
      </c>
      <c r="BA36" s="10" t="str">
        <f>IFERROR(__xludf.DUMMYFUNCTION("""COMPUTED_VALUE"""),"TLE")</f>
        <v>TLE</v>
      </c>
      <c r="BB36" s="10" t="str">
        <f>IFERROR(__xludf.DUMMYFUNCTION("""COMPUTED_VALUE"""),"WA")</f>
        <v>WA</v>
      </c>
      <c r="BC36" s="10" t="str">
        <f>IFERROR(__xludf.DUMMYFUNCTION("""COMPUTED_VALUE"""),"TLE")</f>
        <v>TLE</v>
      </c>
      <c r="BD36" s="10" t="str">
        <f>IFERROR(__xludf.DUMMYFUNCTION("""COMPUTED_VALUE"""),"TLE")</f>
        <v>TLE</v>
      </c>
      <c r="BE36" s="10" t="str">
        <f>IFERROR(__xludf.DUMMYFUNCTION("""COMPUTED_VALUE"""),"WA")</f>
        <v>WA</v>
      </c>
      <c r="BF36" s="10" t="str">
        <f>IFERROR(__xludf.DUMMYFUNCTION("""COMPUTED_VALUE"""),"WA")</f>
        <v>WA</v>
      </c>
      <c r="BG36" s="10">
        <f>IFERROR(__xludf.DUMMYFUNCTION("""COMPUTED_VALUE"""),1.0)</f>
        <v>1</v>
      </c>
      <c r="BH36" s="10" t="str">
        <f>IFERROR(__xludf.DUMMYFUNCTION("""COMPUTED_VALUE"""),"TLE")</f>
        <v>TLE</v>
      </c>
      <c r="BI36" s="10" t="str">
        <f>IFERROR(__xludf.DUMMYFUNCTION("""COMPUTED_VALUE"""),"TLE")</f>
        <v>TLE</v>
      </c>
      <c r="BJ36" s="10" t="str">
        <f>IFERROR(__xludf.DUMMYFUNCTION("""COMPUTED_VALUE"""),"TLE")</f>
        <v>TLE</v>
      </c>
      <c r="BK36" s="10" t="str">
        <f>IFERROR(__xludf.DUMMYFUNCTION("""COMPUTED_VALUE"""),"TLE")</f>
        <v>TLE</v>
      </c>
      <c r="BL36" s="11" t="str">
        <f>IFERROR(__xludf.DUMMYFUNCTION("""COMPUTED_VALUE"""),"RTE")</f>
        <v>RTE</v>
      </c>
      <c r="BM36" s="10" t="str">
        <f>IFERROR(__xludf.DUMMYFUNCTION("""COMPUTED_VALUE"""),"WA")</f>
        <v>WA</v>
      </c>
      <c r="BN36" s="10" t="str">
        <f>IFERROR(__xludf.DUMMYFUNCTION("""COMPUTED_VALUE"""),"MLE")</f>
        <v>MLE</v>
      </c>
      <c r="BO36" s="10" t="str">
        <f>IFERROR(__xludf.DUMMYFUNCTION("""COMPUTED_VALUE"""),"MLE")</f>
        <v>MLE</v>
      </c>
      <c r="BP36" s="10" t="str">
        <f>IFERROR(__xludf.DUMMYFUNCTION("""COMPUTED_VALUE"""),"MLE")</f>
        <v>MLE</v>
      </c>
      <c r="BQ36" s="10" t="str">
        <f>IFERROR(__xludf.DUMMYFUNCTION("""COMPUTED_VALUE"""),"MLE")</f>
        <v>MLE</v>
      </c>
      <c r="BR36" s="10" t="str">
        <f>IFERROR(__xludf.DUMMYFUNCTION("""COMPUTED_VALUE"""),"MLE")</f>
        <v>MLE</v>
      </c>
      <c r="BS36" s="10" t="str">
        <f>IFERROR(__xludf.DUMMYFUNCTION("""COMPUTED_VALUE"""),"MLE")</f>
        <v>MLE</v>
      </c>
      <c r="BT36" s="10" t="str">
        <f>IFERROR(__xludf.DUMMYFUNCTION("""COMPUTED_VALUE"""),"MLE")</f>
        <v>MLE</v>
      </c>
      <c r="BU36" s="10">
        <f>IFERROR(__xludf.DUMMYFUNCTION("""COMPUTED_VALUE"""),1.0)</f>
        <v>1</v>
      </c>
      <c r="BV36" s="10">
        <f>IFERROR(__xludf.DUMMYFUNCTION("""COMPUTED_VALUE"""),1.0)</f>
        <v>1</v>
      </c>
      <c r="BW36" s="10">
        <f>IFERROR(__xludf.DUMMYFUNCTION("""COMPUTED_VALUE"""),1.0)</f>
        <v>1</v>
      </c>
      <c r="BX36" s="10" t="str">
        <f>IFERROR(__xludf.DUMMYFUNCTION("""COMPUTED_VALUE"""),"WA")</f>
        <v>WA</v>
      </c>
      <c r="BY36" s="10" t="str">
        <f>IFERROR(__xludf.DUMMYFUNCTION("""COMPUTED_VALUE"""),"WA")</f>
        <v>WA</v>
      </c>
      <c r="BZ36" s="10" t="str">
        <f>IFERROR(__xludf.DUMMYFUNCTION("""COMPUTED_VALUE"""),"WA")</f>
        <v>WA</v>
      </c>
      <c r="CA36" s="10" t="str">
        <f>IFERROR(__xludf.DUMMYFUNCTION("""COMPUTED_VALUE"""),"WA")</f>
        <v>WA</v>
      </c>
      <c r="CB36" s="10" t="str">
        <f>IFERROR(__xludf.DUMMYFUNCTION("""COMPUTED_VALUE"""),"WA")</f>
        <v>WA</v>
      </c>
      <c r="CC36" s="10" t="str">
        <f>IFERROR(__xludf.DUMMYFUNCTION("""COMPUTED_VALUE"""),"WA")</f>
        <v>WA</v>
      </c>
      <c r="CD36" s="10" t="str">
        <f>IFERROR(__xludf.DUMMYFUNCTION("""COMPUTED_VALUE"""),"WA")</f>
        <v>WA</v>
      </c>
      <c r="CE36" s="10">
        <f>IFERROR(__xludf.DUMMYFUNCTION("""COMPUTED_VALUE"""),1.0)</f>
        <v>1</v>
      </c>
      <c r="CF36" s="10">
        <f>IFERROR(__xludf.DUMMYFUNCTION("""COMPUTED_VALUE"""),1.0)</f>
        <v>1</v>
      </c>
      <c r="CG36" s="10">
        <f>IFERROR(__xludf.DUMMYFUNCTION("""COMPUTED_VALUE"""),1.0)</f>
        <v>1</v>
      </c>
      <c r="CH36" s="10" t="str">
        <f>IFERROR(__xludf.DUMMYFUNCTION("""COMPUTED_VALUE"""),"WA")</f>
        <v>WA</v>
      </c>
      <c r="CI36" s="10" t="str">
        <f>IFERROR(__xludf.DUMMYFUNCTION("""COMPUTED_VALUE"""),"WA")</f>
        <v>WA</v>
      </c>
      <c r="CJ36" s="10" t="str">
        <f>IFERROR(__xludf.DUMMYFUNCTION("""COMPUTED_VALUE"""),"WA")</f>
        <v>WA</v>
      </c>
      <c r="CK36" s="10" t="str">
        <f>IFERROR(__xludf.DUMMYFUNCTION("""COMPUTED_VALUE"""),"WA")</f>
        <v>WA</v>
      </c>
      <c r="CL36" s="10" t="str">
        <f>IFERROR(__xludf.DUMMYFUNCTION("""COMPUTED_VALUE"""),"WA")</f>
        <v>WA</v>
      </c>
      <c r="CM36" s="10" t="str">
        <f>IFERROR(__xludf.DUMMYFUNCTION("""COMPUTED_VALUE"""),"WA")</f>
        <v>WA</v>
      </c>
      <c r="CN36" s="10" t="str">
        <f>IFERROR(__xludf.DUMMYFUNCTION("""COMPUTED_VALUE"""),"WA")</f>
        <v>WA</v>
      </c>
      <c r="CO36" s="11" t="str">
        <f>IFERROR(__xludf.DUMMYFUNCTION("""COMPUTED_VALUE"""),"-")</f>
        <v>-</v>
      </c>
      <c r="CP36" s="10" t="str">
        <f>IFERROR(__xludf.DUMMYFUNCTION("""COMPUTED_VALUE"""),"-")</f>
        <v>-</v>
      </c>
      <c r="CQ36" s="10" t="str">
        <f>IFERROR(__xludf.DUMMYFUNCTION("""COMPUTED_VALUE"""),"-")</f>
        <v>-</v>
      </c>
      <c r="CR36" s="10" t="str">
        <f>IFERROR(__xludf.DUMMYFUNCTION("""COMPUTED_VALUE"""),"-")</f>
        <v>-</v>
      </c>
      <c r="CS36" s="10" t="str">
        <f>IFERROR(__xludf.DUMMYFUNCTION("""COMPUTED_VALUE"""),"-")</f>
        <v>-</v>
      </c>
      <c r="CT36" s="10" t="str">
        <f>IFERROR(__xludf.DUMMYFUNCTION("""COMPUTED_VALUE"""),"-")</f>
        <v>-</v>
      </c>
      <c r="CU36" s="10" t="str">
        <f>IFERROR(__xludf.DUMMYFUNCTION("""COMPUTED_VALUE"""),"-")</f>
        <v>-</v>
      </c>
      <c r="CV36" s="10" t="str">
        <f>IFERROR(__xludf.DUMMYFUNCTION("""COMPUTED_VALUE"""),"-")</f>
        <v>-</v>
      </c>
      <c r="CW36" s="10" t="str">
        <f>IFERROR(__xludf.DUMMYFUNCTION("""COMPUTED_VALUE"""),"-")</f>
        <v>-</v>
      </c>
      <c r="CX36" s="10" t="str">
        <f>IFERROR(__xludf.DUMMYFUNCTION("""COMPUTED_VALUE"""),"-")</f>
        <v>-</v>
      </c>
      <c r="CY36" s="10" t="str">
        <f>IFERROR(__xludf.DUMMYFUNCTION("""COMPUTED_VALUE"""),"-")</f>
        <v>-</v>
      </c>
      <c r="CZ36" s="10" t="str">
        <f>IFERROR(__xludf.DUMMYFUNCTION("""COMPUTED_VALUE"""),"-")</f>
        <v>-</v>
      </c>
      <c r="DA36" s="10" t="str">
        <f>IFERROR(__xludf.DUMMYFUNCTION("""COMPUTED_VALUE"""),"-")</f>
        <v>-</v>
      </c>
      <c r="DB36" s="10" t="str">
        <f>IFERROR(__xludf.DUMMYFUNCTION("""COMPUTED_VALUE"""),"-")</f>
        <v>-</v>
      </c>
      <c r="DC36" s="10" t="str">
        <f>IFERROR(__xludf.DUMMYFUNCTION("""COMPUTED_VALUE"""),"-")</f>
        <v>-</v>
      </c>
      <c r="DD36" s="10" t="str">
        <f>IFERROR(__xludf.DUMMYFUNCTION("""COMPUTED_VALUE"""),"-")</f>
        <v>-</v>
      </c>
      <c r="DE36" s="10" t="str">
        <f>IFERROR(__xludf.DUMMYFUNCTION("""COMPUTED_VALUE"""),"-")</f>
        <v>-</v>
      </c>
      <c r="DF36" s="10" t="str">
        <f>IFERROR(__xludf.DUMMYFUNCTION("""COMPUTED_VALUE"""),"-")</f>
        <v>-</v>
      </c>
      <c r="DG36" s="10" t="str">
        <f>IFERROR(__xludf.DUMMYFUNCTION("""COMPUTED_VALUE"""),"-")</f>
        <v>-</v>
      </c>
      <c r="DH36" s="10" t="str">
        <f>IFERROR(__xludf.DUMMYFUNCTION("""COMPUTED_VALUE"""),"-")</f>
        <v>-</v>
      </c>
      <c r="DI36" s="10" t="str">
        <f>IFERROR(__xludf.DUMMYFUNCTION("""COMPUTED_VALUE"""),"-")</f>
        <v>-</v>
      </c>
      <c r="DJ36" s="10" t="str">
        <f>IFERROR(__xludf.DUMMYFUNCTION("""COMPUTED_VALUE"""),"-")</f>
        <v>-</v>
      </c>
      <c r="DK36" s="10" t="str">
        <f>IFERROR(__xludf.DUMMYFUNCTION("""COMPUTED_VALUE"""),"-")</f>
        <v>-</v>
      </c>
      <c r="DL36" s="10" t="str">
        <f>IFERROR(__xludf.DUMMYFUNCTION("""COMPUTED_VALUE"""),"-")</f>
        <v>-</v>
      </c>
      <c r="DM36" s="10" t="str">
        <f>IFERROR(__xludf.DUMMYFUNCTION("""COMPUTED_VALUE"""),"-")</f>
        <v>-</v>
      </c>
      <c r="DN36" s="10" t="str">
        <f>IFERROR(__xludf.DUMMYFUNCTION("""COMPUTED_VALUE"""),"-")</f>
        <v>-</v>
      </c>
      <c r="DO36" s="10" t="str">
        <f>IFERROR(__xludf.DUMMYFUNCTION("""COMPUTED_VALUE"""),"-")</f>
        <v>-</v>
      </c>
      <c r="DP36" s="10" t="str">
        <f>IFERROR(__xludf.DUMMYFUNCTION("""COMPUTED_VALUE"""),"-")</f>
        <v>-</v>
      </c>
      <c r="DQ36" s="10" t="str">
        <f>IFERROR(__xludf.DUMMYFUNCTION("""COMPUTED_VALUE"""),"-")</f>
        <v>-</v>
      </c>
      <c r="DR36" s="10" t="str">
        <f>IFERROR(__xludf.DUMMYFUNCTION("""COMPUTED_VALUE"""),"-")</f>
        <v>-</v>
      </c>
      <c r="DS36" s="10" t="str">
        <f>IFERROR(__xludf.DUMMYFUNCTION("""COMPUTED_VALUE"""),"-")</f>
        <v>-</v>
      </c>
      <c r="DT36" s="10" t="str">
        <f>IFERROR(__xludf.DUMMYFUNCTION("""COMPUTED_VALUE"""),"-")</f>
        <v>-</v>
      </c>
      <c r="DU36" s="10" t="str">
        <f>IFERROR(__xludf.DUMMYFUNCTION("""COMPUTED_VALUE"""),"-")</f>
        <v>-</v>
      </c>
      <c r="DV36" s="10" t="str">
        <f>IFERROR(__xludf.DUMMYFUNCTION("""COMPUTED_VALUE"""),"-")</f>
        <v>-</v>
      </c>
      <c r="DW36" s="10" t="str">
        <f>IFERROR(__xludf.DUMMYFUNCTION("""COMPUTED_VALUE"""),"-")</f>
        <v>-</v>
      </c>
      <c r="DX36" s="10" t="str">
        <f>IFERROR(__xludf.DUMMYFUNCTION("""COMPUTED_VALUE"""),"-")</f>
        <v>-</v>
      </c>
      <c r="DY36" s="10" t="str">
        <f>IFERROR(__xludf.DUMMYFUNCTION("""COMPUTED_VALUE"""),"-")</f>
        <v>-</v>
      </c>
      <c r="DZ36" s="10" t="str">
        <f>IFERROR(__xludf.DUMMYFUNCTION("""COMPUTED_VALUE"""),"-")</f>
        <v>-</v>
      </c>
      <c r="EA36" s="10" t="str">
        <f>IFERROR(__xludf.DUMMYFUNCTION("""COMPUTED_VALUE"""),"-")</f>
        <v>-</v>
      </c>
      <c r="EB36" s="10" t="str">
        <f>IFERROR(__xludf.DUMMYFUNCTION("""COMPUTED_VALUE"""),"-")</f>
        <v>-</v>
      </c>
      <c r="EC36" s="10" t="str">
        <f>IFERROR(__xludf.DUMMYFUNCTION("""COMPUTED_VALUE"""),"-")</f>
        <v>-</v>
      </c>
      <c r="ED36" s="10" t="str">
        <f>IFERROR(__xludf.DUMMYFUNCTION("""COMPUTED_VALUE"""),"-")</f>
        <v>-</v>
      </c>
      <c r="EE36" s="10" t="str">
        <f>IFERROR(__xludf.DUMMYFUNCTION("""COMPUTED_VALUE"""),"-")</f>
        <v>-</v>
      </c>
      <c r="EF36" s="10" t="str">
        <f>IFERROR(__xludf.DUMMYFUNCTION("""COMPUTED_VALUE"""),"-")</f>
        <v>-</v>
      </c>
      <c r="EG36" s="10" t="str">
        <f>IFERROR(__xludf.DUMMYFUNCTION("""COMPUTED_VALUE"""),"-")</f>
        <v>-</v>
      </c>
      <c r="EH36" s="10" t="str">
        <f>IFERROR(__xludf.DUMMYFUNCTION("""COMPUTED_VALUE"""),"-")</f>
        <v>-</v>
      </c>
      <c r="EI36" s="10" t="str">
        <f>IFERROR(__xludf.DUMMYFUNCTION("""COMPUTED_VALUE"""),"-")</f>
        <v>-</v>
      </c>
      <c r="EJ36" s="10" t="str">
        <f>IFERROR(__xludf.DUMMYFUNCTION("""COMPUTED_VALUE"""),"-")</f>
        <v>-</v>
      </c>
      <c r="EK36" s="10" t="str">
        <f>IFERROR(__xludf.DUMMYFUNCTION("""COMPUTED_VALUE"""),"-")</f>
        <v>-</v>
      </c>
      <c r="EL36" s="10" t="str">
        <f>IFERROR(__xludf.DUMMYFUNCTION("""COMPUTED_VALUE"""),"-")</f>
        <v>-</v>
      </c>
      <c r="EM36" s="10" t="str">
        <f>IFERROR(__xludf.DUMMYFUNCTION("""COMPUTED_VALUE"""),"-")</f>
        <v>-</v>
      </c>
      <c r="EN36" s="10" t="str">
        <f>IFERROR(__xludf.DUMMYFUNCTION("""COMPUTED_VALUE"""),"-")</f>
        <v>-</v>
      </c>
      <c r="EO36" s="10" t="str">
        <f>IFERROR(__xludf.DUMMYFUNCTION("""COMPUTED_VALUE"""),"-")</f>
        <v>-</v>
      </c>
      <c r="EP36" s="10" t="str">
        <f>IFERROR(__xludf.DUMMYFUNCTION("""COMPUTED_VALUE"""),"-")</f>
        <v>-</v>
      </c>
      <c r="EQ36" s="10" t="str">
        <f>IFERROR(__xludf.DUMMYFUNCTION("""COMPUTED_VALUE"""),"-")</f>
        <v>-</v>
      </c>
      <c r="ER36" s="10" t="str">
        <f>IFERROR(__xludf.DUMMYFUNCTION("""COMPUTED_VALUE"""),"-")</f>
        <v>-</v>
      </c>
      <c r="ES36" s="10" t="str">
        <f>IFERROR(__xludf.DUMMYFUNCTION("""COMPUTED_VALUE"""),"-")</f>
        <v>-</v>
      </c>
      <c r="ET36" s="10" t="str">
        <f>IFERROR(__xludf.DUMMYFUNCTION("""COMPUTED_VALUE"""),"-")</f>
        <v>-</v>
      </c>
      <c r="EU36" s="10" t="str">
        <f>IFERROR(__xludf.DUMMYFUNCTION("""COMPUTED_VALUE"""),"-")</f>
        <v>-</v>
      </c>
      <c r="EV36" s="10" t="str">
        <f>IFERROR(__xludf.DUMMYFUNCTION("""COMPUTED_VALUE"""),"-")</f>
        <v>-</v>
      </c>
      <c r="EW36" s="10" t="str">
        <f>IFERROR(__xludf.DUMMYFUNCTION("""COMPUTED_VALUE"""),"-")</f>
        <v>-</v>
      </c>
      <c r="EX36" s="10" t="str">
        <f>IFERROR(__xludf.DUMMYFUNCTION("""COMPUTED_VALUE"""),"-")</f>
        <v>-</v>
      </c>
      <c r="EY36" s="10" t="str">
        <f>IFERROR(__xludf.DUMMYFUNCTION("""COMPUTED_VALUE"""),"-")</f>
        <v>-</v>
      </c>
      <c r="EZ36" s="10" t="str">
        <f>IFERROR(__xludf.DUMMYFUNCTION("""COMPUTED_VALUE"""),"-")</f>
        <v>-</v>
      </c>
      <c r="FA36" s="10" t="str">
        <f>IFERROR(__xludf.DUMMYFUNCTION("""COMPUTED_VALUE"""),"-")</f>
        <v>-</v>
      </c>
      <c r="FB36" s="10" t="str">
        <f>IFERROR(__xludf.DUMMYFUNCTION("""COMPUTED_VALUE"""),"-")</f>
        <v>-</v>
      </c>
      <c r="FC36" s="10" t="str">
        <f>IFERROR(__xludf.DUMMYFUNCTION("""COMPUTED_VALUE"""),"-")</f>
        <v>-</v>
      </c>
      <c r="FD36" s="11" t="str">
        <f>IFERROR(__xludf.DUMMYFUNCTION("""COMPUTED_VALUE"""),"-")</f>
        <v>-</v>
      </c>
      <c r="FE36" s="10" t="str">
        <f>IFERROR(__xludf.DUMMYFUNCTION("""COMPUTED_VALUE"""),"-")</f>
        <v>-</v>
      </c>
      <c r="FF36" s="10" t="str">
        <f>IFERROR(__xludf.DUMMYFUNCTION("""COMPUTED_VALUE"""),"-")</f>
        <v>-</v>
      </c>
      <c r="FG36" s="10" t="str">
        <f>IFERROR(__xludf.DUMMYFUNCTION("""COMPUTED_VALUE"""),"-")</f>
        <v>-</v>
      </c>
      <c r="FH36" s="10" t="str">
        <f>IFERROR(__xludf.DUMMYFUNCTION("""COMPUTED_VALUE"""),"-")</f>
        <v>-</v>
      </c>
      <c r="FI36" s="10" t="str">
        <f>IFERROR(__xludf.DUMMYFUNCTION("""COMPUTED_VALUE"""),"-")</f>
        <v>-</v>
      </c>
      <c r="FJ36" s="10" t="str">
        <f>IFERROR(__xludf.DUMMYFUNCTION("""COMPUTED_VALUE"""),"-")</f>
        <v>-</v>
      </c>
      <c r="FK36" s="10" t="str">
        <f>IFERROR(__xludf.DUMMYFUNCTION("""COMPUTED_VALUE"""),"-")</f>
        <v>-</v>
      </c>
      <c r="FL36" s="10" t="str">
        <f>IFERROR(__xludf.DUMMYFUNCTION("""COMPUTED_VALUE"""),"-")</f>
        <v>-</v>
      </c>
      <c r="FM36" s="10" t="str">
        <f>IFERROR(__xludf.DUMMYFUNCTION("""COMPUTED_VALUE"""),"-")</f>
        <v>-</v>
      </c>
      <c r="FN36" s="10" t="str">
        <f>IFERROR(__xludf.DUMMYFUNCTION("""COMPUTED_VALUE"""),"-")</f>
        <v>-</v>
      </c>
      <c r="FO36" s="10" t="str">
        <f>IFERROR(__xludf.DUMMYFUNCTION("""COMPUTED_VALUE"""),"-")</f>
        <v>-</v>
      </c>
      <c r="FP36" s="10" t="str">
        <f>IFERROR(__xludf.DUMMYFUNCTION("""COMPUTED_VALUE"""),"-")</f>
        <v>-</v>
      </c>
      <c r="FQ36" s="10" t="str">
        <f>IFERROR(__xludf.DUMMYFUNCTION("""COMPUTED_VALUE"""),"-")</f>
        <v>-</v>
      </c>
      <c r="FR36" s="10" t="str">
        <f>IFERROR(__xludf.DUMMYFUNCTION("""COMPUTED_VALUE"""),"-")</f>
        <v>-</v>
      </c>
      <c r="FS36" s="10" t="str">
        <f>IFERROR(__xludf.DUMMYFUNCTION("""COMPUTED_VALUE"""),"-")</f>
        <v>-</v>
      </c>
      <c r="FT36" s="10" t="str">
        <f>IFERROR(__xludf.DUMMYFUNCTION("""COMPUTED_VALUE"""),"-")</f>
        <v>-</v>
      </c>
      <c r="FU36" s="10" t="str">
        <f>IFERROR(__xludf.DUMMYFUNCTION("""COMPUTED_VALUE"""),"-")</f>
        <v>-</v>
      </c>
      <c r="FV36" s="10" t="str">
        <f>IFERROR(__xludf.DUMMYFUNCTION("""COMPUTED_VALUE"""),"-")</f>
        <v>-</v>
      </c>
      <c r="FW36" s="10" t="str">
        <f>IFERROR(__xludf.DUMMYFUNCTION("""COMPUTED_VALUE"""),"-")</f>
        <v>-</v>
      </c>
      <c r="FX36" s="10" t="str">
        <f>IFERROR(__xludf.DUMMYFUNCTION("""COMPUTED_VALUE"""),"-")</f>
        <v>-</v>
      </c>
      <c r="FY36" s="10" t="str">
        <f>IFERROR(__xludf.DUMMYFUNCTION("""COMPUTED_VALUE"""),"-")</f>
        <v>-</v>
      </c>
      <c r="FZ36" s="10" t="str">
        <f>IFERROR(__xludf.DUMMYFUNCTION("""COMPUTED_VALUE"""),"-")</f>
        <v>-</v>
      </c>
      <c r="GA36" s="10" t="str">
        <f>IFERROR(__xludf.DUMMYFUNCTION("""COMPUTED_VALUE"""),"-")</f>
        <v>-</v>
      </c>
      <c r="GB36" s="10" t="str">
        <f>IFERROR(__xludf.DUMMYFUNCTION("""COMPUTED_VALUE"""),"-")</f>
        <v>-</v>
      </c>
      <c r="GC36" s="10" t="str">
        <f>IFERROR(__xludf.DUMMYFUNCTION("""COMPUTED_VALUE"""),"-")</f>
        <v>-</v>
      </c>
      <c r="GD36" s="10" t="str">
        <f>IFERROR(__xludf.DUMMYFUNCTION("""COMPUTED_VALUE"""),"-")</f>
        <v>-</v>
      </c>
      <c r="GE36" s="10" t="str">
        <f>IFERROR(__xludf.DUMMYFUNCTION("""COMPUTED_VALUE"""),"-")</f>
        <v>-</v>
      </c>
      <c r="GF36" s="10" t="str">
        <f>IFERROR(__xludf.DUMMYFUNCTION("""COMPUTED_VALUE"""),"-")</f>
        <v>-</v>
      </c>
      <c r="GG36" s="10" t="str">
        <f>IFERROR(__xludf.DUMMYFUNCTION("""COMPUTED_VALUE"""),"-")</f>
        <v>-</v>
      </c>
      <c r="GH36" s="10" t="str">
        <f>IFERROR(__xludf.DUMMYFUNCTION("""COMPUTED_VALUE"""),"-")</f>
        <v>-</v>
      </c>
      <c r="GI36" s="10" t="str">
        <f>IFERROR(__xludf.DUMMYFUNCTION("""COMPUTED_VALUE"""),"-")</f>
        <v>-</v>
      </c>
      <c r="GJ36" s="10" t="str">
        <f>IFERROR(__xludf.DUMMYFUNCTION("""COMPUTED_VALUE"""),"-")</f>
        <v>-</v>
      </c>
      <c r="GK36" s="10" t="str">
        <f>IFERROR(__xludf.DUMMYFUNCTION("""COMPUTED_VALUE"""),"-")</f>
        <v>-</v>
      </c>
      <c r="GL36" s="10" t="str">
        <f>IFERROR(__xludf.DUMMYFUNCTION("""COMPUTED_VALUE"""),"-")</f>
        <v>-</v>
      </c>
      <c r="GM36" s="10" t="str">
        <f>IFERROR(__xludf.DUMMYFUNCTION("""COMPUTED_VALUE"""),"-")</f>
        <v>-</v>
      </c>
      <c r="GN36" s="10" t="str">
        <f>IFERROR(__xludf.DUMMYFUNCTION("""COMPUTED_VALUE"""),"-")</f>
        <v>-</v>
      </c>
      <c r="GO36" s="10" t="str">
        <f>IFERROR(__xludf.DUMMYFUNCTION("""COMPUTED_VALUE"""),"-")</f>
        <v>-</v>
      </c>
      <c r="GP36" s="10" t="str">
        <f>IFERROR(__xludf.DUMMYFUNCTION("""COMPUTED_VALUE"""),"-")</f>
        <v>-</v>
      </c>
      <c r="GQ36" s="10" t="str">
        <f>IFERROR(__xludf.DUMMYFUNCTION("""COMPUTED_VALUE"""),"-")</f>
        <v>-</v>
      </c>
      <c r="GR36" s="10" t="str">
        <f>IFERROR(__xludf.DUMMYFUNCTION("""COMPUTED_VALUE"""),"-")</f>
        <v>-</v>
      </c>
      <c r="GS36" s="10" t="str">
        <f>IFERROR(__xludf.DUMMYFUNCTION("""COMPUTED_VALUE"""),"-")</f>
        <v>-</v>
      </c>
      <c r="GT36" s="10" t="str">
        <f>IFERROR(__xludf.DUMMYFUNCTION("""COMPUTED_VALUE"""),"-")</f>
        <v>-</v>
      </c>
      <c r="GU36" s="10" t="str">
        <f>IFERROR(__xludf.DUMMYFUNCTION("""COMPUTED_VALUE"""),"-")</f>
        <v>-</v>
      </c>
      <c r="GV36" s="10" t="str">
        <f>IFERROR(__xludf.DUMMYFUNCTION("""COMPUTED_VALUE"""),"-")</f>
        <v>-</v>
      </c>
      <c r="GW36" s="10" t="str">
        <f>IFERROR(__xludf.DUMMYFUNCTION("""COMPUTED_VALUE"""),"-")</f>
        <v>-</v>
      </c>
      <c r="GX36" s="10" t="str">
        <f>IFERROR(__xludf.DUMMYFUNCTION("""COMPUTED_VALUE"""),"-")</f>
        <v>-</v>
      </c>
      <c r="GY36" s="10" t="str">
        <f>IFERROR(__xludf.DUMMYFUNCTION("""COMPUTED_VALUE"""),"-")</f>
        <v>-</v>
      </c>
      <c r="GZ36" s="10" t="str">
        <f>IFERROR(__xludf.DUMMYFUNCTION("""COMPUTED_VALUE"""),"-")</f>
        <v>-</v>
      </c>
      <c r="HA36" s="10" t="str">
        <f>IFERROR(__xludf.DUMMYFUNCTION("""COMPUTED_VALUE"""),"-")</f>
        <v>-</v>
      </c>
      <c r="HB36" s="10" t="str">
        <f>IFERROR(__xludf.DUMMYFUNCTION("""COMPUTED_VALUE"""),"-")</f>
        <v>-</v>
      </c>
      <c r="HC36" s="10" t="str">
        <f>IFERROR(__xludf.DUMMYFUNCTION("""COMPUTED_VALUE"""),"-")</f>
        <v>-</v>
      </c>
      <c r="HD36" s="10" t="str">
        <f>IFERROR(__xludf.DUMMYFUNCTION("""COMPUTED_VALUE"""),"-")</f>
        <v>-</v>
      </c>
      <c r="HE36" s="10" t="str">
        <f>IFERROR(__xludf.DUMMYFUNCTION("""COMPUTED_VALUE"""),"-")</f>
        <v>-</v>
      </c>
      <c r="HF36" s="10" t="str">
        <f>IFERROR(__xludf.DUMMYFUNCTION("""COMPUTED_VALUE"""),"-")</f>
        <v>-</v>
      </c>
      <c r="HG36" s="10" t="str">
        <f>IFERROR(__xludf.DUMMYFUNCTION("""COMPUTED_VALUE"""),"-")</f>
        <v>-</v>
      </c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</row>
    <row r="37">
      <c r="A37" s="7"/>
      <c r="B37" s="8"/>
      <c r="C37" s="8" t="str">
        <f t="shared" si="1"/>
        <v>31 - 36</v>
      </c>
      <c r="D37" s="7" t="str">
        <f>IFERROR(__xludf.DUMMYFUNCTION("""COMPUTED_VALUE"""),"veljkot")</f>
        <v>veljkot</v>
      </c>
      <c r="E37" s="7" t="str">
        <f>IFERROR(__xludf.DUMMYFUNCTION("""COMPUTED_VALUE"""),"Veljko")</f>
        <v>Veljko</v>
      </c>
      <c r="F37" s="7" t="str">
        <f>IFERROR(__xludf.DUMMYFUNCTION("""COMPUTED_VALUE"""),"Toljić")</f>
        <v>Toljić</v>
      </c>
      <c r="G37" s="9">
        <f>IFERROR(__xludf.DUMMYFUNCTION("""COMPUTED_VALUE"""),100.0)</f>
        <v>100</v>
      </c>
      <c r="H37" s="7" t="str">
        <f>IFERROR(__xludf.DUMMYFUNCTION("""COMPUTED_VALUE"""),"ODOBREN")</f>
        <v>ODOBREN</v>
      </c>
      <c r="I37" s="7" t="str">
        <f>IFERROR(__xludf.DUMMYFUNCTION("""COMPUTED_VALUE"""),"Niš")</f>
        <v>Niš</v>
      </c>
      <c r="J37" s="7" t="str">
        <f>IFERROR(__xludf.DUMMYFUNCTION("""COMPUTED_VALUE"""),"Gimnazija Svetozar Marković")</f>
        <v>Gimnazija Svetozar Marković</v>
      </c>
      <c r="K37" s="7" t="str">
        <f>IFERROR(__xludf.DUMMYFUNCTION("""COMPUTED_VALUE"""),"I")</f>
        <v>I</v>
      </c>
      <c r="L37" s="7" t="str">
        <f>IFERROR(__xludf.DUMMYFUNCTION("""COMPUTED_VALUE"""),"B")</f>
        <v>B</v>
      </c>
      <c r="M37" s="7" t="str">
        <f>IFERROR(__xludf.DUMMYFUNCTION("""COMPUTED_VALUE"""),"Ivan Stošić , Nikola Milosavljević")</f>
        <v>Ivan Stošić , Nikola Milosavljević</v>
      </c>
      <c r="N37" s="11">
        <f>IFERROR(__xludf.DUMMYFUNCTION("""COMPUTED_VALUE"""),100.0)</f>
        <v>100</v>
      </c>
      <c r="O37" s="10">
        <f>IFERROR(__xludf.DUMMYFUNCTION("""COMPUTED_VALUE"""),0.0)</f>
        <v>0</v>
      </c>
      <c r="P37" s="10">
        <f>IFERROR(__xludf.DUMMYFUNCTION("""COMPUTED_VALUE"""),0.0)</f>
        <v>0</v>
      </c>
      <c r="Q37" s="10" t="str">
        <f>IFERROR(__xludf.DUMMYFUNCTION("""COMPUTED_VALUE"""),"-")</f>
        <v>-</v>
      </c>
      <c r="R37" s="10" t="str">
        <f>IFERROR(__xludf.DUMMYFUNCTION("""COMPUTED_VALUE"""),"-")</f>
        <v>-</v>
      </c>
      <c r="S37" s="10" t="str">
        <f>IFERROR(__xludf.DUMMYFUNCTION("""COMPUTED_VALUE"""),"-")</f>
        <v>-</v>
      </c>
      <c r="T37" s="11">
        <f>IFERROR(__xludf.DUMMYFUNCTION("""COMPUTED_VALUE"""),1.0)</f>
        <v>1</v>
      </c>
      <c r="U37" s="10">
        <f>IFERROR(__xludf.DUMMYFUNCTION("""COMPUTED_VALUE"""),1.0)</f>
        <v>1</v>
      </c>
      <c r="V37" s="10">
        <f>IFERROR(__xludf.DUMMYFUNCTION("""COMPUTED_VALUE"""),1.0)</f>
        <v>1</v>
      </c>
      <c r="W37" s="10">
        <f>IFERROR(__xludf.DUMMYFUNCTION("""COMPUTED_VALUE"""),1.0)</f>
        <v>1</v>
      </c>
      <c r="X37" s="10">
        <f>IFERROR(__xludf.DUMMYFUNCTION("""COMPUTED_VALUE"""),1.0)</f>
        <v>1</v>
      </c>
      <c r="Y37" s="10">
        <f>IFERROR(__xludf.DUMMYFUNCTION("""COMPUTED_VALUE"""),1.0)</f>
        <v>1</v>
      </c>
      <c r="Z37" s="10">
        <f>IFERROR(__xludf.DUMMYFUNCTION("""COMPUTED_VALUE"""),1.0)</f>
        <v>1</v>
      </c>
      <c r="AA37" s="10">
        <f>IFERROR(__xludf.DUMMYFUNCTION("""COMPUTED_VALUE"""),1.0)</f>
        <v>1</v>
      </c>
      <c r="AB37" s="10">
        <f>IFERROR(__xludf.DUMMYFUNCTION("""COMPUTED_VALUE"""),1.0)</f>
        <v>1</v>
      </c>
      <c r="AC37" s="10">
        <f>IFERROR(__xludf.DUMMYFUNCTION("""COMPUTED_VALUE"""),1.0)</f>
        <v>1</v>
      </c>
      <c r="AD37" s="10">
        <f>IFERROR(__xludf.DUMMYFUNCTION("""COMPUTED_VALUE"""),1.0)</f>
        <v>1</v>
      </c>
      <c r="AE37" s="10">
        <f>IFERROR(__xludf.DUMMYFUNCTION("""COMPUTED_VALUE"""),1.0)</f>
        <v>1</v>
      </c>
      <c r="AF37" s="10">
        <f>IFERROR(__xludf.DUMMYFUNCTION("""COMPUTED_VALUE"""),1.0)</f>
        <v>1</v>
      </c>
      <c r="AG37" s="10">
        <f>IFERROR(__xludf.DUMMYFUNCTION("""COMPUTED_VALUE"""),1.0)</f>
        <v>1</v>
      </c>
      <c r="AH37" s="10">
        <f>IFERROR(__xludf.DUMMYFUNCTION("""COMPUTED_VALUE"""),1.0)</f>
        <v>1</v>
      </c>
      <c r="AI37" s="10">
        <f>IFERROR(__xludf.DUMMYFUNCTION("""COMPUTED_VALUE"""),1.0)</f>
        <v>1</v>
      </c>
      <c r="AJ37" s="10">
        <f>IFERROR(__xludf.DUMMYFUNCTION("""COMPUTED_VALUE"""),1.0)</f>
        <v>1</v>
      </c>
      <c r="AK37" s="10">
        <f>IFERROR(__xludf.DUMMYFUNCTION("""COMPUTED_VALUE"""),1.0)</f>
        <v>1</v>
      </c>
      <c r="AL37" s="10">
        <f>IFERROR(__xludf.DUMMYFUNCTION("""COMPUTED_VALUE"""),1.0)</f>
        <v>1</v>
      </c>
      <c r="AM37" s="10">
        <f>IFERROR(__xludf.DUMMYFUNCTION("""COMPUTED_VALUE"""),1.0)</f>
        <v>1</v>
      </c>
      <c r="AN37" s="11" t="str">
        <f>IFERROR(__xludf.DUMMYFUNCTION("""COMPUTED_VALUE"""),"WA")</f>
        <v>WA</v>
      </c>
      <c r="AO37" s="10">
        <f>IFERROR(__xludf.DUMMYFUNCTION("""COMPUTED_VALUE"""),1.0)</f>
        <v>1</v>
      </c>
      <c r="AP37" s="10" t="str">
        <f>IFERROR(__xludf.DUMMYFUNCTION("""COMPUTED_VALUE"""),"WA")</f>
        <v>WA</v>
      </c>
      <c r="AQ37" s="10" t="str">
        <f>IFERROR(__xludf.DUMMYFUNCTION("""COMPUTED_VALUE"""),"WA")</f>
        <v>WA</v>
      </c>
      <c r="AR37" s="10">
        <f>IFERROR(__xludf.DUMMYFUNCTION("""COMPUTED_VALUE"""),1.0)</f>
        <v>1</v>
      </c>
      <c r="AS37" s="10" t="str">
        <f>IFERROR(__xludf.DUMMYFUNCTION("""COMPUTED_VALUE"""),"WA")</f>
        <v>WA</v>
      </c>
      <c r="AT37" s="10" t="str">
        <f>IFERROR(__xludf.DUMMYFUNCTION("""COMPUTED_VALUE"""),"WA")</f>
        <v>WA</v>
      </c>
      <c r="AU37" s="10" t="str">
        <f>IFERROR(__xludf.DUMMYFUNCTION("""COMPUTED_VALUE"""),"WA")</f>
        <v>WA</v>
      </c>
      <c r="AV37" s="10" t="str">
        <f>IFERROR(__xludf.DUMMYFUNCTION("""COMPUTED_VALUE"""),"WA")</f>
        <v>WA</v>
      </c>
      <c r="AW37" s="10" t="str">
        <f>IFERROR(__xludf.DUMMYFUNCTION("""COMPUTED_VALUE"""),"WA")</f>
        <v>WA</v>
      </c>
      <c r="AX37" s="10" t="str">
        <f>IFERROR(__xludf.DUMMYFUNCTION("""COMPUTED_VALUE"""),"WA")</f>
        <v>WA</v>
      </c>
      <c r="AY37" s="10" t="str">
        <f>IFERROR(__xludf.DUMMYFUNCTION("""COMPUTED_VALUE"""),"WA")</f>
        <v>WA</v>
      </c>
      <c r="AZ37" s="10" t="str">
        <f>IFERROR(__xludf.DUMMYFUNCTION("""COMPUTED_VALUE"""),"WA")</f>
        <v>WA</v>
      </c>
      <c r="BA37" s="10" t="str">
        <f>IFERROR(__xludf.DUMMYFUNCTION("""COMPUTED_VALUE"""),"WA")</f>
        <v>WA</v>
      </c>
      <c r="BB37" s="10" t="str">
        <f>IFERROR(__xludf.DUMMYFUNCTION("""COMPUTED_VALUE"""),"WA")</f>
        <v>WA</v>
      </c>
      <c r="BC37" s="10" t="str">
        <f>IFERROR(__xludf.DUMMYFUNCTION("""COMPUTED_VALUE"""),"WA")</f>
        <v>WA</v>
      </c>
      <c r="BD37" s="10" t="str">
        <f>IFERROR(__xludf.DUMMYFUNCTION("""COMPUTED_VALUE"""),"WA")</f>
        <v>WA</v>
      </c>
      <c r="BE37" s="10" t="str">
        <f>IFERROR(__xludf.DUMMYFUNCTION("""COMPUTED_VALUE"""),"WA")</f>
        <v>WA</v>
      </c>
      <c r="BF37" s="10" t="str">
        <f>IFERROR(__xludf.DUMMYFUNCTION("""COMPUTED_VALUE"""),"WA")</f>
        <v>WA</v>
      </c>
      <c r="BG37" s="10" t="str">
        <f>IFERROR(__xludf.DUMMYFUNCTION("""COMPUTED_VALUE"""),"WA")</f>
        <v>WA</v>
      </c>
      <c r="BH37" s="10" t="str">
        <f>IFERROR(__xludf.DUMMYFUNCTION("""COMPUTED_VALUE"""),"WA")</f>
        <v>WA</v>
      </c>
      <c r="BI37" s="10" t="str">
        <f>IFERROR(__xludf.DUMMYFUNCTION("""COMPUTED_VALUE"""),"WA")</f>
        <v>WA</v>
      </c>
      <c r="BJ37" s="10" t="str">
        <f>IFERROR(__xludf.DUMMYFUNCTION("""COMPUTED_VALUE"""),"WA")</f>
        <v>WA</v>
      </c>
      <c r="BK37" s="10" t="str">
        <f>IFERROR(__xludf.DUMMYFUNCTION("""COMPUTED_VALUE"""),"WA")</f>
        <v>WA</v>
      </c>
      <c r="BL37" s="11" t="str">
        <f>IFERROR(__xludf.DUMMYFUNCTION("""COMPUTED_VALUE"""),"TLE")</f>
        <v>TLE</v>
      </c>
      <c r="BM37" s="10" t="str">
        <f>IFERROR(__xludf.DUMMYFUNCTION("""COMPUTED_VALUE"""),"TLE")</f>
        <v>TLE</v>
      </c>
      <c r="BN37" s="10" t="str">
        <f>IFERROR(__xludf.DUMMYFUNCTION("""COMPUTED_VALUE"""),"TLE")</f>
        <v>TLE</v>
      </c>
      <c r="BO37" s="10" t="str">
        <f>IFERROR(__xludf.DUMMYFUNCTION("""COMPUTED_VALUE"""),"TLE")</f>
        <v>TLE</v>
      </c>
      <c r="BP37" s="10" t="str">
        <f>IFERROR(__xludf.DUMMYFUNCTION("""COMPUTED_VALUE"""),"TLE")</f>
        <v>TLE</v>
      </c>
      <c r="BQ37" s="10">
        <f>IFERROR(__xludf.DUMMYFUNCTION("""COMPUTED_VALUE"""),1.0)</f>
        <v>1</v>
      </c>
      <c r="BR37" s="10">
        <f>IFERROR(__xludf.DUMMYFUNCTION("""COMPUTED_VALUE"""),1.0)</f>
        <v>1</v>
      </c>
      <c r="BS37" s="10" t="str">
        <f>IFERROR(__xludf.DUMMYFUNCTION("""COMPUTED_VALUE"""),"TLE")</f>
        <v>TLE</v>
      </c>
      <c r="BT37" s="10">
        <f>IFERROR(__xludf.DUMMYFUNCTION("""COMPUTED_VALUE"""),1.0)</f>
        <v>1</v>
      </c>
      <c r="BU37" s="10" t="str">
        <f>IFERROR(__xludf.DUMMYFUNCTION("""COMPUTED_VALUE"""),"TLE")</f>
        <v>TLE</v>
      </c>
      <c r="BV37" s="10" t="str">
        <f>IFERROR(__xludf.DUMMYFUNCTION("""COMPUTED_VALUE"""),"TLE")</f>
        <v>TLE</v>
      </c>
      <c r="BW37" s="10" t="str">
        <f>IFERROR(__xludf.DUMMYFUNCTION("""COMPUTED_VALUE"""),"TLE")</f>
        <v>TLE</v>
      </c>
      <c r="BX37" s="10" t="str">
        <f>IFERROR(__xludf.DUMMYFUNCTION("""COMPUTED_VALUE"""),"TLE")</f>
        <v>TLE</v>
      </c>
      <c r="BY37" s="10" t="str">
        <f>IFERROR(__xludf.DUMMYFUNCTION("""COMPUTED_VALUE"""),"TLE")</f>
        <v>TLE</v>
      </c>
      <c r="BZ37" s="10" t="str">
        <f>IFERROR(__xludf.DUMMYFUNCTION("""COMPUTED_VALUE"""),"TLE")</f>
        <v>TLE</v>
      </c>
      <c r="CA37" s="10" t="str">
        <f>IFERROR(__xludf.DUMMYFUNCTION("""COMPUTED_VALUE"""),"TLE")</f>
        <v>TLE</v>
      </c>
      <c r="CB37" s="10" t="str">
        <f>IFERROR(__xludf.DUMMYFUNCTION("""COMPUTED_VALUE"""),"TLE")</f>
        <v>TLE</v>
      </c>
      <c r="CC37" s="10" t="str">
        <f>IFERROR(__xludf.DUMMYFUNCTION("""COMPUTED_VALUE"""),"TLE")</f>
        <v>TLE</v>
      </c>
      <c r="CD37" s="10" t="str">
        <f>IFERROR(__xludf.DUMMYFUNCTION("""COMPUTED_VALUE"""),"TLE")</f>
        <v>TLE</v>
      </c>
      <c r="CE37" s="10" t="str">
        <f>IFERROR(__xludf.DUMMYFUNCTION("""COMPUTED_VALUE"""),"TLE")</f>
        <v>TLE</v>
      </c>
      <c r="CF37" s="10" t="str">
        <f>IFERROR(__xludf.DUMMYFUNCTION("""COMPUTED_VALUE"""),"TLE")</f>
        <v>TLE</v>
      </c>
      <c r="CG37" s="10" t="str">
        <f>IFERROR(__xludf.DUMMYFUNCTION("""COMPUTED_VALUE"""),"TLE")</f>
        <v>TLE</v>
      </c>
      <c r="CH37" s="10" t="str">
        <f>IFERROR(__xludf.DUMMYFUNCTION("""COMPUTED_VALUE"""),"TLE")</f>
        <v>TLE</v>
      </c>
      <c r="CI37" s="10" t="str">
        <f>IFERROR(__xludf.DUMMYFUNCTION("""COMPUTED_VALUE"""),"WA")</f>
        <v>WA</v>
      </c>
      <c r="CJ37" s="10" t="str">
        <f>IFERROR(__xludf.DUMMYFUNCTION("""COMPUTED_VALUE"""),"TLE")</f>
        <v>TLE</v>
      </c>
      <c r="CK37" s="10" t="str">
        <f>IFERROR(__xludf.DUMMYFUNCTION("""COMPUTED_VALUE"""),"TLE")</f>
        <v>TLE</v>
      </c>
      <c r="CL37" s="10" t="str">
        <f>IFERROR(__xludf.DUMMYFUNCTION("""COMPUTED_VALUE"""),"TLE")</f>
        <v>TLE</v>
      </c>
      <c r="CM37" s="10" t="str">
        <f>IFERROR(__xludf.DUMMYFUNCTION("""COMPUTED_VALUE"""),"TLE")</f>
        <v>TLE</v>
      </c>
      <c r="CN37" s="10" t="str">
        <f>IFERROR(__xludf.DUMMYFUNCTION("""COMPUTED_VALUE"""),"TLE")</f>
        <v>TLE</v>
      </c>
      <c r="CO37" s="11" t="str">
        <f>IFERROR(__xludf.DUMMYFUNCTION("""COMPUTED_VALUE"""),"-")</f>
        <v>-</v>
      </c>
      <c r="CP37" s="10" t="str">
        <f>IFERROR(__xludf.DUMMYFUNCTION("""COMPUTED_VALUE"""),"-")</f>
        <v>-</v>
      </c>
      <c r="CQ37" s="10" t="str">
        <f>IFERROR(__xludf.DUMMYFUNCTION("""COMPUTED_VALUE"""),"-")</f>
        <v>-</v>
      </c>
      <c r="CR37" s="10" t="str">
        <f>IFERROR(__xludf.DUMMYFUNCTION("""COMPUTED_VALUE"""),"-")</f>
        <v>-</v>
      </c>
      <c r="CS37" s="10" t="str">
        <f>IFERROR(__xludf.DUMMYFUNCTION("""COMPUTED_VALUE"""),"-")</f>
        <v>-</v>
      </c>
      <c r="CT37" s="10" t="str">
        <f>IFERROR(__xludf.DUMMYFUNCTION("""COMPUTED_VALUE"""),"-")</f>
        <v>-</v>
      </c>
      <c r="CU37" s="10" t="str">
        <f>IFERROR(__xludf.DUMMYFUNCTION("""COMPUTED_VALUE"""),"-")</f>
        <v>-</v>
      </c>
      <c r="CV37" s="10" t="str">
        <f>IFERROR(__xludf.DUMMYFUNCTION("""COMPUTED_VALUE"""),"-")</f>
        <v>-</v>
      </c>
      <c r="CW37" s="10" t="str">
        <f>IFERROR(__xludf.DUMMYFUNCTION("""COMPUTED_VALUE"""),"-")</f>
        <v>-</v>
      </c>
      <c r="CX37" s="10" t="str">
        <f>IFERROR(__xludf.DUMMYFUNCTION("""COMPUTED_VALUE"""),"-")</f>
        <v>-</v>
      </c>
      <c r="CY37" s="10" t="str">
        <f>IFERROR(__xludf.DUMMYFUNCTION("""COMPUTED_VALUE"""),"-")</f>
        <v>-</v>
      </c>
      <c r="CZ37" s="10" t="str">
        <f>IFERROR(__xludf.DUMMYFUNCTION("""COMPUTED_VALUE"""),"-")</f>
        <v>-</v>
      </c>
      <c r="DA37" s="10" t="str">
        <f>IFERROR(__xludf.DUMMYFUNCTION("""COMPUTED_VALUE"""),"-")</f>
        <v>-</v>
      </c>
      <c r="DB37" s="10" t="str">
        <f>IFERROR(__xludf.DUMMYFUNCTION("""COMPUTED_VALUE"""),"-")</f>
        <v>-</v>
      </c>
      <c r="DC37" s="10" t="str">
        <f>IFERROR(__xludf.DUMMYFUNCTION("""COMPUTED_VALUE"""),"-")</f>
        <v>-</v>
      </c>
      <c r="DD37" s="10" t="str">
        <f>IFERROR(__xludf.DUMMYFUNCTION("""COMPUTED_VALUE"""),"-")</f>
        <v>-</v>
      </c>
      <c r="DE37" s="10" t="str">
        <f>IFERROR(__xludf.DUMMYFUNCTION("""COMPUTED_VALUE"""),"-")</f>
        <v>-</v>
      </c>
      <c r="DF37" s="10" t="str">
        <f>IFERROR(__xludf.DUMMYFUNCTION("""COMPUTED_VALUE"""),"-")</f>
        <v>-</v>
      </c>
      <c r="DG37" s="10" t="str">
        <f>IFERROR(__xludf.DUMMYFUNCTION("""COMPUTED_VALUE"""),"-")</f>
        <v>-</v>
      </c>
      <c r="DH37" s="10" t="str">
        <f>IFERROR(__xludf.DUMMYFUNCTION("""COMPUTED_VALUE"""),"-")</f>
        <v>-</v>
      </c>
      <c r="DI37" s="10" t="str">
        <f>IFERROR(__xludf.DUMMYFUNCTION("""COMPUTED_VALUE"""),"-")</f>
        <v>-</v>
      </c>
      <c r="DJ37" s="10" t="str">
        <f>IFERROR(__xludf.DUMMYFUNCTION("""COMPUTED_VALUE"""),"-")</f>
        <v>-</v>
      </c>
      <c r="DK37" s="10" t="str">
        <f>IFERROR(__xludf.DUMMYFUNCTION("""COMPUTED_VALUE"""),"-")</f>
        <v>-</v>
      </c>
      <c r="DL37" s="10" t="str">
        <f>IFERROR(__xludf.DUMMYFUNCTION("""COMPUTED_VALUE"""),"-")</f>
        <v>-</v>
      </c>
      <c r="DM37" s="10" t="str">
        <f>IFERROR(__xludf.DUMMYFUNCTION("""COMPUTED_VALUE"""),"-")</f>
        <v>-</v>
      </c>
      <c r="DN37" s="10" t="str">
        <f>IFERROR(__xludf.DUMMYFUNCTION("""COMPUTED_VALUE"""),"-")</f>
        <v>-</v>
      </c>
      <c r="DO37" s="10" t="str">
        <f>IFERROR(__xludf.DUMMYFUNCTION("""COMPUTED_VALUE"""),"-")</f>
        <v>-</v>
      </c>
      <c r="DP37" s="10" t="str">
        <f>IFERROR(__xludf.DUMMYFUNCTION("""COMPUTED_VALUE"""),"-")</f>
        <v>-</v>
      </c>
      <c r="DQ37" s="10" t="str">
        <f>IFERROR(__xludf.DUMMYFUNCTION("""COMPUTED_VALUE"""),"-")</f>
        <v>-</v>
      </c>
      <c r="DR37" s="10" t="str">
        <f>IFERROR(__xludf.DUMMYFUNCTION("""COMPUTED_VALUE"""),"-")</f>
        <v>-</v>
      </c>
      <c r="DS37" s="10" t="str">
        <f>IFERROR(__xludf.DUMMYFUNCTION("""COMPUTED_VALUE"""),"-")</f>
        <v>-</v>
      </c>
      <c r="DT37" s="10" t="str">
        <f>IFERROR(__xludf.DUMMYFUNCTION("""COMPUTED_VALUE"""),"-")</f>
        <v>-</v>
      </c>
      <c r="DU37" s="10" t="str">
        <f>IFERROR(__xludf.DUMMYFUNCTION("""COMPUTED_VALUE"""),"-")</f>
        <v>-</v>
      </c>
      <c r="DV37" s="10" t="str">
        <f>IFERROR(__xludf.DUMMYFUNCTION("""COMPUTED_VALUE"""),"-")</f>
        <v>-</v>
      </c>
      <c r="DW37" s="10" t="str">
        <f>IFERROR(__xludf.DUMMYFUNCTION("""COMPUTED_VALUE"""),"-")</f>
        <v>-</v>
      </c>
      <c r="DX37" s="10" t="str">
        <f>IFERROR(__xludf.DUMMYFUNCTION("""COMPUTED_VALUE"""),"-")</f>
        <v>-</v>
      </c>
      <c r="DY37" s="10" t="str">
        <f>IFERROR(__xludf.DUMMYFUNCTION("""COMPUTED_VALUE"""),"-")</f>
        <v>-</v>
      </c>
      <c r="DZ37" s="10" t="str">
        <f>IFERROR(__xludf.DUMMYFUNCTION("""COMPUTED_VALUE"""),"-")</f>
        <v>-</v>
      </c>
      <c r="EA37" s="10" t="str">
        <f>IFERROR(__xludf.DUMMYFUNCTION("""COMPUTED_VALUE"""),"-")</f>
        <v>-</v>
      </c>
      <c r="EB37" s="10" t="str">
        <f>IFERROR(__xludf.DUMMYFUNCTION("""COMPUTED_VALUE"""),"-")</f>
        <v>-</v>
      </c>
      <c r="EC37" s="10" t="str">
        <f>IFERROR(__xludf.DUMMYFUNCTION("""COMPUTED_VALUE"""),"-")</f>
        <v>-</v>
      </c>
      <c r="ED37" s="10" t="str">
        <f>IFERROR(__xludf.DUMMYFUNCTION("""COMPUTED_VALUE"""),"-")</f>
        <v>-</v>
      </c>
      <c r="EE37" s="10" t="str">
        <f>IFERROR(__xludf.DUMMYFUNCTION("""COMPUTED_VALUE"""),"-")</f>
        <v>-</v>
      </c>
      <c r="EF37" s="10" t="str">
        <f>IFERROR(__xludf.DUMMYFUNCTION("""COMPUTED_VALUE"""),"-")</f>
        <v>-</v>
      </c>
      <c r="EG37" s="10" t="str">
        <f>IFERROR(__xludf.DUMMYFUNCTION("""COMPUTED_VALUE"""),"-")</f>
        <v>-</v>
      </c>
      <c r="EH37" s="10" t="str">
        <f>IFERROR(__xludf.DUMMYFUNCTION("""COMPUTED_VALUE"""),"-")</f>
        <v>-</v>
      </c>
      <c r="EI37" s="10" t="str">
        <f>IFERROR(__xludf.DUMMYFUNCTION("""COMPUTED_VALUE"""),"-")</f>
        <v>-</v>
      </c>
      <c r="EJ37" s="10" t="str">
        <f>IFERROR(__xludf.DUMMYFUNCTION("""COMPUTED_VALUE"""),"-")</f>
        <v>-</v>
      </c>
      <c r="EK37" s="10" t="str">
        <f>IFERROR(__xludf.DUMMYFUNCTION("""COMPUTED_VALUE"""),"-")</f>
        <v>-</v>
      </c>
      <c r="EL37" s="10" t="str">
        <f>IFERROR(__xludf.DUMMYFUNCTION("""COMPUTED_VALUE"""),"-")</f>
        <v>-</v>
      </c>
      <c r="EM37" s="10" t="str">
        <f>IFERROR(__xludf.DUMMYFUNCTION("""COMPUTED_VALUE"""),"-")</f>
        <v>-</v>
      </c>
      <c r="EN37" s="10" t="str">
        <f>IFERROR(__xludf.DUMMYFUNCTION("""COMPUTED_VALUE"""),"-")</f>
        <v>-</v>
      </c>
      <c r="EO37" s="10" t="str">
        <f>IFERROR(__xludf.DUMMYFUNCTION("""COMPUTED_VALUE"""),"-")</f>
        <v>-</v>
      </c>
      <c r="EP37" s="10" t="str">
        <f>IFERROR(__xludf.DUMMYFUNCTION("""COMPUTED_VALUE"""),"-")</f>
        <v>-</v>
      </c>
      <c r="EQ37" s="10" t="str">
        <f>IFERROR(__xludf.DUMMYFUNCTION("""COMPUTED_VALUE"""),"-")</f>
        <v>-</v>
      </c>
      <c r="ER37" s="10" t="str">
        <f>IFERROR(__xludf.DUMMYFUNCTION("""COMPUTED_VALUE"""),"-")</f>
        <v>-</v>
      </c>
      <c r="ES37" s="10" t="str">
        <f>IFERROR(__xludf.DUMMYFUNCTION("""COMPUTED_VALUE"""),"-")</f>
        <v>-</v>
      </c>
      <c r="ET37" s="10" t="str">
        <f>IFERROR(__xludf.DUMMYFUNCTION("""COMPUTED_VALUE"""),"-")</f>
        <v>-</v>
      </c>
      <c r="EU37" s="10" t="str">
        <f>IFERROR(__xludf.DUMMYFUNCTION("""COMPUTED_VALUE"""),"-")</f>
        <v>-</v>
      </c>
      <c r="EV37" s="10" t="str">
        <f>IFERROR(__xludf.DUMMYFUNCTION("""COMPUTED_VALUE"""),"-")</f>
        <v>-</v>
      </c>
      <c r="EW37" s="10" t="str">
        <f>IFERROR(__xludf.DUMMYFUNCTION("""COMPUTED_VALUE"""),"-")</f>
        <v>-</v>
      </c>
      <c r="EX37" s="10" t="str">
        <f>IFERROR(__xludf.DUMMYFUNCTION("""COMPUTED_VALUE"""),"-")</f>
        <v>-</v>
      </c>
      <c r="EY37" s="10" t="str">
        <f>IFERROR(__xludf.DUMMYFUNCTION("""COMPUTED_VALUE"""),"-")</f>
        <v>-</v>
      </c>
      <c r="EZ37" s="10" t="str">
        <f>IFERROR(__xludf.DUMMYFUNCTION("""COMPUTED_VALUE"""),"-")</f>
        <v>-</v>
      </c>
      <c r="FA37" s="10" t="str">
        <f>IFERROR(__xludf.DUMMYFUNCTION("""COMPUTED_VALUE"""),"-")</f>
        <v>-</v>
      </c>
      <c r="FB37" s="10" t="str">
        <f>IFERROR(__xludf.DUMMYFUNCTION("""COMPUTED_VALUE"""),"-")</f>
        <v>-</v>
      </c>
      <c r="FC37" s="10" t="str">
        <f>IFERROR(__xludf.DUMMYFUNCTION("""COMPUTED_VALUE"""),"-")</f>
        <v>-</v>
      </c>
      <c r="FD37" s="11" t="str">
        <f>IFERROR(__xludf.DUMMYFUNCTION("""COMPUTED_VALUE"""),"-")</f>
        <v>-</v>
      </c>
      <c r="FE37" s="10" t="str">
        <f>IFERROR(__xludf.DUMMYFUNCTION("""COMPUTED_VALUE"""),"-")</f>
        <v>-</v>
      </c>
      <c r="FF37" s="10" t="str">
        <f>IFERROR(__xludf.DUMMYFUNCTION("""COMPUTED_VALUE"""),"-")</f>
        <v>-</v>
      </c>
      <c r="FG37" s="10" t="str">
        <f>IFERROR(__xludf.DUMMYFUNCTION("""COMPUTED_VALUE"""),"-")</f>
        <v>-</v>
      </c>
      <c r="FH37" s="10" t="str">
        <f>IFERROR(__xludf.DUMMYFUNCTION("""COMPUTED_VALUE"""),"-")</f>
        <v>-</v>
      </c>
      <c r="FI37" s="10" t="str">
        <f>IFERROR(__xludf.DUMMYFUNCTION("""COMPUTED_VALUE"""),"-")</f>
        <v>-</v>
      </c>
      <c r="FJ37" s="10" t="str">
        <f>IFERROR(__xludf.DUMMYFUNCTION("""COMPUTED_VALUE"""),"-")</f>
        <v>-</v>
      </c>
      <c r="FK37" s="10" t="str">
        <f>IFERROR(__xludf.DUMMYFUNCTION("""COMPUTED_VALUE"""),"-")</f>
        <v>-</v>
      </c>
      <c r="FL37" s="10" t="str">
        <f>IFERROR(__xludf.DUMMYFUNCTION("""COMPUTED_VALUE"""),"-")</f>
        <v>-</v>
      </c>
      <c r="FM37" s="10" t="str">
        <f>IFERROR(__xludf.DUMMYFUNCTION("""COMPUTED_VALUE"""),"-")</f>
        <v>-</v>
      </c>
      <c r="FN37" s="10" t="str">
        <f>IFERROR(__xludf.DUMMYFUNCTION("""COMPUTED_VALUE"""),"-")</f>
        <v>-</v>
      </c>
      <c r="FO37" s="10" t="str">
        <f>IFERROR(__xludf.DUMMYFUNCTION("""COMPUTED_VALUE"""),"-")</f>
        <v>-</v>
      </c>
      <c r="FP37" s="10" t="str">
        <f>IFERROR(__xludf.DUMMYFUNCTION("""COMPUTED_VALUE"""),"-")</f>
        <v>-</v>
      </c>
      <c r="FQ37" s="10" t="str">
        <f>IFERROR(__xludf.DUMMYFUNCTION("""COMPUTED_VALUE"""),"-")</f>
        <v>-</v>
      </c>
      <c r="FR37" s="10" t="str">
        <f>IFERROR(__xludf.DUMMYFUNCTION("""COMPUTED_VALUE"""),"-")</f>
        <v>-</v>
      </c>
      <c r="FS37" s="10" t="str">
        <f>IFERROR(__xludf.DUMMYFUNCTION("""COMPUTED_VALUE"""),"-")</f>
        <v>-</v>
      </c>
      <c r="FT37" s="10" t="str">
        <f>IFERROR(__xludf.DUMMYFUNCTION("""COMPUTED_VALUE"""),"-")</f>
        <v>-</v>
      </c>
      <c r="FU37" s="10" t="str">
        <f>IFERROR(__xludf.DUMMYFUNCTION("""COMPUTED_VALUE"""),"-")</f>
        <v>-</v>
      </c>
      <c r="FV37" s="10" t="str">
        <f>IFERROR(__xludf.DUMMYFUNCTION("""COMPUTED_VALUE"""),"-")</f>
        <v>-</v>
      </c>
      <c r="FW37" s="10" t="str">
        <f>IFERROR(__xludf.DUMMYFUNCTION("""COMPUTED_VALUE"""),"-")</f>
        <v>-</v>
      </c>
      <c r="FX37" s="10" t="str">
        <f>IFERROR(__xludf.DUMMYFUNCTION("""COMPUTED_VALUE"""),"-")</f>
        <v>-</v>
      </c>
      <c r="FY37" s="10" t="str">
        <f>IFERROR(__xludf.DUMMYFUNCTION("""COMPUTED_VALUE"""),"-")</f>
        <v>-</v>
      </c>
      <c r="FZ37" s="10" t="str">
        <f>IFERROR(__xludf.DUMMYFUNCTION("""COMPUTED_VALUE"""),"-")</f>
        <v>-</v>
      </c>
      <c r="GA37" s="10" t="str">
        <f>IFERROR(__xludf.DUMMYFUNCTION("""COMPUTED_VALUE"""),"-")</f>
        <v>-</v>
      </c>
      <c r="GB37" s="10" t="str">
        <f>IFERROR(__xludf.DUMMYFUNCTION("""COMPUTED_VALUE"""),"-")</f>
        <v>-</v>
      </c>
      <c r="GC37" s="10" t="str">
        <f>IFERROR(__xludf.DUMMYFUNCTION("""COMPUTED_VALUE"""),"-")</f>
        <v>-</v>
      </c>
      <c r="GD37" s="10" t="str">
        <f>IFERROR(__xludf.DUMMYFUNCTION("""COMPUTED_VALUE"""),"-")</f>
        <v>-</v>
      </c>
      <c r="GE37" s="10" t="str">
        <f>IFERROR(__xludf.DUMMYFUNCTION("""COMPUTED_VALUE"""),"-")</f>
        <v>-</v>
      </c>
      <c r="GF37" s="10" t="str">
        <f>IFERROR(__xludf.DUMMYFUNCTION("""COMPUTED_VALUE"""),"-")</f>
        <v>-</v>
      </c>
      <c r="GG37" s="10" t="str">
        <f>IFERROR(__xludf.DUMMYFUNCTION("""COMPUTED_VALUE"""),"-")</f>
        <v>-</v>
      </c>
      <c r="GH37" s="10" t="str">
        <f>IFERROR(__xludf.DUMMYFUNCTION("""COMPUTED_VALUE"""),"-")</f>
        <v>-</v>
      </c>
      <c r="GI37" s="10" t="str">
        <f>IFERROR(__xludf.DUMMYFUNCTION("""COMPUTED_VALUE"""),"-")</f>
        <v>-</v>
      </c>
      <c r="GJ37" s="10" t="str">
        <f>IFERROR(__xludf.DUMMYFUNCTION("""COMPUTED_VALUE"""),"-")</f>
        <v>-</v>
      </c>
      <c r="GK37" s="10" t="str">
        <f>IFERROR(__xludf.DUMMYFUNCTION("""COMPUTED_VALUE"""),"-")</f>
        <v>-</v>
      </c>
      <c r="GL37" s="10" t="str">
        <f>IFERROR(__xludf.DUMMYFUNCTION("""COMPUTED_VALUE"""),"-")</f>
        <v>-</v>
      </c>
      <c r="GM37" s="10" t="str">
        <f>IFERROR(__xludf.DUMMYFUNCTION("""COMPUTED_VALUE"""),"-")</f>
        <v>-</v>
      </c>
      <c r="GN37" s="10" t="str">
        <f>IFERROR(__xludf.DUMMYFUNCTION("""COMPUTED_VALUE"""),"-")</f>
        <v>-</v>
      </c>
      <c r="GO37" s="10" t="str">
        <f>IFERROR(__xludf.DUMMYFUNCTION("""COMPUTED_VALUE"""),"-")</f>
        <v>-</v>
      </c>
      <c r="GP37" s="10" t="str">
        <f>IFERROR(__xludf.DUMMYFUNCTION("""COMPUTED_VALUE"""),"-")</f>
        <v>-</v>
      </c>
      <c r="GQ37" s="10" t="str">
        <f>IFERROR(__xludf.DUMMYFUNCTION("""COMPUTED_VALUE"""),"-")</f>
        <v>-</v>
      </c>
      <c r="GR37" s="10" t="str">
        <f>IFERROR(__xludf.DUMMYFUNCTION("""COMPUTED_VALUE"""),"-")</f>
        <v>-</v>
      </c>
      <c r="GS37" s="10" t="str">
        <f>IFERROR(__xludf.DUMMYFUNCTION("""COMPUTED_VALUE"""),"-")</f>
        <v>-</v>
      </c>
      <c r="GT37" s="10" t="str">
        <f>IFERROR(__xludf.DUMMYFUNCTION("""COMPUTED_VALUE"""),"-")</f>
        <v>-</v>
      </c>
      <c r="GU37" s="10" t="str">
        <f>IFERROR(__xludf.DUMMYFUNCTION("""COMPUTED_VALUE"""),"-")</f>
        <v>-</v>
      </c>
      <c r="GV37" s="10" t="str">
        <f>IFERROR(__xludf.DUMMYFUNCTION("""COMPUTED_VALUE"""),"-")</f>
        <v>-</v>
      </c>
      <c r="GW37" s="10" t="str">
        <f>IFERROR(__xludf.DUMMYFUNCTION("""COMPUTED_VALUE"""),"-")</f>
        <v>-</v>
      </c>
      <c r="GX37" s="10" t="str">
        <f>IFERROR(__xludf.DUMMYFUNCTION("""COMPUTED_VALUE"""),"-")</f>
        <v>-</v>
      </c>
      <c r="GY37" s="10" t="str">
        <f>IFERROR(__xludf.DUMMYFUNCTION("""COMPUTED_VALUE"""),"-")</f>
        <v>-</v>
      </c>
      <c r="GZ37" s="10" t="str">
        <f>IFERROR(__xludf.DUMMYFUNCTION("""COMPUTED_VALUE"""),"-")</f>
        <v>-</v>
      </c>
      <c r="HA37" s="10" t="str">
        <f>IFERROR(__xludf.DUMMYFUNCTION("""COMPUTED_VALUE"""),"-")</f>
        <v>-</v>
      </c>
      <c r="HB37" s="10" t="str">
        <f>IFERROR(__xludf.DUMMYFUNCTION("""COMPUTED_VALUE"""),"-")</f>
        <v>-</v>
      </c>
      <c r="HC37" s="10" t="str">
        <f>IFERROR(__xludf.DUMMYFUNCTION("""COMPUTED_VALUE"""),"-")</f>
        <v>-</v>
      </c>
      <c r="HD37" s="10" t="str">
        <f>IFERROR(__xludf.DUMMYFUNCTION("""COMPUTED_VALUE"""),"-")</f>
        <v>-</v>
      </c>
      <c r="HE37" s="10" t="str">
        <f>IFERROR(__xludf.DUMMYFUNCTION("""COMPUTED_VALUE"""),"-")</f>
        <v>-</v>
      </c>
      <c r="HF37" s="10" t="str">
        <f>IFERROR(__xludf.DUMMYFUNCTION("""COMPUTED_VALUE"""),"-")</f>
        <v>-</v>
      </c>
      <c r="HG37" s="10" t="str">
        <f>IFERROR(__xludf.DUMMYFUNCTION("""COMPUTED_VALUE"""),"-")</f>
        <v>-</v>
      </c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</row>
    <row r="38">
      <c r="A38" s="7"/>
      <c r="B38" s="8"/>
      <c r="C38" s="8" t="str">
        <f t="shared" si="1"/>
        <v>31 - 36</v>
      </c>
      <c r="D38" s="7" t="str">
        <f>IFERROR(__xludf.DUMMYFUNCTION("""COMPUTED_VALUE"""),"milos315")</f>
        <v>milos315</v>
      </c>
      <c r="E38" s="7" t="str">
        <f>IFERROR(__xludf.DUMMYFUNCTION("""COMPUTED_VALUE"""),"Miloš")</f>
        <v>Miloš</v>
      </c>
      <c r="F38" s="7" t="str">
        <f>IFERROR(__xludf.DUMMYFUNCTION("""COMPUTED_VALUE"""),"Kostić")</f>
        <v>Kostić</v>
      </c>
      <c r="G38" s="9">
        <f>IFERROR(__xludf.DUMMYFUNCTION("""COMPUTED_VALUE"""),100.0)</f>
        <v>100</v>
      </c>
      <c r="H38" s="7" t="str">
        <f>IFERROR(__xludf.DUMMYFUNCTION("""COMPUTED_VALUE"""),"ODOBREN")</f>
        <v>ODOBREN</v>
      </c>
      <c r="I38" s="7" t="str">
        <f>IFERROR(__xludf.DUMMYFUNCTION("""COMPUTED_VALUE"""),"Niš")</f>
        <v>Niš</v>
      </c>
      <c r="J38" s="7" t="str">
        <f>IFERROR(__xludf.DUMMYFUNCTION("""COMPUTED_VALUE"""),"Gimnazija Svetozar Marković")</f>
        <v>Gimnazija Svetozar Marković</v>
      </c>
      <c r="K38" s="7" t="str">
        <f>IFERROR(__xludf.DUMMYFUNCTION("""COMPUTED_VALUE"""),"I")</f>
        <v>I</v>
      </c>
      <c r="L38" s="7" t="str">
        <f>IFERROR(__xludf.DUMMYFUNCTION("""COMPUTED_VALUE"""),"B")</f>
        <v>B</v>
      </c>
      <c r="M38" s="7" t="str">
        <f>IFERROR(__xludf.DUMMYFUNCTION("""COMPUTED_VALUE"""),"Nikola Milosavljević")</f>
        <v>Nikola Milosavljević</v>
      </c>
      <c r="N38" s="11">
        <f>IFERROR(__xludf.DUMMYFUNCTION("""COMPUTED_VALUE"""),100.0)</f>
        <v>100</v>
      </c>
      <c r="O38" s="10">
        <f>IFERROR(__xludf.DUMMYFUNCTION("""COMPUTED_VALUE"""),0.0)</f>
        <v>0</v>
      </c>
      <c r="P38" s="10">
        <f>IFERROR(__xludf.DUMMYFUNCTION("""COMPUTED_VALUE"""),0.0)</f>
        <v>0</v>
      </c>
      <c r="Q38" s="10" t="str">
        <f>IFERROR(__xludf.DUMMYFUNCTION("""COMPUTED_VALUE"""),"-")</f>
        <v>-</v>
      </c>
      <c r="R38" s="10" t="str">
        <f>IFERROR(__xludf.DUMMYFUNCTION("""COMPUTED_VALUE"""),"-")</f>
        <v>-</v>
      </c>
      <c r="S38" s="10" t="str">
        <f>IFERROR(__xludf.DUMMYFUNCTION("""COMPUTED_VALUE"""),"-")</f>
        <v>-</v>
      </c>
      <c r="T38" s="11">
        <f>IFERROR(__xludf.DUMMYFUNCTION("""COMPUTED_VALUE"""),1.0)</f>
        <v>1</v>
      </c>
      <c r="U38" s="10">
        <f>IFERROR(__xludf.DUMMYFUNCTION("""COMPUTED_VALUE"""),1.0)</f>
        <v>1</v>
      </c>
      <c r="V38" s="10">
        <f>IFERROR(__xludf.DUMMYFUNCTION("""COMPUTED_VALUE"""),1.0)</f>
        <v>1</v>
      </c>
      <c r="W38" s="10">
        <f>IFERROR(__xludf.DUMMYFUNCTION("""COMPUTED_VALUE"""),1.0)</f>
        <v>1</v>
      </c>
      <c r="X38" s="10">
        <f>IFERROR(__xludf.DUMMYFUNCTION("""COMPUTED_VALUE"""),1.0)</f>
        <v>1</v>
      </c>
      <c r="Y38" s="10">
        <f>IFERROR(__xludf.DUMMYFUNCTION("""COMPUTED_VALUE"""),1.0)</f>
        <v>1</v>
      </c>
      <c r="Z38" s="10">
        <f>IFERROR(__xludf.DUMMYFUNCTION("""COMPUTED_VALUE"""),1.0)</f>
        <v>1</v>
      </c>
      <c r="AA38" s="10">
        <f>IFERROR(__xludf.DUMMYFUNCTION("""COMPUTED_VALUE"""),1.0)</f>
        <v>1</v>
      </c>
      <c r="AB38" s="10">
        <f>IFERROR(__xludf.DUMMYFUNCTION("""COMPUTED_VALUE"""),1.0)</f>
        <v>1</v>
      </c>
      <c r="AC38" s="10">
        <f>IFERROR(__xludf.DUMMYFUNCTION("""COMPUTED_VALUE"""),1.0)</f>
        <v>1</v>
      </c>
      <c r="AD38" s="10">
        <f>IFERROR(__xludf.DUMMYFUNCTION("""COMPUTED_VALUE"""),1.0)</f>
        <v>1</v>
      </c>
      <c r="AE38" s="10">
        <f>IFERROR(__xludf.DUMMYFUNCTION("""COMPUTED_VALUE"""),1.0)</f>
        <v>1</v>
      </c>
      <c r="AF38" s="10">
        <f>IFERROR(__xludf.DUMMYFUNCTION("""COMPUTED_VALUE"""),1.0)</f>
        <v>1</v>
      </c>
      <c r="AG38" s="10">
        <f>IFERROR(__xludf.DUMMYFUNCTION("""COMPUTED_VALUE"""),1.0)</f>
        <v>1</v>
      </c>
      <c r="AH38" s="10">
        <f>IFERROR(__xludf.DUMMYFUNCTION("""COMPUTED_VALUE"""),1.0)</f>
        <v>1</v>
      </c>
      <c r="AI38" s="10">
        <f>IFERROR(__xludf.DUMMYFUNCTION("""COMPUTED_VALUE"""),1.0)</f>
        <v>1</v>
      </c>
      <c r="AJ38" s="10">
        <f>IFERROR(__xludf.DUMMYFUNCTION("""COMPUTED_VALUE"""),1.0)</f>
        <v>1</v>
      </c>
      <c r="AK38" s="10">
        <f>IFERROR(__xludf.DUMMYFUNCTION("""COMPUTED_VALUE"""),1.0)</f>
        <v>1</v>
      </c>
      <c r="AL38" s="10">
        <f>IFERROR(__xludf.DUMMYFUNCTION("""COMPUTED_VALUE"""),1.0)</f>
        <v>1</v>
      </c>
      <c r="AM38" s="10">
        <f>IFERROR(__xludf.DUMMYFUNCTION("""COMPUTED_VALUE"""),1.0)</f>
        <v>1</v>
      </c>
      <c r="AN38" s="11" t="str">
        <f>IFERROR(__xludf.DUMMYFUNCTION("""COMPUTED_VALUE"""),"WA")</f>
        <v>WA</v>
      </c>
      <c r="AO38" s="10" t="str">
        <f>IFERROR(__xludf.DUMMYFUNCTION("""COMPUTED_VALUE"""),"WA")</f>
        <v>WA</v>
      </c>
      <c r="AP38" s="10" t="str">
        <f>IFERROR(__xludf.DUMMYFUNCTION("""COMPUTED_VALUE"""),"WA")</f>
        <v>WA</v>
      </c>
      <c r="AQ38" s="10" t="str">
        <f>IFERROR(__xludf.DUMMYFUNCTION("""COMPUTED_VALUE"""),"WA")</f>
        <v>WA</v>
      </c>
      <c r="AR38" s="10" t="str">
        <f>IFERROR(__xludf.DUMMYFUNCTION("""COMPUTED_VALUE"""),"WA")</f>
        <v>WA</v>
      </c>
      <c r="AS38" s="10" t="str">
        <f>IFERROR(__xludf.DUMMYFUNCTION("""COMPUTED_VALUE"""),"WA")</f>
        <v>WA</v>
      </c>
      <c r="AT38" s="10" t="str">
        <f>IFERROR(__xludf.DUMMYFUNCTION("""COMPUTED_VALUE"""),"WA")</f>
        <v>WA</v>
      </c>
      <c r="AU38" s="10" t="str">
        <f>IFERROR(__xludf.DUMMYFUNCTION("""COMPUTED_VALUE"""),"WA")</f>
        <v>WA</v>
      </c>
      <c r="AV38" s="10" t="str">
        <f>IFERROR(__xludf.DUMMYFUNCTION("""COMPUTED_VALUE"""),"WA")</f>
        <v>WA</v>
      </c>
      <c r="AW38" s="10" t="str">
        <f>IFERROR(__xludf.DUMMYFUNCTION("""COMPUTED_VALUE"""),"WA")</f>
        <v>WA</v>
      </c>
      <c r="AX38" s="10" t="str">
        <f>IFERROR(__xludf.DUMMYFUNCTION("""COMPUTED_VALUE"""),"WA")</f>
        <v>WA</v>
      </c>
      <c r="AY38" s="10">
        <f>IFERROR(__xludf.DUMMYFUNCTION("""COMPUTED_VALUE"""),1.0)</f>
        <v>1</v>
      </c>
      <c r="AZ38" s="10" t="str">
        <f>IFERROR(__xludf.DUMMYFUNCTION("""COMPUTED_VALUE"""),"WA")</f>
        <v>WA</v>
      </c>
      <c r="BA38" s="10" t="str">
        <f>IFERROR(__xludf.DUMMYFUNCTION("""COMPUTED_VALUE"""),"WA")</f>
        <v>WA</v>
      </c>
      <c r="BB38" s="10" t="str">
        <f>IFERROR(__xludf.DUMMYFUNCTION("""COMPUTED_VALUE"""),"WA")</f>
        <v>WA</v>
      </c>
      <c r="BC38" s="10" t="str">
        <f>IFERROR(__xludf.DUMMYFUNCTION("""COMPUTED_VALUE"""),"WA")</f>
        <v>WA</v>
      </c>
      <c r="BD38" s="10" t="str">
        <f>IFERROR(__xludf.DUMMYFUNCTION("""COMPUTED_VALUE"""),"WA")</f>
        <v>WA</v>
      </c>
      <c r="BE38" s="10">
        <f>IFERROR(__xludf.DUMMYFUNCTION("""COMPUTED_VALUE"""),1.0)</f>
        <v>1</v>
      </c>
      <c r="BF38" s="10" t="str">
        <f>IFERROR(__xludf.DUMMYFUNCTION("""COMPUTED_VALUE"""),"WA")</f>
        <v>WA</v>
      </c>
      <c r="BG38" s="10" t="str">
        <f>IFERROR(__xludf.DUMMYFUNCTION("""COMPUTED_VALUE"""),"WA")</f>
        <v>WA</v>
      </c>
      <c r="BH38" s="10" t="str">
        <f>IFERROR(__xludf.DUMMYFUNCTION("""COMPUTED_VALUE"""),"WA")</f>
        <v>WA</v>
      </c>
      <c r="BI38" s="10" t="str">
        <f>IFERROR(__xludf.DUMMYFUNCTION("""COMPUTED_VALUE"""),"WA")</f>
        <v>WA</v>
      </c>
      <c r="BJ38" s="10" t="str">
        <f>IFERROR(__xludf.DUMMYFUNCTION("""COMPUTED_VALUE"""),"WA")</f>
        <v>WA</v>
      </c>
      <c r="BK38" s="10" t="str">
        <f>IFERROR(__xludf.DUMMYFUNCTION("""COMPUTED_VALUE"""),"WA")</f>
        <v>WA</v>
      </c>
      <c r="BL38" s="11">
        <f>IFERROR(__xludf.DUMMYFUNCTION("""COMPUTED_VALUE"""),1.0)</f>
        <v>1</v>
      </c>
      <c r="BM38" s="10" t="str">
        <f>IFERROR(__xludf.DUMMYFUNCTION("""COMPUTED_VALUE"""),"WA")</f>
        <v>WA</v>
      </c>
      <c r="BN38" s="10" t="str">
        <f>IFERROR(__xludf.DUMMYFUNCTION("""COMPUTED_VALUE"""),"MLE")</f>
        <v>MLE</v>
      </c>
      <c r="BO38" s="10" t="str">
        <f>IFERROR(__xludf.DUMMYFUNCTION("""COMPUTED_VALUE"""),"MLE")</f>
        <v>MLE</v>
      </c>
      <c r="BP38" s="10" t="str">
        <f>IFERROR(__xludf.DUMMYFUNCTION("""COMPUTED_VALUE"""),"MLE")</f>
        <v>MLE</v>
      </c>
      <c r="BQ38" s="10" t="str">
        <f>IFERROR(__xludf.DUMMYFUNCTION("""COMPUTED_VALUE"""),"MLE")</f>
        <v>MLE</v>
      </c>
      <c r="BR38" s="10" t="str">
        <f>IFERROR(__xludf.DUMMYFUNCTION("""COMPUTED_VALUE"""),"MLE")</f>
        <v>MLE</v>
      </c>
      <c r="BS38" s="10" t="str">
        <f>IFERROR(__xludf.DUMMYFUNCTION("""COMPUTED_VALUE"""),"MLE")</f>
        <v>MLE</v>
      </c>
      <c r="BT38" s="10" t="str">
        <f>IFERROR(__xludf.DUMMYFUNCTION("""COMPUTED_VALUE"""),"MLE")</f>
        <v>MLE</v>
      </c>
      <c r="BU38" s="10" t="str">
        <f>IFERROR(__xludf.DUMMYFUNCTION("""COMPUTED_VALUE"""),"WA")</f>
        <v>WA</v>
      </c>
      <c r="BV38" s="10" t="str">
        <f>IFERROR(__xludf.DUMMYFUNCTION("""COMPUTED_VALUE"""),"WA")</f>
        <v>WA</v>
      </c>
      <c r="BW38" s="10" t="str">
        <f>IFERROR(__xludf.DUMMYFUNCTION("""COMPUTED_VALUE"""),"WA")</f>
        <v>WA</v>
      </c>
      <c r="BX38" s="10" t="str">
        <f>IFERROR(__xludf.DUMMYFUNCTION("""COMPUTED_VALUE"""),"WA")</f>
        <v>WA</v>
      </c>
      <c r="BY38" s="10" t="str">
        <f>IFERROR(__xludf.DUMMYFUNCTION("""COMPUTED_VALUE"""),"WA")</f>
        <v>WA</v>
      </c>
      <c r="BZ38" s="10" t="str">
        <f>IFERROR(__xludf.DUMMYFUNCTION("""COMPUTED_VALUE"""),"WA")</f>
        <v>WA</v>
      </c>
      <c r="CA38" s="10" t="str">
        <f>IFERROR(__xludf.DUMMYFUNCTION("""COMPUTED_VALUE"""),"WA")</f>
        <v>WA</v>
      </c>
      <c r="CB38" s="10" t="str">
        <f>IFERROR(__xludf.DUMMYFUNCTION("""COMPUTED_VALUE"""),"WA")</f>
        <v>WA</v>
      </c>
      <c r="CC38" s="10" t="str">
        <f>IFERROR(__xludf.DUMMYFUNCTION("""COMPUTED_VALUE"""),"WA")</f>
        <v>WA</v>
      </c>
      <c r="CD38" s="10" t="str">
        <f>IFERROR(__xludf.DUMMYFUNCTION("""COMPUTED_VALUE"""),"WA")</f>
        <v>WA</v>
      </c>
      <c r="CE38" s="10" t="str">
        <f>IFERROR(__xludf.DUMMYFUNCTION("""COMPUTED_VALUE"""),"MLE")</f>
        <v>MLE</v>
      </c>
      <c r="CF38" s="10" t="str">
        <f>IFERROR(__xludf.DUMMYFUNCTION("""COMPUTED_VALUE"""),"MLE")</f>
        <v>MLE</v>
      </c>
      <c r="CG38" s="10" t="str">
        <f>IFERROR(__xludf.DUMMYFUNCTION("""COMPUTED_VALUE"""),"MLE")</f>
        <v>MLE</v>
      </c>
      <c r="CH38" s="10" t="str">
        <f>IFERROR(__xludf.DUMMYFUNCTION("""COMPUTED_VALUE"""),"MLE")</f>
        <v>MLE</v>
      </c>
      <c r="CI38" s="10" t="str">
        <f>IFERROR(__xludf.DUMMYFUNCTION("""COMPUTED_VALUE"""),"MLE")</f>
        <v>MLE</v>
      </c>
      <c r="CJ38" s="10" t="str">
        <f>IFERROR(__xludf.DUMMYFUNCTION("""COMPUTED_VALUE"""),"MLE")</f>
        <v>MLE</v>
      </c>
      <c r="CK38" s="10" t="str">
        <f>IFERROR(__xludf.DUMMYFUNCTION("""COMPUTED_VALUE"""),"MLE")</f>
        <v>MLE</v>
      </c>
      <c r="CL38" s="10" t="str">
        <f>IFERROR(__xludf.DUMMYFUNCTION("""COMPUTED_VALUE"""),"MLE")</f>
        <v>MLE</v>
      </c>
      <c r="CM38" s="10" t="str">
        <f>IFERROR(__xludf.DUMMYFUNCTION("""COMPUTED_VALUE"""),"MLE")</f>
        <v>MLE</v>
      </c>
      <c r="CN38" s="10" t="str">
        <f>IFERROR(__xludf.DUMMYFUNCTION("""COMPUTED_VALUE"""),"MLE")</f>
        <v>MLE</v>
      </c>
      <c r="CO38" s="11" t="str">
        <f>IFERROR(__xludf.DUMMYFUNCTION("""COMPUTED_VALUE"""),"-")</f>
        <v>-</v>
      </c>
      <c r="CP38" s="10" t="str">
        <f>IFERROR(__xludf.DUMMYFUNCTION("""COMPUTED_VALUE"""),"-")</f>
        <v>-</v>
      </c>
      <c r="CQ38" s="10" t="str">
        <f>IFERROR(__xludf.DUMMYFUNCTION("""COMPUTED_VALUE"""),"-")</f>
        <v>-</v>
      </c>
      <c r="CR38" s="10" t="str">
        <f>IFERROR(__xludf.DUMMYFUNCTION("""COMPUTED_VALUE"""),"-")</f>
        <v>-</v>
      </c>
      <c r="CS38" s="10" t="str">
        <f>IFERROR(__xludf.DUMMYFUNCTION("""COMPUTED_VALUE"""),"-")</f>
        <v>-</v>
      </c>
      <c r="CT38" s="10" t="str">
        <f>IFERROR(__xludf.DUMMYFUNCTION("""COMPUTED_VALUE"""),"-")</f>
        <v>-</v>
      </c>
      <c r="CU38" s="10" t="str">
        <f>IFERROR(__xludf.DUMMYFUNCTION("""COMPUTED_VALUE"""),"-")</f>
        <v>-</v>
      </c>
      <c r="CV38" s="10" t="str">
        <f>IFERROR(__xludf.DUMMYFUNCTION("""COMPUTED_VALUE"""),"-")</f>
        <v>-</v>
      </c>
      <c r="CW38" s="10" t="str">
        <f>IFERROR(__xludf.DUMMYFUNCTION("""COMPUTED_VALUE"""),"-")</f>
        <v>-</v>
      </c>
      <c r="CX38" s="10" t="str">
        <f>IFERROR(__xludf.DUMMYFUNCTION("""COMPUTED_VALUE"""),"-")</f>
        <v>-</v>
      </c>
      <c r="CY38" s="10" t="str">
        <f>IFERROR(__xludf.DUMMYFUNCTION("""COMPUTED_VALUE"""),"-")</f>
        <v>-</v>
      </c>
      <c r="CZ38" s="10" t="str">
        <f>IFERROR(__xludf.DUMMYFUNCTION("""COMPUTED_VALUE"""),"-")</f>
        <v>-</v>
      </c>
      <c r="DA38" s="10" t="str">
        <f>IFERROR(__xludf.DUMMYFUNCTION("""COMPUTED_VALUE"""),"-")</f>
        <v>-</v>
      </c>
      <c r="DB38" s="10" t="str">
        <f>IFERROR(__xludf.DUMMYFUNCTION("""COMPUTED_VALUE"""),"-")</f>
        <v>-</v>
      </c>
      <c r="DC38" s="10" t="str">
        <f>IFERROR(__xludf.DUMMYFUNCTION("""COMPUTED_VALUE"""),"-")</f>
        <v>-</v>
      </c>
      <c r="DD38" s="10" t="str">
        <f>IFERROR(__xludf.DUMMYFUNCTION("""COMPUTED_VALUE"""),"-")</f>
        <v>-</v>
      </c>
      <c r="DE38" s="10" t="str">
        <f>IFERROR(__xludf.DUMMYFUNCTION("""COMPUTED_VALUE"""),"-")</f>
        <v>-</v>
      </c>
      <c r="DF38" s="10" t="str">
        <f>IFERROR(__xludf.DUMMYFUNCTION("""COMPUTED_VALUE"""),"-")</f>
        <v>-</v>
      </c>
      <c r="DG38" s="10" t="str">
        <f>IFERROR(__xludf.DUMMYFUNCTION("""COMPUTED_VALUE"""),"-")</f>
        <v>-</v>
      </c>
      <c r="DH38" s="10" t="str">
        <f>IFERROR(__xludf.DUMMYFUNCTION("""COMPUTED_VALUE"""),"-")</f>
        <v>-</v>
      </c>
      <c r="DI38" s="10" t="str">
        <f>IFERROR(__xludf.DUMMYFUNCTION("""COMPUTED_VALUE"""),"-")</f>
        <v>-</v>
      </c>
      <c r="DJ38" s="10" t="str">
        <f>IFERROR(__xludf.DUMMYFUNCTION("""COMPUTED_VALUE"""),"-")</f>
        <v>-</v>
      </c>
      <c r="DK38" s="10" t="str">
        <f>IFERROR(__xludf.DUMMYFUNCTION("""COMPUTED_VALUE"""),"-")</f>
        <v>-</v>
      </c>
      <c r="DL38" s="10" t="str">
        <f>IFERROR(__xludf.DUMMYFUNCTION("""COMPUTED_VALUE"""),"-")</f>
        <v>-</v>
      </c>
      <c r="DM38" s="10" t="str">
        <f>IFERROR(__xludf.DUMMYFUNCTION("""COMPUTED_VALUE"""),"-")</f>
        <v>-</v>
      </c>
      <c r="DN38" s="10" t="str">
        <f>IFERROR(__xludf.DUMMYFUNCTION("""COMPUTED_VALUE"""),"-")</f>
        <v>-</v>
      </c>
      <c r="DO38" s="10" t="str">
        <f>IFERROR(__xludf.DUMMYFUNCTION("""COMPUTED_VALUE"""),"-")</f>
        <v>-</v>
      </c>
      <c r="DP38" s="10" t="str">
        <f>IFERROR(__xludf.DUMMYFUNCTION("""COMPUTED_VALUE"""),"-")</f>
        <v>-</v>
      </c>
      <c r="DQ38" s="10" t="str">
        <f>IFERROR(__xludf.DUMMYFUNCTION("""COMPUTED_VALUE"""),"-")</f>
        <v>-</v>
      </c>
      <c r="DR38" s="10" t="str">
        <f>IFERROR(__xludf.DUMMYFUNCTION("""COMPUTED_VALUE"""),"-")</f>
        <v>-</v>
      </c>
      <c r="DS38" s="10" t="str">
        <f>IFERROR(__xludf.DUMMYFUNCTION("""COMPUTED_VALUE"""),"-")</f>
        <v>-</v>
      </c>
      <c r="DT38" s="10" t="str">
        <f>IFERROR(__xludf.DUMMYFUNCTION("""COMPUTED_VALUE"""),"-")</f>
        <v>-</v>
      </c>
      <c r="DU38" s="10" t="str">
        <f>IFERROR(__xludf.DUMMYFUNCTION("""COMPUTED_VALUE"""),"-")</f>
        <v>-</v>
      </c>
      <c r="DV38" s="10" t="str">
        <f>IFERROR(__xludf.DUMMYFUNCTION("""COMPUTED_VALUE"""),"-")</f>
        <v>-</v>
      </c>
      <c r="DW38" s="10" t="str">
        <f>IFERROR(__xludf.DUMMYFUNCTION("""COMPUTED_VALUE"""),"-")</f>
        <v>-</v>
      </c>
      <c r="DX38" s="10" t="str">
        <f>IFERROR(__xludf.DUMMYFUNCTION("""COMPUTED_VALUE"""),"-")</f>
        <v>-</v>
      </c>
      <c r="DY38" s="10" t="str">
        <f>IFERROR(__xludf.DUMMYFUNCTION("""COMPUTED_VALUE"""),"-")</f>
        <v>-</v>
      </c>
      <c r="DZ38" s="10" t="str">
        <f>IFERROR(__xludf.DUMMYFUNCTION("""COMPUTED_VALUE"""),"-")</f>
        <v>-</v>
      </c>
      <c r="EA38" s="10" t="str">
        <f>IFERROR(__xludf.DUMMYFUNCTION("""COMPUTED_VALUE"""),"-")</f>
        <v>-</v>
      </c>
      <c r="EB38" s="10" t="str">
        <f>IFERROR(__xludf.DUMMYFUNCTION("""COMPUTED_VALUE"""),"-")</f>
        <v>-</v>
      </c>
      <c r="EC38" s="10" t="str">
        <f>IFERROR(__xludf.DUMMYFUNCTION("""COMPUTED_VALUE"""),"-")</f>
        <v>-</v>
      </c>
      <c r="ED38" s="10" t="str">
        <f>IFERROR(__xludf.DUMMYFUNCTION("""COMPUTED_VALUE"""),"-")</f>
        <v>-</v>
      </c>
      <c r="EE38" s="10" t="str">
        <f>IFERROR(__xludf.DUMMYFUNCTION("""COMPUTED_VALUE"""),"-")</f>
        <v>-</v>
      </c>
      <c r="EF38" s="10" t="str">
        <f>IFERROR(__xludf.DUMMYFUNCTION("""COMPUTED_VALUE"""),"-")</f>
        <v>-</v>
      </c>
      <c r="EG38" s="10" t="str">
        <f>IFERROR(__xludf.DUMMYFUNCTION("""COMPUTED_VALUE"""),"-")</f>
        <v>-</v>
      </c>
      <c r="EH38" s="10" t="str">
        <f>IFERROR(__xludf.DUMMYFUNCTION("""COMPUTED_VALUE"""),"-")</f>
        <v>-</v>
      </c>
      <c r="EI38" s="10" t="str">
        <f>IFERROR(__xludf.DUMMYFUNCTION("""COMPUTED_VALUE"""),"-")</f>
        <v>-</v>
      </c>
      <c r="EJ38" s="10" t="str">
        <f>IFERROR(__xludf.DUMMYFUNCTION("""COMPUTED_VALUE"""),"-")</f>
        <v>-</v>
      </c>
      <c r="EK38" s="10" t="str">
        <f>IFERROR(__xludf.DUMMYFUNCTION("""COMPUTED_VALUE"""),"-")</f>
        <v>-</v>
      </c>
      <c r="EL38" s="10" t="str">
        <f>IFERROR(__xludf.DUMMYFUNCTION("""COMPUTED_VALUE"""),"-")</f>
        <v>-</v>
      </c>
      <c r="EM38" s="10" t="str">
        <f>IFERROR(__xludf.DUMMYFUNCTION("""COMPUTED_VALUE"""),"-")</f>
        <v>-</v>
      </c>
      <c r="EN38" s="10" t="str">
        <f>IFERROR(__xludf.DUMMYFUNCTION("""COMPUTED_VALUE"""),"-")</f>
        <v>-</v>
      </c>
      <c r="EO38" s="10" t="str">
        <f>IFERROR(__xludf.DUMMYFUNCTION("""COMPUTED_VALUE"""),"-")</f>
        <v>-</v>
      </c>
      <c r="EP38" s="10" t="str">
        <f>IFERROR(__xludf.DUMMYFUNCTION("""COMPUTED_VALUE"""),"-")</f>
        <v>-</v>
      </c>
      <c r="EQ38" s="10" t="str">
        <f>IFERROR(__xludf.DUMMYFUNCTION("""COMPUTED_VALUE"""),"-")</f>
        <v>-</v>
      </c>
      <c r="ER38" s="10" t="str">
        <f>IFERROR(__xludf.DUMMYFUNCTION("""COMPUTED_VALUE"""),"-")</f>
        <v>-</v>
      </c>
      <c r="ES38" s="10" t="str">
        <f>IFERROR(__xludf.DUMMYFUNCTION("""COMPUTED_VALUE"""),"-")</f>
        <v>-</v>
      </c>
      <c r="ET38" s="10" t="str">
        <f>IFERROR(__xludf.DUMMYFUNCTION("""COMPUTED_VALUE"""),"-")</f>
        <v>-</v>
      </c>
      <c r="EU38" s="10" t="str">
        <f>IFERROR(__xludf.DUMMYFUNCTION("""COMPUTED_VALUE"""),"-")</f>
        <v>-</v>
      </c>
      <c r="EV38" s="10" t="str">
        <f>IFERROR(__xludf.DUMMYFUNCTION("""COMPUTED_VALUE"""),"-")</f>
        <v>-</v>
      </c>
      <c r="EW38" s="10" t="str">
        <f>IFERROR(__xludf.DUMMYFUNCTION("""COMPUTED_VALUE"""),"-")</f>
        <v>-</v>
      </c>
      <c r="EX38" s="10" t="str">
        <f>IFERROR(__xludf.DUMMYFUNCTION("""COMPUTED_VALUE"""),"-")</f>
        <v>-</v>
      </c>
      <c r="EY38" s="10" t="str">
        <f>IFERROR(__xludf.DUMMYFUNCTION("""COMPUTED_VALUE"""),"-")</f>
        <v>-</v>
      </c>
      <c r="EZ38" s="10" t="str">
        <f>IFERROR(__xludf.DUMMYFUNCTION("""COMPUTED_VALUE"""),"-")</f>
        <v>-</v>
      </c>
      <c r="FA38" s="10" t="str">
        <f>IFERROR(__xludf.DUMMYFUNCTION("""COMPUTED_VALUE"""),"-")</f>
        <v>-</v>
      </c>
      <c r="FB38" s="10" t="str">
        <f>IFERROR(__xludf.DUMMYFUNCTION("""COMPUTED_VALUE"""),"-")</f>
        <v>-</v>
      </c>
      <c r="FC38" s="10" t="str">
        <f>IFERROR(__xludf.DUMMYFUNCTION("""COMPUTED_VALUE"""),"-")</f>
        <v>-</v>
      </c>
      <c r="FD38" s="11" t="str">
        <f>IFERROR(__xludf.DUMMYFUNCTION("""COMPUTED_VALUE"""),"-")</f>
        <v>-</v>
      </c>
      <c r="FE38" s="10" t="str">
        <f>IFERROR(__xludf.DUMMYFUNCTION("""COMPUTED_VALUE"""),"-")</f>
        <v>-</v>
      </c>
      <c r="FF38" s="10" t="str">
        <f>IFERROR(__xludf.DUMMYFUNCTION("""COMPUTED_VALUE"""),"-")</f>
        <v>-</v>
      </c>
      <c r="FG38" s="10" t="str">
        <f>IFERROR(__xludf.DUMMYFUNCTION("""COMPUTED_VALUE"""),"-")</f>
        <v>-</v>
      </c>
      <c r="FH38" s="10" t="str">
        <f>IFERROR(__xludf.DUMMYFUNCTION("""COMPUTED_VALUE"""),"-")</f>
        <v>-</v>
      </c>
      <c r="FI38" s="10" t="str">
        <f>IFERROR(__xludf.DUMMYFUNCTION("""COMPUTED_VALUE"""),"-")</f>
        <v>-</v>
      </c>
      <c r="FJ38" s="10" t="str">
        <f>IFERROR(__xludf.DUMMYFUNCTION("""COMPUTED_VALUE"""),"-")</f>
        <v>-</v>
      </c>
      <c r="FK38" s="10" t="str">
        <f>IFERROR(__xludf.DUMMYFUNCTION("""COMPUTED_VALUE"""),"-")</f>
        <v>-</v>
      </c>
      <c r="FL38" s="10" t="str">
        <f>IFERROR(__xludf.DUMMYFUNCTION("""COMPUTED_VALUE"""),"-")</f>
        <v>-</v>
      </c>
      <c r="FM38" s="10" t="str">
        <f>IFERROR(__xludf.DUMMYFUNCTION("""COMPUTED_VALUE"""),"-")</f>
        <v>-</v>
      </c>
      <c r="FN38" s="10" t="str">
        <f>IFERROR(__xludf.DUMMYFUNCTION("""COMPUTED_VALUE"""),"-")</f>
        <v>-</v>
      </c>
      <c r="FO38" s="10" t="str">
        <f>IFERROR(__xludf.DUMMYFUNCTION("""COMPUTED_VALUE"""),"-")</f>
        <v>-</v>
      </c>
      <c r="FP38" s="10" t="str">
        <f>IFERROR(__xludf.DUMMYFUNCTION("""COMPUTED_VALUE"""),"-")</f>
        <v>-</v>
      </c>
      <c r="FQ38" s="10" t="str">
        <f>IFERROR(__xludf.DUMMYFUNCTION("""COMPUTED_VALUE"""),"-")</f>
        <v>-</v>
      </c>
      <c r="FR38" s="10" t="str">
        <f>IFERROR(__xludf.DUMMYFUNCTION("""COMPUTED_VALUE"""),"-")</f>
        <v>-</v>
      </c>
      <c r="FS38" s="10" t="str">
        <f>IFERROR(__xludf.DUMMYFUNCTION("""COMPUTED_VALUE"""),"-")</f>
        <v>-</v>
      </c>
      <c r="FT38" s="10" t="str">
        <f>IFERROR(__xludf.DUMMYFUNCTION("""COMPUTED_VALUE"""),"-")</f>
        <v>-</v>
      </c>
      <c r="FU38" s="10" t="str">
        <f>IFERROR(__xludf.DUMMYFUNCTION("""COMPUTED_VALUE"""),"-")</f>
        <v>-</v>
      </c>
      <c r="FV38" s="10" t="str">
        <f>IFERROR(__xludf.DUMMYFUNCTION("""COMPUTED_VALUE"""),"-")</f>
        <v>-</v>
      </c>
      <c r="FW38" s="10" t="str">
        <f>IFERROR(__xludf.DUMMYFUNCTION("""COMPUTED_VALUE"""),"-")</f>
        <v>-</v>
      </c>
      <c r="FX38" s="10" t="str">
        <f>IFERROR(__xludf.DUMMYFUNCTION("""COMPUTED_VALUE"""),"-")</f>
        <v>-</v>
      </c>
      <c r="FY38" s="10" t="str">
        <f>IFERROR(__xludf.DUMMYFUNCTION("""COMPUTED_VALUE"""),"-")</f>
        <v>-</v>
      </c>
      <c r="FZ38" s="10" t="str">
        <f>IFERROR(__xludf.DUMMYFUNCTION("""COMPUTED_VALUE"""),"-")</f>
        <v>-</v>
      </c>
      <c r="GA38" s="10" t="str">
        <f>IFERROR(__xludf.DUMMYFUNCTION("""COMPUTED_VALUE"""),"-")</f>
        <v>-</v>
      </c>
      <c r="GB38" s="10" t="str">
        <f>IFERROR(__xludf.DUMMYFUNCTION("""COMPUTED_VALUE"""),"-")</f>
        <v>-</v>
      </c>
      <c r="GC38" s="10" t="str">
        <f>IFERROR(__xludf.DUMMYFUNCTION("""COMPUTED_VALUE"""),"-")</f>
        <v>-</v>
      </c>
      <c r="GD38" s="10" t="str">
        <f>IFERROR(__xludf.DUMMYFUNCTION("""COMPUTED_VALUE"""),"-")</f>
        <v>-</v>
      </c>
      <c r="GE38" s="10" t="str">
        <f>IFERROR(__xludf.DUMMYFUNCTION("""COMPUTED_VALUE"""),"-")</f>
        <v>-</v>
      </c>
      <c r="GF38" s="10" t="str">
        <f>IFERROR(__xludf.DUMMYFUNCTION("""COMPUTED_VALUE"""),"-")</f>
        <v>-</v>
      </c>
      <c r="GG38" s="10" t="str">
        <f>IFERROR(__xludf.DUMMYFUNCTION("""COMPUTED_VALUE"""),"-")</f>
        <v>-</v>
      </c>
      <c r="GH38" s="10" t="str">
        <f>IFERROR(__xludf.DUMMYFUNCTION("""COMPUTED_VALUE"""),"-")</f>
        <v>-</v>
      </c>
      <c r="GI38" s="10" t="str">
        <f>IFERROR(__xludf.DUMMYFUNCTION("""COMPUTED_VALUE"""),"-")</f>
        <v>-</v>
      </c>
      <c r="GJ38" s="10" t="str">
        <f>IFERROR(__xludf.DUMMYFUNCTION("""COMPUTED_VALUE"""),"-")</f>
        <v>-</v>
      </c>
      <c r="GK38" s="10" t="str">
        <f>IFERROR(__xludf.DUMMYFUNCTION("""COMPUTED_VALUE"""),"-")</f>
        <v>-</v>
      </c>
      <c r="GL38" s="10" t="str">
        <f>IFERROR(__xludf.DUMMYFUNCTION("""COMPUTED_VALUE"""),"-")</f>
        <v>-</v>
      </c>
      <c r="GM38" s="10" t="str">
        <f>IFERROR(__xludf.DUMMYFUNCTION("""COMPUTED_VALUE"""),"-")</f>
        <v>-</v>
      </c>
      <c r="GN38" s="10" t="str">
        <f>IFERROR(__xludf.DUMMYFUNCTION("""COMPUTED_VALUE"""),"-")</f>
        <v>-</v>
      </c>
      <c r="GO38" s="10" t="str">
        <f>IFERROR(__xludf.DUMMYFUNCTION("""COMPUTED_VALUE"""),"-")</f>
        <v>-</v>
      </c>
      <c r="GP38" s="10" t="str">
        <f>IFERROR(__xludf.DUMMYFUNCTION("""COMPUTED_VALUE"""),"-")</f>
        <v>-</v>
      </c>
      <c r="GQ38" s="10" t="str">
        <f>IFERROR(__xludf.DUMMYFUNCTION("""COMPUTED_VALUE"""),"-")</f>
        <v>-</v>
      </c>
      <c r="GR38" s="10" t="str">
        <f>IFERROR(__xludf.DUMMYFUNCTION("""COMPUTED_VALUE"""),"-")</f>
        <v>-</v>
      </c>
      <c r="GS38" s="10" t="str">
        <f>IFERROR(__xludf.DUMMYFUNCTION("""COMPUTED_VALUE"""),"-")</f>
        <v>-</v>
      </c>
      <c r="GT38" s="10" t="str">
        <f>IFERROR(__xludf.DUMMYFUNCTION("""COMPUTED_VALUE"""),"-")</f>
        <v>-</v>
      </c>
      <c r="GU38" s="10" t="str">
        <f>IFERROR(__xludf.DUMMYFUNCTION("""COMPUTED_VALUE"""),"-")</f>
        <v>-</v>
      </c>
      <c r="GV38" s="10" t="str">
        <f>IFERROR(__xludf.DUMMYFUNCTION("""COMPUTED_VALUE"""),"-")</f>
        <v>-</v>
      </c>
      <c r="GW38" s="10" t="str">
        <f>IFERROR(__xludf.DUMMYFUNCTION("""COMPUTED_VALUE"""),"-")</f>
        <v>-</v>
      </c>
      <c r="GX38" s="10" t="str">
        <f>IFERROR(__xludf.DUMMYFUNCTION("""COMPUTED_VALUE"""),"-")</f>
        <v>-</v>
      </c>
      <c r="GY38" s="10" t="str">
        <f>IFERROR(__xludf.DUMMYFUNCTION("""COMPUTED_VALUE"""),"-")</f>
        <v>-</v>
      </c>
      <c r="GZ38" s="10" t="str">
        <f>IFERROR(__xludf.DUMMYFUNCTION("""COMPUTED_VALUE"""),"-")</f>
        <v>-</v>
      </c>
      <c r="HA38" s="10" t="str">
        <f>IFERROR(__xludf.DUMMYFUNCTION("""COMPUTED_VALUE"""),"-")</f>
        <v>-</v>
      </c>
      <c r="HB38" s="10" t="str">
        <f>IFERROR(__xludf.DUMMYFUNCTION("""COMPUTED_VALUE"""),"-")</f>
        <v>-</v>
      </c>
      <c r="HC38" s="10" t="str">
        <f>IFERROR(__xludf.DUMMYFUNCTION("""COMPUTED_VALUE"""),"-")</f>
        <v>-</v>
      </c>
      <c r="HD38" s="10" t="str">
        <f>IFERROR(__xludf.DUMMYFUNCTION("""COMPUTED_VALUE"""),"-")</f>
        <v>-</v>
      </c>
      <c r="HE38" s="10" t="str">
        <f>IFERROR(__xludf.DUMMYFUNCTION("""COMPUTED_VALUE"""),"-")</f>
        <v>-</v>
      </c>
      <c r="HF38" s="10" t="str">
        <f>IFERROR(__xludf.DUMMYFUNCTION("""COMPUTED_VALUE"""),"-")</f>
        <v>-</v>
      </c>
      <c r="HG38" s="10" t="str">
        <f>IFERROR(__xludf.DUMMYFUNCTION("""COMPUTED_VALUE"""),"-")</f>
        <v>-</v>
      </c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</row>
    <row r="39">
      <c r="A39" s="7"/>
      <c r="B39" s="8"/>
      <c r="C39" s="8" t="str">
        <f t="shared" si="1"/>
        <v>37 - 42</v>
      </c>
      <c r="D39" s="7" t="str">
        <f>IFERROR(__xludf.DUMMYFUNCTION("""COMPUTED_VALUE"""),"NemanjaSo2005")</f>
        <v>NemanjaSo2005</v>
      </c>
      <c r="E39" s="7" t="str">
        <f>IFERROR(__xludf.DUMMYFUNCTION("""COMPUTED_VALUE"""),"Nemanja")</f>
        <v>Nemanja</v>
      </c>
      <c r="F39" s="7" t="str">
        <f>IFERROR(__xludf.DUMMYFUNCTION("""COMPUTED_VALUE"""),"Majski")</f>
        <v>Majski</v>
      </c>
      <c r="G39" s="9">
        <f>IFERROR(__xludf.DUMMYFUNCTION("""COMPUTED_VALUE"""),91.0)</f>
        <v>91</v>
      </c>
      <c r="H39" s="7" t="str">
        <f>IFERROR(__xludf.DUMMYFUNCTION("""COMPUTED_VALUE"""),"ODOBREN")</f>
        <v>ODOBREN</v>
      </c>
      <c r="I39" s="7" t="str">
        <f>IFERROR(__xludf.DUMMYFUNCTION("""COMPUTED_VALUE"""),"Sombor")</f>
        <v>Sombor</v>
      </c>
      <c r="J39" s="7" t="str">
        <f>IFERROR(__xludf.DUMMYFUNCTION("""COMPUTED_VALUE"""),"Gimnazija Veljko Petrović")</f>
        <v>Gimnazija Veljko Petrović</v>
      </c>
      <c r="K39" s="7" t="str">
        <f>IFERROR(__xludf.DUMMYFUNCTION("""COMPUTED_VALUE"""),"OŠ 7.")</f>
        <v>OŠ 7.</v>
      </c>
      <c r="L39" s="7" t="str">
        <f>IFERROR(__xludf.DUMMYFUNCTION("""COMPUTED_VALUE"""),"B")</f>
        <v>B</v>
      </c>
      <c r="M39" s="7" t="str">
        <f>IFERROR(__xludf.DUMMYFUNCTION("""COMPUTED_VALUE"""),"Duško Obradović")</f>
        <v>Duško Obradović</v>
      </c>
      <c r="N39" s="11">
        <f>IFERROR(__xludf.DUMMYFUNCTION("""COMPUTED_VALUE"""),48.0)</f>
        <v>48</v>
      </c>
      <c r="O39" s="10">
        <f>IFERROR(__xludf.DUMMYFUNCTION("""COMPUTED_VALUE"""),43.0)</f>
        <v>43</v>
      </c>
      <c r="P39" s="10">
        <f>IFERROR(__xludf.DUMMYFUNCTION("""COMPUTED_VALUE"""),0.0)</f>
        <v>0</v>
      </c>
      <c r="Q39" s="10" t="str">
        <f>IFERROR(__xludf.DUMMYFUNCTION("""COMPUTED_VALUE"""),"-")</f>
        <v>-</v>
      </c>
      <c r="R39" s="10" t="str">
        <f>IFERROR(__xludf.DUMMYFUNCTION("""COMPUTED_VALUE"""),"-")</f>
        <v>-</v>
      </c>
      <c r="S39" s="10" t="str">
        <f>IFERROR(__xludf.DUMMYFUNCTION("""COMPUTED_VALUE"""),"-")</f>
        <v>-</v>
      </c>
      <c r="T39" s="11">
        <f>IFERROR(__xludf.DUMMYFUNCTION("""COMPUTED_VALUE"""),1.0)</f>
        <v>1</v>
      </c>
      <c r="U39" s="10">
        <f>IFERROR(__xludf.DUMMYFUNCTION("""COMPUTED_VALUE"""),1.0)</f>
        <v>1</v>
      </c>
      <c r="V39" s="10">
        <f>IFERROR(__xludf.DUMMYFUNCTION("""COMPUTED_VALUE"""),1.0)</f>
        <v>1</v>
      </c>
      <c r="W39" s="10">
        <f>IFERROR(__xludf.DUMMYFUNCTION("""COMPUTED_VALUE"""),1.0)</f>
        <v>1</v>
      </c>
      <c r="X39" s="10">
        <f>IFERROR(__xludf.DUMMYFUNCTION("""COMPUTED_VALUE"""),1.0)</f>
        <v>1</v>
      </c>
      <c r="Y39" s="10">
        <f>IFERROR(__xludf.DUMMYFUNCTION("""COMPUTED_VALUE"""),1.0)</f>
        <v>1</v>
      </c>
      <c r="Z39" s="10">
        <f>IFERROR(__xludf.DUMMYFUNCTION("""COMPUTED_VALUE"""),1.0)</f>
        <v>1</v>
      </c>
      <c r="AA39" s="10">
        <f>IFERROR(__xludf.DUMMYFUNCTION("""COMPUTED_VALUE"""),1.0)</f>
        <v>1</v>
      </c>
      <c r="AB39" s="10">
        <f>IFERROR(__xludf.DUMMYFUNCTION("""COMPUTED_VALUE"""),1.0)</f>
        <v>1</v>
      </c>
      <c r="AC39" s="10">
        <f>IFERROR(__xludf.DUMMYFUNCTION("""COMPUTED_VALUE"""),1.0)</f>
        <v>1</v>
      </c>
      <c r="AD39" s="10">
        <f>IFERROR(__xludf.DUMMYFUNCTION("""COMPUTED_VALUE"""),1.0)</f>
        <v>1</v>
      </c>
      <c r="AE39" s="10">
        <f>IFERROR(__xludf.DUMMYFUNCTION("""COMPUTED_VALUE"""),1.0)</f>
        <v>1</v>
      </c>
      <c r="AF39" s="10" t="str">
        <f>IFERROR(__xludf.DUMMYFUNCTION("""COMPUTED_VALUE"""),"WA")</f>
        <v>WA</v>
      </c>
      <c r="AG39" s="10" t="str">
        <f>IFERROR(__xludf.DUMMYFUNCTION("""COMPUTED_VALUE"""),"WA")</f>
        <v>WA</v>
      </c>
      <c r="AH39" s="10" t="str">
        <f>IFERROR(__xludf.DUMMYFUNCTION("""COMPUTED_VALUE"""),"TLE")</f>
        <v>TLE</v>
      </c>
      <c r="AI39" s="10" t="str">
        <f>IFERROR(__xludf.DUMMYFUNCTION("""COMPUTED_VALUE"""),"TLE")</f>
        <v>TLE</v>
      </c>
      <c r="AJ39" s="10" t="str">
        <f>IFERROR(__xludf.DUMMYFUNCTION("""COMPUTED_VALUE"""),"WA")</f>
        <v>WA</v>
      </c>
      <c r="AK39" s="10" t="str">
        <f>IFERROR(__xludf.DUMMYFUNCTION("""COMPUTED_VALUE"""),"TLE")</f>
        <v>TLE</v>
      </c>
      <c r="AL39" s="10" t="str">
        <f>IFERROR(__xludf.DUMMYFUNCTION("""COMPUTED_VALUE"""),"TLE")</f>
        <v>TLE</v>
      </c>
      <c r="AM39" s="10" t="str">
        <f>IFERROR(__xludf.DUMMYFUNCTION("""COMPUTED_VALUE"""),"TLE")</f>
        <v>TLE</v>
      </c>
      <c r="AN39" s="11">
        <f>IFERROR(__xludf.DUMMYFUNCTION("""COMPUTED_VALUE"""),1.0)</f>
        <v>1</v>
      </c>
      <c r="AO39" s="10">
        <f>IFERROR(__xludf.DUMMYFUNCTION("""COMPUTED_VALUE"""),1.0)</f>
        <v>1</v>
      </c>
      <c r="AP39" s="10">
        <f>IFERROR(__xludf.DUMMYFUNCTION("""COMPUTED_VALUE"""),1.0)</f>
        <v>1</v>
      </c>
      <c r="AQ39" s="10">
        <f>IFERROR(__xludf.DUMMYFUNCTION("""COMPUTED_VALUE"""),1.0)</f>
        <v>1</v>
      </c>
      <c r="AR39" s="10">
        <f>IFERROR(__xludf.DUMMYFUNCTION("""COMPUTED_VALUE"""),1.0)</f>
        <v>1</v>
      </c>
      <c r="AS39" s="10">
        <f>IFERROR(__xludf.DUMMYFUNCTION("""COMPUTED_VALUE"""),1.0)</f>
        <v>1</v>
      </c>
      <c r="AT39" s="10">
        <f>IFERROR(__xludf.DUMMYFUNCTION("""COMPUTED_VALUE"""),1.0)</f>
        <v>1</v>
      </c>
      <c r="AU39" s="10">
        <f>IFERROR(__xludf.DUMMYFUNCTION("""COMPUTED_VALUE"""),1.0)</f>
        <v>1</v>
      </c>
      <c r="AV39" s="10">
        <f>IFERROR(__xludf.DUMMYFUNCTION("""COMPUTED_VALUE"""),1.0)</f>
        <v>1</v>
      </c>
      <c r="AW39" s="10">
        <f>IFERROR(__xludf.DUMMYFUNCTION("""COMPUTED_VALUE"""),1.0)</f>
        <v>1</v>
      </c>
      <c r="AX39" s="10">
        <f>IFERROR(__xludf.DUMMYFUNCTION("""COMPUTED_VALUE"""),1.0)</f>
        <v>1</v>
      </c>
      <c r="AY39" s="10">
        <f>IFERROR(__xludf.DUMMYFUNCTION("""COMPUTED_VALUE"""),1.0)</f>
        <v>1</v>
      </c>
      <c r="AZ39" s="10" t="str">
        <f>IFERROR(__xludf.DUMMYFUNCTION("""COMPUTED_VALUE"""),"WA")</f>
        <v>WA</v>
      </c>
      <c r="BA39" s="10" t="str">
        <f>IFERROR(__xludf.DUMMYFUNCTION("""COMPUTED_VALUE"""),"WA")</f>
        <v>WA</v>
      </c>
      <c r="BB39" s="10" t="str">
        <f>IFERROR(__xludf.DUMMYFUNCTION("""COMPUTED_VALUE"""),"WA")</f>
        <v>WA</v>
      </c>
      <c r="BC39" s="10" t="str">
        <f>IFERROR(__xludf.DUMMYFUNCTION("""COMPUTED_VALUE"""),"WA")</f>
        <v>WA</v>
      </c>
      <c r="BD39" s="10" t="str">
        <f>IFERROR(__xludf.DUMMYFUNCTION("""COMPUTED_VALUE"""),"WA")</f>
        <v>WA</v>
      </c>
      <c r="BE39" s="10">
        <f>IFERROR(__xludf.DUMMYFUNCTION("""COMPUTED_VALUE"""),1.0)</f>
        <v>1</v>
      </c>
      <c r="BF39" s="10" t="str">
        <f>IFERROR(__xludf.DUMMYFUNCTION("""COMPUTED_VALUE"""),"WA")</f>
        <v>WA</v>
      </c>
      <c r="BG39" s="10" t="str">
        <f>IFERROR(__xludf.DUMMYFUNCTION("""COMPUTED_VALUE"""),"WA")</f>
        <v>WA</v>
      </c>
      <c r="BH39" s="10" t="str">
        <f>IFERROR(__xludf.DUMMYFUNCTION("""COMPUTED_VALUE"""),"WA")</f>
        <v>WA</v>
      </c>
      <c r="BI39" s="10" t="str">
        <f>IFERROR(__xludf.DUMMYFUNCTION("""COMPUTED_VALUE"""),"WA")</f>
        <v>WA</v>
      </c>
      <c r="BJ39" s="10" t="str">
        <f>IFERROR(__xludf.DUMMYFUNCTION("""COMPUTED_VALUE"""),"WA")</f>
        <v>WA</v>
      </c>
      <c r="BK39" s="10" t="str">
        <f>IFERROR(__xludf.DUMMYFUNCTION("""COMPUTED_VALUE"""),"WA")</f>
        <v>WA</v>
      </c>
      <c r="BL39" s="11" t="str">
        <f>IFERROR(__xludf.DUMMYFUNCTION("""COMPUTED_VALUE"""),"WA")</f>
        <v>WA</v>
      </c>
      <c r="BM39" s="10">
        <f>IFERROR(__xludf.DUMMYFUNCTION("""COMPUTED_VALUE"""),1.0)</f>
        <v>1</v>
      </c>
      <c r="BN39" s="10" t="str">
        <f>IFERROR(__xludf.DUMMYFUNCTION("""COMPUTED_VALUE"""),"RTE")</f>
        <v>RTE</v>
      </c>
      <c r="BO39" s="10" t="str">
        <f>IFERROR(__xludf.DUMMYFUNCTION("""COMPUTED_VALUE"""),"RTE")</f>
        <v>RTE</v>
      </c>
      <c r="BP39" s="10" t="str">
        <f>IFERROR(__xludf.DUMMYFUNCTION("""COMPUTED_VALUE"""),"RTE")</f>
        <v>RTE</v>
      </c>
      <c r="BQ39" s="10" t="str">
        <f>IFERROR(__xludf.DUMMYFUNCTION("""COMPUTED_VALUE"""),"RTE")</f>
        <v>RTE</v>
      </c>
      <c r="BR39" s="10" t="str">
        <f>IFERROR(__xludf.DUMMYFUNCTION("""COMPUTED_VALUE"""),"RTE")</f>
        <v>RTE</v>
      </c>
      <c r="BS39" s="10" t="str">
        <f>IFERROR(__xludf.DUMMYFUNCTION("""COMPUTED_VALUE"""),"RTE")</f>
        <v>RTE</v>
      </c>
      <c r="BT39" s="10" t="str">
        <f>IFERROR(__xludf.DUMMYFUNCTION("""COMPUTED_VALUE"""),"RTE")</f>
        <v>RTE</v>
      </c>
      <c r="BU39" s="10" t="str">
        <f>IFERROR(__xludf.DUMMYFUNCTION("""COMPUTED_VALUE"""),"WA")</f>
        <v>WA</v>
      </c>
      <c r="BV39" s="10" t="str">
        <f>IFERROR(__xludf.DUMMYFUNCTION("""COMPUTED_VALUE"""),"WA")</f>
        <v>WA</v>
      </c>
      <c r="BW39" s="10" t="str">
        <f>IFERROR(__xludf.DUMMYFUNCTION("""COMPUTED_VALUE"""),"WA")</f>
        <v>WA</v>
      </c>
      <c r="BX39" s="10" t="str">
        <f>IFERROR(__xludf.DUMMYFUNCTION("""COMPUTED_VALUE"""),"WA")</f>
        <v>WA</v>
      </c>
      <c r="BY39" s="10" t="str">
        <f>IFERROR(__xludf.DUMMYFUNCTION("""COMPUTED_VALUE"""),"WA")</f>
        <v>WA</v>
      </c>
      <c r="BZ39" s="10" t="str">
        <f>IFERROR(__xludf.DUMMYFUNCTION("""COMPUTED_VALUE"""),"WA")</f>
        <v>WA</v>
      </c>
      <c r="CA39" s="10" t="str">
        <f>IFERROR(__xludf.DUMMYFUNCTION("""COMPUTED_VALUE"""),"WA")</f>
        <v>WA</v>
      </c>
      <c r="CB39" s="10" t="str">
        <f>IFERROR(__xludf.DUMMYFUNCTION("""COMPUTED_VALUE"""),"WA")</f>
        <v>WA</v>
      </c>
      <c r="CC39" s="10" t="str">
        <f>IFERROR(__xludf.DUMMYFUNCTION("""COMPUTED_VALUE"""),"WA")</f>
        <v>WA</v>
      </c>
      <c r="CD39" s="10" t="str">
        <f>IFERROR(__xludf.DUMMYFUNCTION("""COMPUTED_VALUE"""),"WA")</f>
        <v>WA</v>
      </c>
      <c r="CE39" s="10" t="str">
        <f>IFERROR(__xludf.DUMMYFUNCTION("""COMPUTED_VALUE"""),"RTE")</f>
        <v>RTE</v>
      </c>
      <c r="CF39" s="10" t="str">
        <f>IFERROR(__xludf.DUMMYFUNCTION("""COMPUTED_VALUE"""),"RTE")</f>
        <v>RTE</v>
      </c>
      <c r="CG39" s="10" t="str">
        <f>IFERROR(__xludf.DUMMYFUNCTION("""COMPUTED_VALUE"""),"RTE")</f>
        <v>RTE</v>
      </c>
      <c r="CH39" s="10" t="str">
        <f>IFERROR(__xludf.DUMMYFUNCTION("""COMPUTED_VALUE"""),"RTE")</f>
        <v>RTE</v>
      </c>
      <c r="CI39" s="10" t="str">
        <f>IFERROR(__xludf.DUMMYFUNCTION("""COMPUTED_VALUE"""),"RTE")</f>
        <v>RTE</v>
      </c>
      <c r="CJ39" s="10" t="str">
        <f>IFERROR(__xludf.DUMMYFUNCTION("""COMPUTED_VALUE"""),"RTE")</f>
        <v>RTE</v>
      </c>
      <c r="CK39" s="10" t="str">
        <f>IFERROR(__xludf.DUMMYFUNCTION("""COMPUTED_VALUE"""),"RTE")</f>
        <v>RTE</v>
      </c>
      <c r="CL39" s="10" t="str">
        <f>IFERROR(__xludf.DUMMYFUNCTION("""COMPUTED_VALUE"""),"RTE")</f>
        <v>RTE</v>
      </c>
      <c r="CM39" s="10" t="str">
        <f>IFERROR(__xludf.DUMMYFUNCTION("""COMPUTED_VALUE"""),"RTE")</f>
        <v>RTE</v>
      </c>
      <c r="CN39" s="10" t="str">
        <f>IFERROR(__xludf.DUMMYFUNCTION("""COMPUTED_VALUE"""),"RTE")</f>
        <v>RTE</v>
      </c>
      <c r="CO39" s="11" t="str">
        <f>IFERROR(__xludf.DUMMYFUNCTION("""COMPUTED_VALUE"""),"-")</f>
        <v>-</v>
      </c>
      <c r="CP39" s="10" t="str">
        <f>IFERROR(__xludf.DUMMYFUNCTION("""COMPUTED_VALUE"""),"-")</f>
        <v>-</v>
      </c>
      <c r="CQ39" s="10" t="str">
        <f>IFERROR(__xludf.DUMMYFUNCTION("""COMPUTED_VALUE"""),"-")</f>
        <v>-</v>
      </c>
      <c r="CR39" s="10" t="str">
        <f>IFERROR(__xludf.DUMMYFUNCTION("""COMPUTED_VALUE"""),"-")</f>
        <v>-</v>
      </c>
      <c r="CS39" s="10" t="str">
        <f>IFERROR(__xludf.DUMMYFUNCTION("""COMPUTED_VALUE"""),"-")</f>
        <v>-</v>
      </c>
      <c r="CT39" s="10" t="str">
        <f>IFERROR(__xludf.DUMMYFUNCTION("""COMPUTED_VALUE"""),"-")</f>
        <v>-</v>
      </c>
      <c r="CU39" s="10" t="str">
        <f>IFERROR(__xludf.DUMMYFUNCTION("""COMPUTED_VALUE"""),"-")</f>
        <v>-</v>
      </c>
      <c r="CV39" s="10" t="str">
        <f>IFERROR(__xludf.DUMMYFUNCTION("""COMPUTED_VALUE"""),"-")</f>
        <v>-</v>
      </c>
      <c r="CW39" s="10" t="str">
        <f>IFERROR(__xludf.DUMMYFUNCTION("""COMPUTED_VALUE"""),"-")</f>
        <v>-</v>
      </c>
      <c r="CX39" s="10" t="str">
        <f>IFERROR(__xludf.DUMMYFUNCTION("""COMPUTED_VALUE"""),"-")</f>
        <v>-</v>
      </c>
      <c r="CY39" s="10" t="str">
        <f>IFERROR(__xludf.DUMMYFUNCTION("""COMPUTED_VALUE"""),"-")</f>
        <v>-</v>
      </c>
      <c r="CZ39" s="10" t="str">
        <f>IFERROR(__xludf.DUMMYFUNCTION("""COMPUTED_VALUE"""),"-")</f>
        <v>-</v>
      </c>
      <c r="DA39" s="10" t="str">
        <f>IFERROR(__xludf.DUMMYFUNCTION("""COMPUTED_VALUE"""),"-")</f>
        <v>-</v>
      </c>
      <c r="DB39" s="10" t="str">
        <f>IFERROR(__xludf.DUMMYFUNCTION("""COMPUTED_VALUE"""),"-")</f>
        <v>-</v>
      </c>
      <c r="DC39" s="10" t="str">
        <f>IFERROR(__xludf.DUMMYFUNCTION("""COMPUTED_VALUE"""),"-")</f>
        <v>-</v>
      </c>
      <c r="DD39" s="10" t="str">
        <f>IFERROR(__xludf.DUMMYFUNCTION("""COMPUTED_VALUE"""),"-")</f>
        <v>-</v>
      </c>
      <c r="DE39" s="10" t="str">
        <f>IFERROR(__xludf.DUMMYFUNCTION("""COMPUTED_VALUE"""),"-")</f>
        <v>-</v>
      </c>
      <c r="DF39" s="10" t="str">
        <f>IFERROR(__xludf.DUMMYFUNCTION("""COMPUTED_VALUE"""),"-")</f>
        <v>-</v>
      </c>
      <c r="DG39" s="10" t="str">
        <f>IFERROR(__xludf.DUMMYFUNCTION("""COMPUTED_VALUE"""),"-")</f>
        <v>-</v>
      </c>
      <c r="DH39" s="10" t="str">
        <f>IFERROR(__xludf.DUMMYFUNCTION("""COMPUTED_VALUE"""),"-")</f>
        <v>-</v>
      </c>
      <c r="DI39" s="10" t="str">
        <f>IFERROR(__xludf.DUMMYFUNCTION("""COMPUTED_VALUE"""),"-")</f>
        <v>-</v>
      </c>
      <c r="DJ39" s="10" t="str">
        <f>IFERROR(__xludf.DUMMYFUNCTION("""COMPUTED_VALUE"""),"-")</f>
        <v>-</v>
      </c>
      <c r="DK39" s="10" t="str">
        <f>IFERROR(__xludf.DUMMYFUNCTION("""COMPUTED_VALUE"""),"-")</f>
        <v>-</v>
      </c>
      <c r="DL39" s="10" t="str">
        <f>IFERROR(__xludf.DUMMYFUNCTION("""COMPUTED_VALUE"""),"-")</f>
        <v>-</v>
      </c>
      <c r="DM39" s="10" t="str">
        <f>IFERROR(__xludf.DUMMYFUNCTION("""COMPUTED_VALUE"""),"-")</f>
        <v>-</v>
      </c>
      <c r="DN39" s="10" t="str">
        <f>IFERROR(__xludf.DUMMYFUNCTION("""COMPUTED_VALUE"""),"-")</f>
        <v>-</v>
      </c>
      <c r="DO39" s="10" t="str">
        <f>IFERROR(__xludf.DUMMYFUNCTION("""COMPUTED_VALUE"""),"-")</f>
        <v>-</v>
      </c>
      <c r="DP39" s="10" t="str">
        <f>IFERROR(__xludf.DUMMYFUNCTION("""COMPUTED_VALUE"""),"-")</f>
        <v>-</v>
      </c>
      <c r="DQ39" s="10" t="str">
        <f>IFERROR(__xludf.DUMMYFUNCTION("""COMPUTED_VALUE"""),"-")</f>
        <v>-</v>
      </c>
      <c r="DR39" s="10" t="str">
        <f>IFERROR(__xludf.DUMMYFUNCTION("""COMPUTED_VALUE"""),"-")</f>
        <v>-</v>
      </c>
      <c r="DS39" s="10" t="str">
        <f>IFERROR(__xludf.DUMMYFUNCTION("""COMPUTED_VALUE"""),"-")</f>
        <v>-</v>
      </c>
      <c r="DT39" s="10" t="str">
        <f>IFERROR(__xludf.DUMMYFUNCTION("""COMPUTED_VALUE"""),"-")</f>
        <v>-</v>
      </c>
      <c r="DU39" s="10" t="str">
        <f>IFERROR(__xludf.DUMMYFUNCTION("""COMPUTED_VALUE"""),"-")</f>
        <v>-</v>
      </c>
      <c r="DV39" s="10" t="str">
        <f>IFERROR(__xludf.DUMMYFUNCTION("""COMPUTED_VALUE"""),"-")</f>
        <v>-</v>
      </c>
      <c r="DW39" s="10" t="str">
        <f>IFERROR(__xludf.DUMMYFUNCTION("""COMPUTED_VALUE"""),"-")</f>
        <v>-</v>
      </c>
      <c r="DX39" s="10" t="str">
        <f>IFERROR(__xludf.DUMMYFUNCTION("""COMPUTED_VALUE"""),"-")</f>
        <v>-</v>
      </c>
      <c r="DY39" s="10" t="str">
        <f>IFERROR(__xludf.DUMMYFUNCTION("""COMPUTED_VALUE"""),"-")</f>
        <v>-</v>
      </c>
      <c r="DZ39" s="10" t="str">
        <f>IFERROR(__xludf.DUMMYFUNCTION("""COMPUTED_VALUE"""),"-")</f>
        <v>-</v>
      </c>
      <c r="EA39" s="10" t="str">
        <f>IFERROR(__xludf.DUMMYFUNCTION("""COMPUTED_VALUE"""),"-")</f>
        <v>-</v>
      </c>
      <c r="EB39" s="10" t="str">
        <f>IFERROR(__xludf.DUMMYFUNCTION("""COMPUTED_VALUE"""),"-")</f>
        <v>-</v>
      </c>
      <c r="EC39" s="10" t="str">
        <f>IFERROR(__xludf.DUMMYFUNCTION("""COMPUTED_VALUE"""),"-")</f>
        <v>-</v>
      </c>
      <c r="ED39" s="10" t="str">
        <f>IFERROR(__xludf.DUMMYFUNCTION("""COMPUTED_VALUE"""),"-")</f>
        <v>-</v>
      </c>
      <c r="EE39" s="10" t="str">
        <f>IFERROR(__xludf.DUMMYFUNCTION("""COMPUTED_VALUE"""),"-")</f>
        <v>-</v>
      </c>
      <c r="EF39" s="10" t="str">
        <f>IFERROR(__xludf.DUMMYFUNCTION("""COMPUTED_VALUE"""),"-")</f>
        <v>-</v>
      </c>
      <c r="EG39" s="10" t="str">
        <f>IFERROR(__xludf.DUMMYFUNCTION("""COMPUTED_VALUE"""),"-")</f>
        <v>-</v>
      </c>
      <c r="EH39" s="10" t="str">
        <f>IFERROR(__xludf.DUMMYFUNCTION("""COMPUTED_VALUE"""),"-")</f>
        <v>-</v>
      </c>
      <c r="EI39" s="10" t="str">
        <f>IFERROR(__xludf.DUMMYFUNCTION("""COMPUTED_VALUE"""),"-")</f>
        <v>-</v>
      </c>
      <c r="EJ39" s="10" t="str">
        <f>IFERROR(__xludf.DUMMYFUNCTION("""COMPUTED_VALUE"""),"-")</f>
        <v>-</v>
      </c>
      <c r="EK39" s="10" t="str">
        <f>IFERROR(__xludf.DUMMYFUNCTION("""COMPUTED_VALUE"""),"-")</f>
        <v>-</v>
      </c>
      <c r="EL39" s="10" t="str">
        <f>IFERROR(__xludf.DUMMYFUNCTION("""COMPUTED_VALUE"""),"-")</f>
        <v>-</v>
      </c>
      <c r="EM39" s="10" t="str">
        <f>IFERROR(__xludf.DUMMYFUNCTION("""COMPUTED_VALUE"""),"-")</f>
        <v>-</v>
      </c>
      <c r="EN39" s="10" t="str">
        <f>IFERROR(__xludf.DUMMYFUNCTION("""COMPUTED_VALUE"""),"-")</f>
        <v>-</v>
      </c>
      <c r="EO39" s="10" t="str">
        <f>IFERROR(__xludf.DUMMYFUNCTION("""COMPUTED_VALUE"""),"-")</f>
        <v>-</v>
      </c>
      <c r="EP39" s="10" t="str">
        <f>IFERROR(__xludf.DUMMYFUNCTION("""COMPUTED_VALUE"""),"-")</f>
        <v>-</v>
      </c>
      <c r="EQ39" s="10" t="str">
        <f>IFERROR(__xludf.DUMMYFUNCTION("""COMPUTED_VALUE"""),"-")</f>
        <v>-</v>
      </c>
      <c r="ER39" s="10" t="str">
        <f>IFERROR(__xludf.DUMMYFUNCTION("""COMPUTED_VALUE"""),"-")</f>
        <v>-</v>
      </c>
      <c r="ES39" s="10" t="str">
        <f>IFERROR(__xludf.DUMMYFUNCTION("""COMPUTED_VALUE"""),"-")</f>
        <v>-</v>
      </c>
      <c r="ET39" s="10" t="str">
        <f>IFERROR(__xludf.DUMMYFUNCTION("""COMPUTED_VALUE"""),"-")</f>
        <v>-</v>
      </c>
      <c r="EU39" s="10" t="str">
        <f>IFERROR(__xludf.DUMMYFUNCTION("""COMPUTED_VALUE"""),"-")</f>
        <v>-</v>
      </c>
      <c r="EV39" s="10" t="str">
        <f>IFERROR(__xludf.DUMMYFUNCTION("""COMPUTED_VALUE"""),"-")</f>
        <v>-</v>
      </c>
      <c r="EW39" s="10" t="str">
        <f>IFERROR(__xludf.DUMMYFUNCTION("""COMPUTED_VALUE"""),"-")</f>
        <v>-</v>
      </c>
      <c r="EX39" s="10" t="str">
        <f>IFERROR(__xludf.DUMMYFUNCTION("""COMPUTED_VALUE"""),"-")</f>
        <v>-</v>
      </c>
      <c r="EY39" s="10" t="str">
        <f>IFERROR(__xludf.DUMMYFUNCTION("""COMPUTED_VALUE"""),"-")</f>
        <v>-</v>
      </c>
      <c r="EZ39" s="10" t="str">
        <f>IFERROR(__xludf.DUMMYFUNCTION("""COMPUTED_VALUE"""),"-")</f>
        <v>-</v>
      </c>
      <c r="FA39" s="10" t="str">
        <f>IFERROR(__xludf.DUMMYFUNCTION("""COMPUTED_VALUE"""),"-")</f>
        <v>-</v>
      </c>
      <c r="FB39" s="10" t="str">
        <f>IFERROR(__xludf.DUMMYFUNCTION("""COMPUTED_VALUE"""),"-")</f>
        <v>-</v>
      </c>
      <c r="FC39" s="10" t="str">
        <f>IFERROR(__xludf.DUMMYFUNCTION("""COMPUTED_VALUE"""),"-")</f>
        <v>-</v>
      </c>
      <c r="FD39" s="11" t="str">
        <f>IFERROR(__xludf.DUMMYFUNCTION("""COMPUTED_VALUE"""),"-")</f>
        <v>-</v>
      </c>
      <c r="FE39" s="10" t="str">
        <f>IFERROR(__xludf.DUMMYFUNCTION("""COMPUTED_VALUE"""),"-")</f>
        <v>-</v>
      </c>
      <c r="FF39" s="10" t="str">
        <f>IFERROR(__xludf.DUMMYFUNCTION("""COMPUTED_VALUE"""),"-")</f>
        <v>-</v>
      </c>
      <c r="FG39" s="10" t="str">
        <f>IFERROR(__xludf.DUMMYFUNCTION("""COMPUTED_VALUE"""),"-")</f>
        <v>-</v>
      </c>
      <c r="FH39" s="10" t="str">
        <f>IFERROR(__xludf.DUMMYFUNCTION("""COMPUTED_VALUE"""),"-")</f>
        <v>-</v>
      </c>
      <c r="FI39" s="10" t="str">
        <f>IFERROR(__xludf.DUMMYFUNCTION("""COMPUTED_VALUE"""),"-")</f>
        <v>-</v>
      </c>
      <c r="FJ39" s="10" t="str">
        <f>IFERROR(__xludf.DUMMYFUNCTION("""COMPUTED_VALUE"""),"-")</f>
        <v>-</v>
      </c>
      <c r="FK39" s="10" t="str">
        <f>IFERROR(__xludf.DUMMYFUNCTION("""COMPUTED_VALUE"""),"-")</f>
        <v>-</v>
      </c>
      <c r="FL39" s="10" t="str">
        <f>IFERROR(__xludf.DUMMYFUNCTION("""COMPUTED_VALUE"""),"-")</f>
        <v>-</v>
      </c>
      <c r="FM39" s="10" t="str">
        <f>IFERROR(__xludf.DUMMYFUNCTION("""COMPUTED_VALUE"""),"-")</f>
        <v>-</v>
      </c>
      <c r="FN39" s="10" t="str">
        <f>IFERROR(__xludf.DUMMYFUNCTION("""COMPUTED_VALUE"""),"-")</f>
        <v>-</v>
      </c>
      <c r="FO39" s="10" t="str">
        <f>IFERROR(__xludf.DUMMYFUNCTION("""COMPUTED_VALUE"""),"-")</f>
        <v>-</v>
      </c>
      <c r="FP39" s="10" t="str">
        <f>IFERROR(__xludf.DUMMYFUNCTION("""COMPUTED_VALUE"""),"-")</f>
        <v>-</v>
      </c>
      <c r="FQ39" s="10" t="str">
        <f>IFERROR(__xludf.DUMMYFUNCTION("""COMPUTED_VALUE"""),"-")</f>
        <v>-</v>
      </c>
      <c r="FR39" s="10" t="str">
        <f>IFERROR(__xludf.DUMMYFUNCTION("""COMPUTED_VALUE"""),"-")</f>
        <v>-</v>
      </c>
      <c r="FS39" s="10" t="str">
        <f>IFERROR(__xludf.DUMMYFUNCTION("""COMPUTED_VALUE"""),"-")</f>
        <v>-</v>
      </c>
      <c r="FT39" s="10" t="str">
        <f>IFERROR(__xludf.DUMMYFUNCTION("""COMPUTED_VALUE"""),"-")</f>
        <v>-</v>
      </c>
      <c r="FU39" s="10" t="str">
        <f>IFERROR(__xludf.DUMMYFUNCTION("""COMPUTED_VALUE"""),"-")</f>
        <v>-</v>
      </c>
      <c r="FV39" s="10" t="str">
        <f>IFERROR(__xludf.DUMMYFUNCTION("""COMPUTED_VALUE"""),"-")</f>
        <v>-</v>
      </c>
      <c r="FW39" s="10" t="str">
        <f>IFERROR(__xludf.DUMMYFUNCTION("""COMPUTED_VALUE"""),"-")</f>
        <v>-</v>
      </c>
      <c r="FX39" s="10" t="str">
        <f>IFERROR(__xludf.DUMMYFUNCTION("""COMPUTED_VALUE"""),"-")</f>
        <v>-</v>
      </c>
      <c r="FY39" s="10" t="str">
        <f>IFERROR(__xludf.DUMMYFUNCTION("""COMPUTED_VALUE"""),"-")</f>
        <v>-</v>
      </c>
      <c r="FZ39" s="10" t="str">
        <f>IFERROR(__xludf.DUMMYFUNCTION("""COMPUTED_VALUE"""),"-")</f>
        <v>-</v>
      </c>
      <c r="GA39" s="10" t="str">
        <f>IFERROR(__xludf.DUMMYFUNCTION("""COMPUTED_VALUE"""),"-")</f>
        <v>-</v>
      </c>
      <c r="GB39" s="10" t="str">
        <f>IFERROR(__xludf.DUMMYFUNCTION("""COMPUTED_VALUE"""),"-")</f>
        <v>-</v>
      </c>
      <c r="GC39" s="10" t="str">
        <f>IFERROR(__xludf.DUMMYFUNCTION("""COMPUTED_VALUE"""),"-")</f>
        <v>-</v>
      </c>
      <c r="GD39" s="10" t="str">
        <f>IFERROR(__xludf.DUMMYFUNCTION("""COMPUTED_VALUE"""),"-")</f>
        <v>-</v>
      </c>
      <c r="GE39" s="10" t="str">
        <f>IFERROR(__xludf.DUMMYFUNCTION("""COMPUTED_VALUE"""),"-")</f>
        <v>-</v>
      </c>
      <c r="GF39" s="10" t="str">
        <f>IFERROR(__xludf.DUMMYFUNCTION("""COMPUTED_VALUE"""),"-")</f>
        <v>-</v>
      </c>
      <c r="GG39" s="10" t="str">
        <f>IFERROR(__xludf.DUMMYFUNCTION("""COMPUTED_VALUE"""),"-")</f>
        <v>-</v>
      </c>
      <c r="GH39" s="10" t="str">
        <f>IFERROR(__xludf.DUMMYFUNCTION("""COMPUTED_VALUE"""),"-")</f>
        <v>-</v>
      </c>
      <c r="GI39" s="10" t="str">
        <f>IFERROR(__xludf.DUMMYFUNCTION("""COMPUTED_VALUE"""),"-")</f>
        <v>-</v>
      </c>
      <c r="GJ39" s="10" t="str">
        <f>IFERROR(__xludf.DUMMYFUNCTION("""COMPUTED_VALUE"""),"-")</f>
        <v>-</v>
      </c>
      <c r="GK39" s="10" t="str">
        <f>IFERROR(__xludf.DUMMYFUNCTION("""COMPUTED_VALUE"""),"-")</f>
        <v>-</v>
      </c>
      <c r="GL39" s="10" t="str">
        <f>IFERROR(__xludf.DUMMYFUNCTION("""COMPUTED_VALUE"""),"-")</f>
        <v>-</v>
      </c>
      <c r="GM39" s="10" t="str">
        <f>IFERROR(__xludf.DUMMYFUNCTION("""COMPUTED_VALUE"""),"-")</f>
        <v>-</v>
      </c>
      <c r="GN39" s="10" t="str">
        <f>IFERROR(__xludf.DUMMYFUNCTION("""COMPUTED_VALUE"""),"-")</f>
        <v>-</v>
      </c>
      <c r="GO39" s="10" t="str">
        <f>IFERROR(__xludf.DUMMYFUNCTION("""COMPUTED_VALUE"""),"-")</f>
        <v>-</v>
      </c>
      <c r="GP39" s="10" t="str">
        <f>IFERROR(__xludf.DUMMYFUNCTION("""COMPUTED_VALUE"""),"-")</f>
        <v>-</v>
      </c>
      <c r="GQ39" s="10" t="str">
        <f>IFERROR(__xludf.DUMMYFUNCTION("""COMPUTED_VALUE"""),"-")</f>
        <v>-</v>
      </c>
      <c r="GR39" s="10" t="str">
        <f>IFERROR(__xludf.DUMMYFUNCTION("""COMPUTED_VALUE"""),"-")</f>
        <v>-</v>
      </c>
      <c r="GS39" s="10" t="str">
        <f>IFERROR(__xludf.DUMMYFUNCTION("""COMPUTED_VALUE"""),"-")</f>
        <v>-</v>
      </c>
      <c r="GT39" s="10" t="str">
        <f>IFERROR(__xludf.DUMMYFUNCTION("""COMPUTED_VALUE"""),"-")</f>
        <v>-</v>
      </c>
      <c r="GU39" s="10" t="str">
        <f>IFERROR(__xludf.DUMMYFUNCTION("""COMPUTED_VALUE"""),"-")</f>
        <v>-</v>
      </c>
      <c r="GV39" s="10" t="str">
        <f>IFERROR(__xludf.DUMMYFUNCTION("""COMPUTED_VALUE"""),"-")</f>
        <v>-</v>
      </c>
      <c r="GW39" s="10" t="str">
        <f>IFERROR(__xludf.DUMMYFUNCTION("""COMPUTED_VALUE"""),"-")</f>
        <v>-</v>
      </c>
      <c r="GX39" s="10" t="str">
        <f>IFERROR(__xludf.DUMMYFUNCTION("""COMPUTED_VALUE"""),"-")</f>
        <v>-</v>
      </c>
      <c r="GY39" s="10" t="str">
        <f>IFERROR(__xludf.DUMMYFUNCTION("""COMPUTED_VALUE"""),"-")</f>
        <v>-</v>
      </c>
      <c r="GZ39" s="10" t="str">
        <f>IFERROR(__xludf.DUMMYFUNCTION("""COMPUTED_VALUE"""),"-")</f>
        <v>-</v>
      </c>
      <c r="HA39" s="10" t="str">
        <f>IFERROR(__xludf.DUMMYFUNCTION("""COMPUTED_VALUE"""),"-")</f>
        <v>-</v>
      </c>
      <c r="HB39" s="10" t="str">
        <f>IFERROR(__xludf.DUMMYFUNCTION("""COMPUTED_VALUE"""),"-")</f>
        <v>-</v>
      </c>
      <c r="HC39" s="10" t="str">
        <f>IFERROR(__xludf.DUMMYFUNCTION("""COMPUTED_VALUE"""),"-")</f>
        <v>-</v>
      </c>
      <c r="HD39" s="10" t="str">
        <f>IFERROR(__xludf.DUMMYFUNCTION("""COMPUTED_VALUE"""),"-")</f>
        <v>-</v>
      </c>
      <c r="HE39" s="10" t="str">
        <f>IFERROR(__xludf.DUMMYFUNCTION("""COMPUTED_VALUE"""),"-")</f>
        <v>-</v>
      </c>
      <c r="HF39" s="10" t="str">
        <f>IFERROR(__xludf.DUMMYFUNCTION("""COMPUTED_VALUE"""),"-")</f>
        <v>-</v>
      </c>
      <c r="HG39" s="10" t="str">
        <f>IFERROR(__xludf.DUMMYFUNCTION("""COMPUTED_VALUE"""),"-")</f>
        <v>-</v>
      </c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</row>
    <row r="40">
      <c r="A40" s="7"/>
      <c r="B40" s="8"/>
      <c r="C40" s="8" t="str">
        <f t="shared" si="1"/>
        <v>37 - 42</v>
      </c>
      <c r="D40" s="7" t="str">
        <f>IFERROR(__xludf.DUMMYFUNCTION("""COMPUTED_VALUE"""),"milicevj")</f>
        <v>milicevj</v>
      </c>
      <c r="E40" s="7" t="str">
        <f>IFERROR(__xludf.DUMMYFUNCTION("""COMPUTED_VALUE"""),"Jovan")</f>
        <v>Jovan</v>
      </c>
      <c r="F40" s="7" t="str">
        <f>IFERROR(__xludf.DUMMYFUNCTION("""COMPUTED_VALUE"""),"Milićev")</f>
        <v>Milićev</v>
      </c>
      <c r="G40" s="9">
        <f>IFERROR(__xludf.DUMMYFUNCTION("""COMPUTED_VALUE"""),91.0)</f>
        <v>91</v>
      </c>
      <c r="H40" s="7" t="str">
        <f>IFERROR(__xludf.DUMMYFUNCTION("""COMPUTED_VALUE"""),"ODOBREN")</f>
        <v>ODOBREN</v>
      </c>
      <c r="I40" s="7" t="str">
        <f>IFERROR(__xludf.DUMMYFUNCTION("""COMPUTED_VALUE"""),"Stari grad")</f>
        <v>Stari grad</v>
      </c>
      <c r="J40" s="7" t="str">
        <f>IFERROR(__xludf.DUMMYFUNCTION("""COMPUTED_VALUE"""),"Matematička gimnazija")</f>
        <v>Matematička gimnazija</v>
      </c>
      <c r="K40" s="7" t="str">
        <f>IFERROR(__xludf.DUMMYFUNCTION("""COMPUTED_VALUE"""),"OŠ 7.")</f>
        <v>OŠ 7.</v>
      </c>
      <c r="L40" s="7" t="str">
        <f>IFERROR(__xludf.DUMMYFUNCTION("""COMPUTED_VALUE"""),"B")</f>
        <v>B</v>
      </c>
      <c r="M40" s="7" t="str">
        <f>IFERROR(__xludf.DUMMYFUNCTION("""COMPUTED_VALUE"""),"Петар Радовановић и Горан Јелић")</f>
        <v>Петар Радовановић и Горан Јелић</v>
      </c>
      <c r="N40" s="11">
        <f>IFERROR(__xludf.DUMMYFUNCTION("""COMPUTED_VALUE"""),48.0)</f>
        <v>48</v>
      </c>
      <c r="O40" s="10">
        <f>IFERROR(__xludf.DUMMYFUNCTION("""COMPUTED_VALUE"""),43.0)</f>
        <v>43</v>
      </c>
      <c r="P40" s="10">
        <f>IFERROR(__xludf.DUMMYFUNCTION("""COMPUTED_VALUE"""),0.0)</f>
        <v>0</v>
      </c>
      <c r="Q40" s="10" t="str">
        <f>IFERROR(__xludf.DUMMYFUNCTION("""COMPUTED_VALUE"""),"-")</f>
        <v>-</v>
      </c>
      <c r="R40" s="10" t="str">
        <f>IFERROR(__xludf.DUMMYFUNCTION("""COMPUTED_VALUE"""),"-")</f>
        <v>-</v>
      </c>
      <c r="S40" s="10" t="str">
        <f>IFERROR(__xludf.DUMMYFUNCTION("""COMPUTED_VALUE"""),"-")</f>
        <v>-</v>
      </c>
      <c r="T40" s="11">
        <f>IFERROR(__xludf.DUMMYFUNCTION("""COMPUTED_VALUE"""),1.0)</f>
        <v>1</v>
      </c>
      <c r="U40" s="10">
        <f>IFERROR(__xludf.DUMMYFUNCTION("""COMPUTED_VALUE"""),1.0)</f>
        <v>1</v>
      </c>
      <c r="V40" s="10">
        <f>IFERROR(__xludf.DUMMYFUNCTION("""COMPUTED_VALUE"""),1.0)</f>
        <v>1</v>
      </c>
      <c r="W40" s="10">
        <f>IFERROR(__xludf.DUMMYFUNCTION("""COMPUTED_VALUE"""),1.0)</f>
        <v>1</v>
      </c>
      <c r="X40" s="10">
        <f>IFERROR(__xludf.DUMMYFUNCTION("""COMPUTED_VALUE"""),1.0)</f>
        <v>1</v>
      </c>
      <c r="Y40" s="10">
        <f>IFERROR(__xludf.DUMMYFUNCTION("""COMPUTED_VALUE"""),1.0)</f>
        <v>1</v>
      </c>
      <c r="Z40" s="10">
        <f>IFERROR(__xludf.DUMMYFUNCTION("""COMPUTED_VALUE"""),1.0)</f>
        <v>1</v>
      </c>
      <c r="AA40" s="10">
        <f>IFERROR(__xludf.DUMMYFUNCTION("""COMPUTED_VALUE"""),1.0)</f>
        <v>1</v>
      </c>
      <c r="AB40" s="10">
        <f>IFERROR(__xludf.DUMMYFUNCTION("""COMPUTED_VALUE"""),1.0)</f>
        <v>1</v>
      </c>
      <c r="AC40" s="10">
        <f>IFERROR(__xludf.DUMMYFUNCTION("""COMPUTED_VALUE"""),1.0)</f>
        <v>1</v>
      </c>
      <c r="AD40" s="10">
        <f>IFERROR(__xludf.DUMMYFUNCTION("""COMPUTED_VALUE"""),1.0)</f>
        <v>1</v>
      </c>
      <c r="AE40" s="10">
        <f>IFERROR(__xludf.DUMMYFUNCTION("""COMPUTED_VALUE"""),1.0)</f>
        <v>1</v>
      </c>
      <c r="AF40" s="10" t="str">
        <f>IFERROR(__xludf.DUMMYFUNCTION("""COMPUTED_VALUE"""),"WA")</f>
        <v>WA</v>
      </c>
      <c r="AG40" s="10" t="str">
        <f>IFERROR(__xludf.DUMMYFUNCTION("""COMPUTED_VALUE"""),"WA")</f>
        <v>WA</v>
      </c>
      <c r="AH40" s="10" t="str">
        <f>IFERROR(__xludf.DUMMYFUNCTION("""COMPUTED_VALUE"""),"WA")</f>
        <v>WA</v>
      </c>
      <c r="AI40" s="10" t="str">
        <f>IFERROR(__xludf.DUMMYFUNCTION("""COMPUTED_VALUE"""),"WA")</f>
        <v>WA</v>
      </c>
      <c r="AJ40" s="10" t="str">
        <f>IFERROR(__xludf.DUMMYFUNCTION("""COMPUTED_VALUE"""),"WA")</f>
        <v>WA</v>
      </c>
      <c r="AK40" s="10" t="str">
        <f>IFERROR(__xludf.DUMMYFUNCTION("""COMPUTED_VALUE"""),"WA")</f>
        <v>WA</v>
      </c>
      <c r="AL40" s="10" t="str">
        <f>IFERROR(__xludf.DUMMYFUNCTION("""COMPUTED_VALUE"""),"WA")</f>
        <v>WA</v>
      </c>
      <c r="AM40" s="10" t="str">
        <f>IFERROR(__xludf.DUMMYFUNCTION("""COMPUTED_VALUE"""),"WA")</f>
        <v>WA</v>
      </c>
      <c r="AN40" s="11" t="str">
        <f>IFERROR(__xludf.DUMMYFUNCTION("""COMPUTED_VALUE"""),"WA")</f>
        <v>WA</v>
      </c>
      <c r="AO40" s="10">
        <f>IFERROR(__xludf.DUMMYFUNCTION("""COMPUTED_VALUE"""),1.0)</f>
        <v>1</v>
      </c>
      <c r="AP40" s="10">
        <f>IFERROR(__xludf.DUMMYFUNCTION("""COMPUTED_VALUE"""),1.0)</f>
        <v>1</v>
      </c>
      <c r="AQ40" s="10">
        <f>IFERROR(__xludf.DUMMYFUNCTION("""COMPUTED_VALUE"""),1.0)</f>
        <v>1</v>
      </c>
      <c r="AR40" s="10">
        <f>IFERROR(__xludf.DUMMYFUNCTION("""COMPUTED_VALUE"""),1.0)</f>
        <v>1</v>
      </c>
      <c r="AS40" s="10">
        <f>IFERROR(__xludf.DUMMYFUNCTION("""COMPUTED_VALUE"""),1.0)</f>
        <v>1</v>
      </c>
      <c r="AT40" s="10">
        <f>IFERROR(__xludf.DUMMYFUNCTION("""COMPUTED_VALUE"""),1.0)</f>
        <v>1</v>
      </c>
      <c r="AU40" s="10">
        <f>IFERROR(__xludf.DUMMYFUNCTION("""COMPUTED_VALUE"""),1.0)</f>
        <v>1</v>
      </c>
      <c r="AV40" s="10">
        <f>IFERROR(__xludf.DUMMYFUNCTION("""COMPUTED_VALUE"""),1.0)</f>
        <v>1</v>
      </c>
      <c r="AW40" s="10">
        <f>IFERROR(__xludf.DUMMYFUNCTION("""COMPUTED_VALUE"""),1.0)</f>
        <v>1</v>
      </c>
      <c r="AX40" s="10">
        <f>IFERROR(__xludf.DUMMYFUNCTION("""COMPUTED_VALUE"""),1.0)</f>
        <v>1</v>
      </c>
      <c r="AY40" s="10">
        <f>IFERROR(__xludf.DUMMYFUNCTION("""COMPUTED_VALUE"""),1.0)</f>
        <v>1</v>
      </c>
      <c r="AZ40" s="10" t="str">
        <f>IFERROR(__xludf.DUMMYFUNCTION("""COMPUTED_VALUE"""),"WA")</f>
        <v>WA</v>
      </c>
      <c r="BA40" s="10" t="str">
        <f>IFERROR(__xludf.DUMMYFUNCTION("""COMPUTED_VALUE"""),"WA")</f>
        <v>WA</v>
      </c>
      <c r="BB40" s="10" t="str">
        <f>IFERROR(__xludf.DUMMYFUNCTION("""COMPUTED_VALUE"""),"WA")</f>
        <v>WA</v>
      </c>
      <c r="BC40" s="10" t="str">
        <f>IFERROR(__xludf.DUMMYFUNCTION("""COMPUTED_VALUE"""),"WA")</f>
        <v>WA</v>
      </c>
      <c r="BD40" s="10" t="str">
        <f>IFERROR(__xludf.DUMMYFUNCTION("""COMPUTED_VALUE"""),"WA")</f>
        <v>WA</v>
      </c>
      <c r="BE40" s="10" t="str">
        <f>IFERROR(__xludf.DUMMYFUNCTION("""COMPUTED_VALUE"""),"WA")</f>
        <v>WA</v>
      </c>
      <c r="BF40" s="10" t="str">
        <f>IFERROR(__xludf.DUMMYFUNCTION("""COMPUTED_VALUE"""),"WA")</f>
        <v>WA</v>
      </c>
      <c r="BG40" s="10" t="str">
        <f>IFERROR(__xludf.DUMMYFUNCTION("""COMPUTED_VALUE"""),"WA")</f>
        <v>WA</v>
      </c>
      <c r="BH40" s="10" t="str">
        <f>IFERROR(__xludf.DUMMYFUNCTION("""COMPUTED_VALUE"""),"WA")</f>
        <v>WA</v>
      </c>
      <c r="BI40" s="10" t="str">
        <f>IFERROR(__xludf.DUMMYFUNCTION("""COMPUTED_VALUE"""),"WA")</f>
        <v>WA</v>
      </c>
      <c r="BJ40" s="10" t="str">
        <f>IFERROR(__xludf.DUMMYFUNCTION("""COMPUTED_VALUE"""),"WA")</f>
        <v>WA</v>
      </c>
      <c r="BK40" s="10" t="str">
        <f>IFERROR(__xludf.DUMMYFUNCTION("""COMPUTED_VALUE"""),"WA")</f>
        <v>WA</v>
      </c>
      <c r="BL40" s="11" t="str">
        <f>IFERROR(__xludf.DUMMYFUNCTION("""COMPUTED_VALUE"""),"TLE")</f>
        <v>TLE</v>
      </c>
      <c r="BM40" s="10" t="str">
        <f>IFERROR(__xludf.DUMMYFUNCTION("""COMPUTED_VALUE"""),"TLE")</f>
        <v>TLE</v>
      </c>
      <c r="BN40" s="10" t="str">
        <f>IFERROR(__xludf.DUMMYFUNCTION("""COMPUTED_VALUE"""),"TLE")</f>
        <v>TLE</v>
      </c>
      <c r="BO40" s="10" t="str">
        <f>IFERROR(__xludf.DUMMYFUNCTION("""COMPUTED_VALUE"""),"TLE")</f>
        <v>TLE</v>
      </c>
      <c r="BP40" s="10" t="str">
        <f>IFERROR(__xludf.DUMMYFUNCTION("""COMPUTED_VALUE"""),"TLE")</f>
        <v>TLE</v>
      </c>
      <c r="BQ40" s="10" t="str">
        <f>IFERROR(__xludf.DUMMYFUNCTION("""COMPUTED_VALUE"""),"TLE")</f>
        <v>TLE</v>
      </c>
      <c r="BR40" s="10" t="str">
        <f>IFERROR(__xludf.DUMMYFUNCTION("""COMPUTED_VALUE"""),"TLE")</f>
        <v>TLE</v>
      </c>
      <c r="BS40" s="10" t="str">
        <f>IFERROR(__xludf.DUMMYFUNCTION("""COMPUTED_VALUE"""),"TLE")</f>
        <v>TLE</v>
      </c>
      <c r="BT40" s="10" t="str">
        <f>IFERROR(__xludf.DUMMYFUNCTION("""COMPUTED_VALUE"""),"TLE")</f>
        <v>TLE</v>
      </c>
      <c r="BU40" s="10" t="str">
        <f>IFERROR(__xludf.DUMMYFUNCTION("""COMPUTED_VALUE"""),"WA")</f>
        <v>WA</v>
      </c>
      <c r="BV40" s="10" t="str">
        <f>IFERROR(__xludf.DUMMYFUNCTION("""COMPUTED_VALUE"""),"WA")</f>
        <v>WA</v>
      </c>
      <c r="BW40" s="10" t="str">
        <f>IFERROR(__xludf.DUMMYFUNCTION("""COMPUTED_VALUE"""),"WA")</f>
        <v>WA</v>
      </c>
      <c r="BX40" s="10" t="str">
        <f>IFERROR(__xludf.DUMMYFUNCTION("""COMPUTED_VALUE"""),"WA")</f>
        <v>WA</v>
      </c>
      <c r="BY40" s="10" t="str">
        <f>IFERROR(__xludf.DUMMYFUNCTION("""COMPUTED_VALUE"""),"TLE")</f>
        <v>TLE</v>
      </c>
      <c r="BZ40" s="10" t="str">
        <f>IFERROR(__xludf.DUMMYFUNCTION("""COMPUTED_VALUE"""),"WA")</f>
        <v>WA</v>
      </c>
      <c r="CA40" s="10" t="str">
        <f>IFERROR(__xludf.DUMMYFUNCTION("""COMPUTED_VALUE"""),"WA")</f>
        <v>WA</v>
      </c>
      <c r="CB40" s="10" t="str">
        <f>IFERROR(__xludf.DUMMYFUNCTION("""COMPUTED_VALUE"""),"WA")</f>
        <v>WA</v>
      </c>
      <c r="CC40" s="10" t="str">
        <f>IFERROR(__xludf.DUMMYFUNCTION("""COMPUTED_VALUE"""),"WA")</f>
        <v>WA</v>
      </c>
      <c r="CD40" s="10" t="str">
        <f>IFERROR(__xludf.DUMMYFUNCTION("""COMPUTED_VALUE"""),"WA")</f>
        <v>WA</v>
      </c>
      <c r="CE40" s="10" t="str">
        <f>IFERROR(__xludf.DUMMYFUNCTION("""COMPUTED_VALUE"""),"TLE")</f>
        <v>TLE</v>
      </c>
      <c r="CF40" s="10" t="str">
        <f>IFERROR(__xludf.DUMMYFUNCTION("""COMPUTED_VALUE"""),"TLE")</f>
        <v>TLE</v>
      </c>
      <c r="CG40" s="10" t="str">
        <f>IFERROR(__xludf.DUMMYFUNCTION("""COMPUTED_VALUE"""),"TLE")</f>
        <v>TLE</v>
      </c>
      <c r="CH40" s="10" t="str">
        <f>IFERROR(__xludf.DUMMYFUNCTION("""COMPUTED_VALUE"""),"TLE")</f>
        <v>TLE</v>
      </c>
      <c r="CI40" s="10" t="str">
        <f>IFERROR(__xludf.DUMMYFUNCTION("""COMPUTED_VALUE"""),"TLE")</f>
        <v>TLE</v>
      </c>
      <c r="CJ40" s="10" t="str">
        <f>IFERROR(__xludf.DUMMYFUNCTION("""COMPUTED_VALUE"""),"TLE")</f>
        <v>TLE</v>
      </c>
      <c r="CK40" s="10" t="str">
        <f>IFERROR(__xludf.DUMMYFUNCTION("""COMPUTED_VALUE"""),"TLE")</f>
        <v>TLE</v>
      </c>
      <c r="CL40" s="10" t="str">
        <f>IFERROR(__xludf.DUMMYFUNCTION("""COMPUTED_VALUE"""),"TLE")</f>
        <v>TLE</v>
      </c>
      <c r="CM40" s="10" t="str">
        <f>IFERROR(__xludf.DUMMYFUNCTION("""COMPUTED_VALUE"""),"TLE")</f>
        <v>TLE</v>
      </c>
      <c r="CN40" s="10" t="str">
        <f>IFERROR(__xludf.DUMMYFUNCTION("""COMPUTED_VALUE"""),"TLE")</f>
        <v>TLE</v>
      </c>
      <c r="CO40" s="11" t="str">
        <f>IFERROR(__xludf.DUMMYFUNCTION("""COMPUTED_VALUE"""),"-")</f>
        <v>-</v>
      </c>
      <c r="CP40" s="10" t="str">
        <f>IFERROR(__xludf.DUMMYFUNCTION("""COMPUTED_VALUE"""),"-")</f>
        <v>-</v>
      </c>
      <c r="CQ40" s="10" t="str">
        <f>IFERROR(__xludf.DUMMYFUNCTION("""COMPUTED_VALUE"""),"-")</f>
        <v>-</v>
      </c>
      <c r="CR40" s="10" t="str">
        <f>IFERROR(__xludf.DUMMYFUNCTION("""COMPUTED_VALUE"""),"-")</f>
        <v>-</v>
      </c>
      <c r="CS40" s="10" t="str">
        <f>IFERROR(__xludf.DUMMYFUNCTION("""COMPUTED_VALUE"""),"-")</f>
        <v>-</v>
      </c>
      <c r="CT40" s="10" t="str">
        <f>IFERROR(__xludf.DUMMYFUNCTION("""COMPUTED_VALUE"""),"-")</f>
        <v>-</v>
      </c>
      <c r="CU40" s="10" t="str">
        <f>IFERROR(__xludf.DUMMYFUNCTION("""COMPUTED_VALUE"""),"-")</f>
        <v>-</v>
      </c>
      <c r="CV40" s="10" t="str">
        <f>IFERROR(__xludf.DUMMYFUNCTION("""COMPUTED_VALUE"""),"-")</f>
        <v>-</v>
      </c>
      <c r="CW40" s="10" t="str">
        <f>IFERROR(__xludf.DUMMYFUNCTION("""COMPUTED_VALUE"""),"-")</f>
        <v>-</v>
      </c>
      <c r="CX40" s="10" t="str">
        <f>IFERROR(__xludf.DUMMYFUNCTION("""COMPUTED_VALUE"""),"-")</f>
        <v>-</v>
      </c>
      <c r="CY40" s="10" t="str">
        <f>IFERROR(__xludf.DUMMYFUNCTION("""COMPUTED_VALUE"""),"-")</f>
        <v>-</v>
      </c>
      <c r="CZ40" s="10" t="str">
        <f>IFERROR(__xludf.DUMMYFUNCTION("""COMPUTED_VALUE"""),"-")</f>
        <v>-</v>
      </c>
      <c r="DA40" s="10" t="str">
        <f>IFERROR(__xludf.DUMMYFUNCTION("""COMPUTED_VALUE"""),"-")</f>
        <v>-</v>
      </c>
      <c r="DB40" s="10" t="str">
        <f>IFERROR(__xludf.DUMMYFUNCTION("""COMPUTED_VALUE"""),"-")</f>
        <v>-</v>
      </c>
      <c r="DC40" s="10" t="str">
        <f>IFERROR(__xludf.DUMMYFUNCTION("""COMPUTED_VALUE"""),"-")</f>
        <v>-</v>
      </c>
      <c r="DD40" s="10" t="str">
        <f>IFERROR(__xludf.DUMMYFUNCTION("""COMPUTED_VALUE"""),"-")</f>
        <v>-</v>
      </c>
      <c r="DE40" s="10" t="str">
        <f>IFERROR(__xludf.DUMMYFUNCTION("""COMPUTED_VALUE"""),"-")</f>
        <v>-</v>
      </c>
      <c r="DF40" s="10" t="str">
        <f>IFERROR(__xludf.DUMMYFUNCTION("""COMPUTED_VALUE"""),"-")</f>
        <v>-</v>
      </c>
      <c r="DG40" s="10" t="str">
        <f>IFERROR(__xludf.DUMMYFUNCTION("""COMPUTED_VALUE"""),"-")</f>
        <v>-</v>
      </c>
      <c r="DH40" s="10" t="str">
        <f>IFERROR(__xludf.DUMMYFUNCTION("""COMPUTED_VALUE"""),"-")</f>
        <v>-</v>
      </c>
      <c r="DI40" s="10" t="str">
        <f>IFERROR(__xludf.DUMMYFUNCTION("""COMPUTED_VALUE"""),"-")</f>
        <v>-</v>
      </c>
      <c r="DJ40" s="10" t="str">
        <f>IFERROR(__xludf.DUMMYFUNCTION("""COMPUTED_VALUE"""),"-")</f>
        <v>-</v>
      </c>
      <c r="DK40" s="10" t="str">
        <f>IFERROR(__xludf.DUMMYFUNCTION("""COMPUTED_VALUE"""),"-")</f>
        <v>-</v>
      </c>
      <c r="DL40" s="10" t="str">
        <f>IFERROR(__xludf.DUMMYFUNCTION("""COMPUTED_VALUE"""),"-")</f>
        <v>-</v>
      </c>
      <c r="DM40" s="10" t="str">
        <f>IFERROR(__xludf.DUMMYFUNCTION("""COMPUTED_VALUE"""),"-")</f>
        <v>-</v>
      </c>
      <c r="DN40" s="10" t="str">
        <f>IFERROR(__xludf.DUMMYFUNCTION("""COMPUTED_VALUE"""),"-")</f>
        <v>-</v>
      </c>
      <c r="DO40" s="10" t="str">
        <f>IFERROR(__xludf.DUMMYFUNCTION("""COMPUTED_VALUE"""),"-")</f>
        <v>-</v>
      </c>
      <c r="DP40" s="10" t="str">
        <f>IFERROR(__xludf.DUMMYFUNCTION("""COMPUTED_VALUE"""),"-")</f>
        <v>-</v>
      </c>
      <c r="DQ40" s="10" t="str">
        <f>IFERROR(__xludf.DUMMYFUNCTION("""COMPUTED_VALUE"""),"-")</f>
        <v>-</v>
      </c>
      <c r="DR40" s="10" t="str">
        <f>IFERROR(__xludf.DUMMYFUNCTION("""COMPUTED_VALUE"""),"-")</f>
        <v>-</v>
      </c>
      <c r="DS40" s="10" t="str">
        <f>IFERROR(__xludf.DUMMYFUNCTION("""COMPUTED_VALUE"""),"-")</f>
        <v>-</v>
      </c>
      <c r="DT40" s="10" t="str">
        <f>IFERROR(__xludf.DUMMYFUNCTION("""COMPUTED_VALUE"""),"-")</f>
        <v>-</v>
      </c>
      <c r="DU40" s="10" t="str">
        <f>IFERROR(__xludf.DUMMYFUNCTION("""COMPUTED_VALUE"""),"-")</f>
        <v>-</v>
      </c>
      <c r="DV40" s="10" t="str">
        <f>IFERROR(__xludf.DUMMYFUNCTION("""COMPUTED_VALUE"""),"-")</f>
        <v>-</v>
      </c>
      <c r="DW40" s="10" t="str">
        <f>IFERROR(__xludf.DUMMYFUNCTION("""COMPUTED_VALUE"""),"-")</f>
        <v>-</v>
      </c>
      <c r="DX40" s="10" t="str">
        <f>IFERROR(__xludf.DUMMYFUNCTION("""COMPUTED_VALUE"""),"-")</f>
        <v>-</v>
      </c>
      <c r="DY40" s="10" t="str">
        <f>IFERROR(__xludf.DUMMYFUNCTION("""COMPUTED_VALUE"""),"-")</f>
        <v>-</v>
      </c>
      <c r="DZ40" s="10" t="str">
        <f>IFERROR(__xludf.DUMMYFUNCTION("""COMPUTED_VALUE"""),"-")</f>
        <v>-</v>
      </c>
      <c r="EA40" s="10" t="str">
        <f>IFERROR(__xludf.DUMMYFUNCTION("""COMPUTED_VALUE"""),"-")</f>
        <v>-</v>
      </c>
      <c r="EB40" s="10" t="str">
        <f>IFERROR(__xludf.DUMMYFUNCTION("""COMPUTED_VALUE"""),"-")</f>
        <v>-</v>
      </c>
      <c r="EC40" s="10" t="str">
        <f>IFERROR(__xludf.DUMMYFUNCTION("""COMPUTED_VALUE"""),"-")</f>
        <v>-</v>
      </c>
      <c r="ED40" s="10" t="str">
        <f>IFERROR(__xludf.DUMMYFUNCTION("""COMPUTED_VALUE"""),"-")</f>
        <v>-</v>
      </c>
      <c r="EE40" s="10" t="str">
        <f>IFERROR(__xludf.DUMMYFUNCTION("""COMPUTED_VALUE"""),"-")</f>
        <v>-</v>
      </c>
      <c r="EF40" s="10" t="str">
        <f>IFERROR(__xludf.DUMMYFUNCTION("""COMPUTED_VALUE"""),"-")</f>
        <v>-</v>
      </c>
      <c r="EG40" s="10" t="str">
        <f>IFERROR(__xludf.DUMMYFUNCTION("""COMPUTED_VALUE"""),"-")</f>
        <v>-</v>
      </c>
      <c r="EH40" s="10" t="str">
        <f>IFERROR(__xludf.DUMMYFUNCTION("""COMPUTED_VALUE"""),"-")</f>
        <v>-</v>
      </c>
      <c r="EI40" s="10" t="str">
        <f>IFERROR(__xludf.DUMMYFUNCTION("""COMPUTED_VALUE"""),"-")</f>
        <v>-</v>
      </c>
      <c r="EJ40" s="10" t="str">
        <f>IFERROR(__xludf.DUMMYFUNCTION("""COMPUTED_VALUE"""),"-")</f>
        <v>-</v>
      </c>
      <c r="EK40" s="10" t="str">
        <f>IFERROR(__xludf.DUMMYFUNCTION("""COMPUTED_VALUE"""),"-")</f>
        <v>-</v>
      </c>
      <c r="EL40" s="10" t="str">
        <f>IFERROR(__xludf.DUMMYFUNCTION("""COMPUTED_VALUE"""),"-")</f>
        <v>-</v>
      </c>
      <c r="EM40" s="10" t="str">
        <f>IFERROR(__xludf.DUMMYFUNCTION("""COMPUTED_VALUE"""),"-")</f>
        <v>-</v>
      </c>
      <c r="EN40" s="10" t="str">
        <f>IFERROR(__xludf.DUMMYFUNCTION("""COMPUTED_VALUE"""),"-")</f>
        <v>-</v>
      </c>
      <c r="EO40" s="10" t="str">
        <f>IFERROR(__xludf.DUMMYFUNCTION("""COMPUTED_VALUE"""),"-")</f>
        <v>-</v>
      </c>
      <c r="EP40" s="10" t="str">
        <f>IFERROR(__xludf.DUMMYFUNCTION("""COMPUTED_VALUE"""),"-")</f>
        <v>-</v>
      </c>
      <c r="EQ40" s="10" t="str">
        <f>IFERROR(__xludf.DUMMYFUNCTION("""COMPUTED_VALUE"""),"-")</f>
        <v>-</v>
      </c>
      <c r="ER40" s="10" t="str">
        <f>IFERROR(__xludf.DUMMYFUNCTION("""COMPUTED_VALUE"""),"-")</f>
        <v>-</v>
      </c>
      <c r="ES40" s="10" t="str">
        <f>IFERROR(__xludf.DUMMYFUNCTION("""COMPUTED_VALUE"""),"-")</f>
        <v>-</v>
      </c>
      <c r="ET40" s="10" t="str">
        <f>IFERROR(__xludf.DUMMYFUNCTION("""COMPUTED_VALUE"""),"-")</f>
        <v>-</v>
      </c>
      <c r="EU40" s="10" t="str">
        <f>IFERROR(__xludf.DUMMYFUNCTION("""COMPUTED_VALUE"""),"-")</f>
        <v>-</v>
      </c>
      <c r="EV40" s="10" t="str">
        <f>IFERROR(__xludf.DUMMYFUNCTION("""COMPUTED_VALUE"""),"-")</f>
        <v>-</v>
      </c>
      <c r="EW40" s="10" t="str">
        <f>IFERROR(__xludf.DUMMYFUNCTION("""COMPUTED_VALUE"""),"-")</f>
        <v>-</v>
      </c>
      <c r="EX40" s="10" t="str">
        <f>IFERROR(__xludf.DUMMYFUNCTION("""COMPUTED_VALUE"""),"-")</f>
        <v>-</v>
      </c>
      <c r="EY40" s="10" t="str">
        <f>IFERROR(__xludf.DUMMYFUNCTION("""COMPUTED_VALUE"""),"-")</f>
        <v>-</v>
      </c>
      <c r="EZ40" s="10" t="str">
        <f>IFERROR(__xludf.DUMMYFUNCTION("""COMPUTED_VALUE"""),"-")</f>
        <v>-</v>
      </c>
      <c r="FA40" s="10" t="str">
        <f>IFERROR(__xludf.DUMMYFUNCTION("""COMPUTED_VALUE"""),"-")</f>
        <v>-</v>
      </c>
      <c r="FB40" s="10" t="str">
        <f>IFERROR(__xludf.DUMMYFUNCTION("""COMPUTED_VALUE"""),"-")</f>
        <v>-</v>
      </c>
      <c r="FC40" s="10" t="str">
        <f>IFERROR(__xludf.DUMMYFUNCTION("""COMPUTED_VALUE"""),"-")</f>
        <v>-</v>
      </c>
      <c r="FD40" s="11" t="str">
        <f>IFERROR(__xludf.DUMMYFUNCTION("""COMPUTED_VALUE"""),"-")</f>
        <v>-</v>
      </c>
      <c r="FE40" s="10" t="str">
        <f>IFERROR(__xludf.DUMMYFUNCTION("""COMPUTED_VALUE"""),"-")</f>
        <v>-</v>
      </c>
      <c r="FF40" s="10" t="str">
        <f>IFERROR(__xludf.DUMMYFUNCTION("""COMPUTED_VALUE"""),"-")</f>
        <v>-</v>
      </c>
      <c r="FG40" s="10" t="str">
        <f>IFERROR(__xludf.DUMMYFUNCTION("""COMPUTED_VALUE"""),"-")</f>
        <v>-</v>
      </c>
      <c r="FH40" s="10" t="str">
        <f>IFERROR(__xludf.DUMMYFUNCTION("""COMPUTED_VALUE"""),"-")</f>
        <v>-</v>
      </c>
      <c r="FI40" s="10" t="str">
        <f>IFERROR(__xludf.DUMMYFUNCTION("""COMPUTED_VALUE"""),"-")</f>
        <v>-</v>
      </c>
      <c r="FJ40" s="10" t="str">
        <f>IFERROR(__xludf.DUMMYFUNCTION("""COMPUTED_VALUE"""),"-")</f>
        <v>-</v>
      </c>
      <c r="FK40" s="10" t="str">
        <f>IFERROR(__xludf.DUMMYFUNCTION("""COMPUTED_VALUE"""),"-")</f>
        <v>-</v>
      </c>
      <c r="FL40" s="10" t="str">
        <f>IFERROR(__xludf.DUMMYFUNCTION("""COMPUTED_VALUE"""),"-")</f>
        <v>-</v>
      </c>
      <c r="FM40" s="10" t="str">
        <f>IFERROR(__xludf.DUMMYFUNCTION("""COMPUTED_VALUE"""),"-")</f>
        <v>-</v>
      </c>
      <c r="FN40" s="10" t="str">
        <f>IFERROR(__xludf.DUMMYFUNCTION("""COMPUTED_VALUE"""),"-")</f>
        <v>-</v>
      </c>
      <c r="FO40" s="10" t="str">
        <f>IFERROR(__xludf.DUMMYFUNCTION("""COMPUTED_VALUE"""),"-")</f>
        <v>-</v>
      </c>
      <c r="FP40" s="10" t="str">
        <f>IFERROR(__xludf.DUMMYFUNCTION("""COMPUTED_VALUE"""),"-")</f>
        <v>-</v>
      </c>
      <c r="FQ40" s="10" t="str">
        <f>IFERROR(__xludf.DUMMYFUNCTION("""COMPUTED_VALUE"""),"-")</f>
        <v>-</v>
      </c>
      <c r="FR40" s="10" t="str">
        <f>IFERROR(__xludf.DUMMYFUNCTION("""COMPUTED_VALUE"""),"-")</f>
        <v>-</v>
      </c>
      <c r="FS40" s="10" t="str">
        <f>IFERROR(__xludf.DUMMYFUNCTION("""COMPUTED_VALUE"""),"-")</f>
        <v>-</v>
      </c>
      <c r="FT40" s="10" t="str">
        <f>IFERROR(__xludf.DUMMYFUNCTION("""COMPUTED_VALUE"""),"-")</f>
        <v>-</v>
      </c>
      <c r="FU40" s="10" t="str">
        <f>IFERROR(__xludf.DUMMYFUNCTION("""COMPUTED_VALUE"""),"-")</f>
        <v>-</v>
      </c>
      <c r="FV40" s="10" t="str">
        <f>IFERROR(__xludf.DUMMYFUNCTION("""COMPUTED_VALUE"""),"-")</f>
        <v>-</v>
      </c>
      <c r="FW40" s="10" t="str">
        <f>IFERROR(__xludf.DUMMYFUNCTION("""COMPUTED_VALUE"""),"-")</f>
        <v>-</v>
      </c>
      <c r="FX40" s="10" t="str">
        <f>IFERROR(__xludf.DUMMYFUNCTION("""COMPUTED_VALUE"""),"-")</f>
        <v>-</v>
      </c>
      <c r="FY40" s="10" t="str">
        <f>IFERROR(__xludf.DUMMYFUNCTION("""COMPUTED_VALUE"""),"-")</f>
        <v>-</v>
      </c>
      <c r="FZ40" s="10" t="str">
        <f>IFERROR(__xludf.DUMMYFUNCTION("""COMPUTED_VALUE"""),"-")</f>
        <v>-</v>
      </c>
      <c r="GA40" s="10" t="str">
        <f>IFERROR(__xludf.DUMMYFUNCTION("""COMPUTED_VALUE"""),"-")</f>
        <v>-</v>
      </c>
      <c r="GB40" s="10" t="str">
        <f>IFERROR(__xludf.DUMMYFUNCTION("""COMPUTED_VALUE"""),"-")</f>
        <v>-</v>
      </c>
      <c r="GC40" s="10" t="str">
        <f>IFERROR(__xludf.DUMMYFUNCTION("""COMPUTED_VALUE"""),"-")</f>
        <v>-</v>
      </c>
      <c r="GD40" s="10" t="str">
        <f>IFERROR(__xludf.DUMMYFUNCTION("""COMPUTED_VALUE"""),"-")</f>
        <v>-</v>
      </c>
      <c r="GE40" s="10" t="str">
        <f>IFERROR(__xludf.DUMMYFUNCTION("""COMPUTED_VALUE"""),"-")</f>
        <v>-</v>
      </c>
      <c r="GF40" s="10" t="str">
        <f>IFERROR(__xludf.DUMMYFUNCTION("""COMPUTED_VALUE"""),"-")</f>
        <v>-</v>
      </c>
      <c r="GG40" s="10" t="str">
        <f>IFERROR(__xludf.DUMMYFUNCTION("""COMPUTED_VALUE"""),"-")</f>
        <v>-</v>
      </c>
      <c r="GH40" s="10" t="str">
        <f>IFERROR(__xludf.DUMMYFUNCTION("""COMPUTED_VALUE"""),"-")</f>
        <v>-</v>
      </c>
      <c r="GI40" s="10" t="str">
        <f>IFERROR(__xludf.DUMMYFUNCTION("""COMPUTED_VALUE"""),"-")</f>
        <v>-</v>
      </c>
      <c r="GJ40" s="10" t="str">
        <f>IFERROR(__xludf.DUMMYFUNCTION("""COMPUTED_VALUE"""),"-")</f>
        <v>-</v>
      </c>
      <c r="GK40" s="10" t="str">
        <f>IFERROR(__xludf.DUMMYFUNCTION("""COMPUTED_VALUE"""),"-")</f>
        <v>-</v>
      </c>
      <c r="GL40" s="10" t="str">
        <f>IFERROR(__xludf.DUMMYFUNCTION("""COMPUTED_VALUE"""),"-")</f>
        <v>-</v>
      </c>
      <c r="GM40" s="10" t="str">
        <f>IFERROR(__xludf.DUMMYFUNCTION("""COMPUTED_VALUE"""),"-")</f>
        <v>-</v>
      </c>
      <c r="GN40" s="10" t="str">
        <f>IFERROR(__xludf.DUMMYFUNCTION("""COMPUTED_VALUE"""),"-")</f>
        <v>-</v>
      </c>
      <c r="GO40" s="10" t="str">
        <f>IFERROR(__xludf.DUMMYFUNCTION("""COMPUTED_VALUE"""),"-")</f>
        <v>-</v>
      </c>
      <c r="GP40" s="10" t="str">
        <f>IFERROR(__xludf.DUMMYFUNCTION("""COMPUTED_VALUE"""),"-")</f>
        <v>-</v>
      </c>
      <c r="GQ40" s="10" t="str">
        <f>IFERROR(__xludf.DUMMYFUNCTION("""COMPUTED_VALUE"""),"-")</f>
        <v>-</v>
      </c>
      <c r="GR40" s="10" t="str">
        <f>IFERROR(__xludf.DUMMYFUNCTION("""COMPUTED_VALUE"""),"-")</f>
        <v>-</v>
      </c>
      <c r="GS40" s="10" t="str">
        <f>IFERROR(__xludf.DUMMYFUNCTION("""COMPUTED_VALUE"""),"-")</f>
        <v>-</v>
      </c>
      <c r="GT40" s="10" t="str">
        <f>IFERROR(__xludf.DUMMYFUNCTION("""COMPUTED_VALUE"""),"-")</f>
        <v>-</v>
      </c>
      <c r="GU40" s="10" t="str">
        <f>IFERROR(__xludf.DUMMYFUNCTION("""COMPUTED_VALUE"""),"-")</f>
        <v>-</v>
      </c>
      <c r="GV40" s="10" t="str">
        <f>IFERROR(__xludf.DUMMYFUNCTION("""COMPUTED_VALUE"""),"-")</f>
        <v>-</v>
      </c>
      <c r="GW40" s="10" t="str">
        <f>IFERROR(__xludf.DUMMYFUNCTION("""COMPUTED_VALUE"""),"-")</f>
        <v>-</v>
      </c>
      <c r="GX40" s="10" t="str">
        <f>IFERROR(__xludf.DUMMYFUNCTION("""COMPUTED_VALUE"""),"-")</f>
        <v>-</v>
      </c>
      <c r="GY40" s="10" t="str">
        <f>IFERROR(__xludf.DUMMYFUNCTION("""COMPUTED_VALUE"""),"-")</f>
        <v>-</v>
      </c>
      <c r="GZ40" s="10" t="str">
        <f>IFERROR(__xludf.DUMMYFUNCTION("""COMPUTED_VALUE"""),"-")</f>
        <v>-</v>
      </c>
      <c r="HA40" s="10" t="str">
        <f>IFERROR(__xludf.DUMMYFUNCTION("""COMPUTED_VALUE"""),"-")</f>
        <v>-</v>
      </c>
      <c r="HB40" s="10" t="str">
        <f>IFERROR(__xludf.DUMMYFUNCTION("""COMPUTED_VALUE"""),"-")</f>
        <v>-</v>
      </c>
      <c r="HC40" s="10" t="str">
        <f>IFERROR(__xludf.DUMMYFUNCTION("""COMPUTED_VALUE"""),"-")</f>
        <v>-</v>
      </c>
      <c r="HD40" s="10" t="str">
        <f>IFERROR(__xludf.DUMMYFUNCTION("""COMPUTED_VALUE"""),"-")</f>
        <v>-</v>
      </c>
      <c r="HE40" s="10" t="str">
        <f>IFERROR(__xludf.DUMMYFUNCTION("""COMPUTED_VALUE"""),"-")</f>
        <v>-</v>
      </c>
      <c r="HF40" s="10" t="str">
        <f>IFERROR(__xludf.DUMMYFUNCTION("""COMPUTED_VALUE"""),"-")</f>
        <v>-</v>
      </c>
      <c r="HG40" s="10" t="str">
        <f>IFERROR(__xludf.DUMMYFUNCTION("""COMPUTED_VALUE"""),"-")</f>
        <v>-</v>
      </c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</row>
    <row r="41">
      <c r="A41" s="7"/>
      <c r="B41" s="8"/>
      <c r="C41" s="8" t="str">
        <f t="shared" si="1"/>
        <v>37 - 42</v>
      </c>
      <c r="D41" s="7" t="str">
        <f>IFERROR(__xludf.DUMMYFUNCTION("""COMPUTED_VALUE"""),"xIWhite_")</f>
        <v>xIWhite_</v>
      </c>
      <c r="E41" s="7" t="str">
        <f>IFERROR(__xludf.DUMMYFUNCTION("""COMPUTED_VALUE"""),"Nikola")</f>
        <v>Nikola</v>
      </c>
      <c r="F41" s="7" t="str">
        <f>IFERROR(__xludf.DUMMYFUNCTION("""COMPUTED_VALUE"""),"Marinković")</f>
        <v>Marinković</v>
      </c>
      <c r="G41" s="9">
        <f>IFERROR(__xludf.DUMMYFUNCTION("""COMPUTED_VALUE"""),91.0)</f>
        <v>91</v>
      </c>
      <c r="H41" s="7" t="str">
        <f>IFERROR(__xludf.DUMMYFUNCTION("""COMPUTED_VALUE"""),"ODOBREN")</f>
        <v>ODOBREN</v>
      </c>
      <c r="I41" s="7" t="str">
        <f>IFERROR(__xludf.DUMMYFUNCTION("""COMPUTED_VALUE"""),"Stari grad")</f>
        <v>Stari grad</v>
      </c>
      <c r="J41" s="7" t="str">
        <f>IFERROR(__xludf.DUMMYFUNCTION("""COMPUTED_VALUE"""),"Elektrotehnička škola Nikola Tesla")</f>
        <v>Elektrotehnička škola Nikola Tesla</v>
      </c>
      <c r="K41" s="7" t="str">
        <f>IFERROR(__xludf.DUMMYFUNCTION("""COMPUTED_VALUE"""),"IV")</f>
        <v>IV</v>
      </c>
      <c r="L41" s="7" t="str">
        <f>IFERROR(__xludf.DUMMYFUNCTION("""COMPUTED_VALUE"""),"B")</f>
        <v>B</v>
      </c>
      <c r="M41" s="7" t="str">
        <f>IFERROR(__xludf.DUMMYFUNCTION("""COMPUTED_VALUE"""),"Biljana Stefanović")</f>
        <v>Biljana Stefanović</v>
      </c>
      <c r="N41" s="11">
        <f>IFERROR(__xludf.DUMMYFUNCTION("""COMPUTED_VALUE"""),48.0)</f>
        <v>48</v>
      </c>
      <c r="O41" s="10">
        <f>IFERROR(__xludf.DUMMYFUNCTION("""COMPUTED_VALUE"""),43.0)</f>
        <v>43</v>
      </c>
      <c r="P41" s="10">
        <f>IFERROR(__xludf.DUMMYFUNCTION("""COMPUTED_VALUE"""),0.0)</f>
        <v>0</v>
      </c>
      <c r="Q41" s="10" t="str">
        <f>IFERROR(__xludf.DUMMYFUNCTION("""COMPUTED_VALUE"""),"-")</f>
        <v>-</v>
      </c>
      <c r="R41" s="10" t="str">
        <f>IFERROR(__xludf.DUMMYFUNCTION("""COMPUTED_VALUE"""),"-")</f>
        <v>-</v>
      </c>
      <c r="S41" s="10" t="str">
        <f>IFERROR(__xludf.DUMMYFUNCTION("""COMPUTED_VALUE"""),"-")</f>
        <v>-</v>
      </c>
      <c r="T41" s="11">
        <f>IFERROR(__xludf.DUMMYFUNCTION("""COMPUTED_VALUE"""),1.0)</f>
        <v>1</v>
      </c>
      <c r="U41" s="10">
        <f>IFERROR(__xludf.DUMMYFUNCTION("""COMPUTED_VALUE"""),1.0)</f>
        <v>1</v>
      </c>
      <c r="V41" s="10">
        <f>IFERROR(__xludf.DUMMYFUNCTION("""COMPUTED_VALUE"""),1.0)</f>
        <v>1</v>
      </c>
      <c r="W41" s="10">
        <f>IFERROR(__xludf.DUMMYFUNCTION("""COMPUTED_VALUE"""),1.0)</f>
        <v>1</v>
      </c>
      <c r="X41" s="10">
        <f>IFERROR(__xludf.DUMMYFUNCTION("""COMPUTED_VALUE"""),1.0)</f>
        <v>1</v>
      </c>
      <c r="Y41" s="10">
        <f>IFERROR(__xludf.DUMMYFUNCTION("""COMPUTED_VALUE"""),1.0)</f>
        <v>1</v>
      </c>
      <c r="Z41" s="10">
        <f>IFERROR(__xludf.DUMMYFUNCTION("""COMPUTED_VALUE"""),1.0)</f>
        <v>1</v>
      </c>
      <c r="AA41" s="10">
        <f>IFERROR(__xludf.DUMMYFUNCTION("""COMPUTED_VALUE"""),1.0)</f>
        <v>1</v>
      </c>
      <c r="AB41" s="10">
        <f>IFERROR(__xludf.DUMMYFUNCTION("""COMPUTED_VALUE"""),1.0)</f>
        <v>1</v>
      </c>
      <c r="AC41" s="10">
        <f>IFERROR(__xludf.DUMMYFUNCTION("""COMPUTED_VALUE"""),1.0)</f>
        <v>1</v>
      </c>
      <c r="AD41" s="10">
        <f>IFERROR(__xludf.DUMMYFUNCTION("""COMPUTED_VALUE"""),1.0)</f>
        <v>1</v>
      </c>
      <c r="AE41" s="10">
        <f>IFERROR(__xludf.DUMMYFUNCTION("""COMPUTED_VALUE"""),1.0)</f>
        <v>1</v>
      </c>
      <c r="AF41" s="10" t="str">
        <f>IFERROR(__xludf.DUMMYFUNCTION("""COMPUTED_VALUE"""),"TLE")</f>
        <v>TLE</v>
      </c>
      <c r="AG41" s="10" t="str">
        <f>IFERROR(__xludf.DUMMYFUNCTION("""COMPUTED_VALUE"""),"TLE")</f>
        <v>TLE</v>
      </c>
      <c r="AH41" s="10" t="str">
        <f>IFERROR(__xludf.DUMMYFUNCTION("""COMPUTED_VALUE"""),"TLE")</f>
        <v>TLE</v>
      </c>
      <c r="AI41" s="10" t="str">
        <f>IFERROR(__xludf.DUMMYFUNCTION("""COMPUTED_VALUE"""),"TLE")</f>
        <v>TLE</v>
      </c>
      <c r="AJ41" s="10" t="str">
        <f>IFERROR(__xludf.DUMMYFUNCTION("""COMPUTED_VALUE"""),"TLE")</f>
        <v>TLE</v>
      </c>
      <c r="AK41" s="10" t="str">
        <f>IFERROR(__xludf.DUMMYFUNCTION("""COMPUTED_VALUE"""),"TLE")</f>
        <v>TLE</v>
      </c>
      <c r="AL41" s="10" t="str">
        <f>IFERROR(__xludf.DUMMYFUNCTION("""COMPUTED_VALUE"""),"TLE")</f>
        <v>TLE</v>
      </c>
      <c r="AM41" s="10" t="str">
        <f>IFERROR(__xludf.DUMMYFUNCTION("""COMPUTED_VALUE"""),"TLE")</f>
        <v>TLE</v>
      </c>
      <c r="AN41" s="11">
        <f>IFERROR(__xludf.DUMMYFUNCTION("""COMPUTED_VALUE"""),1.0)</f>
        <v>1</v>
      </c>
      <c r="AO41" s="10">
        <f>IFERROR(__xludf.DUMMYFUNCTION("""COMPUTED_VALUE"""),1.0)</f>
        <v>1</v>
      </c>
      <c r="AP41" s="10">
        <f>IFERROR(__xludf.DUMMYFUNCTION("""COMPUTED_VALUE"""),1.0)</f>
        <v>1</v>
      </c>
      <c r="AQ41" s="10">
        <f>IFERROR(__xludf.DUMMYFUNCTION("""COMPUTED_VALUE"""),1.0)</f>
        <v>1</v>
      </c>
      <c r="AR41" s="10">
        <f>IFERROR(__xludf.DUMMYFUNCTION("""COMPUTED_VALUE"""),1.0)</f>
        <v>1</v>
      </c>
      <c r="AS41" s="10">
        <f>IFERROR(__xludf.DUMMYFUNCTION("""COMPUTED_VALUE"""),1.0)</f>
        <v>1</v>
      </c>
      <c r="AT41" s="10">
        <f>IFERROR(__xludf.DUMMYFUNCTION("""COMPUTED_VALUE"""),1.0)</f>
        <v>1</v>
      </c>
      <c r="AU41" s="10">
        <f>IFERROR(__xludf.DUMMYFUNCTION("""COMPUTED_VALUE"""),1.0)</f>
        <v>1</v>
      </c>
      <c r="AV41" s="10">
        <f>IFERROR(__xludf.DUMMYFUNCTION("""COMPUTED_VALUE"""),1.0)</f>
        <v>1</v>
      </c>
      <c r="AW41" s="10">
        <f>IFERROR(__xludf.DUMMYFUNCTION("""COMPUTED_VALUE"""),1.0)</f>
        <v>1</v>
      </c>
      <c r="AX41" s="10">
        <f>IFERROR(__xludf.DUMMYFUNCTION("""COMPUTED_VALUE"""),1.0)</f>
        <v>1</v>
      </c>
      <c r="AY41" s="10">
        <f>IFERROR(__xludf.DUMMYFUNCTION("""COMPUTED_VALUE"""),1.0)</f>
        <v>1</v>
      </c>
      <c r="AZ41" s="10" t="str">
        <f>IFERROR(__xludf.DUMMYFUNCTION("""COMPUTED_VALUE"""),"TLE")</f>
        <v>TLE</v>
      </c>
      <c r="BA41" s="10" t="str">
        <f>IFERROR(__xludf.DUMMYFUNCTION("""COMPUTED_VALUE"""),"TLE")</f>
        <v>TLE</v>
      </c>
      <c r="BB41" s="10">
        <f>IFERROR(__xludf.DUMMYFUNCTION("""COMPUTED_VALUE"""),1.0)</f>
        <v>1</v>
      </c>
      <c r="BC41" s="10" t="str">
        <f>IFERROR(__xludf.DUMMYFUNCTION("""COMPUTED_VALUE"""),"TLE")</f>
        <v>TLE</v>
      </c>
      <c r="BD41" s="10" t="str">
        <f>IFERROR(__xludf.DUMMYFUNCTION("""COMPUTED_VALUE"""),"TLE")</f>
        <v>TLE</v>
      </c>
      <c r="BE41" s="10">
        <f>IFERROR(__xludf.DUMMYFUNCTION("""COMPUTED_VALUE"""),1.0)</f>
        <v>1</v>
      </c>
      <c r="BF41" s="10">
        <f>IFERROR(__xludf.DUMMYFUNCTION("""COMPUTED_VALUE"""),1.0)</f>
        <v>1</v>
      </c>
      <c r="BG41" s="10" t="str">
        <f>IFERROR(__xludf.DUMMYFUNCTION("""COMPUTED_VALUE"""),"TLE")</f>
        <v>TLE</v>
      </c>
      <c r="BH41" s="10" t="str">
        <f>IFERROR(__xludf.DUMMYFUNCTION("""COMPUTED_VALUE"""),"TLE")</f>
        <v>TLE</v>
      </c>
      <c r="BI41" s="10" t="str">
        <f>IFERROR(__xludf.DUMMYFUNCTION("""COMPUTED_VALUE"""),"TLE")</f>
        <v>TLE</v>
      </c>
      <c r="BJ41" s="10" t="str">
        <f>IFERROR(__xludf.DUMMYFUNCTION("""COMPUTED_VALUE"""),"TLE")</f>
        <v>TLE</v>
      </c>
      <c r="BK41" s="10" t="str">
        <f>IFERROR(__xludf.DUMMYFUNCTION("""COMPUTED_VALUE"""),"TLE")</f>
        <v>TLE</v>
      </c>
      <c r="BL41" s="11" t="str">
        <f>IFERROR(__xludf.DUMMYFUNCTION("""COMPUTED_VALUE"""),"WA")</f>
        <v>WA</v>
      </c>
      <c r="BM41" s="10" t="str">
        <f>IFERROR(__xludf.DUMMYFUNCTION("""COMPUTED_VALUE"""),"WA")</f>
        <v>WA</v>
      </c>
      <c r="BN41" s="10" t="str">
        <f>IFERROR(__xludf.DUMMYFUNCTION("""COMPUTED_VALUE"""),"WA")</f>
        <v>WA</v>
      </c>
      <c r="BO41" s="10" t="str">
        <f>IFERROR(__xludf.DUMMYFUNCTION("""COMPUTED_VALUE"""),"WA")</f>
        <v>WA</v>
      </c>
      <c r="BP41" s="10" t="str">
        <f>IFERROR(__xludf.DUMMYFUNCTION("""COMPUTED_VALUE"""),"WA")</f>
        <v>WA</v>
      </c>
      <c r="BQ41" s="10" t="str">
        <f>IFERROR(__xludf.DUMMYFUNCTION("""COMPUTED_VALUE"""),"WA")</f>
        <v>WA</v>
      </c>
      <c r="BR41" s="10" t="str">
        <f>IFERROR(__xludf.DUMMYFUNCTION("""COMPUTED_VALUE"""),"WA")</f>
        <v>WA</v>
      </c>
      <c r="BS41" s="10" t="str">
        <f>IFERROR(__xludf.DUMMYFUNCTION("""COMPUTED_VALUE"""),"WA")</f>
        <v>WA</v>
      </c>
      <c r="BT41" s="10" t="str">
        <f>IFERROR(__xludf.DUMMYFUNCTION("""COMPUTED_VALUE"""),"WA")</f>
        <v>WA</v>
      </c>
      <c r="BU41" s="10">
        <f>IFERROR(__xludf.DUMMYFUNCTION("""COMPUTED_VALUE"""),1.0)</f>
        <v>1</v>
      </c>
      <c r="BV41" s="10">
        <f>IFERROR(__xludf.DUMMYFUNCTION("""COMPUTED_VALUE"""),1.0)</f>
        <v>1</v>
      </c>
      <c r="BW41" s="10">
        <f>IFERROR(__xludf.DUMMYFUNCTION("""COMPUTED_VALUE"""),1.0)</f>
        <v>1</v>
      </c>
      <c r="BX41" s="10" t="str">
        <f>IFERROR(__xludf.DUMMYFUNCTION("""COMPUTED_VALUE"""),"WA")</f>
        <v>WA</v>
      </c>
      <c r="BY41" s="10" t="str">
        <f>IFERROR(__xludf.DUMMYFUNCTION("""COMPUTED_VALUE"""),"WA")</f>
        <v>WA</v>
      </c>
      <c r="BZ41" s="10" t="str">
        <f>IFERROR(__xludf.DUMMYFUNCTION("""COMPUTED_VALUE"""),"WA")</f>
        <v>WA</v>
      </c>
      <c r="CA41" s="10" t="str">
        <f>IFERROR(__xludf.DUMMYFUNCTION("""COMPUTED_VALUE"""),"WA")</f>
        <v>WA</v>
      </c>
      <c r="CB41" s="10" t="str">
        <f>IFERROR(__xludf.DUMMYFUNCTION("""COMPUTED_VALUE"""),"WA")</f>
        <v>WA</v>
      </c>
      <c r="CC41" s="10" t="str">
        <f>IFERROR(__xludf.DUMMYFUNCTION("""COMPUTED_VALUE"""),"WA")</f>
        <v>WA</v>
      </c>
      <c r="CD41" s="10" t="str">
        <f>IFERROR(__xludf.DUMMYFUNCTION("""COMPUTED_VALUE"""),"WA")</f>
        <v>WA</v>
      </c>
      <c r="CE41" s="10">
        <f>IFERROR(__xludf.DUMMYFUNCTION("""COMPUTED_VALUE"""),1.0)</f>
        <v>1</v>
      </c>
      <c r="CF41" s="10">
        <f>IFERROR(__xludf.DUMMYFUNCTION("""COMPUTED_VALUE"""),1.0)</f>
        <v>1</v>
      </c>
      <c r="CG41" s="10">
        <f>IFERROR(__xludf.DUMMYFUNCTION("""COMPUTED_VALUE"""),1.0)</f>
        <v>1</v>
      </c>
      <c r="CH41" s="10" t="str">
        <f>IFERROR(__xludf.DUMMYFUNCTION("""COMPUTED_VALUE"""),"WA")</f>
        <v>WA</v>
      </c>
      <c r="CI41" s="10" t="str">
        <f>IFERROR(__xludf.DUMMYFUNCTION("""COMPUTED_VALUE"""),"WA")</f>
        <v>WA</v>
      </c>
      <c r="CJ41" s="10" t="str">
        <f>IFERROR(__xludf.DUMMYFUNCTION("""COMPUTED_VALUE"""),"WA")</f>
        <v>WA</v>
      </c>
      <c r="CK41" s="10" t="str">
        <f>IFERROR(__xludf.DUMMYFUNCTION("""COMPUTED_VALUE"""),"WA")</f>
        <v>WA</v>
      </c>
      <c r="CL41" s="10" t="str">
        <f>IFERROR(__xludf.DUMMYFUNCTION("""COMPUTED_VALUE"""),"WA")</f>
        <v>WA</v>
      </c>
      <c r="CM41" s="10" t="str">
        <f>IFERROR(__xludf.DUMMYFUNCTION("""COMPUTED_VALUE"""),"WA")</f>
        <v>WA</v>
      </c>
      <c r="CN41" s="10" t="str">
        <f>IFERROR(__xludf.DUMMYFUNCTION("""COMPUTED_VALUE"""),"WA")</f>
        <v>WA</v>
      </c>
      <c r="CO41" s="11" t="str">
        <f>IFERROR(__xludf.DUMMYFUNCTION("""COMPUTED_VALUE"""),"-")</f>
        <v>-</v>
      </c>
      <c r="CP41" s="10" t="str">
        <f>IFERROR(__xludf.DUMMYFUNCTION("""COMPUTED_VALUE"""),"-")</f>
        <v>-</v>
      </c>
      <c r="CQ41" s="10" t="str">
        <f>IFERROR(__xludf.DUMMYFUNCTION("""COMPUTED_VALUE"""),"-")</f>
        <v>-</v>
      </c>
      <c r="CR41" s="10" t="str">
        <f>IFERROR(__xludf.DUMMYFUNCTION("""COMPUTED_VALUE"""),"-")</f>
        <v>-</v>
      </c>
      <c r="CS41" s="10" t="str">
        <f>IFERROR(__xludf.DUMMYFUNCTION("""COMPUTED_VALUE"""),"-")</f>
        <v>-</v>
      </c>
      <c r="CT41" s="10" t="str">
        <f>IFERROR(__xludf.DUMMYFUNCTION("""COMPUTED_VALUE"""),"-")</f>
        <v>-</v>
      </c>
      <c r="CU41" s="10" t="str">
        <f>IFERROR(__xludf.DUMMYFUNCTION("""COMPUTED_VALUE"""),"-")</f>
        <v>-</v>
      </c>
      <c r="CV41" s="10" t="str">
        <f>IFERROR(__xludf.DUMMYFUNCTION("""COMPUTED_VALUE"""),"-")</f>
        <v>-</v>
      </c>
      <c r="CW41" s="10" t="str">
        <f>IFERROR(__xludf.DUMMYFUNCTION("""COMPUTED_VALUE"""),"-")</f>
        <v>-</v>
      </c>
      <c r="CX41" s="10" t="str">
        <f>IFERROR(__xludf.DUMMYFUNCTION("""COMPUTED_VALUE"""),"-")</f>
        <v>-</v>
      </c>
      <c r="CY41" s="10" t="str">
        <f>IFERROR(__xludf.DUMMYFUNCTION("""COMPUTED_VALUE"""),"-")</f>
        <v>-</v>
      </c>
      <c r="CZ41" s="10" t="str">
        <f>IFERROR(__xludf.DUMMYFUNCTION("""COMPUTED_VALUE"""),"-")</f>
        <v>-</v>
      </c>
      <c r="DA41" s="10" t="str">
        <f>IFERROR(__xludf.DUMMYFUNCTION("""COMPUTED_VALUE"""),"-")</f>
        <v>-</v>
      </c>
      <c r="DB41" s="10" t="str">
        <f>IFERROR(__xludf.DUMMYFUNCTION("""COMPUTED_VALUE"""),"-")</f>
        <v>-</v>
      </c>
      <c r="DC41" s="10" t="str">
        <f>IFERROR(__xludf.DUMMYFUNCTION("""COMPUTED_VALUE"""),"-")</f>
        <v>-</v>
      </c>
      <c r="DD41" s="10" t="str">
        <f>IFERROR(__xludf.DUMMYFUNCTION("""COMPUTED_VALUE"""),"-")</f>
        <v>-</v>
      </c>
      <c r="DE41" s="10" t="str">
        <f>IFERROR(__xludf.DUMMYFUNCTION("""COMPUTED_VALUE"""),"-")</f>
        <v>-</v>
      </c>
      <c r="DF41" s="10" t="str">
        <f>IFERROR(__xludf.DUMMYFUNCTION("""COMPUTED_VALUE"""),"-")</f>
        <v>-</v>
      </c>
      <c r="DG41" s="10" t="str">
        <f>IFERROR(__xludf.DUMMYFUNCTION("""COMPUTED_VALUE"""),"-")</f>
        <v>-</v>
      </c>
      <c r="DH41" s="10" t="str">
        <f>IFERROR(__xludf.DUMMYFUNCTION("""COMPUTED_VALUE"""),"-")</f>
        <v>-</v>
      </c>
      <c r="DI41" s="10" t="str">
        <f>IFERROR(__xludf.DUMMYFUNCTION("""COMPUTED_VALUE"""),"-")</f>
        <v>-</v>
      </c>
      <c r="DJ41" s="10" t="str">
        <f>IFERROR(__xludf.DUMMYFUNCTION("""COMPUTED_VALUE"""),"-")</f>
        <v>-</v>
      </c>
      <c r="DK41" s="10" t="str">
        <f>IFERROR(__xludf.DUMMYFUNCTION("""COMPUTED_VALUE"""),"-")</f>
        <v>-</v>
      </c>
      <c r="DL41" s="10" t="str">
        <f>IFERROR(__xludf.DUMMYFUNCTION("""COMPUTED_VALUE"""),"-")</f>
        <v>-</v>
      </c>
      <c r="DM41" s="10" t="str">
        <f>IFERROR(__xludf.DUMMYFUNCTION("""COMPUTED_VALUE"""),"-")</f>
        <v>-</v>
      </c>
      <c r="DN41" s="10" t="str">
        <f>IFERROR(__xludf.DUMMYFUNCTION("""COMPUTED_VALUE"""),"-")</f>
        <v>-</v>
      </c>
      <c r="DO41" s="10" t="str">
        <f>IFERROR(__xludf.DUMMYFUNCTION("""COMPUTED_VALUE"""),"-")</f>
        <v>-</v>
      </c>
      <c r="DP41" s="10" t="str">
        <f>IFERROR(__xludf.DUMMYFUNCTION("""COMPUTED_VALUE"""),"-")</f>
        <v>-</v>
      </c>
      <c r="DQ41" s="10" t="str">
        <f>IFERROR(__xludf.DUMMYFUNCTION("""COMPUTED_VALUE"""),"-")</f>
        <v>-</v>
      </c>
      <c r="DR41" s="10" t="str">
        <f>IFERROR(__xludf.DUMMYFUNCTION("""COMPUTED_VALUE"""),"-")</f>
        <v>-</v>
      </c>
      <c r="DS41" s="10" t="str">
        <f>IFERROR(__xludf.DUMMYFUNCTION("""COMPUTED_VALUE"""),"-")</f>
        <v>-</v>
      </c>
      <c r="DT41" s="10" t="str">
        <f>IFERROR(__xludf.DUMMYFUNCTION("""COMPUTED_VALUE"""),"-")</f>
        <v>-</v>
      </c>
      <c r="DU41" s="10" t="str">
        <f>IFERROR(__xludf.DUMMYFUNCTION("""COMPUTED_VALUE"""),"-")</f>
        <v>-</v>
      </c>
      <c r="DV41" s="10" t="str">
        <f>IFERROR(__xludf.DUMMYFUNCTION("""COMPUTED_VALUE"""),"-")</f>
        <v>-</v>
      </c>
      <c r="DW41" s="10" t="str">
        <f>IFERROR(__xludf.DUMMYFUNCTION("""COMPUTED_VALUE"""),"-")</f>
        <v>-</v>
      </c>
      <c r="DX41" s="10" t="str">
        <f>IFERROR(__xludf.DUMMYFUNCTION("""COMPUTED_VALUE"""),"-")</f>
        <v>-</v>
      </c>
      <c r="DY41" s="10" t="str">
        <f>IFERROR(__xludf.DUMMYFUNCTION("""COMPUTED_VALUE"""),"-")</f>
        <v>-</v>
      </c>
      <c r="DZ41" s="10" t="str">
        <f>IFERROR(__xludf.DUMMYFUNCTION("""COMPUTED_VALUE"""),"-")</f>
        <v>-</v>
      </c>
      <c r="EA41" s="10" t="str">
        <f>IFERROR(__xludf.DUMMYFUNCTION("""COMPUTED_VALUE"""),"-")</f>
        <v>-</v>
      </c>
      <c r="EB41" s="10" t="str">
        <f>IFERROR(__xludf.DUMMYFUNCTION("""COMPUTED_VALUE"""),"-")</f>
        <v>-</v>
      </c>
      <c r="EC41" s="10" t="str">
        <f>IFERROR(__xludf.DUMMYFUNCTION("""COMPUTED_VALUE"""),"-")</f>
        <v>-</v>
      </c>
      <c r="ED41" s="10" t="str">
        <f>IFERROR(__xludf.DUMMYFUNCTION("""COMPUTED_VALUE"""),"-")</f>
        <v>-</v>
      </c>
      <c r="EE41" s="10" t="str">
        <f>IFERROR(__xludf.DUMMYFUNCTION("""COMPUTED_VALUE"""),"-")</f>
        <v>-</v>
      </c>
      <c r="EF41" s="10" t="str">
        <f>IFERROR(__xludf.DUMMYFUNCTION("""COMPUTED_VALUE"""),"-")</f>
        <v>-</v>
      </c>
      <c r="EG41" s="10" t="str">
        <f>IFERROR(__xludf.DUMMYFUNCTION("""COMPUTED_VALUE"""),"-")</f>
        <v>-</v>
      </c>
      <c r="EH41" s="10" t="str">
        <f>IFERROR(__xludf.DUMMYFUNCTION("""COMPUTED_VALUE"""),"-")</f>
        <v>-</v>
      </c>
      <c r="EI41" s="10" t="str">
        <f>IFERROR(__xludf.DUMMYFUNCTION("""COMPUTED_VALUE"""),"-")</f>
        <v>-</v>
      </c>
      <c r="EJ41" s="10" t="str">
        <f>IFERROR(__xludf.DUMMYFUNCTION("""COMPUTED_VALUE"""),"-")</f>
        <v>-</v>
      </c>
      <c r="EK41" s="10" t="str">
        <f>IFERROR(__xludf.DUMMYFUNCTION("""COMPUTED_VALUE"""),"-")</f>
        <v>-</v>
      </c>
      <c r="EL41" s="10" t="str">
        <f>IFERROR(__xludf.DUMMYFUNCTION("""COMPUTED_VALUE"""),"-")</f>
        <v>-</v>
      </c>
      <c r="EM41" s="10" t="str">
        <f>IFERROR(__xludf.DUMMYFUNCTION("""COMPUTED_VALUE"""),"-")</f>
        <v>-</v>
      </c>
      <c r="EN41" s="10" t="str">
        <f>IFERROR(__xludf.DUMMYFUNCTION("""COMPUTED_VALUE"""),"-")</f>
        <v>-</v>
      </c>
      <c r="EO41" s="10" t="str">
        <f>IFERROR(__xludf.DUMMYFUNCTION("""COMPUTED_VALUE"""),"-")</f>
        <v>-</v>
      </c>
      <c r="EP41" s="10" t="str">
        <f>IFERROR(__xludf.DUMMYFUNCTION("""COMPUTED_VALUE"""),"-")</f>
        <v>-</v>
      </c>
      <c r="EQ41" s="10" t="str">
        <f>IFERROR(__xludf.DUMMYFUNCTION("""COMPUTED_VALUE"""),"-")</f>
        <v>-</v>
      </c>
      <c r="ER41" s="10" t="str">
        <f>IFERROR(__xludf.DUMMYFUNCTION("""COMPUTED_VALUE"""),"-")</f>
        <v>-</v>
      </c>
      <c r="ES41" s="10" t="str">
        <f>IFERROR(__xludf.DUMMYFUNCTION("""COMPUTED_VALUE"""),"-")</f>
        <v>-</v>
      </c>
      <c r="ET41" s="10" t="str">
        <f>IFERROR(__xludf.DUMMYFUNCTION("""COMPUTED_VALUE"""),"-")</f>
        <v>-</v>
      </c>
      <c r="EU41" s="10" t="str">
        <f>IFERROR(__xludf.DUMMYFUNCTION("""COMPUTED_VALUE"""),"-")</f>
        <v>-</v>
      </c>
      <c r="EV41" s="10" t="str">
        <f>IFERROR(__xludf.DUMMYFUNCTION("""COMPUTED_VALUE"""),"-")</f>
        <v>-</v>
      </c>
      <c r="EW41" s="10" t="str">
        <f>IFERROR(__xludf.DUMMYFUNCTION("""COMPUTED_VALUE"""),"-")</f>
        <v>-</v>
      </c>
      <c r="EX41" s="10" t="str">
        <f>IFERROR(__xludf.DUMMYFUNCTION("""COMPUTED_VALUE"""),"-")</f>
        <v>-</v>
      </c>
      <c r="EY41" s="10" t="str">
        <f>IFERROR(__xludf.DUMMYFUNCTION("""COMPUTED_VALUE"""),"-")</f>
        <v>-</v>
      </c>
      <c r="EZ41" s="10" t="str">
        <f>IFERROR(__xludf.DUMMYFUNCTION("""COMPUTED_VALUE"""),"-")</f>
        <v>-</v>
      </c>
      <c r="FA41" s="10" t="str">
        <f>IFERROR(__xludf.DUMMYFUNCTION("""COMPUTED_VALUE"""),"-")</f>
        <v>-</v>
      </c>
      <c r="FB41" s="10" t="str">
        <f>IFERROR(__xludf.DUMMYFUNCTION("""COMPUTED_VALUE"""),"-")</f>
        <v>-</v>
      </c>
      <c r="FC41" s="10" t="str">
        <f>IFERROR(__xludf.DUMMYFUNCTION("""COMPUTED_VALUE"""),"-")</f>
        <v>-</v>
      </c>
      <c r="FD41" s="11" t="str">
        <f>IFERROR(__xludf.DUMMYFUNCTION("""COMPUTED_VALUE"""),"-")</f>
        <v>-</v>
      </c>
      <c r="FE41" s="10" t="str">
        <f>IFERROR(__xludf.DUMMYFUNCTION("""COMPUTED_VALUE"""),"-")</f>
        <v>-</v>
      </c>
      <c r="FF41" s="10" t="str">
        <f>IFERROR(__xludf.DUMMYFUNCTION("""COMPUTED_VALUE"""),"-")</f>
        <v>-</v>
      </c>
      <c r="FG41" s="10" t="str">
        <f>IFERROR(__xludf.DUMMYFUNCTION("""COMPUTED_VALUE"""),"-")</f>
        <v>-</v>
      </c>
      <c r="FH41" s="10" t="str">
        <f>IFERROR(__xludf.DUMMYFUNCTION("""COMPUTED_VALUE"""),"-")</f>
        <v>-</v>
      </c>
      <c r="FI41" s="10" t="str">
        <f>IFERROR(__xludf.DUMMYFUNCTION("""COMPUTED_VALUE"""),"-")</f>
        <v>-</v>
      </c>
      <c r="FJ41" s="10" t="str">
        <f>IFERROR(__xludf.DUMMYFUNCTION("""COMPUTED_VALUE"""),"-")</f>
        <v>-</v>
      </c>
      <c r="FK41" s="10" t="str">
        <f>IFERROR(__xludf.DUMMYFUNCTION("""COMPUTED_VALUE"""),"-")</f>
        <v>-</v>
      </c>
      <c r="FL41" s="10" t="str">
        <f>IFERROR(__xludf.DUMMYFUNCTION("""COMPUTED_VALUE"""),"-")</f>
        <v>-</v>
      </c>
      <c r="FM41" s="10" t="str">
        <f>IFERROR(__xludf.DUMMYFUNCTION("""COMPUTED_VALUE"""),"-")</f>
        <v>-</v>
      </c>
      <c r="FN41" s="10" t="str">
        <f>IFERROR(__xludf.DUMMYFUNCTION("""COMPUTED_VALUE"""),"-")</f>
        <v>-</v>
      </c>
      <c r="FO41" s="10" t="str">
        <f>IFERROR(__xludf.DUMMYFUNCTION("""COMPUTED_VALUE"""),"-")</f>
        <v>-</v>
      </c>
      <c r="FP41" s="10" t="str">
        <f>IFERROR(__xludf.DUMMYFUNCTION("""COMPUTED_VALUE"""),"-")</f>
        <v>-</v>
      </c>
      <c r="FQ41" s="10" t="str">
        <f>IFERROR(__xludf.DUMMYFUNCTION("""COMPUTED_VALUE"""),"-")</f>
        <v>-</v>
      </c>
      <c r="FR41" s="10" t="str">
        <f>IFERROR(__xludf.DUMMYFUNCTION("""COMPUTED_VALUE"""),"-")</f>
        <v>-</v>
      </c>
      <c r="FS41" s="10" t="str">
        <f>IFERROR(__xludf.DUMMYFUNCTION("""COMPUTED_VALUE"""),"-")</f>
        <v>-</v>
      </c>
      <c r="FT41" s="10" t="str">
        <f>IFERROR(__xludf.DUMMYFUNCTION("""COMPUTED_VALUE"""),"-")</f>
        <v>-</v>
      </c>
      <c r="FU41" s="10" t="str">
        <f>IFERROR(__xludf.DUMMYFUNCTION("""COMPUTED_VALUE"""),"-")</f>
        <v>-</v>
      </c>
      <c r="FV41" s="10" t="str">
        <f>IFERROR(__xludf.DUMMYFUNCTION("""COMPUTED_VALUE"""),"-")</f>
        <v>-</v>
      </c>
      <c r="FW41" s="10" t="str">
        <f>IFERROR(__xludf.DUMMYFUNCTION("""COMPUTED_VALUE"""),"-")</f>
        <v>-</v>
      </c>
      <c r="FX41" s="10" t="str">
        <f>IFERROR(__xludf.DUMMYFUNCTION("""COMPUTED_VALUE"""),"-")</f>
        <v>-</v>
      </c>
      <c r="FY41" s="10" t="str">
        <f>IFERROR(__xludf.DUMMYFUNCTION("""COMPUTED_VALUE"""),"-")</f>
        <v>-</v>
      </c>
      <c r="FZ41" s="10" t="str">
        <f>IFERROR(__xludf.DUMMYFUNCTION("""COMPUTED_VALUE"""),"-")</f>
        <v>-</v>
      </c>
      <c r="GA41" s="10" t="str">
        <f>IFERROR(__xludf.DUMMYFUNCTION("""COMPUTED_VALUE"""),"-")</f>
        <v>-</v>
      </c>
      <c r="GB41" s="10" t="str">
        <f>IFERROR(__xludf.DUMMYFUNCTION("""COMPUTED_VALUE"""),"-")</f>
        <v>-</v>
      </c>
      <c r="GC41" s="10" t="str">
        <f>IFERROR(__xludf.DUMMYFUNCTION("""COMPUTED_VALUE"""),"-")</f>
        <v>-</v>
      </c>
      <c r="GD41" s="10" t="str">
        <f>IFERROR(__xludf.DUMMYFUNCTION("""COMPUTED_VALUE"""),"-")</f>
        <v>-</v>
      </c>
      <c r="GE41" s="10" t="str">
        <f>IFERROR(__xludf.DUMMYFUNCTION("""COMPUTED_VALUE"""),"-")</f>
        <v>-</v>
      </c>
      <c r="GF41" s="10" t="str">
        <f>IFERROR(__xludf.DUMMYFUNCTION("""COMPUTED_VALUE"""),"-")</f>
        <v>-</v>
      </c>
      <c r="GG41" s="10" t="str">
        <f>IFERROR(__xludf.DUMMYFUNCTION("""COMPUTED_VALUE"""),"-")</f>
        <v>-</v>
      </c>
      <c r="GH41" s="10" t="str">
        <f>IFERROR(__xludf.DUMMYFUNCTION("""COMPUTED_VALUE"""),"-")</f>
        <v>-</v>
      </c>
      <c r="GI41" s="10" t="str">
        <f>IFERROR(__xludf.DUMMYFUNCTION("""COMPUTED_VALUE"""),"-")</f>
        <v>-</v>
      </c>
      <c r="GJ41" s="10" t="str">
        <f>IFERROR(__xludf.DUMMYFUNCTION("""COMPUTED_VALUE"""),"-")</f>
        <v>-</v>
      </c>
      <c r="GK41" s="10" t="str">
        <f>IFERROR(__xludf.DUMMYFUNCTION("""COMPUTED_VALUE"""),"-")</f>
        <v>-</v>
      </c>
      <c r="GL41" s="10" t="str">
        <f>IFERROR(__xludf.DUMMYFUNCTION("""COMPUTED_VALUE"""),"-")</f>
        <v>-</v>
      </c>
      <c r="GM41" s="10" t="str">
        <f>IFERROR(__xludf.DUMMYFUNCTION("""COMPUTED_VALUE"""),"-")</f>
        <v>-</v>
      </c>
      <c r="GN41" s="10" t="str">
        <f>IFERROR(__xludf.DUMMYFUNCTION("""COMPUTED_VALUE"""),"-")</f>
        <v>-</v>
      </c>
      <c r="GO41" s="10" t="str">
        <f>IFERROR(__xludf.DUMMYFUNCTION("""COMPUTED_VALUE"""),"-")</f>
        <v>-</v>
      </c>
      <c r="GP41" s="10" t="str">
        <f>IFERROR(__xludf.DUMMYFUNCTION("""COMPUTED_VALUE"""),"-")</f>
        <v>-</v>
      </c>
      <c r="GQ41" s="10" t="str">
        <f>IFERROR(__xludf.DUMMYFUNCTION("""COMPUTED_VALUE"""),"-")</f>
        <v>-</v>
      </c>
      <c r="GR41" s="10" t="str">
        <f>IFERROR(__xludf.DUMMYFUNCTION("""COMPUTED_VALUE"""),"-")</f>
        <v>-</v>
      </c>
      <c r="GS41" s="10" t="str">
        <f>IFERROR(__xludf.DUMMYFUNCTION("""COMPUTED_VALUE"""),"-")</f>
        <v>-</v>
      </c>
      <c r="GT41" s="10" t="str">
        <f>IFERROR(__xludf.DUMMYFUNCTION("""COMPUTED_VALUE"""),"-")</f>
        <v>-</v>
      </c>
      <c r="GU41" s="10" t="str">
        <f>IFERROR(__xludf.DUMMYFUNCTION("""COMPUTED_VALUE"""),"-")</f>
        <v>-</v>
      </c>
      <c r="GV41" s="10" t="str">
        <f>IFERROR(__xludf.DUMMYFUNCTION("""COMPUTED_VALUE"""),"-")</f>
        <v>-</v>
      </c>
      <c r="GW41" s="10" t="str">
        <f>IFERROR(__xludf.DUMMYFUNCTION("""COMPUTED_VALUE"""),"-")</f>
        <v>-</v>
      </c>
      <c r="GX41" s="10" t="str">
        <f>IFERROR(__xludf.DUMMYFUNCTION("""COMPUTED_VALUE"""),"-")</f>
        <v>-</v>
      </c>
      <c r="GY41" s="10" t="str">
        <f>IFERROR(__xludf.DUMMYFUNCTION("""COMPUTED_VALUE"""),"-")</f>
        <v>-</v>
      </c>
      <c r="GZ41" s="10" t="str">
        <f>IFERROR(__xludf.DUMMYFUNCTION("""COMPUTED_VALUE"""),"-")</f>
        <v>-</v>
      </c>
      <c r="HA41" s="10" t="str">
        <f>IFERROR(__xludf.DUMMYFUNCTION("""COMPUTED_VALUE"""),"-")</f>
        <v>-</v>
      </c>
      <c r="HB41" s="10" t="str">
        <f>IFERROR(__xludf.DUMMYFUNCTION("""COMPUTED_VALUE"""),"-")</f>
        <v>-</v>
      </c>
      <c r="HC41" s="10" t="str">
        <f>IFERROR(__xludf.DUMMYFUNCTION("""COMPUTED_VALUE"""),"-")</f>
        <v>-</v>
      </c>
      <c r="HD41" s="10" t="str">
        <f>IFERROR(__xludf.DUMMYFUNCTION("""COMPUTED_VALUE"""),"-")</f>
        <v>-</v>
      </c>
      <c r="HE41" s="10" t="str">
        <f>IFERROR(__xludf.DUMMYFUNCTION("""COMPUTED_VALUE"""),"-")</f>
        <v>-</v>
      </c>
      <c r="HF41" s="10" t="str">
        <f>IFERROR(__xludf.DUMMYFUNCTION("""COMPUTED_VALUE"""),"-")</f>
        <v>-</v>
      </c>
      <c r="HG41" s="10" t="str">
        <f>IFERROR(__xludf.DUMMYFUNCTION("""COMPUTED_VALUE"""),"-")</f>
        <v>-</v>
      </c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</row>
    <row r="42">
      <c r="A42" s="7"/>
      <c r="B42" s="8"/>
      <c r="C42" s="8" t="str">
        <f t="shared" si="1"/>
        <v>37 - 42</v>
      </c>
      <c r="D42" s="7" t="str">
        <f>IFERROR(__xludf.DUMMYFUNCTION("""COMPUTED_VALUE"""),"LaurentiuS")</f>
        <v>LaurentiuS</v>
      </c>
      <c r="E42" s="7" t="str">
        <f>IFERROR(__xludf.DUMMYFUNCTION("""COMPUTED_VALUE"""),"Aleksandar")</f>
        <v>Aleksandar</v>
      </c>
      <c r="F42" s="7" t="str">
        <f>IFERROR(__xludf.DUMMYFUNCTION("""COMPUTED_VALUE"""),"Jovanović")</f>
        <v>Jovanović</v>
      </c>
      <c r="G42" s="9">
        <f>IFERROR(__xludf.DUMMYFUNCTION("""COMPUTED_VALUE"""),91.0)</f>
        <v>91</v>
      </c>
      <c r="H42" s="7" t="str">
        <f>IFERROR(__xludf.DUMMYFUNCTION("""COMPUTED_VALUE"""),"ODOBREN")</f>
        <v>ODOBREN</v>
      </c>
      <c r="I42" s="7" t="str">
        <f>IFERROR(__xludf.DUMMYFUNCTION("""COMPUTED_VALUE"""),"Novi Beograd")</f>
        <v>Novi Beograd</v>
      </c>
      <c r="J42" s="7" t="str">
        <f>IFERROR(__xludf.DUMMYFUNCTION("""COMPUTED_VALUE"""),"Deseta gimnazija Mihajlo Pupin")</f>
        <v>Deseta gimnazija Mihajlo Pupin</v>
      </c>
      <c r="K42" s="7" t="str">
        <f>IFERROR(__xludf.DUMMYFUNCTION("""COMPUTED_VALUE"""),"II")</f>
        <v>II</v>
      </c>
      <c r="L42" s="7" t="str">
        <f>IFERROR(__xludf.DUMMYFUNCTION("""COMPUTED_VALUE"""),"B")</f>
        <v>B</v>
      </c>
      <c r="M42" s="7" t="str">
        <f>IFERROR(__xludf.DUMMYFUNCTION("""COMPUTED_VALUE"""),"Biljana Samardžija")</f>
        <v>Biljana Samardžija</v>
      </c>
      <c r="N42" s="11">
        <f>IFERROR(__xludf.DUMMYFUNCTION("""COMPUTED_VALUE"""),48.0)</f>
        <v>48</v>
      </c>
      <c r="O42" s="10">
        <f>IFERROR(__xludf.DUMMYFUNCTION("""COMPUTED_VALUE"""),43.0)</f>
        <v>43</v>
      </c>
      <c r="P42" s="10" t="str">
        <f>IFERROR(__xludf.DUMMYFUNCTION("""COMPUTED_VALUE"""),"-")</f>
        <v>-</v>
      </c>
      <c r="Q42" s="10">
        <f>IFERROR(__xludf.DUMMYFUNCTION("""COMPUTED_VALUE"""),0.0)</f>
        <v>0</v>
      </c>
      <c r="R42" s="10" t="str">
        <f>IFERROR(__xludf.DUMMYFUNCTION("""COMPUTED_VALUE"""),"-")</f>
        <v>-</v>
      </c>
      <c r="S42" s="10" t="str">
        <f>IFERROR(__xludf.DUMMYFUNCTION("""COMPUTED_VALUE"""),"-")</f>
        <v>-</v>
      </c>
      <c r="T42" s="11">
        <f>IFERROR(__xludf.DUMMYFUNCTION("""COMPUTED_VALUE"""),1.0)</f>
        <v>1</v>
      </c>
      <c r="U42" s="10">
        <f>IFERROR(__xludf.DUMMYFUNCTION("""COMPUTED_VALUE"""),1.0)</f>
        <v>1</v>
      </c>
      <c r="V42" s="10">
        <f>IFERROR(__xludf.DUMMYFUNCTION("""COMPUTED_VALUE"""),1.0)</f>
        <v>1</v>
      </c>
      <c r="W42" s="10">
        <f>IFERROR(__xludf.DUMMYFUNCTION("""COMPUTED_VALUE"""),1.0)</f>
        <v>1</v>
      </c>
      <c r="X42" s="10">
        <f>IFERROR(__xludf.DUMMYFUNCTION("""COMPUTED_VALUE"""),1.0)</f>
        <v>1</v>
      </c>
      <c r="Y42" s="10">
        <f>IFERROR(__xludf.DUMMYFUNCTION("""COMPUTED_VALUE"""),1.0)</f>
        <v>1</v>
      </c>
      <c r="Z42" s="10">
        <f>IFERROR(__xludf.DUMMYFUNCTION("""COMPUTED_VALUE"""),1.0)</f>
        <v>1</v>
      </c>
      <c r="AA42" s="10">
        <f>IFERROR(__xludf.DUMMYFUNCTION("""COMPUTED_VALUE"""),1.0)</f>
        <v>1</v>
      </c>
      <c r="AB42" s="10">
        <f>IFERROR(__xludf.DUMMYFUNCTION("""COMPUTED_VALUE"""),1.0)</f>
        <v>1</v>
      </c>
      <c r="AC42" s="10">
        <f>IFERROR(__xludf.DUMMYFUNCTION("""COMPUTED_VALUE"""),1.0)</f>
        <v>1</v>
      </c>
      <c r="AD42" s="10">
        <f>IFERROR(__xludf.DUMMYFUNCTION("""COMPUTED_VALUE"""),1.0)</f>
        <v>1</v>
      </c>
      <c r="AE42" s="10">
        <f>IFERROR(__xludf.DUMMYFUNCTION("""COMPUTED_VALUE"""),1.0)</f>
        <v>1</v>
      </c>
      <c r="AF42" s="10" t="str">
        <f>IFERROR(__xludf.DUMMYFUNCTION("""COMPUTED_VALUE"""),"TLE")</f>
        <v>TLE</v>
      </c>
      <c r="AG42" s="10" t="str">
        <f>IFERROR(__xludf.DUMMYFUNCTION("""COMPUTED_VALUE"""),"TLE")</f>
        <v>TLE</v>
      </c>
      <c r="AH42" s="10" t="str">
        <f>IFERROR(__xludf.DUMMYFUNCTION("""COMPUTED_VALUE"""),"TLE")</f>
        <v>TLE</v>
      </c>
      <c r="AI42" s="10" t="str">
        <f>IFERROR(__xludf.DUMMYFUNCTION("""COMPUTED_VALUE"""),"TLE")</f>
        <v>TLE</v>
      </c>
      <c r="AJ42" s="10" t="str">
        <f>IFERROR(__xludf.DUMMYFUNCTION("""COMPUTED_VALUE"""),"TLE")</f>
        <v>TLE</v>
      </c>
      <c r="AK42" s="10" t="str">
        <f>IFERROR(__xludf.DUMMYFUNCTION("""COMPUTED_VALUE"""),"TLE")</f>
        <v>TLE</v>
      </c>
      <c r="AL42" s="10" t="str">
        <f>IFERROR(__xludf.DUMMYFUNCTION("""COMPUTED_VALUE"""),"TLE")</f>
        <v>TLE</v>
      </c>
      <c r="AM42" s="10" t="str">
        <f>IFERROR(__xludf.DUMMYFUNCTION("""COMPUTED_VALUE"""),"TLE")</f>
        <v>TLE</v>
      </c>
      <c r="AN42" s="11" t="str">
        <f>IFERROR(__xludf.DUMMYFUNCTION("""COMPUTED_VALUE"""),"WA")</f>
        <v>WA</v>
      </c>
      <c r="AO42" s="10">
        <f>IFERROR(__xludf.DUMMYFUNCTION("""COMPUTED_VALUE"""),1.0)</f>
        <v>1</v>
      </c>
      <c r="AP42" s="10">
        <f>IFERROR(__xludf.DUMMYFUNCTION("""COMPUTED_VALUE"""),1.0)</f>
        <v>1</v>
      </c>
      <c r="AQ42" s="10">
        <f>IFERROR(__xludf.DUMMYFUNCTION("""COMPUTED_VALUE"""),1.0)</f>
        <v>1</v>
      </c>
      <c r="AR42" s="10">
        <f>IFERROR(__xludf.DUMMYFUNCTION("""COMPUTED_VALUE"""),1.0)</f>
        <v>1</v>
      </c>
      <c r="AS42" s="10">
        <f>IFERROR(__xludf.DUMMYFUNCTION("""COMPUTED_VALUE"""),1.0)</f>
        <v>1</v>
      </c>
      <c r="AT42" s="10">
        <f>IFERROR(__xludf.DUMMYFUNCTION("""COMPUTED_VALUE"""),1.0)</f>
        <v>1</v>
      </c>
      <c r="AU42" s="10">
        <f>IFERROR(__xludf.DUMMYFUNCTION("""COMPUTED_VALUE"""),1.0)</f>
        <v>1</v>
      </c>
      <c r="AV42" s="10">
        <f>IFERROR(__xludf.DUMMYFUNCTION("""COMPUTED_VALUE"""),1.0)</f>
        <v>1</v>
      </c>
      <c r="AW42" s="10">
        <f>IFERROR(__xludf.DUMMYFUNCTION("""COMPUTED_VALUE"""),1.0)</f>
        <v>1</v>
      </c>
      <c r="AX42" s="10">
        <f>IFERROR(__xludf.DUMMYFUNCTION("""COMPUTED_VALUE"""),1.0)</f>
        <v>1</v>
      </c>
      <c r="AY42" s="10">
        <f>IFERROR(__xludf.DUMMYFUNCTION("""COMPUTED_VALUE"""),1.0)</f>
        <v>1</v>
      </c>
      <c r="AZ42" s="10" t="str">
        <f>IFERROR(__xludf.DUMMYFUNCTION("""COMPUTED_VALUE"""),"WA")</f>
        <v>WA</v>
      </c>
      <c r="BA42" s="10" t="str">
        <f>IFERROR(__xludf.DUMMYFUNCTION("""COMPUTED_VALUE"""),"WA")</f>
        <v>WA</v>
      </c>
      <c r="BB42" s="10" t="str">
        <f>IFERROR(__xludf.DUMMYFUNCTION("""COMPUTED_VALUE"""),"WA")</f>
        <v>WA</v>
      </c>
      <c r="BC42" s="10" t="str">
        <f>IFERROR(__xludf.DUMMYFUNCTION("""COMPUTED_VALUE"""),"WA")</f>
        <v>WA</v>
      </c>
      <c r="BD42" s="10" t="str">
        <f>IFERROR(__xludf.DUMMYFUNCTION("""COMPUTED_VALUE"""),"WA")</f>
        <v>WA</v>
      </c>
      <c r="BE42" s="10">
        <f>IFERROR(__xludf.DUMMYFUNCTION("""COMPUTED_VALUE"""),1.0)</f>
        <v>1</v>
      </c>
      <c r="BF42" s="10" t="str">
        <f>IFERROR(__xludf.DUMMYFUNCTION("""COMPUTED_VALUE"""),"WA")</f>
        <v>WA</v>
      </c>
      <c r="BG42" s="10" t="str">
        <f>IFERROR(__xludf.DUMMYFUNCTION("""COMPUTED_VALUE"""),"WA")</f>
        <v>WA</v>
      </c>
      <c r="BH42" s="10" t="str">
        <f>IFERROR(__xludf.DUMMYFUNCTION("""COMPUTED_VALUE"""),"WA")</f>
        <v>WA</v>
      </c>
      <c r="BI42" s="10" t="str">
        <f>IFERROR(__xludf.DUMMYFUNCTION("""COMPUTED_VALUE"""),"WA")</f>
        <v>WA</v>
      </c>
      <c r="BJ42" s="10" t="str">
        <f>IFERROR(__xludf.DUMMYFUNCTION("""COMPUTED_VALUE"""),"WA")</f>
        <v>WA</v>
      </c>
      <c r="BK42" s="10" t="str">
        <f>IFERROR(__xludf.DUMMYFUNCTION("""COMPUTED_VALUE"""),"WA")</f>
        <v>WA</v>
      </c>
      <c r="BL42" s="11" t="str">
        <f>IFERROR(__xludf.DUMMYFUNCTION("""COMPUTED_VALUE"""),"-")</f>
        <v>-</v>
      </c>
      <c r="BM42" s="10" t="str">
        <f>IFERROR(__xludf.DUMMYFUNCTION("""COMPUTED_VALUE"""),"-")</f>
        <v>-</v>
      </c>
      <c r="BN42" s="10" t="str">
        <f>IFERROR(__xludf.DUMMYFUNCTION("""COMPUTED_VALUE"""),"-")</f>
        <v>-</v>
      </c>
      <c r="BO42" s="10" t="str">
        <f>IFERROR(__xludf.DUMMYFUNCTION("""COMPUTED_VALUE"""),"-")</f>
        <v>-</v>
      </c>
      <c r="BP42" s="10" t="str">
        <f>IFERROR(__xludf.DUMMYFUNCTION("""COMPUTED_VALUE"""),"-")</f>
        <v>-</v>
      </c>
      <c r="BQ42" s="10" t="str">
        <f>IFERROR(__xludf.DUMMYFUNCTION("""COMPUTED_VALUE"""),"-")</f>
        <v>-</v>
      </c>
      <c r="BR42" s="10" t="str">
        <f>IFERROR(__xludf.DUMMYFUNCTION("""COMPUTED_VALUE"""),"-")</f>
        <v>-</v>
      </c>
      <c r="BS42" s="10" t="str">
        <f>IFERROR(__xludf.DUMMYFUNCTION("""COMPUTED_VALUE"""),"-")</f>
        <v>-</v>
      </c>
      <c r="BT42" s="10" t="str">
        <f>IFERROR(__xludf.DUMMYFUNCTION("""COMPUTED_VALUE"""),"-")</f>
        <v>-</v>
      </c>
      <c r="BU42" s="10" t="str">
        <f>IFERROR(__xludf.DUMMYFUNCTION("""COMPUTED_VALUE"""),"-")</f>
        <v>-</v>
      </c>
      <c r="BV42" s="10" t="str">
        <f>IFERROR(__xludf.DUMMYFUNCTION("""COMPUTED_VALUE"""),"-")</f>
        <v>-</v>
      </c>
      <c r="BW42" s="10" t="str">
        <f>IFERROR(__xludf.DUMMYFUNCTION("""COMPUTED_VALUE"""),"-")</f>
        <v>-</v>
      </c>
      <c r="BX42" s="10" t="str">
        <f>IFERROR(__xludf.DUMMYFUNCTION("""COMPUTED_VALUE"""),"-")</f>
        <v>-</v>
      </c>
      <c r="BY42" s="10" t="str">
        <f>IFERROR(__xludf.DUMMYFUNCTION("""COMPUTED_VALUE"""),"-")</f>
        <v>-</v>
      </c>
      <c r="BZ42" s="10" t="str">
        <f>IFERROR(__xludf.DUMMYFUNCTION("""COMPUTED_VALUE"""),"-")</f>
        <v>-</v>
      </c>
      <c r="CA42" s="10" t="str">
        <f>IFERROR(__xludf.DUMMYFUNCTION("""COMPUTED_VALUE"""),"-")</f>
        <v>-</v>
      </c>
      <c r="CB42" s="10" t="str">
        <f>IFERROR(__xludf.DUMMYFUNCTION("""COMPUTED_VALUE"""),"-")</f>
        <v>-</v>
      </c>
      <c r="CC42" s="10" t="str">
        <f>IFERROR(__xludf.DUMMYFUNCTION("""COMPUTED_VALUE"""),"-")</f>
        <v>-</v>
      </c>
      <c r="CD42" s="10" t="str">
        <f>IFERROR(__xludf.DUMMYFUNCTION("""COMPUTED_VALUE"""),"-")</f>
        <v>-</v>
      </c>
      <c r="CE42" s="10" t="str">
        <f>IFERROR(__xludf.DUMMYFUNCTION("""COMPUTED_VALUE"""),"-")</f>
        <v>-</v>
      </c>
      <c r="CF42" s="10" t="str">
        <f>IFERROR(__xludf.DUMMYFUNCTION("""COMPUTED_VALUE"""),"-")</f>
        <v>-</v>
      </c>
      <c r="CG42" s="10" t="str">
        <f>IFERROR(__xludf.DUMMYFUNCTION("""COMPUTED_VALUE"""),"-")</f>
        <v>-</v>
      </c>
      <c r="CH42" s="10" t="str">
        <f>IFERROR(__xludf.DUMMYFUNCTION("""COMPUTED_VALUE"""),"-")</f>
        <v>-</v>
      </c>
      <c r="CI42" s="10" t="str">
        <f>IFERROR(__xludf.DUMMYFUNCTION("""COMPUTED_VALUE"""),"-")</f>
        <v>-</v>
      </c>
      <c r="CJ42" s="10" t="str">
        <f>IFERROR(__xludf.DUMMYFUNCTION("""COMPUTED_VALUE"""),"-")</f>
        <v>-</v>
      </c>
      <c r="CK42" s="10" t="str">
        <f>IFERROR(__xludf.DUMMYFUNCTION("""COMPUTED_VALUE"""),"-")</f>
        <v>-</v>
      </c>
      <c r="CL42" s="10" t="str">
        <f>IFERROR(__xludf.DUMMYFUNCTION("""COMPUTED_VALUE"""),"-")</f>
        <v>-</v>
      </c>
      <c r="CM42" s="10" t="str">
        <f>IFERROR(__xludf.DUMMYFUNCTION("""COMPUTED_VALUE"""),"-")</f>
        <v>-</v>
      </c>
      <c r="CN42" s="10" t="str">
        <f>IFERROR(__xludf.DUMMYFUNCTION("""COMPUTED_VALUE"""),"-")</f>
        <v>-</v>
      </c>
      <c r="CO42" s="11">
        <f>IFERROR(__xludf.DUMMYFUNCTION("""COMPUTED_VALUE"""),1.0)</f>
        <v>1</v>
      </c>
      <c r="CP42" s="10">
        <f>IFERROR(__xludf.DUMMYFUNCTION("""COMPUTED_VALUE"""),1.0)</f>
        <v>1</v>
      </c>
      <c r="CQ42" s="10" t="str">
        <f>IFERROR(__xludf.DUMMYFUNCTION("""COMPUTED_VALUE"""),"WA")</f>
        <v>WA</v>
      </c>
      <c r="CR42" s="10">
        <f>IFERROR(__xludf.DUMMYFUNCTION("""COMPUTED_VALUE"""),1.0)</f>
        <v>1</v>
      </c>
      <c r="CS42" s="10" t="str">
        <f>IFERROR(__xludf.DUMMYFUNCTION("""COMPUTED_VALUE"""),"WA")</f>
        <v>WA</v>
      </c>
      <c r="CT42" s="10">
        <f>IFERROR(__xludf.DUMMYFUNCTION("""COMPUTED_VALUE"""),1.0)</f>
        <v>1</v>
      </c>
      <c r="CU42" s="10">
        <f>IFERROR(__xludf.DUMMYFUNCTION("""COMPUTED_VALUE"""),1.0)</f>
        <v>1</v>
      </c>
      <c r="CV42" s="10">
        <f>IFERROR(__xludf.DUMMYFUNCTION("""COMPUTED_VALUE"""),1.0)</f>
        <v>1</v>
      </c>
      <c r="CW42" s="10">
        <f>IFERROR(__xludf.DUMMYFUNCTION("""COMPUTED_VALUE"""),1.0)</f>
        <v>1</v>
      </c>
      <c r="CX42" s="10">
        <f>IFERROR(__xludf.DUMMYFUNCTION("""COMPUTED_VALUE"""),1.0)</f>
        <v>1</v>
      </c>
      <c r="CY42" s="10">
        <f>IFERROR(__xludf.DUMMYFUNCTION("""COMPUTED_VALUE"""),1.0)</f>
        <v>1</v>
      </c>
      <c r="CZ42" s="10">
        <f>IFERROR(__xludf.DUMMYFUNCTION("""COMPUTED_VALUE"""),1.0)</f>
        <v>1</v>
      </c>
      <c r="DA42" s="10">
        <f>IFERROR(__xludf.DUMMYFUNCTION("""COMPUTED_VALUE"""),1.0)</f>
        <v>1</v>
      </c>
      <c r="DB42" s="10">
        <f>IFERROR(__xludf.DUMMYFUNCTION("""COMPUTED_VALUE"""),1.0)</f>
        <v>1</v>
      </c>
      <c r="DC42" s="10">
        <f>IFERROR(__xludf.DUMMYFUNCTION("""COMPUTED_VALUE"""),1.0)</f>
        <v>1</v>
      </c>
      <c r="DD42" s="10" t="str">
        <f>IFERROR(__xludf.DUMMYFUNCTION("""COMPUTED_VALUE"""),"WA")</f>
        <v>WA</v>
      </c>
      <c r="DE42" s="10" t="str">
        <f>IFERROR(__xludf.DUMMYFUNCTION("""COMPUTED_VALUE"""),"WA")</f>
        <v>WA</v>
      </c>
      <c r="DF42" s="10">
        <f>IFERROR(__xludf.DUMMYFUNCTION("""COMPUTED_VALUE"""),1.0)</f>
        <v>1</v>
      </c>
      <c r="DG42" s="10" t="str">
        <f>IFERROR(__xludf.DUMMYFUNCTION("""COMPUTED_VALUE"""),"WA")</f>
        <v>WA</v>
      </c>
      <c r="DH42" s="10">
        <f>IFERROR(__xludf.DUMMYFUNCTION("""COMPUTED_VALUE"""),1.0)</f>
        <v>1</v>
      </c>
      <c r="DI42" s="10">
        <f>IFERROR(__xludf.DUMMYFUNCTION("""COMPUTED_VALUE"""),1.0)</f>
        <v>1</v>
      </c>
      <c r="DJ42" s="10">
        <f>IFERROR(__xludf.DUMMYFUNCTION("""COMPUTED_VALUE"""),1.0)</f>
        <v>1</v>
      </c>
      <c r="DK42" s="10">
        <f>IFERROR(__xludf.DUMMYFUNCTION("""COMPUTED_VALUE"""),1.0)</f>
        <v>1</v>
      </c>
      <c r="DL42" s="10" t="str">
        <f>IFERROR(__xludf.DUMMYFUNCTION("""COMPUTED_VALUE"""),"WA")</f>
        <v>WA</v>
      </c>
      <c r="DM42" s="10" t="str">
        <f>IFERROR(__xludf.DUMMYFUNCTION("""COMPUTED_VALUE"""),"WA")</f>
        <v>WA</v>
      </c>
      <c r="DN42" s="10" t="str">
        <f>IFERROR(__xludf.DUMMYFUNCTION("""COMPUTED_VALUE"""),"WA")</f>
        <v>WA</v>
      </c>
      <c r="DO42" s="10" t="str">
        <f>IFERROR(__xludf.DUMMYFUNCTION("""COMPUTED_VALUE"""),"WA")</f>
        <v>WA</v>
      </c>
      <c r="DP42" s="10" t="str">
        <f>IFERROR(__xludf.DUMMYFUNCTION("""COMPUTED_VALUE"""),"WA")</f>
        <v>WA</v>
      </c>
      <c r="DQ42" s="10">
        <f>IFERROR(__xludf.DUMMYFUNCTION("""COMPUTED_VALUE"""),1.0)</f>
        <v>1</v>
      </c>
      <c r="DR42" s="10">
        <f>IFERROR(__xludf.DUMMYFUNCTION("""COMPUTED_VALUE"""),1.0)</f>
        <v>1</v>
      </c>
      <c r="DS42" s="10" t="str">
        <f>IFERROR(__xludf.DUMMYFUNCTION("""COMPUTED_VALUE"""),"WA")</f>
        <v>WA</v>
      </c>
      <c r="DT42" s="10" t="str">
        <f>IFERROR(__xludf.DUMMYFUNCTION("""COMPUTED_VALUE"""),"WA")</f>
        <v>WA</v>
      </c>
      <c r="DU42" s="10" t="str">
        <f>IFERROR(__xludf.DUMMYFUNCTION("""COMPUTED_VALUE"""),"WA")</f>
        <v>WA</v>
      </c>
      <c r="DV42" s="10">
        <f>IFERROR(__xludf.DUMMYFUNCTION("""COMPUTED_VALUE"""),1.0)</f>
        <v>1</v>
      </c>
      <c r="DW42" s="10" t="str">
        <f>IFERROR(__xludf.DUMMYFUNCTION("""COMPUTED_VALUE"""),"WA")</f>
        <v>WA</v>
      </c>
      <c r="DX42" s="10">
        <f>IFERROR(__xludf.DUMMYFUNCTION("""COMPUTED_VALUE"""),1.0)</f>
        <v>1</v>
      </c>
      <c r="DY42" s="10">
        <f>IFERROR(__xludf.DUMMYFUNCTION("""COMPUTED_VALUE"""),1.0)</f>
        <v>1</v>
      </c>
      <c r="DZ42" s="10">
        <f>IFERROR(__xludf.DUMMYFUNCTION("""COMPUTED_VALUE"""),1.0)</f>
        <v>1</v>
      </c>
      <c r="EA42" s="10" t="str">
        <f>IFERROR(__xludf.DUMMYFUNCTION("""COMPUTED_VALUE"""),"WA")</f>
        <v>WA</v>
      </c>
      <c r="EB42" s="10" t="str">
        <f>IFERROR(__xludf.DUMMYFUNCTION("""COMPUTED_VALUE"""),"WA")</f>
        <v>WA</v>
      </c>
      <c r="EC42" s="10" t="str">
        <f>IFERROR(__xludf.DUMMYFUNCTION("""COMPUTED_VALUE"""),"WA")</f>
        <v>WA</v>
      </c>
      <c r="ED42" s="10" t="str">
        <f>IFERROR(__xludf.DUMMYFUNCTION("""COMPUTED_VALUE"""),"WA")</f>
        <v>WA</v>
      </c>
      <c r="EE42" s="10" t="str">
        <f>IFERROR(__xludf.DUMMYFUNCTION("""COMPUTED_VALUE"""),"WA")</f>
        <v>WA</v>
      </c>
      <c r="EF42" s="10" t="str">
        <f>IFERROR(__xludf.DUMMYFUNCTION("""COMPUTED_VALUE"""),"WA")</f>
        <v>WA</v>
      </c>
      <c r="EG42" s="10" t="str">
        <f>IFERROR(__xludf.DUMMYFUNCTION("""COMPUTED_VALUE"""),"WA")</f>
        <v>WA</v>
      </c>
      <c r="EH42" s="10" t="str">
        <f>IFERROR(__xludf.DUMMYFUNCTION("""COMPUTED_VALUE"""),"WA")</f>
        <v>WA</v>
      </c>
      <c r="EI42" s="10">
        <f>IFERROR(__xludf.DUMMYFUNCTION("""COMPUTED_VALUE"""),1.0)</f>
        <v>1</v>
      </c>
      <c r="EJ42" s="10">
        <f>IFERROR(__xludf.DUMMYFUNCTION("""COMPUTED_VALUE"""),1.0)</f>
        <v>1</v>
      </c>
      <c r="EK42" s="10" t="str">
        <f>IFERROR(__xludf.DUMMYFUNCTION("""COMPUTED_VALUE"""),"WA")</f>
        <v>WA</v>
      </c>
      <c r="EL42" s="10">
        <f>IFERROR(__xludf.DUMMYFUNCTION("""COMPUTED_VALUE"""),1.0)</f>
        <v>1</v>
      </c>
      <c r="EM42" s="10" t="str">
        <f>IFERROR(__xludf.DUMMYFUNCTION("""COMPUTED_VALUE"""),"WA")</f>
        <v>WA</v>
      </c>
      <c r="EN42" s="10" t="str">
        <f>IFERROR(__xludf.DUMMYFUNCTION("""COMPUTED_VALUE"""),"WA")</f>
        <v>WA</v>
      </c>
      <c r="EO42" s="10" t="str">
        <f>IFERROR(__xludf.DUMMYFUNCTION("""COMPUTED_VALUE"""),"WA")</f>
        <v>WA</v>
      </c>
      <c r="EP42" s="10">
        <f>IFERROR(__xludf.DUMMYFUNCTION("""COMPUTED_VALUE"""),1.0)</f>
        <v>1</v>
      </c>
      <c r="EQ42" s="10">
        <f>IFERROR(__xludf.DUMMYFUNCTION("""COMPUTED_VALUE"""),1.0)</f>
        <v>1</v>
      </c>
      <c r="ER42" s="10">
        <f>IFERROR(__xludf.DUMMYFUNCTION("""COMPUTED_VALUE"""),1.0)</f>
        <v>1</v>
      </c>
      <c r="ES42" s="10" t="str">
        <f>IFERROR(__xludf.DUMMYFUNCTION("""COMPUTED_VALUE"""),"WA")</f>
        <v>WA</v>
      </c>
      <c r="ET42" s="10" t="str">
        <f>IFERROR(__xludf.DUMMYFUNCTION("""COMPUTED_VALUE"""),"WA")</f>
        <v>WA</v>
      </c>
      <c r="EU42" s="10">
        <f>IFERROR(__xludf.DUMMYFUNCTION("""COMPUTED_VALUE"""),1.0)</f>
        <v>1</v>
      </c>
      <c r="EV42" s="10" t="str">
        <f>IFERROR(__xludf.DUMMYFUNCTION("""COMPUTED_VALUE"""),"WA")</f>
        <v>WA</v>
      </c>
      <c r="EW42" s="10" t="str">
        <f>IFERROR(__xludf.DUMMYFUNCTION("""COMPUTED_VALUE"""),"WA")</f>
        <v>WA</v>
      </c>
      <c r="EX42" s="10" t="str">
        <f>IFERROR(__xludf.DUMMYFUNCTION("""COMPUTED_VALUE"""),"WA")</f>
        <v>WA</v>
      </c>
      <c r="EY42" s="10" t="str">
        <f>IFERROR(__xludf.DUMMYFUNCTION("""COMPUTED_VALUE"""),"WA")</f>
        <v>WA</v>
      </c>
      <c r="EZ42" s="10" t="str">
        <f>IFERROR(__xludf.DUMMYFUNCTION("""COMPUTED_VALUE"""),"WA")</f>
        <v>WA</v>
      </c>
      <c r="FA42" s="10" t="str">
        <f>IFERROR(__xludf.DUMMYFUNCTION("""COMPUTED_VALUE"""),"WA")</f>
        <v>WA</v>
      </c>
      <c r="FB42" s="10" t="str">
        <f>IFERROR(__xludf.DUMMYFUNCTION("""COMPUTED_VALUE"""),"WA")</f>
        <v>WA</v>
      </c>
      <c r="FC42" s="10" t="str">
        <f>IFERROR(__xludf.DUMMYFUNCTION("""COMPUTED_VALUE"""),"WA")</f>
        <v>WA</v>
      </c>
      <c r="FD42" s="11" t="str">
        <f>IFERROR(__xludf.DUMMYFUNCTION("""COMPUTED_VALUE"""),"-")</f>
        <v>-</v>
      </c>
      <c r="FE42" s="10" t="str">
        <f>IFERROR(__xludf.DUMMYFUNCTION("""COMPUTED_VALUE"""),"-")</f>
        <v>-</v>
      </c>
      <c r="FF42" s="10" t="str">
        <f>IFERROR(__xludf.DUMMYFUNCTION("""COMPUTED_VALUE"""),"-")</f>
        <v>-</v>
      </c>
      <c r="FG42" s="10" t="str">
        <f>IFERROR(__xludf.DUMMYFUNCTION("""COMPUTED_VALUE"""),"-")</f>
        <v>-</v>
      </c>
      <c r="FH42" s="10" t="str">
        <f>IFERROR(__xludf.DUMMYFUNCTION("""COMPUTED_VALUE"""),"-")</f>
        <v>-</v>
      </c>
      <c r="FI42" s="10" t="str">
        <f>IFERROR(__xludf.DUMMYFUNCTION("""COMPUTED_VALUE"""),"-")</f>
        <v>-</v>
      </c>
      <c r="FJ42" s="10" t="str">
        <f>IFERROR(__xludf.DUMMYFUNCTION("""COMPUTED_VALUE"""),"-")</f>
        <v>-</v>
      </c>
      <c r="FK42" s="10" t="str">
        <f>IFERROR(__xludf.DUMMYFUNCTION("""COMPUTED_VALUE"""),"-")</f>
        <v>-</v>
      </c>
      <c r="FL42" s="10" t="str">
        <f>IFERROR(__xludf.DUMMYFUNCTION("""COMPUTED_VALUE"""),"-")</f>
        <v>-</v>
      </c>
      <c r="FM42" s="10" t="str">
        <f>IFERROR(__xludf.DUMMYFUNCTION("""COMPUTED_VALUE"""),"-")</f>
        <v>-</v>
      </c>
      <c r="FN42" s="10" t="str">
        <f>IFERROR(__xludf.DUMMYFUNCTION("""COMPUTED_VALUE"""),"-")</f>
        <v>-</v>
      </c>
      <c r="FO42" s="10" t="str">
        <f>IFERROR(__xludf.DUMMYFUNCTION("""COMPUTED_VALUE"""),"-")</f>
        <v>-</v>
      </c>
      <c r="FP42" s="10" t="str">
        <f>IFERROR(__xludf.DUMMYFUNCTION("""COMPUTED_VALUE"""),"-")</f>
        <v>-</v>
      </c>
      <c r="FQ42" s="10" t="str">
        <f>IFERROR(__xludf.DUMMYFUNCTION("""COMPUTED_VALUE"""),"-")</f>
        <v>-</v>
      </c>
      <c r="FR42" s="10" t="str">
        <f>IFERROR(__xludf.DUMMYFUNCTION("""COMPUTED_VALUE"""),"-")</f>
        <v>-</v>
      </c>
      <c r="FS42" s="10" t="str">
        <f>IFERROR(__xludf.DUMMYFUNCTION("""COMPUTED_VALUE"""),"-")</f>
        <v>-</v>
      </c>
      <c r="FT42" s="10" t="str">
        <f>IFERROR(__xludf.DUMMYFUNCTION("""COMPUTED_VALUE"""),"-")</f>
        <v>-</v>
      </c>
      <c r="FU42" s="10" t="str">
        <f>IFERROR(__xludf.DUMMYFUNCTION("""COMPUTED_VALUE"""),"-")</f>
        <v>-</v>
      </c>
      <c r="FV42" s="10" t="str">
        <f>IFERROR(__xludf.DUMMYFUNCTION("""COMPUTED_VALUE"""),"-")</f>
        <v>-</v>
      </c>
      <c r="FW42" s="10" t="str">
        <f>IFERROR(__xludf.DUMMYFUNCTION("""COMPUTED_VALUE"""),"-")</f>
        <v>-</v>
      </c>
      <c r="FX42" s="10" t="str">
        <f>IFERROR(__xludf.DUMMYFUNCTION("""COMPUTED_VALUE"""),"-")</f>
        <v>-</v>
      </c>
      <c r="FY42" s="10" t="str">
        <f>IFERROR(__xludf.DUMMYFUNCTION("""COMPUTED_VALUE"""),"-")</f>
        <v>-</v>
      </c>
      <c r="FZ42" s="10" t="str">
        <f>IFERROR(__xludf.DUMMYFUNCTION("""COMPUTED_VALUE"""),"-")</f>
        <v>-</v>
      </c>
      <c r="GA42" s="10" t="str">
        <f>IFERROR(__xludf.DUMMYFUNCTION("""COMPUTED_VALUE"""),"-")</f>
        <v>-</v>
      </c>
      <c r="GB42" s="10" t="str">
        <f>IFERROR(__xludf.DUMMYFUNCTION("""COMPUTED_VALUE"""),"-")</f>
        <v>-</v>
      </c>
      <c r="GC42" s="10" t="str">
        <f>IFERROR(__xludf.DUMMYFUNCTION("""COMPUTED_VALUE"""),"-")</f>
        <v>-</v>
      </c>
      <c r="GD42" s="10" t="str">
        <f>IFERROR(__xludf.DUMMYFUNCTION("""COMPUTED_VALUE"""),"-")</f>
        <v>-</v>
      </c>
      <c r="GE42" s="10" t="str">
        <f>IFERROR(__xludf.DUMMYFUNCTION("""COMPUTED_VALUE"""),"-")</f>
        <v>-</v>
      </c>
      <c r="GF42" s="10" t="str">
        <f>IFERROR(__xludf.DUMMYFUNCTION("""COMPUTED_VALUE"""),"-")</f>
        <v>-</v>
      </c>
      <c r="GG42" s="10" t="str">
        <f>IFERROR(__xludf.DUMMYFUNCTION("""COMPUTED_VALUE"""),"-")</f>
        <v>-</v>
      </c>
      <c r="GH42" s="10" t="str">
        <f>IFERROR(__xludf.DUMMYFUNCTION("""COMPUTED_VALUE"""),"-")</f>
        <v>-</v>
      </c>
      <c r="GI42" s="10" t="str">
        <f>IFERROR(__xludf.DUMMYFUNCTION("""COMPUTED_VALUE"""),"-")</f>
        <v>-</v>
      </c>
      <c r="GJ42" s="10" t="str">
        <f>IFERROR(__xludf.DUMMYFUNCTION("""COMPUTED_VALUE"""),"-")</f>
        <v>-</v>
      </c>
      <c r="GK42" s="10" t="str">
        <f>IFERROR(__xludf.DUMMYFUNCTION("""COMPUTED_VALUE"""),"-")</f>
        <v>-</v>
      </c>
      <c r="GL42" s="10" t="str">
        <f>IFERROR(__xludf.DUMMYFUNCTION("""COMPUTED_VALUE"""),"-")</f>
        <v>-</v>
      </c>
      <c r="GM42" s="10" t="str">
        <f>IFERROR(__xludf.DUMMYFUNCTION("""COMPUTED_VALUE"""),"-")</f>
        <v>-</v>
      </c>
      <c r="GN42" s="10" t="str">
        <f>IFERROR(__xludf.DUMMYFUNCTION("""COMPUTED_VALUE"""),"-")</f>
        <v>-</v>
      </c>
      <c r="GO42" s="10" t="str">
        <f>IFERROR(__xludf.DUMMYFUNCTION("""COMPUTED_VALUE"""),"-")</f>
        <v>-</v>
      </c>
      <c r="GP42" s="10" t="str">
        <f>IFERROR(__xludf.DUMMYFUNCTION("""COMPUTED_VALUE"""),"-")</f>
        <v>-</v>
      </c>
      <c r="GQ42" s="10" t="str">
        <f>IFERROR(__xludf.DUMMYFUNCTION("""COMPUTED_VALUE"""),"-")</f>
        <v>-</v>
      </c>
      <c r="GR42" s="10" t="str">
        <f>IFERROR(__xludf.DUMMYFUNCTION("""COMPUTED_VALUE"""),"-")</f>
        <v>-</v>
      </c>
      <c r="GS42" s="10" t="str">
        <f>IFERROR(__xludf.DUMMYFUNCTION("""COMPUTED_VALUE"""),"-")</f>
        <v>-</v>
      </c>
      <c r="GT42" s="10" t="str">
        <f>IFERROR(__xludf.DUMMYFUNCTION("""COMPUTED_VALUE"""),"-")</f>
        <v>-</v>
      </c>
      <c r="GU42" s="10" t="str">
        <f>IFERROR(__xludf.DUMMYFUNCTION("""COMPUTED_VALUE"""),"-")</f>
        <v>-</v>
      </c>
      <c r="GV42" s="10" t="str">
        <f>IFERROR(__xludf.DUMMYFUNCTION("""COMPUTED_VALUE"""),"-")</f>
        <v>-</v>
      </c>
      <c r="GW42" s="10" t="str">
        <f>IFERROR(__xludf.DUMMYFUNCTION("""COMPUTED_VALUE"""),"-")</f>
        <v>-</v>
      </c>
      <c r="GX42" s="10" t="str">
        <f>IFERROR(__xludf.DUMMYFUNCTION("""COMPUTED_VALUE"""),"-")</f>
        <v>-</v>
      </c>
      <c r="GY42" s="10" t="str">
        <f>IFERROR(__xludf.DUMMYFUNCTION("""COMPUTED_VALUE"""),"-")</f>
        <v>-</v>
      </c>
      <c r="GZ42" s="10" t="str">
        <f>IFERROR(__xludf.DUMMYFUNCTION("""COMPUTED_VALUE"""),"-")</f>
        <v>-</v>
      </c>
      <c r="HA42" s="10" t="str">
        <f>IFERROR(__xludf.DUMMYFUNCTION("""COMPUTED_VALUE"""),"-")</f>
        <v>-</v>
      </c>
      <c r="HB42" s="10" t="str">
        <f>IFERROR(__xludf.DUMMYFUNCTION("""COMPUTED_VALUE"""),"-")</f>
        <v>-</v>
      </c>
      <c r="HC42" s="10" t="str">
        <f>IFERROR(__xludf.DUMMYFUNCTION("""COMPUTED_VALUE"""),"-")</f>
        <v>-</v>
      </c>
      <c r="HD42" s="10" t="str">
        <f>IFERROR(__xludf.DUMMYFUNCTION("""COMPUTED_VALUE"""),"-")</f>
        <v>-</v>
      </c>
      <c r="HE42" s="10" t="str">
        <f>IFERROR(__xludf.DUMMYFUNCTION("""COMPUTED_VALUE"""),"-")</f>
        <v>-</v>
      </c>
      <c r="HF42" s="10" t="str">
        <f>IFERROR(__xludf.DUMMYFUNCTION("""COMPUTED_VALUE"""),"-")</f>
        <v>-</v>
      </c>
      <c r="HG42" s="10" t="str">
        <f>IFERROR(__xludf.DUMMYFUNCTION("""COMPUTED_VALUE"""),"-")</f>
        <v>-</v>
      </c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</row>
    <row r="43">
      <c r="A43" s="7"/>
      <c r="B43" s="8"/>
      <c r="C43" s="8" t="str">
        <f t="shared" si="1"/>
        <v>37 - 42</v>
      </c>
      <c r="D43" s="7" t="str">
        <f>IFERROR(__xludf.DUMMYFUNCTION("""COMPUTED_VALUE"""),"Vanjanja1")</f>
        <v>Vanjanja1</v>
      </c>
      <c r="E43" s="7" t="str">
        <f>IFERROR(__xludf.DUMMYFUNCTION("""COMPUTED_VALUE"""),"Vanja")</f>
        <v>Vanja</v>
      </c>
      <c r="F43" s="7" t="str">
        <f>IFERROR(__xludf.DUMMYFUNCTION("""COMPUTED_VALUE"""),"Vujović")</f>
        <v>Vujović</v>
      </c>
      <c r="G43" s="9">
        <f>IFERROR(__xludf.DUMMYFUNCTION("""COMPUTED_VALUE"""),91.0)</f>
        <v>91</v>
      </c>
      <c r="H43" s="7" t="str">
        <f>IFERROR(__xludf.DUMMYFUNCTION("""COMPUTED_VALUE"""),"ODOBREN")</f>
        <v>ODOBREN</v>
      </c>
      <c r="I43" s="7" t="str">
        <f>IFERROR(__xludf.DUMMYFUNCTION("""COMPUTED_VALUE"""),"Novi Sad")</f>
        <v>Novi Sad</v>
      </c>
      <c r="J43" s="7" t="str">
        <f>IFERROR(__xludf.DUMMYFUNCTION("""COMPUTED_VALUE"""),"Gimnazija Jovan Jovanović Zmaj")</f>
        <v>Gimnazija Jovan Jovanović Zmaj</v>
      </c>
      <c r="K43" s="7" t="str">
        <f>IFERROR(__xludf.DUMMYFUNCTION("""COMPUTED_VALUE"""),"I")</f>
        <v>I</v>
      </c>
      <c r="L43" s="7" t="str">
        <f>IFERROR(__xludf.DUMMYFUNCTION("""COMPUTED_VALUE"""),"B")</f>
        <v>B</v>
      </c>
      <c r="M43" s="7" t="str">
        <f>IFERROR(__xludf.DUMMYFUNCTION("""COMPUTED_VALUE"""),"Miloš Savić")</f>
        <v>Miloš Savić</v>
      </c>
      <c r="N43" s="11">
        <f>IFERROR(__xludf.DUMMYFUNCTION("""COMPUTED_VALUE"""),48.0)</f>
        <v>48</v>
      </c>
      <c r="O43" s="10">
        <f>IFERROR(__xludf.DUMMYFUNCTION("""COMPUTED_VALUE"""),43.0)</f>
        <v>43</v>
      </c>
      <c r="P43" s="10">
        <f>IFERROR(__xludf.DUMMYFUNCTION("""COMPUTED_VALUE"""),0.0)</f>
        <v>0</v>
      </c>
      <c r="Q43" s="10" t="str">
        <f>IFERROR(__xludf.DUMMYFUNCTION("""COMPUTED_VALUE"""),"-")</f>
        <v>-</v>
      </c>
      <c r="R43" s="10" t="str">
        <f>IFERROR(__xludf.DUMMYFUNCTION("""COMPUTED_VALUE"""),"-")</f>
        <v>-</v>
      </c>
      <c r="S43" s="10" t="str">
        <f>IFERROR(__xludf.DUMMYFUNCTION("""COMPUTED_VALUE"""),"-")</f>
        <v>-</v>
      </c>
      <c r="T43" s="11">
        <f>IFERROR(__xludf.DUMMYFUNCTION("""COMPUTED_VALUE"""),1.0)</f>
        <v>1</v>
      </c>
      <c r="U43" s="10">
        <f>IFERROR(__xludf.DUMMYFUNCTION("""COMPUTED_VALUE"""),1.0)</f>
        <v>1</v>
      </c>
      <c r="V43" s="10">
        <f>IFERROR(__xludf.DUMMYFUNCTION("""COMPUTED_VALUE"""),1.0)</f>
        <v>1</v>
      </c>
      <c r="W43" s="10">
        <f>IFERROR(__xludf.DUMMYFUNCTION("""COMPUTED_VALUE"""),1.0)</f>
        <v>1</v>
      </c>
      <c r="X43" s="10">
        <f>IFERROR(__xludf.DUMMYFUNCTION("""COMPUTED_VALUE"""),1.0)</f>
        <v>1</v>
      </c>
      <c r="Y43" s="10">
        <f>IFERROR(__xludf.DUMMYFUNCTION("""COMPUTED_VALUE"""),1.0)</f>
        <v>1</v>
      </c>
      <c r="Z43" s="10">
        <f>IFERROR(__xludf.DUMMYFUNCTION("""COMPUTED_VALUE"""),1.0)</f>
        <v>1</v>
      </c>
      <c r="AA43" s="10">
        <f>IFERROR(__xludf.DUMMYFUNCTION("""COMPUTED_VALUE"""),1.0)</f>
        <v>1</v>
      </c>
      <c r="AB43" s="10">
        <f>IFERROR(__xludf.DUMMYFUNCTION("""COMPUTED_VALUE"""),1.0)</f>
        <v>1</v>
      </c>
      <c r="AC43" s="10">
        <f>IFERROR(__xludf.DUMMYFUNCTION("""COMPUTED_VALUE"""),1.0)</f>
        <v>1</v>
      </c>
      <c r="AD43" s="10">
        <f>IFERROR(__xludf.DUMMYFUNCTION("""COMPUTED_VALUE"""),1.0)</f>
        <v>1</v>
      </c>
      <c r="AE43" s="10">
        <f>IFERROR(__xludf.DUMMYFUNCTION("""COMPUTED_VALUE"""),1.0)</f>
        <v>1</v>
      </c>
      <c r="AF43" s="10" t="str">
        <f>IFERROR(__xludf.DUMMYFUNCTION("""COMPUTED_VALUE"""),"TLE")</f>
        <v>TLE</v>
      </c>
      <c r="AG43" s="10" t="str">
        <f>IFERROR(__xludf.DUMMYFUNCTION("""COMPUTED_VALUE"""),"TLE")</f>
        <v>TLE</v>
      </c>
      <c r="AH43" s="10" t="str">
        <f>IFERROR(__xludf.DUMMYFUNCTION("""COMPUTED_VALUE"""),"TLE")</f>
        <v>TLE</v>
      </c>
      <c r="AI43" s="10" t="str">
        <f>IFERROR(__xludf.DUMMYFUNCTION("""COMPUTED_VALUE"""),"TLE")</f>
        <v>TLE</v>
      </c>
      <c r="AJ43" s="10" t="str">
        <f>IFERROR(__xludf.DUMMYFUNCTION("""COMPUTED_VALUE"""),"TLE")</f>
        <v>TLE</v>
      </c>
      <c r="AK43" s="10" t="str">
        <f>IFERROR(__xludf.DUMMYFUNCTION("""COMPUTED_VALUE"""),"TLE")</f>
        <v>TLE</v>
      </c>
      <c r="AL43" s="10" t="str">
        <f>IFERROR(__xludf.DUMMYFUNCTION("""COMPUTED_VALUE"""),"TLE")</f>
        <v>TLE</v>
      </c>
      <c r="AM43" s="10" t="str">
        <f>IFERROR(__xludf.DUMMYFUNCTION("""COMPUTED_VALUE"""),"TLE")</f>
        <v>TLE</v>
      </c>
      <c r="AN43" s="11">
        <f>IFERROR(__xludf.DUMMYFUNCTION("""COMPUTED_VALUE"""),1.0)</f>
        <v>1</v>
      </c>
      <c r="AO43" s="10">
        <f>IFERROR(__xludf.DUMMYFUNCTION("""COMPUTED_VALUE"""),1.0)</f>
        <v>1</v>
      </c>
      <c r="AP43" s="10">
        <f>IFERROR(__xludf.DUMMYFUNCTION("""COMPUTED_VALUE"""),1.0)</f>
        <v>1</v>
      </c>
      <c r="AQ43" s="10">
        <f>IFERROR(__xludf.DUMMYFUNCTION("""COMPUTED_VALUE"""),1.0)</f>
        <v>1</v>
      </c>
      <c r="AR43" s="10">
        <f>IFERROR(__xludf.DUMMYFUNCTION("""COMPUTED_VALUE"""),1.0)</f>
        <v>1</v>
      </c>
      <c r="AS43" s="10">
        <f>IFERROR(__xludf.DUMMYFUNCTION("""COMPUTED_VALUE"""),1.0)</f>
        <v>1</v>
      </c>
      <c r="AT43" s="10">
        <f>IFERROR(__xludf.DUMMYFUNCTION("""COMPUTED_VALUE"""),1.0)</f>
        <v>1</v>
      </c>
      <c r="AU43" s="10">
        <f>IFERROR(__xludf.DUMMYFUNCTION("""COMPUTED_VALUE"""),1.0)</f>
        <v>1</v>
      </c>
      <c r="AV43" s="10">
        <f>IFERROR(__xludf.DUMMYFUNCTION("""COMPUTED_VALUE"""),1.0)</f>
        <v>1</v>
      </c>
      <c r="AW43" s="10">
        <f>IFERROR(__xludf.DUMMYFUNCTION("""COMPUTED_VALUE"""),1.0)</f>
        <v>1</v>
      </c>
      <c r="AX43" s="10">
        <f>IFERROR(__xludf.DUMMYFUNCTION("""COMPUTED_VALUE"""),1.0)</f>
        <v>1</v>
      </c>
      <c r="AY43" s="10">
        <f>IFERROR(__xludf.DUMMYFUNCTION("""COMPUTED_VALUE"""),1.0)</f>
        <v>1</v>
      </c>
      <c r="AZ43" s="10" t="str">
        <f>IFERROR(__xludf.DUMMYFUNCTION("""COMPUTED_VALUE"""),"WA")</f>
        <v>WA</v>
      </c>
      <c r="BA43" s="10" t="str">
        <f>IFERROR(__xludf.DUMMYFUNCTION("""COMPUTED_VALUE"""),"WA")</f>
        <v>WA</v>
      </c>
      <c r="BB43" s="10">
        <f>IFERROR(__xludf.DUMMYFUNCTION("""COMPUTED_VALUE"""),1.0)</f>
        <v>1</v>
      </c>
      <c r="BC43" s="10" t="str">
        <f>IFERROR(__xludf.DUMMYFUNCTION("""COMPUTED_VALUE"""),"WA")</f>
        <v>WA</v>
      </c>
      <c r="BD43" s="10" t="str">
        <f>IFERROR(__xludf.DUMMYFUNCTION("""COMPUTED_VALUE"""),"WA")</f>
        <v>WA</v>
      </c>
      <c r="BE43" s="10">
        <f>IFERROR(__xludf.DUMMYFUNCTION("""COMPUTED_VALUE"""),1.0)</f>
        <v>1</v>
      </c>
      <c r="BF43" s="10">
        <f>IFERROR(__xludf.DUMMYFUNCTION("""COMPUTED_VALUE"""),1.0)</f>
        <v>1</v>
      </c>
      <c r="BG43" s="10" t="str">
        <f>IFERROR(__xludf.DUMMYFUNCTION("""COMPUTED_VALUE"""),"WA")</f>
        <v>WA</v>
      </c>
      <c r="BH43" s="10" t="str">
        <f>IFERROR(__xludf.DUMMYFUNCTION("""COMPUTED_VALUE"""),"WA")</f>
        <v>WA</v>
      </c>
      <c r="BI43" s="10" t="str">
        <f>IFERROR(__xludf.DUMMYFUNCTION("""COMPUTED_VALUE"""),"WA")</f>
        <v>WA</v>
      </c>
      <c r="BJ43" s="10" t="str">
        <f>IFERROR(__xludf.DUMMYFUNCTION("""COMPUTED_VALUE"""),"WA")</f>
        <v>WA</v>
      </c>
      <c r="BK43" s="10" t="str">
        <f>IFERROR(__xludf.DUMMYFUNCTION("""COMPUTED_VALUE"""),"WA")</f>
        <v>WA</v>
      </c>
      <c r="BL43" s="11" t="str">
        <f>IFERROR(__xludf.DUMMYFUNCTION("""COMPUTED_VALUE"""),"WA")</f>
        <v>WA</v>
      </c>
      <c r="BM43" s="10" t="str">
        <f>IFERROR(__xludf.DUMMYFUNCTION("""COMPUTED_VALUE"""),"WA")</f>
        <v>WA</v>
      </c>
      <c r="BN43" s="10" t="str">
        <f>IFERROR(__xludf.DUMMYFUNCTION("""COMPUTED_VALUE"""),"TLE")</f>
        <v>TLE</v>
      </c>
      <c r="BO43" s="10" t="str">
        <f>IFERROR(__xludf.DUMMYFUNCTION("""COMPUTED_VALUE"""),"WA")</f>
        <v>WA</v>
      </c>
      <c r="BP43" s="10" t="str">
        <f>IFERROR(__xludf.DUMMYFUNCTION("""COMPUTED_VALUE"""),"WA")</f>
        <v>WA</v>
      </c>
      <c r="BQ43" s="10" t="str">
        <f>IFERROR(__xludf.DUMMYFUNCTION("""COMPUTED_VALUE"""),"WA")</f>
        <v>WA</v>
      </c>
      <c r="BR43" s="10" t="str">
        <f>IFERROR(__xludf.DUMMYFUNCTION("""COMPUTED_VALUE"""),"WA")</f>
        <v>WA</v>
      </c>
      <c r="BS43" s="10" t="str">
        <f>IFERROR(__xludf.DUMMYFUNCTION("""COMPUTED_VALUE"""),"WA")</f>
        <v>WA</v>
      </c>
      <c r="BT43" s="10" t="str">
        <f>IFERROR(__xludf.DUMMYFUNCTION("""COMPUTED_VALUE"""),"WA")</f>
        <v>WA</v>
      </c>
      <c r="BU43" s="10" t="str">
        <f>IFERROR(__xludf.DUMMYFUNCTION("""COMPUTED_VALUE"""),"WA")</f>
        <v>WA</v>
      </c>
      <c r="BV43" s="10" t="str">
        <f>IFERROR(__xludf.DUMMYFUNCTION("""COMPUTED_VALUE"""),"WA")</f>
        <v>WA</v>
      </c>
      <c r="BW43" s="10" t="str">
        <f>IFERROR(__xludf.DUMMYFUNCTION("""COMPUTED_VALUE"""),"WA")</f>
        <v>WA</v>
      </c>
      <c r="BX43" s="10" t="str">
        <f>IFERROR(__xludf.DUMMYFUNCTION("""COMPUTED_VALUE"""),"WA")</f>
        <v>WA</v>
      </c>
      <c r="BY43" s="10" t="str">
        <f>IFERROR(__xludf.DUMMYFUNCTION("""COMPUTED_VALUE"""),"WA")</f>
        <v>WA</v>
      </c>
      <c r="BZ43" s="10" t="str">
        <f>IFERROR(__xludf.DUMMYFUNCTION("""COMPUTED_VALUE"""),"WA")</f>
        <v>WA</v>
      </c>
      <c r="CA43" s="10" t="str">
        <f>IFERROR(__xludf.DUMMYFUNCTION("""COMPUTED_VALUE"""),"WA")</f>
        <v>WA</v>
      </c>
      <c r="CB43" s="10" t="str">
        <f>IFERROR(__xludf.DUMMYFUNCTION("""COMPUTED_VALUE"""),"WA")</f>
        <v>WA</v>
      </c>
      <c r="CC43" s="10" t="str">
        <f>IFERROR(__xludf.DUMMYFUNCTION("""COMPUTED_VALUE"""),"WA")</f>
        <v>WA</v>
      </c>
      <c r="CD43" s="10" t="str">
        <f>IFERROR(__xludf.DUMMYFUNCTION("""COMPUTED_VALUE"""),"WA")</f>
        <v>WA</v>
      </c>
      <c r="CE43" s="10" t="str">
        <f>IFERROR(__xludf.DUMMYFUNCTION("""COMPUTED_VALUE"""),"TLE")</f>
        <v>TLE</v>
      </c>
      <c r="CF43" s="10" t="str">
        <f>IFERROR(__xludf.DUMMYFUNCTION("""COMPUTED_VALUE"""),"TLE")</f>
        <v>TLE</v>
      </c>
      <c r="CG43" s="10" t="str">
        <f>IFERROR(__xludf.DUMMYFUNCTION("""COMPUTED_VALUE"""),"TLE")</f>
        <v>TLE</v>
      </c>
      <c r="CH43" s="10" t="str">
        <f>IFERROR(__xludf.DUMMYFUNCTION("""COMPUTED_VALUE"""),"TLE")</f>
        <v>TLE</v>
      </c>
      <c r="CI43" s="10" t="str">
        <f>IFERROR(__xludf.DUMMYFUNCTION("""COMPUTED_VALUE"""),"WA")</f>
        <v>WA</v>
      </c>
      <c r="CJ43" s="10" t="str">
        <f>IFERROR(__xludf.DUMMYFUNCTION("""COMPUTED_VALUE"""),"WA")</f>
        <v>WA</v>
      </c>
      <c r="CK43" s="10" t="str">
        <f>IFERROR(__xludf.DUMMYFUNCTION("""COMPUTED_VALUE"""),"WA")</f>
        <v>WA</v>
      </c>
      <c r="CL43" s="10" t="str">
        <f>IFERROR(__xludf.DUMMYFUNCTION("""COMPUTED_VALUE"""),"WA")</f>
        <v>WA</v>
      </c>
      <c r="CM43" s="10" t="str">
        <f>IFERROR(__xludf.DUMMYFUNCTION("""COMPUTED_VALUE"""),"WA")</f>
        <v>WA</v>
      </c>
      <c r="CN43" s="10" t="str">
        <f>IFERROR(__xludf.DUMMYFUNCTION("""COMPUTED_VALUE"""),"WA")</f>
        <v>WA</v>
      </c>
      <c r="CO43" s="11" t="str">
        <f>IFERROR(__xludf.DUMMYFUNCTION("""COMPUTED_VALUE"""),"-")</f>
        <v>-</v>
      </c>
      <c r="CP43" s="10" t="str">
        <f>IFERROR(__xludf.DUMMYFUNCTION("""COMPUTED_VALUE"""),"-")</f>
        <v>-</v>
      </c>
      <c r="CQ43" s="10" t="str">
        <f>IFERROR(__xludf.DUMMYFUNCTION("""COMPUTED_VALUE"""),"-")</f>
        <v>-</v>
      </c>
      <c r="CR43" s="10" t="str">
        <f>IFERROR(__xludf.DUMMYFUNCTION("""COMPUTED_VALUE"""),"-")</f>
        <v>-</v>
      </c>
      <c r="CS43" s="10" t="str">
        <f>IFERROR(__xludf.DUMMYFUNCTION("""COMPUTED_VALUE"""),"-")</f>
        <v>-</v>
      </c>
      <c r="CT43" s="10" t="str">
        <f>IFERROR(__xludf.DUMMYFUNCTION("""COMPUTED_VALUE"""),"-")</f>
        <v>-</v>
      </c>
      <c r="CU43" s="10" t="str">
        <f>IFERROR(__xludf.DUMMYFUNCTION("""COMPUTED_VALUE"""),"-")</f>
        <v>-</v>
      </c>
      <c r="CV43" s="10" t="str">
        <f>IFERROR(__xludf.DUMMYFUNCTION("""COMPUTED_VALUE"""),"-")</f>
        <v>-</v>
      </c>
      <c r="CW43" s="10" t="str">
        <f>IFERROR(__xludf.DUMMYFUNCTION("""COMPUTED_VALUE"""),"-")</f>
        <v>-</v>
      </c>
      <c r="CX43" s="10" t="str">
        <f>IFERROR(__xludf.DUMMYFUNCTION("""COMPUTED_VALUE"""),"-")</f>
        <v>-</v>
      </c>
      <c r="CY43" s="10" t="str">
        <f>IFERROR(__xludf.DUMMYFUNCTION("""COMPUTED_VALUE"""),"-")</f>
        <v>-</v>
      </c>
      <c r="CZ43" s="10" t="str">
        <f>IFERROR(__xludf.DUMMYFUNCTION("""COMPUTED_VALUE"""),"-")</f>
        <v>-</v>
      </c>
      <c r="DA43" s="10" t="str">
        <f>IFERROR(__xludf.DUMMYFUNCTION("""COMPUTED_VALUE"""),"-")</f>
        <v>-</v>
      </c>
      <c r="DB43" s="10" t="str">
        <f>IFERROR(__xludf.DUMMYFUNCTION("""COMPUTED_VALUE"""),"-")</f>
        <v>-</v>
      </c>
      <c r="DC43" s="10" t="str">
        <f>IFERROR(__xludf.DUMMYFUNCTION("""COMPUTED_VALUE"""),"-")</f>
        <v>-</v>
      </c>
      <c r="DD43" s="10" t="str">
        <f>IFERROR(__xludf.DUMMYFUNCTION("""COMPUTED_VALUE"""),"-")</f>
        <v>-</v>
      </c>
      <c r="DE43" s="10" t="str">
        <f>IFERROR(__xludf.DUMMYFUNCTION("""COMPUTED_VALUE"""),"-")</f>
        <v>-</v>
      </c>
      <c r="DF43" s="10" t="str">
        <f>IFERROR(__xludf.DUMMYFUNCTION("""COMPUTED_VALUE"""),"-")</f>
        <v>-</v>
      </c>
      <c r="DG43" s="10" t="str">
        <f>IFERROR(__xludf.DUMMYFUNCTION("""COMPUTED_VALUE"""),"-")</f>
        <v>-</v>
      </c>
      <c r="DH43" s="10" t="str">
        <f>IFERROR(__xludf.DUMMYFUNCTION("""COMPUTED_VALUE"""),"-")</f>
        <v>-</v>
      </c>
      <c r="DI43" s="10" t="str">
        <f>IFERROR(__xludf.DUMMYFUNCTION("""COMPUTED_VALUE"""),"-")</f>
        <v>-</v>
      </c>
      <c r="DJ43" s="10" t="str">
        <f>IFERROR(__xludf.DUMMYFUNCTION("""COMPUTED_VALUE"""),"-")</f>
        <v>-</v>
      </c>
      <c r="DK43" s="10" t="str">
        <f>IFERROR(__xludf.DUMMYFUNCTION("""COMPUTED_VALUE"""),"-")</f>
        <v>-</v>
      </c>
      <c r="DL43" s="10" t="str">
        <f>IFERROR(__xludf.DUMMYFUNCTION("""COMPUTED_VALUE"""),"-")</f>
        <v>-</v>
      </c>
      <c r="DM43" s="10" t="str">
        <f>IFERROR(__xludf.DUMMYFUNCTION("""COMPUTED_VALUE"""),"-")</f>
        <v>-</v>
      </c>
      <c r="DN43" s="10" t="str">
        <f>IFERROR(__xludf.DUMMYFUNCTION("""COMPUTED_VALUE"""),"-")</f>
        <v>-</v>
      </c>
      <c r="DO43" s="10" t="str">
        <f>IFERROR(__xludf.DUMMYFUNCTION("""COMPUTED_VALUE"""),"-")</f>
        <v>-</v>
      </c>
      <c r="DP43" s="10" t="str">
        <f>IFERROR(__xludf.DUMMYFUNCTION("""COMPUTED_VALUE"""),"-")</f>
        <v>-</v>
      </c>
      <c r="DQ43" s="10" t="str">
        <f>IFERROR(__xludf.DUMMYFUNCTION("""COMPUTED_VALUE"""),"-")</f>
        <v>-</v>
      </c>
      <c r="DR43" s="10" t="str">
        <f>IFERROR(__xludf.DUMMYFUNCTION("""COMPUTED_VALUE"""),"-")</f>
        <v>-</v>
      </c>
      <c r="DS43" s="10" t="str">
        <f>IFERROR(__xludf.DUMMYFUNCTION("""COMPUTED_VALUE"""),"-")</f>
        <v>-</v>
      </c>
      <c r="DT43" s="10" t="str">
        <f>IFERROR(__xludf.DUMMYFUNCTION("""COMPUTED_VALUE"""),"-")</f>
        <v>-</v>
      </c>
      <c r="DU43" s="10" t="str">
        <f>IFERROR(__xludf.DUMMYFUNCTION("""COMPUTED_VALUE"""),"-")</f>
        <v>-</v>
      </c>
      <c r="DV43" s="10" t="str">
        <f>IFERROR(__xludf.DUMMYFUNCTION("""COMPUTED_VALUE"""),"-")</f>
        <v>-</v>
      </c>
      <c r="DW43" s="10" t="str">
        <f>IFERROR(__xludf.DUMMYFUNCTION("""COMPUTED_VALUE"""),"-")</f>
        <v>-</v>
      </c>
      <c r="DX43" s="10" t="str">
        <f>IFERROR(__xludf.DUMMYFUNCTION("""COMPUTED_VALUE"""),"-")</f>
        <v>-</v>
      </c>
      <c r="DY43" s="10" t="str">
        <f>IFERROR(__xludf.DUMMYFUNCTION("""COMPUTED_VALUE"""),"-")</f>
        <v>-</v>
      </c>
      <c r="DZ43" s="10" t="str">
        <f>IFERROR(__xludf.DUMMYFUNCTION("""COMPUTED_VALUE"""),"-")</f>
        <v>-</v>
      </c>
      <c r="EA43" s="10" t="str">
        <f>IFERROR(__xludf.DUMMYFUNCTION("""COMPUTED_VALUE"""),"-")</f>
        <v>-</v>
      </c>
      <c r="EB43" s="10" t="str">
        <f>IFERROR(__xludf.DUMMYFUNCTION("""COMPUTED_VALUE"""),"-")</f>
        <v>-</v>
      </c>
      <c r="EC43" s="10" t="str">
        <f>IFERROR(__xludf.DUMMYFUNCTION("""COMPUTED_VALUE"""),"-")</f>
        <v>-</v>
      </c>
      <c r="ED43" s="10" t="str">
        <f>IFERROR(__xludf.DUMMYFUNCTION("""COMPUTED_VALUE"""),"-")</f>
        <v>-</v>
      </c>
      <c r="EE43" s="10" t="str">
        <f>IFERROR(__xludf.DUMMYFUNCTION("""COMPUTED_VALUE"""),"-")</f>
        <v>-</v>
      </c>
      <c r="EF43" s="10" t="str">
        <f>IFERROR(__xludf.DUMMYFUNCTION("""COMPUTED_VALUE"""),"-")</f>
        <v>-</v>
      </c>
      <c r="EG43" s="10" t="str">
        <f>IFERROR(__xludf.DUMMYFUNCTION("""COMPUTED_VALUE"""),"-")</f>
        <v>-</v>
      </c>
      <c r="EH43" s="10" t="str">
        <f>IFERROR(__xludf.DUMMYFUNCTION("""COMPUTED_VALUE"""),"-")</f>
        <v>-</v>
      </c>
      <c r="EI43" s="10" t="str">
        <f>IFERROR(__xludf.DUMMYFUNCTION("""COMPUTED_VALUE"""),"-")</f>
        <v>-</v>
      </c>
      <c r="EJ43" s="10" t="str">
        <f>IFERROR(__xludf.DUMMYFUNCTION("""COMPUTED_VALUE"""),"-")</f>
        <v>-</v>
      </c>
      <c r="EK43" s="10" t="str">
        <f>IFERROR(__xludf.DUMMYFUNCTION("""COMPUTED_VALUE"""),"-")</f>
        <v>-</v>
      </c>
      <c r="EL43" s="10" t="str">
        <f>IFERROR(__xludf.DUMMYFUNCTION("""COMPUTED_VALUE"""),"-")</f>
        <v>-</v>
      </c>
      <c r="EM43" s="10" t="str">
        <f>IFERROR(__xludf.DUMMYFUNCTION("""COMPUTED_VALUE"""),"-")</f>
        <v>-</v>
      </c>
      <c r="EN43" s="10" t="str">
        <f>IFERROR(__xludf.DUMMYFUNCTION("""COMPUTED_VALUE"""),"-")</f>
        <v>-</v>
      </c>
      <c r="EO43" s="10" t="str">
        <f>IFERROR(__xludf.DUMMYFUNCTION("""COMPUTED_VALUE"""),"-")</f>
        <v>-</v>
      </c>
      <c r="EP43" s="10" t="str">
        <f>IFERROR(__xludf.DUMMYFUNCTION("""COMPUTED_VALUE"""),"-")</f>
        <v>-</v>
      </c>
      <c r="EQ43" s="10" t="str">
        <f>IFERROR(__xludf.DUMMYFUNCTION("""COMPUTED_VALUE"""),"-")</f>
        <v>-</v>
      </c>
      <c r="ER43" s="10" t="str">
        <f>IFERROR(__xludf.DUMMYFUNCTION("""COMPUTED_VALUE"""),"-")</f>
        <v>-</v>
      </c>
      <c r="ES43" s="10" t="str">
        <f>IFERROR(__xludf.DUMMYFUNCTION("""COMPUTED_VALUE"""),"-")</f>
        <v>-</v>
      </c>
      <c r="ET43" s="10" t="str">
        <f>IFERROR(__xludf.DUMMYFUNCTION("""COMPUTED_VALUE"""),"-")</f>
        <v>-</v>
      </c>
      <c r="EU43" s="10" t="str">
        <f>IFERROR(__xludf.DUMMYFUNCTION("""COMPUTED_VALUE"""),"-")</f>
        <v>-</v>
      </c>
      <c r="EV43" s="10" t="str">
        <f>IFERROR(__xludf.DUMMYFUNCTION("""COMPUTED_VALUE"""),"-")</f>
        <v>-</v>
      </c>
      <c r="EW43" s="10" t="str">
        <f>IFERROR(__xludf.DUMMYFUNCTION("""COMPUTED_VALUE"""),"-")</f>
        <v>-</v>
      </c>
      <c r="EX43" s="10" t="str">
        <f>IFERROR(__xludf.DUMMYFUNCTION("""COMPUTED_VALUE"""),"-")</f>
        <v>-</v>
      </c>
      <c r="EY43" s="10" t="str">
        <f>IFERROR(__xludf.DUMMYFUNCTION("""COMPUTED_VALUE"""),"-")</f>
        <v>-</v>
      </c>
      <c r="EZ43" s="10" t="str">
        <f>IFERROR(__xludf.DUMMYFUNCTION("""COMPUTED_VALUE"""),"-")</f>
        <v>-</v>
      </c>
      <c r="FA43" s="10" t="str">
        <f>IFERROR(__xludf.DUMMYFUNCTION("""COMPUTED_VALUE"""),"-")</f>
        <v>-</v>
      </c>
      <c r="FB43" s="10" t="str">
        <f>IFERROR(__xludf.DUMMYFUNCTION("""COMPUTED_VALUE"""),"-")</f>
        <v>-</v>
      </c>
      <c r="FC43" s="10" t="str">
        <f>IFERROR(__xludf.DUMMYFUNCTION("""COMPUTED_VALUE"""),"-")</f>
        <v>-</v>
      </c>
      <c r="FD43" s="11" t="str">
        <f>IFERROR(__xludf.DUMMYFUNCTION("""COMPUTED_VALUE"""),"-")</f>
        <v>-</v>
      </c>
      <c r="FE43" s="10" t="str">
        <f>IFERROR(__xludf.DUMMYFUNCTION("""COMPUTED_VALUE"""),"-")</f>
        <v>-</v>
      </c>
      <c r="FF43" s="10" t="str">
        <f>IFERROR(__xludf.DUMMYFUNCTION("""COMPUTED_VALUE"""),"-")</f>
        <v>-</v>
      </c>
      <c r="FG43" s="10" t="str">
        <f>IFERROR(__xludf.DUMMYFUNCTION("""COMPUTED_VALUE"""),"-")</f>
        <v>-</v>
      </c>
      <c r="FH43" s="10" t="str">
        <f>IFERROR(__xludf.DUMMYFUNCTION("""COMPUTED_VALUE"""),"-")</f>
        <v>-</v>
      </c>
      <c r="FI43" s="10" t="str">
        <f>IFERROR(__xludf.DUMMYFUNCTION("""COMPUTED_VALUE"""),"-")</f>
        <v>-</v>
      </c>
      <c r="FJ43" s="10" t="str">
        <f>IFERROR(__xludf.DUMMYFUNCTION("""COMPUTED_VALUE"""),"-")</f>
        <v>-</v>
      </c>
      <c r="FK43" s="10" t="str">
        <f>IFERROR(__xludf.DUMMYFUNCTION("""COMPUTED_VALUE"""),"-")</f>
        <v>-</v>
      </c>
      <c r="FL43" s="10" t="str">
        <f>IFERROR(__xludf.DUMMYFUNCTION("""COMPUTED_VALUE"""),"-")</f>
        <v>-</v>
      </c>
      <c r="FM43" s="10" t="str">
        <f>IFERROR(__xludf.DUMMYFUNCTION("""COMPUTED_VALUE"""),"-")</f>
        <v>-</v>
      </c>
      <c r="FN43" s="10" t="str">
        <f>IFERROR(__xludf.DUMMYFUNCTION("""COMPUTED_VALUE"""),"-")</f>
        <v>-</v>
      </c>
      <c r="FO43" s="10" t="str">
        <f>IFERROR(__xludf.DUMMYFUNCTION("""COMPUTED_VALUE"""),"-")</f>
        <v>-</v>
      </c>
      <c r="FP43" s="10" t="str">
        <f>IFERROR(__xludf.DUMMYFUNCTION("""COMPUTED_VALUE"""),"-")</f>
        <v>-</v>
      </c>
      <c r="FQ43" s="10" t="str">
        <f>IFERROR(__xludf.DUMMYFUNCTION("""COMPUTED_VALUE"""),"-")</f>
        <v>-</v>
      </c>
      <c r="FR43" s="10" t="str">
        <f>IFERROR(__xludf.DUMMYFUNCTION("""COMPUTED_VALUE"""),"-")</f>
        <v>-</v>
      </c>
      <c r="FS43" s="10" t="str">
        <f>IFERROR(__xludf.DUMMYFUNCTION("""COMPUTED_VALUE"""),"-")</f>
        <v>-</v>
      </c>
      <c r="FT43" s="10" t="str">
        <f>IFERROR(__xludf.DUMMYFUNCTION("""COMPUTED_VALUE"""),"-")</f>
        <v>-</v>
      </c>
      <c r="FU43" s="10" t="str">
        <f>IFERROR(__xludf.DUMMYFUNCTION("""COMPUTED_VALUE"""),"-")</f>
        <v>-</v>
      </c>
      <c r="FV43" s="10" t="str">
        <f>IFERROR(__xludf.DUMMYFUNCTION("""COMPUTED_VALUE"""),"-")</f>
        <v>-</v>
      </c>
      <c r="FW43" s="10" t="str">
        <f>IFERROR(__xludf.DUMMYFUNCTION("""COMPUTED_VALUE"""),"-")</f>
        <v>-</v>
      </c>
      <c r="FX43" s="10" t="str">
        <f>IFERROR(__xludf.DUMMYFUNCTION("""COMPUTED_VALUE"""),"-")</f>
        <v>-</v>
      </c>
      <c r="FY43" s="10" t="str">
        <f>IFERROR(__xludf.DUMMYFUNCTION("""COMPUTED_VALUE"""),"-")</f>
        <v>-</v>
      </c>
      <c r="FZ43" s="10" t="str">
        <f>IFERROR(__xludf.DUMMYFUNCTION("""COMPUTED_VALUE"""),"-")</f>
        <v>-</v>
      </c>
      <c r="GA43" s="10" t="str">
        <f>IFERROR(__xludf.DUMMYFUNCTION("""COMPUTED_VALUE"""),"-")</f>
        <v>-</v>
      </c>
      <c r="GB43" s="10" t="str">
        <f>IFERROR(__xludf.DUMMYFUNCTION("""COMPUTED_VALUE"""),"-")</f>
        <v>-</v>
      </c>
      <c r="GC43" s="10" t="str">
        <f>IFERROR(__xludf.DUMMYFUNCTION("""COMPUTED_VALUE"""),"-")</f>
        <v>-</v>
      </c>
      <c r="GD43" s="10" t="str">
        <f>IFERROR(__xludf.DUMMYFUNCTION("""COMPUTED_VALUE"""),"-")</f>
        <v>-</v>
      </c>
      <c r="GE43" s="10" t="str">
        <f>IFERROR(__xludf.DUMMYFUNCTION("""COMPUTED_VALUE"""),"-")</f>
        <v>-</v>
      </c>
      <c r="GF43" s="10" t="str">
        <f>IFERROR(__xludf.DUMMYFUNCTION("""COMPUTED_VALUE"""),"-")</f>
        <v>-</v>
      </c>
      <c r="GG43" s="10" t="str">
        <f>IFERROR(__xludf.DUMMYFUNCTION("""COMPUTED_VALUE"""),"-")</f>
        <v>-</v>
      </c>
      <c r="GH43" s="10" t="str">
        <f>IFERROR(__xludf.DUMMYFUNCTION("""COMPUTED_VALUE"""),"-")</f>
        <v>-</v>
      </c>
      <c r="GI43" s="10" t="str">
        <f>IFERROR(__xludf.DUMMYFUNCTION("""COMPUTED_VALUE"""),"-")</f>
        <v>-</v>
      </c>
      <c r="GJ43" s="10" t="str">
        <f>IFERROR(__xludf.DUMMYFUNCTION("""COMPUTED_VALUE"""),"-")</f>
        <v>-</v>
      </c>
      <c r="GK43" s="10" t="str">
        <f>IFERROR(__xludf.DUMMYFUNCTION("""COMPUTED_VALUE"""),"-")</f>
        <v>-</v>
      </c>
      <c r="GL43" s="10" t="str">
        <f>IFERROR(__xludf.DUMMYFUNCTION("""COMPUTED_VALUE"""),"-")</f>
        <v>-</v>
      </c>
      <c r="GM43" s="10" t="str">
        <f>IFERROR(__xludf.DUMMYFUNCTION("""COMPUTED_VALUE"""),"-")</f>
        <v>-</v>
      </c>
      <c r="GN43" s="10" t="str">
        <f>IFERROR(__xludf.DUMMYFUNCTION("""COMPUTED_VALUE"""),"-")</f>
        <v>-</v>
      </c>
      <c r="GO43" s="10" t="str">
        <f>IFERROR(__xludf.DUMMYFUNCTION("""COMPUTED_VALUE"""),"-")</f>
        <v>-</v>
      </c>
      <c r="GP43" s="10" t="str">
        <f>IFERROR(__xludf.DUMMYFUNCTION("""COMPUTED_VALUE"""),"-")</f>
        <v>-</v>
      </c>
      <c r="GQ43" s="10" t="str">
        <f>IFERROR(__xludf.DUMMYFUNCTION("""COMPUTED_VALUE"""),"-")</f>
        <v>-</v>
      </c>
      <c r="GR43" s="10" t="str">
        <f>IFERROR(__xludf.DUMMYFUNCTION("""COMPUTED_VALUE"""),"-")</f>
        <v>-</v>
      </c>
      <c r="GS43" s="10" t="str">
        <f>IFERROR(__xludf.DUMMYFUNCTION("""COMPUTED_VALUE"""),"-")</f>
        <v>-</v>
      </c>
      <c r="GT43" s="10" t="str">
        <f>IFERROR(__xludf.DUMMYFUNCTION("""COMPUTED_VALUE"""),"-")</f>
        <v>-</v>
      </c>
      <c r="GU43" s="10" t="str">
        <f>IFERROR(__xludf.DUMMYFUNCTION("""COMPUTED_VALUE"""),"-")</f>
        <v>-</v>
      </c>
      <c r="GV43" s="10" t="str">
        <f>IFERROR(__xludf.DUMMYFUNCTION("""COMPUTED_VALUE"""),"-")</f>
        <v>-</v>
      </c>
      <c r="GW43" s="10" t="str">
        <f>IFERROR(__xludf.DUMMYFUNCTION("""COMPUTED_VALUE"""),"-")</f>
        <v>-</v>
      </c>
      <c r="GX43" s="10" t="str">
        <f>IFERROR(__xludf.DUMMYFUNCTION("""COMPUTED_VALUE"""),"-")</f>
        <v>-</v>
      </c>
      <c r="GY43" s="10" t="str">
        <f>IFERROR(__xludf.DUMMYFUNCTION("""COMPUTED_VALUE"""),"-")</f>
        <v>-</v>
      </c>
      <c r="GZ43" s="10" t="str">
        <f>IFERROR(__xludf.DUMMYFUNCTION("""COMPUTED_VALUE"""),"-")</f>
        <v>-</v>
      </c>
      <c r="HA43" s="10" t="str">
        <f>IFERROR(__xludf.DUMMYFUNCTION("""COMPUTED_VALUE"""),"-")</f>
        <v>-</v>
      </c>
      <c r="HB43" s="10" t="str">
        <f>IFERROR(__xludf.DUMMYFUNCTION("""COMPUTED_VALUE"""),"-")</f>
        <v>-</v>
      </c>
      <c r="HC43" s="10" t="str">
        <f>IFERROR(__xludf.DUMMYFUNCTION("""COMPUTED_VALUE"""),"-")</f>
        <v>-</v>
      </c>
      <c r="HD43" s="10" t="str">
        <f>IFERROR(__xludf.DUMMYFUNCTION("""COMPUTED_VALUE"""),"-")</f>
        <v>-</v>
      </c>
      <c r="HE43" s="10" t="str">
        <f>IFERROR(__xludf.DUMMYFUNCTION("""COMPUTED_VALUE"""),"-")</f>
        <v>-</v>
      </c>
      <c r="HF43" s="10" t="str">
        <f>IFERROR(__xludf.DUMMYFUNCTION("""COMPUTED_VALUE"""),"-")</f>
        <v>-</v>
      </c>
      <c r="HG43" s="10" t="str">
        <f>IFERROR(__xludf.DUMMYFUNCTION("""COMPUTED_VALUE"""),"-")</f>
        <v>-</v>
      </c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</row>
    <row r="44">
      <c r="A44" s="7"/>
      <c r="B44" s="8"/>
      <c r="C44" s="8" t="str">
        <f t="shared" si="1"/>
        <v>37 - 42</v>
      </c>
      <c r="D44" s="7" t="str">
        <f>IFERROR(__xludf.DUMMYFUNCTION("""COMPUTED_VALUE"""),"milenaj")</f>
        <v>milenaj</v>
      </c>
      <c r="E44" s="7" t="str">
        <f>IFERROR(__xludf.DUMMYFUNCTION("""COMPUTED_VALUE"""),"Milena")</f>
        <v>Milena</v>
      </c>
      <c r="F44" s="7" t="str">
        <f>IFERROR(__xludf.DUMMYFUNCTION("""COMPUTED_VALUE"""),"Jelić")</f>
        <v>Jelić</v>
      </c>
      <c r="G44" s="9">
        <f>IFERROR(__xludf.DUMMYFUNCTION("""COMPUTED_VALUE"""),91.0)</f>
        <v>91</v>
      </c>
      <c r="H44" s="7" t="str">
        <f>IFERROR(__xludf.DUMMYFUNCTION("""COMPUTED_VALUE"""),"ODOBREN")</f>
        <v>ODOBREN</v>
      </c>
      <c r="I44" s="7" t="str">
        <f>IFERROR(__xludf.DUMMYFUNCTION("""COMPUTED_VALUE"""),"Bačka Palanka")</f>
        <v>Bačka Palanka</v>
      </c>
      <c r="J44" s="7" t="str">
        <f>IFERROR(__xludf.DUMMYFUNCTION("""COMPUTED_VALUE"""),"Gimnazija 20. oktobar")</f>
        <v>Gimnazija 20. oktobar</v>
      </c>
      <c r="K44" s="7" t="str">
        <f>IFERROR(__xludf.DUMMYFUNCTION("""COMPUTED_VALUE"""),"IV")</f>
        <v>IV</v>
      </c>
      <c r="L44" s="7" t="str">
        <f>IFERROR(__xludf.DUMMYFUNCTION("""COMPUTED_VALUE"""),"B")</f>
        <v>B</v>
      </c>
      <c r="M44" s="7" t="str">
        <f>IFERROR(__xludf.DUMMYFUNCTION("""COMPUTED_VALUE"""),"Rade Stojaković")</f>
        <v>Rade Stojaković</v>
      </c>
      <c r="N44" s="11">
        <f>IFERROR(__xludf.DUMMYFUNCTION("""COMPUTED_VALUE"""),48.0)</f>
        <v>48</v>
      </c>
      <c r="O44" s="10">
        <f>IFERROR(__xludf.DUMMYFUNCTION("""COMPUTED_VALUE"""),43.0)</f>
        <v>43</v>
      </c>
      <c r="P44" s="10" t="str">
        <f>IFERROR(__xludf.DUMMYFUNCTION("""COMPUTED_VALUE"""),"-")</f>
        <v>-</v>
      </c>
      <c r="Q44" s="10" t="str">
        <f>IFERROR(__xludf.DUMMYFUNCTION("""COMPUTED_VALUE"""),"-")</f>
        <v>-</v>
      </c>
      <c r="R44" s="10" t="str">
        <f>IFERROR(__xludf.DUMMYFUNCTION("""COMPUTED_VALUE"""),"-")</f>
        <v>-</v>
      </c>
      <c r="S44" s="10" t="str">
        <f>IFERROR(__xludf.DUMMYFUNCTION("""COMPUTED_VALUE"""),"-")</f>
        <v>-</v>
      </c>
      <c r="T44" s="11">
        <f>IFERROR(__xludf.DUMMYFUNCTION("""COMPUTED_VALUE"""),1.0)</f>
        <v>1</v>
      </c>
      <c r="U44" s="10">
        <f>IFERROR(__xludf.DUMMYFUNCTION("""COMPUTED_VALUE"""),1.0)</f>
        <v>1</v>
      </c>
      <c r="V44" s="10">
        <f>IFERROR(__xludf.DUMMYFUNCTION("""COMPUTED_VALUE"""),1.0)</f>
        <v>1</v>
      </c>
      <c r="W44" s="10">
        <f>IFERROR(__xludf.DUMMYFUNCTION("""COMPUTED_VALUE"""),1.0)</f>
        <v>1</v>
      </c>
      <c r="X44" s="10">
        <f>IFERROR(__xludf.DUMMYFUNCTION("""COMPUTED_VALUE"""),1.0)</f>
        <v>1</v>
      </c>
      <c r="Y44" s="10">
        <f>IFERROR(__xludf.DUMMYFUNCTION("""COMPUTED_VALUE"""),1.0)</f>
        <v>1</v>
      </c>
      <c r="Z44" s="10">
        <f>IFERROR(__xludf.DUMMYFUNCTION("""COMPUTED_VALUE"""),1.0)</f>
        <v>1</v>
      </c>
      <c r="AA44" s="10">
        <f>IFERROR(__xludf.DUMMYFUNCTION("""COMPUTED_VALUE"""),1.0)</f>
        <v>1</v>
      </c>
      <c r="AB44" s="10">
        <f>IFERROR(__xludf.DUMMYFUNCTION("""COMPUTED_VALUE"""),1.0)</f>
        <v>1</v>
      </c>
      <c r="AC44" s="10">
        <f>IFERROR(__xludf.DUMMYFUNCTION("""COMPUTED_VALUE"""),1.0)</f>
        <v>1</v>
      </c>
      <c r="AD44" s="10">
        <f>IFERROR(__xludf.DUMMYFUNCTION("""COMPUTED_VALUE"""),1.0)</f>
        <v>1</v>
      </c>
      <c r="AE44" s="10">
        <f>IFERROR(__xludf.DUMMYFUNCTION("""COMPUTED_VALUE"""),1.0)</f>
        <v>1</v>
      </c>
      <c r="AF44" s="10" t="str">
        <f>IFERROR(__xludf.DUMMYFUNCTION("""COMPUTED_VALUE"""),"TLE")</f>
        <v>TLE</v>
      </c>
      <c r="AG44" s="10" t="str">
        <f>IFERROR(__xludf.DUMMYFUNCTION("""COMPUTED_VALUE"""),"TLE")</f>
        <v>TLE</v>
      </c>
      <c r="AH44" s="10" t="str">
        <f>IFERROR(__xludf.DUMMYFUNCTION("""COMPUTED_VALUE"""),"TLE")</f>
        <v>TLE</v>
      </c>
      <c r="AI44" s="10" t="str">
        <f>IFERROR(__xludf.DUMMYFUNCTION("""COMPUTED_VALUE"""),"TLE")</f>
        <v>TLE</v>
      </c>
      <c r="AJ44" s="10" t="str">
        <f>IFERROR(__xludf.DUMMYFUNCTION("""COMPUTED_VALUE"""),"TLE")</f>
        <v>TLE</v>
      </c>
      <c r="AK44" s="10" t="str">
        <f>IFERROR(__xludf.DUMMYFUNCTION("""COMPUTED_VALUE"""),"TLE")</f>
        <v>TLE</v>
      </c>
      <c r="AL44" s="10" t="str">
        <f>IFERROR(__xludf.DUMMYFUNCTION("""COMPUTED_VALUE"""),"TLE")</f>
        <v>TLE</v>
      </c>
      <c r="AM44" s="10" t="str">
        <f>IFERROR(__xludf.DUMMYFUNCTION("""COMPUTED_VALUE"""),"TLE")</f>
        <v>TLE</v>
      </c>
      <c r="AN44" s="11">
        <f>IFERROR(__xludf.DUMMYFUNCTION("""COMPUTED_VALUE"""),1.0)</f>
        <v>1</v>
      </c>
      <c r="AO44" s="10">
        <f>IFERROR(__xludf.DUMMYFUNCTION("""COMPUTED_VALUE"""),1.0)</f>
        <v>1</v>
      </c>
      <c r="AP44" s="10">
        <f>IFERROR(__xludf.DUMMYFUNCTION("""COMPUTED_VALUE"""),1.0)</f>
        <v>1</v>
      </c>
      <c r="AQ44" s="10">
        <f>IFERROR(__xludf.DUMMYFUNCTION("""COMPUTED_VALUE"""),1.0)</f>
        <v>1</v>
      </c>
      <c r="AR44" s="10">
        <f>IFERROR(__xludf.DUMMYFUNCTION("""COMPUTED_VALUE"""),1.0)</f>
        <v>1</v>
      </c>
      <c r="AS44" s="10">
        <f>IFERROR(__xludf.DUMMYFUNCTION("""COMPUTED_VALUE"""),1.0)</f>
        <v>1</v>
      </c>
      <c r="AT44" s="10">
        <f>IFERROR(__xludf.DUMMYFUNCTION("""COMPUTED_VALUE"""),1.0)</f>
        <v>1</v>
      </c>
      <c r="AU44" s="10">
        <f>IFERROR(__xludf.DUMMYFUNCTION("""COMPUTED_VALUE"""),1.0)</f>
        <v>1</v>
      </c>
      <c r="AV44" s="10">
        <f>IFERROR(__xludf.DUMMYFUNCTION("""COMPUTED_VALUE"""),1.0)</f>
        <v>1</v>
      </c>
      <c r="AW44" s="10">
        <f>IFERROR(__xludf.DUMMYFUNCTION("""COMPUTED_VALUE"""),1.0)</f>
        <v>1</v>
      </c>
      <c r="AX44" s="10">
        <f>IFERROR(__xludf.DUMMYFUNCTION("""COMPUTED_VALUE"""),1.0)</f>
        <v>1</v>
      </c>
      <c r="AY44" s="10">
        <f>IFERROR(__xludf.DUMMYFUNCTION("""COMPUTED_VALUE"""),1.0)</f>
        <v>1</v>
      </c>
      <c r="AZ44" s="10" t="str">
        <f>IFERROR(__xludf.DUMMYFUNCTION("""COMPUTED_VALUE"""),"WA")</f>
        <v>WA</v>
      </c>
      <c r="BA44" s="10">
        <f>IFERROR(__xludf.DUMMYFUNCTION("""COMPUTED_VALUE"""),1.0)</f>
        <v>1</v>
      </c>
      <c r="BB44" s="10">
        <f>IFERROR(__xludf.DUMMYFUNCTION("""COMPUTED_VALUE"""),1.0)</f>
        <v>1</v>
      </c>
      <c r="BC44" s="10">
        <f>IFERROR(__xludf.DUMMYFUNCTION("""COMPUTED_VALUE"""),1.0)</f>
        <v>1</v>
      </c>
      <c r="BD44" s="10">
        <f>IFERROR(__xludf.DUMMYFUNCTION("""COMPUTED_VALUE"""),1.0)</f>
        <v>1</v>
      </c>
      <c r="BE44" s="10">
        <f>IFERROR(__xludf.DUMMYFUNCTION("""COMPUTED_VALUE"""),1.0)</f>
        <v>1</v>
      </c>
      <c r="BF44" s="10">
        <f>IFERROR(__xludf.DUMMYFUNCTION("""COMPUTED_VALUE"""),1.0)</f>
        <v>1</v>
      </c>
      <c r="BG44" s="10">
        <f>IFERROR(__xludf.DUMMYFUNCTION("""COMPUTED_VALUE"""),1.0)</f>
        <v>1</v>
      </c>
      <c r="BH44" s="10">
        <f>IFERROR(__xludf.DUMMYFUNCTION("""COMPUTED_VALUE"""),1.0)</f>
        <v>1</v>
      </c>
      <c r="BI44" s="10">
        <f>IFERROR(__xludf.DUMMYFUNCTION("""COMPUTED_VALUE"""),1.0)</f>
        <v>1</v>
      </c>
      <c r="BJ44" s="10">
        <f>IFERROR(__xludf.DUMMYFUNCTION("""COMPUTED_VALUE"""),1.0)</f>
        <v>1</v>
      </c>
      <c r="BK44" s="10">
        <f>IFERROR(__xludf.DUMMYFUNCTION("""COMPUTED_VALUE"""),1.0)</f>
        <v>1</v>
      </c>
      <c r="BL44" s="11" t="str">
        <f>IFERROR(__xludf.DUMMYFUNCTION("""COMPUTED_VALUE"""),"-")</f>
        <v>-</v>
      </c>
      <c r="BM44" s="10" t="str">
        <f>IFERROR(__xludf.DUMMYFUNCTION("""COMPUTED_VALUE"""),"-")</f>
        <v>-</v>
      </c>
      <c r="BN44" s="10" t="str">
        <f>IFERROR(__xludf.DUMMYFUNCTION("""COMPUTED_VALUE"""),"-")</f>
        <v>-</v>
      </c>
      <c r="BO44" s="10" t="str">
        <f>IFERROR(__xludf.DUMMYFUNCTION("""COMPUTED_VALUE"""),"-")</f>
        <v>-</v>
      </c>
      <c r="BP44" s="10" t="str">
        <f>IFERROR(__xludf.DUMMYFUNCTION("""COMPUTED_VALUE"""),"-")</f>
        <v>-</v>
      </c>
      <c r="BQ44" s="10" t="str">
        <f>IFERROR(__xludf.DUMMYFUNCTION("""COMPUTED_VALUE"""),"-")</f>
        <v>-</v>
      </c>
      <c r="BR44" s="10" t="str">
        <f>IFERROR(__xludf.DUMMYFUNCTION("""COMPUTED_VALUE"""),"-")</f>
        <v>-</v>
      </c>
      <c r="BS44" s="10" t="str">
        <f>IFERROR(__xludf.DUMMYFUNCTION("""COMPUTED_VALUE"""),"-")</f>
        <v>-</v>
      </c>
      <c r="BT44" s="10" t="str">
        <f>IFERROR(__xludf.DUMMYFUNCTION("""COMPUTED_VALUE"""),"-")</f>
        <v>-</v>
      </c>
      <c r="BU44" s="10" t="str">
        <f>IFERROR(__xludf.DUMMYFUNCTION("""COMPUTED_VALUE"""),"-")</f>
        <v>-</v>
      </c>
      <c r="BV44" s="10" t="str">
        <f>IFERROR(__xludf.DUMMYFUNCTION("""COMPUTED_VALUE"""),"-")</f>
        <v>-</v>
      </c>
      <c r="BW44" s="10" t="str">
        <f>IFERROR(__xludf.DUMMYFUNCTION("""COMPUTED_VALUE"""),"-")</f>
        <v>-</v>
      </c>
      <c r="BX44" s="10" t="str">
        <f>IFERROR(__xludf.DUMMYFUNCTION("""COMPUTED_VALUE"""),"-")</f>
        <v>-</v>
      </c>
      <c r="BY44" s="10" t="str">
        <f>IFERROR(__xludf.DUMMYFUNCTION("""COMPUTED_VALUE"""),"-")</f>
        <v>-</v>
      </c>
      <c r="BZ44" s="10" t="str">
        <f>IFERROR(__xludf.DUMMYFUNCTION("""COMPUTED_VALUE"""),"-")</f>
        <v>-</v>
      </c>
      <c r="CA44" s="10" t="str">
        <f>IFERROR(__xludf.DUMMYFUNCTION("""COMPUTED_VALUE"""),"-")</f>
        <v>-</v>
      </c>
      <c r="CB44" s="10" t="str">
        <f>IFERROR(__xludf.DUMMYFUNCTION("""COMPUTED_VALUE"""),"-")</f>
        <v>-</v>
      </c>
      <c r="CC44" s="10" t="str">
        <f>IFERROR(__xludf.DUMMYFUNCTION("""COMPUTED_VALUE"""),"-")</f>
        <v>-</v>
      </c>
      <c r="CD44" s="10" t="str">
        <f>IFERROR(__xludf.DUMMYFUNCTION("""COMPUTED_VALUE"""),"-")</f>
        <v>-</v>
      </c>
      <c r="CE44" s="10" t="str">
        <f>IFERROR(__xludf.DUMMYFUNCTION("""COMPUTED_VALUE"""),"-")</f>
        <v>-</v>
      </c>
      <c r="CF44" s="10" t="str">
        <f>IFERROR(__xludf.DUMMYFUNCTION("""COMPUTED_VALUE"""),"-")</f>
        <v>-</v>
      </c>
      <c r="CG44" s="10" t="str">
        <f>IFERROR(__xludf.DUMMYFUNCTION("""COMPUTED_VALUE"""),"-")</f>
        <v>-</v>
      </c>
      <c r="CH44" s="10" t="str">
        <f>IFERROR(__xludf.DUMMYFUNCTION("""COMPUTED_VALUE"""),"-")</f>
        <v>-</v>
      </c>
      <c r="CI44" s="10" t="str">
        <f>IFERROR(__xludf.DUMMYFUNCTION("""COMPUTED_VALUE"""),"-")</f>
        <v>-</v>
      </c>
      <c r="CJ44" s="10" t="str">
        <f>IFERROR(__xludf.DUMMYFUNCTION("""COMPUTED_VALUE"""),"-")</f>
        <v>-</v>
      </c>
      <c r="CK44" s="10" t="str">
        <f>IFERROR(__xludf.DUMMYFUNCTION("""COMPUTED_VALUE"""),"-")</f>
        <v>-</v>
      </c>
      <c r="CL44" s="10" t="str">
        <f>IFERROR(__xludf.DUMMYFUNCTION("""COMPUTED_VALUE"""),"-")</f>
        <v>-</v>
      </c>
      <c r="CM44" s="10" t="str">
        <f>IFERROR(__xludf.DUMMYFUNCTION("""COMPUTED_VALUE"""),"-")</f>
        <v>-</v>
      </c>
      <c r="CN44" s="10" t="str">
        <f>IFERROR(__xludf.DUMMYFUNCTION("""COMPUTED_VALUE"""),"-")</f>
        <v>-</v>
      </c>
      <c r="CO44" s="11" t="str">
        <f>IFERROR(__xludf.DUMMYFUNCTION("""COMPUTED_VALUE"""),"-")</f>
        <v>-</v>
      </c>
      <c r="CP44" s="10" t="str">
        <f>IFERROR(__xludf.DUMMYFUNCTION("""COMPUTED_VALUE"""),"-")</f>
        <v>-</v>
      </c>
      <c r="CQ44" s="10" t="str">
        <f>IFERROR(__xludf.DUMMYFUNCTION("""COMPUTED_VALUE"""),"-")</f>
        <v>-</v>
      </c>
      <c r="CR44" s="10" t="str">
        <f>IFERROR(__xludf.DUMMYFUNCTION("""COMPUTED_VALUE"""),"-")</f>
        <v>-</v>
      </c>
      <c r="CS44" s="10" t="str">
        <f>IFERROR(__xludf.DUMMYFUNCTION("""COMPUTED_VALUE"""),"-")</f>
        <v>-</v>
      </c>
      <c r="CT44" s="10" t="str">
        <f>IFERROR(__xludf.DUMMYFUNCTION("""COMPUTED_VALUE"""),"-")</f>
        <v>-</v>
      </c>
      <c r="CU44" s="10" t="str">
        <f>IFERROR(__xludf.DUMMYFUNCTION("""COMPUTED_VALUE"""),"-")</f>
        <v>-</v>
      </c>
      <c r="CV44" s="10" t="str">
        <f>IFERROR(__xludf.DUMMYFUNCTION("""COMPUTED_VALUE"""),"-")</f>
        <v>-</v>
      </c>
      <c r="CW44" s="10" t="str">
        <f>IFERROR(__xludf.DUMMYFUNCTION("""COMPUTED_VALUE"""),"-")</f>
        <v>-</v>
      </c>
      <c r="CX44" s="10" t="str">
        <f>IFERROR(__xludf.DUMMYFUNCTION("""COMPUTED_VALUE"""),"-")</f>
        <v>-</v>
      </c>
      <c r="CY44" s="10" t="str">
        <f>IFERROR(__xludf.DUMMYFUNCTION("""COMPUTED_VALUE"""),"-")</f>
        <v>-</v>
      </c>
      <c r="CZ44" s="10" t="str">
        <f>IFERROR(__xludf.DUMMYFUNCTION("""COMPUTED_VALUE"""),"-")</f>
        <v>-</v>
      </c>
      <c r="DA44" s="10" t="str">
        <f>IFERROR(__xludf.DUMMYFUNCTION("""COMPUTED_VALUE"""),"-")</f>
        <v>-</v>
      </c>
      <c r="DB44" s="10" t="str">
        <f>IFERROR(__xludf.DUMMYFUNCTION("""COMPUTED_VALUE"""),"-")</f>
        <v>-</v>
      </c>
      <c r="DC44" s="10" t="str">
        <f>IFERROR(__xludf.DUMMYFUNCTION("""COMPUTED_VALUE"""),"-")</f>
        <v>-</v>
      </c>
      <c r="DD44" s="10" t="str">
        <f>IFERROR(__xludf.DUMMYFUNCTION("""COMPUTED_VALUE"""),"-")</f>
        <v>-</v>
      </c>
      <c r="DE44" s="10" t="str">
        <f>IFERROR(__xludf.DUMMYFUNCTION("""COMPUTED_VALUE"""),"-")</f>
        <v>-</v>
      </c>
      <c r="DF44" s="10" t="str">
        <f>IFERROR(__xludf.DUMMYFUNCTION("""COMPUTED_VALUE"""),"-")</f>
        <v>-</v>
      </c>
      <c r="DG44" s="10" t="str">
        <f>IFERROR(__xludf.DUMMYFUNCTION("""COMPUTED_VALUE"""),"-")</f>
        <v>-</v>
      </c>
      <c r="DH44" s="10" t="str">
        <f>IFERROR(__xludf.DUMMYFUNCTION("""COMPUTED_VALUE"""),"-")</f>
        <v>-</v>
      </c>
      <c r="DI44" s="10" t="str">
        <f>IFERROR(__xludf.DUMMYFUNCTION("""COMPUTED_VALUE"""),"-")</f>
        <v>-</v>
      </c>
      <c r="DJ44" s="10" t="str">
        <f>IFERROR(__xludf.DUMMYFUNCTION("""COMPUTED_VALUE"""),"-")</f>
        <v>-</v>
      </c>
      <c r="DK44" s="10" t="str">
        <f>IFERROR(__xludf.DUMMYFUNCTION("""COMPUTED_VALUE"""),"-")</f>
        <v>-</v>
      </c>
      <c r="DL44" s="10" t="str">
        <f>IFERROR(__xludf.DUMMYFUNCTION("""COMPUTED_VALUE"""),"-")</f>
        <v>-</v>
      </c>
      <c r="DM44" s="10" t="str">
        <f>IFERROR(__xludf.DUMMYFUNCTION("""COMPUTED_VALUE"""),"-")</f>
        <v>-</v>
      </c>
      <c r="DN44" s="10" t="str">
        <f>IFERROR(__xludf.DUMMYFUNCTION("""COMPUTED_VALUE"""),"-")</f>
        <v>-</v>
      </c>
      <c r="DO44" s="10" t="str">
        <f>IFERROR(__xludf.DUMMYFUNCTION("""COMPUTED_VALUE"""),"-")</f>
        <v>-</v>
      </c>
      <c r="DP44" s="10" t="str">
        <f>IFERROR(__xludf.DUMMYFUNCTION("""COMPUTED_VALUE"""),"-")</f>
        <v>-</v>
      </c>
      <c r="DQ44" s="10" t="str">
        <f>IFERROR(__xludf.DUMMYFUNCTION("""COMPUTED_VALUE"""),"-")</f>
        <v>-</v>
      </c>
      <c r="DR44" s="10" t="str">
        <f>IFERROR(__xludf.DUMMYFUNCTION("""COMPUTED_VALUE"""),"-")</f>
        <v>-</v>
      </c>
      <c r="DS44" s="10" t="str">
        <f>IFERROR(__xludf.DUMMYFUNCTION("""COMPUTED_VALUE"""),"-")</f>
        <v>-</v>
      </c>
      <c r="DT44" s="10" t="str">
        <f>IFERROR(__xludf.DUMMYFUNCTION("""COMPUTED_VALUE"""),"-")</f>
        <v>-</v>
      </c>
      <c r="DU44" s="10" t="str">
        <f>IFERROR(__xludf.DUMMYFUNCTION("""COMPUTED_VALUE"""),"-")</f>
        <v>-</v>
      </c>
      <c r="DV44" s="10" t="str">
        <f>IFERROR(__xludf.DUMMYFUNCTION("""COMPUTED_VALUE"""),"-")</f>
        <v>-</v>
      </c>
      <c r="DW44" s="10" t="str">
        <f>IFERROR(__xludf.DUMMYFUNCTION("""COMPUTED_VALUE"""),"-")</f>
        <v>-</v>
      </c>
      <c r="DX44" s="10" t="str">
        <f>IFERROR(__xludf.DUMMYFUNCTION("""COMPUTED_VALUE"""),"-")</f>
        <v>-</v>
      </c>
      <c r="DY44" s="10" t="str">
        <f>IFERROR(__xludf.DUMMYFUNCTION("""COMPUTED_VALUE"""),"-")</f>
        <v>-</v>
      </c>
      <c r="DZ44" s="10" t="str">
        <f>IFERROR(__xludf.DUMMYFUNCTION("""COMPUTED_VALUE"""),"-")</f>
        <v>-</v>
      </c>
      <c r="EA44" s="10" t="str">
        <f>IFERROR(__xludf.DUMMYFUNCTION("""COMPUTED_VALUE"""),"-")</f>
        <v>-</v>
      </c>
      <c r="EB44" s="10" t="str">
        <f>IFERROR(__xludf.DUMMYFUNCTION("""COMPUTED_VALUE"""),"-")</f>
        <v>-</v>
      </c>
      <c r="EC44" s="10" t="str">
        <f>IFERROR(__xludf.DUMMYFUNCTION("""COMPUTED_VALUE"""),"-")</f>
        <v>-</v>
      </c>
      <c r="ED44" s="10" t="str">
        <f>IFERROR(__xludf.DUMMYFUNCTION("""COMPUTED_VALUE"""),"-")</f>
        <v>-</v>
      </c>
      <c r="EE44" s="10" t="str">
        <f>IFERROR(__xludf.DUMMYFUNCTION("""COMPUTED_VALUE"""),"-")</f>
        <v>-</v>
      </c>
      <c r="EF44" s="10" t="str">
        <f>IFERROR(__xludf.DUMMYFUNCTION("""COMPUTED_VALUE"""),"-")</f>
        <v>-</v>
      </c>
      <c r="EG44" s="10" t="str">
        <f>IFERROR(__xludf.DUMMYFUNCTION("""COMPUTED_VALUE"""),"-")</f>
        <v>-</v>
      </c>
      <c r="EH44" s="10" t="str">
        <f>IFERROR(__xludf.DUMMYFUNCTION("""COMPUTED_VALUE"""),"-")</f>
        <v>-</v>
      </c>
      <c r="EI44" s="10" t="str">
        <f>IFERROR(__xludf.DUMMYFUNCTION("""COMPUTED_VALUE"""),"-")</f>
        <v>-</v>
      </c>
      <c r="EJ44" s="10" t="str">
        <f>IFERROR(__xludf.DUMMYFUNCTION("""COMPUTED_VALUE"""),"-")</f>
        <v>-</v>
      </c>
      <c r="EK44" s="10" t="str">
        <f>IFERROR(__xludf.DUMMYFUNCTION("""COMPUTED_VALUE"""),"-")</f>
        <v>-</v>
      </c>
      <c r="EL44" s="10" t="str">
        <f>IFERROR(__xludf.DUMMYFUNCTION("""COMPUTED_VALUE"""),"-")</f>
        <v>-</v>
      </c>
      <c r="EM44" s="10" t="str">
        <f>IFERROR(__xludf.DUMMYFUNCTION("""COMPUTED_VALUE"""),"-")</f>
        <v>-</v>
      </c>
      <c r="EN44" s="10" t="str">
        <f>IFERROR(__xludf.DUMMYFUNCTION("""COMPUTED_VALUE"""),"-")</f>
        <v>-</v>
      </c>
      <c r="EO44" s="10" t="str">
        <f>IFERROR(__xludf.DUMMYFUNCTION("""COMPUTED_VALUE"""),"-")</f>
        <v>-</v>
      </c>
      <c r="EP44" s="10" t="str">
        <f>IFERROR(__xludf.DUMMYFUNCTION("""COMPUTED_VALUE"""),"-")</f>
        <v>-</v>
      </c>
      <c r="EQ44" s="10" t="str">
        <f>IFERROR(__xludf.DUMMYFUNCTION("""COMPUTED_VALUE"""),"-")</f>
        <v>-</v>
      </c>
      <c r="ER44" s="10" t="str">
        <f>IFERROR(__xludf.DUMMYFUNCTION("""COMPUTED_VALUE"""),"-")</f>
        <v>-</v>
      </c>
      <c r="ES44" s="10" t="str">
        <f>IFERROR(__xludf.DUMMYFUNCTION("""COMPUTED_VALUE"""),"-")</f>
        <v>-</v>
      </c>
      <c r="ET44" s="10" t="str">
        <f>IFERROR(__xludf.DUMMYFUNCTION("""COMPUTED_VALUE"""),"-")</f>
        <v>-</v>
      </c>
      <c r="EU44" s="10" t="str">
        <f>IFERROR(__xludf.DUMMYFUNCTION("""COMPUTED_VALUE"""),"-")</f>
        <v>-</v>
      </c>
      <c r="EV44" s="10" t="str">
        <f>IFERROR(__xludf.DUMMYFUNCTION("""COMPUTED_VALUE"""),"-")</f>
        <v>-</v>
      </c>
      <c r="EW44" s="10" t="str">
        <f>IFERROR(__xludf.DUMMYFUNCTION("""COMPUTED_VALUE"""),"-")</f>
        <v>-</v>
      </c>
      <c r="EX44" s="10" t="str">
        <f>IFERROR(__xludf.DUMMYFUNCTION("""COMPUTED_VALUE"""),"-")</f>
        <v>-</v>
      </c>
      <c r="EY44" s="10" t="str">
        <f>IFERROR(__xludf.DUMMYFUNCTION("""COMPUTED_VALUE"""),"-")</f>
        <v>-</v>
      </c>
      <c r="EZ44" s="10" t="str">
        <f>IFERROR(__xludf.DUMMYFUNCTION("""COMPUTED_VALUE"""),"-")</f>
        <v>-</v>
      </c>
      <c r="FA44" s="10" t="str">
        <f>IFERROR(__xludf.DUMMYFUNCTION("""COMPUTED_VALUE"""),"-")</f>
        <v>-</v>
      </c>
      <c r="FB44" s="10" t="str">
        <f>IFERROR(__xludf.DUMMYFUNCTION("""COMPUTED_VALUE"""),"-")</f>
        <v>-</v>
      </c>
      <c r="FC44" s="10" t="str">
        <f>IFERROR(__xludf.DUMMYFUNCTION("""COMPUTED_VALUE"""),"-")</f>
        <v>-</v>
      </c>
      <c r="FD44" s="11" t="str">
        <f>IFERROR(__xludf.DUMMYFUNCTION("""COMPUTED_VALUE"""),"-")</f>
        <v>-</v>
      </c>
      <c r="FE44" s="10" t="str">
        <f>IFERROR(__xludf.DUMMYFUNCTION("""COMPUTED_VALUE"""),"-")</f>
        <v>-</v>
      </c>
      <c r="FF44" s="10" t="str">
        <f>IFERROR(__xludf.DUMMYFUNCTION("""COMPUTED_VALUE"""),"-")</f>
        <v>-</v>
      </c>
      <c r="FG44" s="10" t="str">
        <f>IFERROR(__xludf.DUMMYFUNCTION("""COMPUTED_VALUE"""),"-")</f>
        <v>-</v>
      </c>
      <c r="FH44" s="10" t="str">
        <f>IFERROR(__xludf.DUMMYFUNCTION("""COMPUTED_VALUE"""),"-")</f>
        <v>-</v>
      </c>
      <c r="FI44" s="10" t="str">
        <f>IFERROR(__xludf.DUMMYFUNCTION("""COMPUTED_VALUE"""),"-")</f>
        <v>-</v>
      </c>
      <c r="FJ44" s="10" t="str">
        <f>IFERROR(__xludf.DUMMYFUNCTION("""COMPUTED_VALUE"""),"-")</f>
        <v>-</v>
      </c>
      <c r="FK44" s="10" t="str">
        <f>IFERROR(__xludf.DUMMYFUNCTION("""COMPUTED_VALUE"""),"-")</f>
        <v>-</v>
      </c>
      <c r="FL44" s="10" t="str">
        <f>IFERROR(__xludf.DUMMYFUNCTION("""COMPUTED_VALUE"""),"-")</f>
        <v>-</v>
      </c>
      <c r="FM44" s="10" t="str">
        <f>IFERROR(__xludf.DUMMYFUNCTION("""COMPUTED_VALUE"""),"-")</f>
        <v>-</v>
      </c>
      <c r="FN44" s="10" t="str">
        <f>IFERROR(__xludf.DUMMYFUNCTION("""COMPUTED_VALUE"""),"-")</f>
        <v>-</v>
      </c>
      <c r="FO44" s="10" t="str">
        <f>IFERROR(__xludf.DUMMYFUNCTION("""COMPUTED_VALUE"""),"-")</f>
        <v>-</v>
      </c>
      <c r="FP44" s="10" t="str">
        <f>IFERROR(__xludf.DUMMYFUNCTION("""COMPUTED_VALUE"""),"-")</f>
        <v>-</v>
      </c>
      <c r="FQ44" s="10" t="str">
        <f>IFERROR(__xludf.DUMMYFUNCTION("""COMPUTED_VALUE"""),"-")</f>
        <v>-</v>
      </c>
      <c r="FR44" s="10" t="str">
        <f>IFERROR(__xludf.DUMMYFUNCTION("""COMPUTED_VALUE"""),"-")</f>
        <v>-</v>
      </c>
      <c r="FS44" s="10" t="str">
        <f>IFERROR(__xludf.DUMMYFUNCTION("""COMPUTED_VALUE"""),"-")</f>
        <v>-</v>
      </c>
      <c r="FT44" s="10" t="str">
        <f>IFERROR(__xludf.DUMMYFUNCTION("""COMPUTED_VALUE"""),"-")</f>
        <v>-</v>
      </c>
      <c r="FU44" s="10" t="str">
        <f>IFERROR(__xludf.DUMMYFUNCTION("""COMPUTED_VALUE"""),"-")</f>
        <v>-</v>
      </c>
      <c r="FV44" s="10" t="str">
        <f>IFERROR(__xludf.DUMMYFUNCTION("""COMPUTED_VALUE"""),"-")</f>
        <v>-</v>
      </c>
      <c r="FW44" s="10" t="str">
        <f>IFERROR(__xludf.DUMMYFUNCTION("""COMPUTED_VALUE"""),"-")</f>
        <v>-</v>
      </c>
      <c r="FX44" s="10" t="str">
        <f>IFERROR(__xludf.DUMMYFUNCTION("""COMPUTED_VALUE"""),"-")</f>
        <v>-</v>
      </c>
      <c r="FY44" s="10" t="str">
        <f>IFERROR(__xludf.DUMMYFUNCTION("""COMPUTED_VALUE"""),"-")</f>
        <v>-</v>
      </c>
      <c r="FZ44" s="10" t="str">
        <f>IFERROR(__xludf.DUMMYFUNCTION("""COMPUTED_VALUE"""),"-")</f>
        <v>-</v>
      </c>
      <c r="GA44" s="10" t="str">
        <f>IFERROR(__xludf.DUMMYFUNCTION("""COMPUTED_VALUE"""),"-")</f>
        <v>-</v>
      </c>
      <c r="GB44" s="10" t="str">
        <f>IFERROR(__xludf.DUMMYFUNCTION("""COMPUTED_VALUE"""),"-")</f>
        <v>-</v>
      </c>
      <c r="GC44" s="10" t="str">
        <f>IFERROR(__xludf.DUMMYFUNCTION("""COMPUTED_VALUE"""),"-")</f>
        <v>-</v>
      </c>
      <c r="GD44" s="10" t="str">
        <f>IFERROR(__xludf.DUMMYFUNCTION("""COMPUTED_VALUE"""),"-")</f>
        <v>-</v>
      </c>
      <c r="GE44" s="10" t="str">
        <f>IFERROR(__xludf.DUMMYFUNCTION("""COMPUTED_VALUE"""),"-")</f>
        <v>-</v>
      </c>
      <c r="GF44" s="10" t="str">
        <f>IFERROR(__xludf.DUMMYFUNCTION("""COMPUTED_VALUE"""),"-")</f>
        <v>-</v>
      </c>
      <c r="GG44" s="10" t="str">
        <f>IFERROR(__xludf.DUMMYFUNCTION("""COMPUTED_VALUE"""),"-")</f>
        <v>-</v>
      </c>
      <c r="GH44" s="10" t="str">
        <f>IFERROR(__xludf.DUMMYFUNCTION("""COMPUTED_VALUE"""),"-")</f>
        <v>-</v>
      </c>
      <c r="GI44" s="10" t="str">
        <f>IFERROR(__xludf.DUMMYFUNCTION("""COMPUTED_VALUE"""),"-")</f>
        <v>-</v>
      </c>
      <c r="GJ44" s="10" t="str">
        <f>IFERROR(__xludf.DUMMYFUNCTION("""COMPUTED_VALUE"""),"-")</f>
        <v>-</v>
      </c>
      <c r="GK44" s="10" t="str">
        <f>IFERROR(__xludf.DUMMYFUNCTION("""COMPUTED_VALUE"""),"-")</f>
        <v>-</v>
      </c>
      <c r="GL44" s="10" t="str">
        <f>IFERROR(__xludf.DUMMYFUNCTION("""COMPUTED_VALUE"""),"-")</f>
        <v>-</v>
      </c>
      <c r="GM44" s="10" t="str">
        <f>IFERROR(__xludf.DUMMYFUNCTION("""COMPUTED_VALUE"""),"-")</f>
        <v>-</v>
      </c>
      <c r="GN44" s="10" t="str">
        <f>IFERROR(__xludf.DUMMYFUNCTION("""COMPUTED_VALUE"""),"-")</f>
        <v>-</v>
      </c>
      <c r="GO44" s="10" t="str">
        <f>IFERROR(__xludf.DUMMYFUNCTION("""COMPUTED_VALUE"""),"-")</f>
        <v>-</v>
      </c>
      <c r="GP44" s="10" t="str">
        <f>IFERROR(__xludf.DUMMYFUNCTION("""COMPUTED_VALUE"""),"-")</f>
        <v>-</v>
      </c>
      <c r="GQ44" s="10" t="str">
        <f>IFERROR(__xludf.DUMMYFUNCTION("""COMPUTED_VALUE"""),"-")</f>
        <v>-</v>
      </c>
      <c r="GR44" s="10" t="str">
        <f>IFERROR(__xludf.DUMMYFUNCTION("""COMPUTED_VALUE"""),"-")</f>
        <v>-</v>
      </c>
      <c r="GS44" s="10" t="str">
        <f>IFERROR(__xludf.DUMMYFUNCTION("""COMPUTED_VALUE"""),"-")</f>
        <v>-</v>
      </c>
      <c r="GT44" s="10" t="str">
        <f>IFERROR(__xludf.DUMMYFUNCTION("""COMPUTED_VALUE"""),"-")</f>
        <v>-</v>
      </c>
      <c r="GU44" s="10" t="str">
        <f>IFERROR(__xludf.DUMMYFUNCTION("""COMPUTED_VALUE"""),"-")</f>
        <v>-</v>
      </c>
      <c r="GV44" s="10" t="str">
        <f>IFERROR(__xludf.DUMMYFUNCTION("""COMPUTED_VALUE"""),"-")</f>
        <v>-</v>
      </c>
      <c r="GW44" s="10" t="str">
        <f>IFERROR(__xludf.DUMMYFUNCTION("""COMPUTED_VALUE"""),"-")</f>
        <v>-</v>
      </c>
      <c r="GX44" s="10" t="str">
        <f>IFERROR(__xludf.DUMMYFUNCTION("""COMPUTED_VALUE"""),"-")</f>
        <v>-</v>
      </c>
      <c r="GY44" s="10" t="str">
        <f>IFERROR(__xludf.DUMMYFUNCTION("""COMPUTED_VALUE"""),"-")</f>
        <v>-</v>
      </c>
      <c r="GZ44" s="10" t="str">
        <f>IFERROR(__xludf.DUMMYFUNCTION("""COMPUTED_VALUE"""),"-")</f>
        <v>-</v>
      </c>
      <c r="HA44" s="10" t="str">
        <f>IFERROR(__xludf.DUMMYFUNCTION("""COMPUTED_VALUE"""),"-")</f>
        <v>-</v>
      </c>
      <c r="HB44" s="10" t="str">
        <f>IFERROR(__xludf.DUMMYFUNCTION("""COMPUTED_VALUE"""),"-")</f>
        <v>-</v>
      </c>
      <c r="HC44" s="10" t="str">
        <f>IFERROR(__xludf.DUMMYFUNCTION("""COMPUTED_VALUE"""),"-")</f>
        <v>-</v>
      </c>
      <c r="HD44" s="10" t="str">
        <f>IFERROR(__xludf.DUMMYFUNCTION("""COMPUTED_VALUE"""),"-")</f>
        <v>-</v>
      </c>
      <c r="HE44" s="10" t="str">
        <f>IFERROR(__xludf.DUMMYFUNCTION("""COMPUTED_VALUE"""),"-")</f>
        <v>-</v>
      </c>
      <c r="HF44" s="10" t="str">
        <f>IFERROR(__xludf.DUMMYFUNCTION("""COMPUTED_VALUE"""),"-")</f>
        <v>-</v>
      </c>
      <c r="HG44" s="10" t="str">
        <f>IFERROR(__xludf.DUMMYFUNCTION("""COMPUTED_VALUE"""),"-")</f>
        <v>-</v>
      </c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</row>
    <row r="45">
      <c r="A45" s="7"/>
      <c r="B45" s="8"/>
      <c r="C45" s="8">
        <f t="shared" si="1"/>
        <v>43</v>
      </c>
      <c r="D45" s="7" t="str">
        <f>IFERROR(__xludf.DUMMYFUNCTION("""COMPUTED_VALUE"""),"vladacar")</f>
        <v>vladacar</v>
      </c>
      <c r="E45" s="7" t="str">
        <f>IFERROR(__xludf.DUMMYFUNCTION("""COMPUTED_VALUE"""),"Vladimir")</f>
        <v>Vladimir</v>
      </c>
      <c r="F45" s="7" t="str">
        <f>IFERROR(__xludf.DUMMYFUNCTION("""COMPUTED_VALUE"""),"Miljković")</f>
        <v>Miljković</v>
      </c>
      <c r="G45" s="9">
        <f>IFERROR(__xludf.DUMMYFUNCTION("""COMPUTED_VALUE"""),89.0)</f>
        <v>89</v>
      </c>
      <c r="H45" s="7" t="str">
        <f>IFERROR(__xludf.DUMMYFUNCTION("""COMPUTED_VALUE"""),"ODOBREN")</f>
        <v>ODOBREN</v>
      </c>
      <c r="I45" s="7" t="str">
        <f>IFERROR(__xludf.DUMMYFUNCTION("""COMPUTED_VALUE"""),"Niš")</f>
        <v>Niš</v>
      </c>
      <c r="J45" s="7" t="str">
        <f>IFERROR(__xludf.DUMMYFUNCTION("""COMPUTED_VALUE"""),"Elektrotehnička škola Mija Stanimirović")</f>
        <v>Elektrotehnička škola Mija Stanimirović</v>
      </c>
      <c r="K45" s="7" t="str">
        <f>IFERROR(__xludf.DUMMYFUNCTION("""COMPUTED_VALUE"""),"IV")</f>
        <v>IV</v>
      </c>
      <c r="L45" s="7" t="str">
        <f>IFERROR(__xludf.DUMMYFUNCTION("""COMPUTED_VALUE"""),"B")</f>
        <v>B</v>
      </c>
      <c r="M45" s="7" t="str">
        <f>IFERROR(__xludf.DUMMYFUNCTION("""COMPUTED_VALUE"""),"Goran Lučić")</f>
        <v>Goran Lučić</v>
      </c>
      <c r="N45" s="11">
        <f>IFERROR(__xludf.DUMMYFUNCTION("""COMPUTED_VALUE"""),15.0)</f>
        <v>15</v>
      </c>
      <c r="O45" s="10">
        <f>IFERROR(__xludf.DUMMYFUNCTION("""COMPUTED_VALUE"""),43.0)</f>
        <v>43</v>
      </c>
      <c r="P45" s="10">
        <f>IFERROR(__xludf.DUMMYFUNCTION("""COMPUTED_VALUE"""),31.0)</f>
        <v>31</v>
      </c>
      <c r="Q45" s="10" t="str">
        <f>IFERROR(__xludf.DUMMYFUNCTION("""COMPUTED_VALUE"""),"-")</f>
        <v>-</v>
      </c>
      <c r="R45" s="10" t="str">
        <f>IFERROR(__xludf.DUMMYFUNCTION("""COMPUTED_VALUE"""),"-")</f>
        <v>-</v>
      </c>
      <c r="S45" s="10" t="str">
        <f>IFERROR(__xludf.DUMMYFUNCTION("""COMPUTED_VALUE"""),"-")</f>
        <v>-</v>
      </c>
      <c r="T45" s="11">
        <f>IFERROR(__xludf.DUMMYFUNCTION("""COMPUTED_VALUE"""),1.0)</f>
        <v>1</v>
      </c>
      <c r="U45" s="10">
        <f>IFERROR(__xludf.DUMMYFUNCTION("""COMPUTED_VALUE"""),1.0)</f>
        <v>1</v>
      </c>
      <c r="V45" s="10">
        <f>IFERROR(__xludf.DUMMYFUNCTION("""COMPUTED_VALUE"""),1.0)</f>
        <v>1</v>
      </c>
      <c r="W45" s="10">
        <f>IFERROR(__xludf.DUMMYFUNCTION("""COMPUTED_VALUE"""),1.0)</f>
        <v>1</v>
      </c>
      <c r="X45" s="10">
        <f>IFERROR(__xludf.DUMMYFUNCTION("""COMPUTED_VALUE"""),1.0)</f>
        <v>1</v>
      </c>
      <c r="Y45" s="10">
        <f>IFERROR(__xludf.DUMMYFUNCTION("""COMPUTED_VALUE"""),1.0)</f>
        <v>1</v>
      </c>
      <c r="Z45" s="10" t="str">
        <f>IFERROR(__xludf.DUMMYFUNCTION("""COMPUTED_VALUE"""),"TLE")</f>
        <v>TLE</v>
      </c>
      <c r="AA45" s="10" t="str">
        <f>IFERROR(__xludf.DUMMYFUNCTION("""COMPUTED_VALUE"""),"TLE")</f>
        <v>TLE</v>
      </c>
      <c r="AB45" s="10" t="str">
        <f>IFERROR(__xludf.DUMMYFUNCTION("""COMPUTED_VALUE"""),"TLE")</f>
        <v>TLE</v>
      </c>
      <c r="AC45" s="10" t="str">
        <f>IFERROR(__xludf.DUMMYFUNCTION("""COMPUTED_VALUE"""),"TLE")</f>
        <v>TLE</v>
      </c>
      <c r="AD45" s="10" t="str">
        <f>IFERROR(__xludf.DUMMYFUNCTION("""COMPUTED_VALUE"""),"TLE")</f>
        <v>TLE</v>
      </c>
      <c r="AE45" s="10" t="str">
        <f>IFERROR(__xludf.DUMMYFUNCTION("""COMPUTED_VALUE"""),"TLE")</f>
        <v>TLE</v>
      </c>
      <c r="AF45" s="10" t="str">
        <f>IFERROR(__xludf.DUMMYFUNCTION("""COMPUTED_VALUE"""),"TLE")</f>
        <v>TLE</v>
      </c>
      <c r="AG45" s="10" t="str">
        <f>IFERROR(__xludf.DUMMYFUNCTION("""COMPUTED_VALUE"""),"TLE")</f>
        <v>TLE</v>
      </c>
      <c r="AH45" s="10" t="str">
        <f>IFERROR(__xludf.DUMMYFUNCTION("""COMPUTED_VALUE"""),"TLE")</f>
        <v>TLE</v>
      </c>
      <c r="AI45" s="10" t="str">
        <f>IFERROR(__xludf.DUMMYFUNCTION("""COMPUTED_VALUE"""),"TLE")</f>
        <v>TLE</v>
      </c>
      <c r="AJ45" s="10" t="str">
        <f>IFERROR(__xludf.DUMMYFUNCTION("""COMPUTED_VALUE"""),"TLE")</f>
        <v>TLE</v>
      </c>
      <c r="AK45" s="10" t="str">
        <f>IFERROR(__xludf.DUMMYFUNCTION("""COMPUTED_VALUE"""),"TLE")</f>
        <v>TLE</v>
      </c>
      <c r="AL45" s="10" t="str">
        <f>IFERROR(__xludf.DUMMYFUNCTION("""COMPUTED_VALUE"""),"TLE")</f>
        <v>TLE</v>
      </c>
      <c r="AM45" s="10" t="str">
        <f>IFERROR(__xludf.DUMMYFUNCTION("""COMPUTED_VALUE"""),"TLE")</f>
        <v>TLE</v>
      </c>
      <c r="AN45" s="11">
        <f>IFERROR(__xludf.DUMMYFUNCTION("""COMPUTED_VALUE"""),1.0)</f>
        <v>1</v>
      </c>
      <c r="AO45" s="10">
        <f>IFERROR(__xludf.DUMMYFUNCTION("""COMPUTED_VALUE"""),1.0)</f>
        <v>1</v>
      </c>
      <c r="AP45" s="10">
        <f>IFERROR(__xludf.DUMMYFUNCTION("""COMPUTED_VALUE"""),1.0)</f>
        <v>1</v>
      </c>
      <c r="AQ45" s="10">
        <f>IFERROR(__xludf.DUMMYFUNCTION("""COMPUTED_VALUE"""),1.0)</f>
        <v>1</v>
      </c>
      <c r="AR45" s="10">
        <f>IFERROR(__xludf.DUMMYFUNCTION("""COMPUTED_VALUE"""),1.0)</f>
        <v>1</v>
      </c>
      <c r="AS45" s="10">
        <f>IFERROR(__xludf.DUMMYFUNCTION("""COMPUTED_VALUE"""),1.0)</f>
        <v>1</v>
      </c>
      <c r="AT45" s="10">
        <f>IFERROR(__xludf.DUMMYFUNCTION("""COMPUTED_VALUE"""),1.0)</f>
        <v>1</v>
      </c>
      <c r="AU45" s="10">
        <f>IFERROR(__xludf.DUMMYFUNCTION("""COMPUTED_VALUE"""),1.0)</f>
        <v>1</v>
      </c>
      <c r="AV45" s="10">
        <f>IFERROR(__xludf.DUMMYFUNCTION("""COMPUTED_VALUE"""),1.0)</f>
        <v>1</v>
      </c>
      <c r="AW45" s="10">
        <f>IFERROR(__xludf.DUMMYFUNCTION("""COMPUTED_VALUE"""),1.0)</f>
        <v>1</v>
      </c>
      <c r="AX45" s="10">
        <f>IFERROR(__xludf.DUMMYFUNCTION("""COMPUTED_VALUE"""),1.0)</f>
        <v>1</v>
      </c>
      <c r="AY45" s="10">
        <f>IFERROR(__xludf.DUMMYFUNCTION("""COMPUTED_VALUE"""),1.0)</f>
        <v>1</v>
      </c>
      <c r="AZ45" s="10">
        <f>IFERROR(__xludf.DUMMYFUNCTION("""COMPUTED_VALUE"""),1.0)</f>
        <v>1</v>
      </c>
      <c r="BA45" s="10" t="str">
        <f>IFERROR(__xludf.DUMMYFUNCTION("""COMPUTED_VALUE"""),"WA")</f>
        <v>WA</v>
      </c>
      <c r="BB45" s="10">
        <f>IFERROR(__xludf.DUMMYFUNCTION("""COMPUTED_VALUE"""),1.0)</f>
        <v>1</v>
      </c>
      <c r="BC45" s="10" t="str">
        <f>IFERROR(__xludf.DUMMYFUNCTION("""COMPUTED_VALUE"""),"WA")</f>
        <v>WA</v>
      </c>
      <c r="BD45" s="10" t="str">
        <f>IFERROR(__xludf.DUMMYFUNCTION("""COMPUTED_VALUE"""),"WA")</f>
        <v>WA</v>
      </c>
      <c r="BE45" s="10">
        <f>IFERROR(__xludf.DUMMYFUNCTION("""COMPUTED_VALUE"""),1.0)</f>
        <v>1</v>
      </c>
      <c r="BF45" s="10">
        <f>IFERROR(__xludf.DUMMYFUNCTION("""COMPUTED_VALUE"""),1.0)</f>
        <v>1</v>
      </c>
      <c r="BG45" s="10" t="str">
        <f>IFERROR(__xludf.DUMMYFUNCTION("""COMPUTED_VALUE"""),"WA")</f>
        <v>WA</v>
      </c>
      <c r="BH45" s="10" t="str">
        <f>IFERROR(__xludf.DUMMYFUNCTION("""COMPUTED_VALUE"""),"WA")</f>
        <v>WA</v>
      </c>
      <c r="BI45" s="10" t="str">
        <f>IFERROR(__xludf.DUMMYFUNCTION("""COMPUTED_VALUE"""),"WA")</f>
        <v>WA</v>
      </c>
      <c r="BJ45" s="10" t="str">
        <f>IFERROR(__xludf.DUMMYFUNCTION("""COMPUTED_VALUE"""),"WA")</f>
        <v>WA</v>
      </c>
      <c r="BK45" s="10" t="str">
        <f>IFERROR(__xludf.DUMMYFUNCTION("""COMPUTED_VALUE"""),"WA")</f>
        <v>WA</v>
      </c>
      <c r="BL45" s="11">
        <f>IFERROR(__xludf.DUMMYFUNCTION("""COMPUTED_VALUE"""),1.0)</f>
        <v>1</v>
      </c>
      <c r="BM45" s="10" t="str">
        <f>IFERROR(__xludf.DUMMYFUNCTION("""COMPUTED_VALUE"""),"MLE")</f>
        <v>MLE</v>
      </c>
      <c r="BN45" s="10">
        <f>IFERROR(__xludf.DUMMYFUNCTION("""COMPUTED_VALUE"""),1.0)</f>
        <v>1</v>
      </c>
      <c r="BO45" s="10">
        <f>IFERROR(__xludf.DUMMYFUNCTION("""COMPUTED_VALUE"""),1.0)</f>
        <v>1</v>
      </c>
      <c r="BP45" s="10">
        <f>IFERROR(__xludf.DUMMYFUNCTION("""COMPUTED_VALUE"""),1.0)</f>
        <v>1</v>
      </c>
      <c r="BQ45" s="10">
        <f>IFERROR(__xludf.DUMMYFUNCTION("""COMPUTED_VALUE"""),1.0)</f>
        <v>1</v>
      </c>
      <c r="BR45" s="10">
        <f>IFERROR(__xludf.DUMMYFUNCTION("""COMPUTED_VALUE"""),1.0)</f>
        <v>1</v>
      </c>
      <c r="BS45" s="10">
        <f>IFERROR(__xludf.DUMMYFUNCTION("""COMPUTED_VALUE"""),1.0)</f>
        <v>1</v>
      </c>
      <c r="BT45" s="10">
        <f>IFERROR(__xludf.DUMMYFUNCTION("""COMPUTED_VALUE"""),1.0)</f>
        <v>1</v>
      </c>
      <c r="BU45" s="10" t="str">
        <f>IFERROR(__xludf.DUMMYFUNCTION("""COMPUTED_VALUE"""),"MLE")</f>
        <v>MLE</v>
      </c>
      <c r="BV45" s="10" t="str">
        <f>IFERROR(__xludf.DUMMYFUNCTION("""COMPUTED_VALUE"""),"MLE")</f>
        <v>MLE</v>
      </c>
      <c r="BW45" s="10" t="str">
        <f>IFERROR(__xludf.DUMMYFUNCTION("""COMPUTED_VALUE"""),"MLE")</f>
        <v>MLE</v>
      </c>
      <c r="BX45" s="10" t="str">
        <f>IFERROR(__xludf.DUMMYFUNCTION("""COMPUTED_VALUE"""),"MLE")</f>
        <v>MLE</v>
      </c>
      <c r="BY45" s="10" t="str">
        <f>IFERROR(__xludf.DUMMYFUNCTION("""COMPUTED_VALUE"""),"MLE")</f>
        <v>MLE</v>
      </c>
      <c r="BZ45" s="10" t="str">
        <f>IFERROR(__xludf.DUMMYFUNCTION("""COMPUTED_VALUE"""),"MLE")</f>
        <v>MLE</v>
      </c>
      <c r="CA45" s="10" t="str">
        <f>IFERROR(__xludf.DUMMYFUNCTION("""COMPUTED_VALUE"""),"MLE")</f>
        <v>MLE</v>
      </c>
      <c r="CB45" s="10" t="str">
        <f>IFERROR(__xludf.DUMMYFUNCTION("""COMPUTED_VALUE"""),"MLE")</f>
        <v>MLE</v>
      </c>
      <c r="CC45" s="10" t="str">
        <f>IFERROR(__xludf.DUMMYFUNCTION("""COMPUTED_VALUE"""),"MLE")</f>
        <v>MLE</v>
      </c>
      <c r="CD45" s="10" t="str">
        <f>IFERROR(__xludf.DUMMYFUNCTION("""COMPUTED_VALUE"""),"MLE")</f>
        <v>MLE</v>
      </c>
      <c r="CE45" s="10" t="str">
        <f>IFERROR(__xludf.DUMMYFUNCTION("""COMPUTED_VALUE"""),"MLE")</f>
        <v>MLE</v>
      </c>
      <c r="CF45" s="10" t="str">
        <f>IFERROR(__xludf.DUMMYFUNCTION("""COMPUTED_VALUE"""),"MLE")</f>
        <v>MLE</v>
      </c>
      <c r="CG45" s="10" t="str">
        <f>IFERROR(__xludf.DUMMYFUNCTION("""COMPUTED_VALUE"""),"MLE")</f>
        <v>MLE</v>
      </c>
      <c r="CH45" s="10" t="str">
        <f>IFERROR(__xludf.DUMMYFUNCTION("""COMPUTED_VALUE"""),"MLE")</f>
        <v>MLE</v>
      </c>
      <c r="CI45" s="10" t="str">
        <f>IFERROR(__xludf.DUMMYFUNCTION("""COMPUTED_VALUE"""),"MLE")</f>
        <v>MLE</v>
      </c>
      <c r="CJ45" s="10" t="str">
        <f>IFERROR(__xludf.DUMMYFUNCTION("""COMPUTED_VALUE"""),"MLE")</f>
        <v>MLE</v>
      </c>
      <c r="CK45" s="10" t="str">
        <f>IFERROR(__xludf.DUMMYFUNCTION("""COMPUTED_VALUE"""),"MLE")</f>
        <v>MLE</v>
      </c>
      <c r="CL45" s="10" t="str">
        <f>IFERROR(__xludf.DUMMYFUNCTION("""COMPUTED_VALUE"""),"MLE")</f>
        <v>MLE</v>
      </c>
      <c r="CM45" s="10" t="str">
        <f>IFERROR(__xludf.DUMMYFUNCTION("""COMPUTED_VALUE"""),"MLE")</f>
        <v>MLE</v>
      </c>
      <c r="CN45" s="10" t="str">
        <f>IFERROR(__xludf.DUMMYFUNCTION("""COMPUTED_VALUE"""),"MLE")</f>
        <v>MLE</v>
      </c>
      <c r="CO45" s="11" t="str">
        <f>IFERROR(__xludf.DUMMYFUNCTION("""COMPUTED_VALUE"""),"-")</f>
        <v>-</v>
      </c>
      <c r="CP45" s="10" t="str">
        <f>IFERROR(__xludf.DUMMYFUNCTION("""COMPUTED_VALUE"""),"-")</f>
        <v>-</v>
      </c>
      <c r="CQ45" s="10" t="str">
        <f>IFERROR(__xludf.DUMMYFUNCTION("""COMPUTED_VALUE"""),"-")</f>
        <v>-</v>
      </c>
      <c r="CR45" s="10" t="str">
        <f>IFERROR(__xludf.DUMMYFUNCTION("""COMPUTED_VALUE"""),"-")</f>
        <v>-</v>
      </c>
      <c r="CS45" s="10" t="str">
        <f>IFERROR(__xludf.DUMMYFUNCTION("""COMPUTED_VALUE"""),"-")</f>
        <v>-</v>
      </c>
      <c r="CT45" s="10" t="str">
        <f>IFERROR(__xludf.DUMMYFUNCTION("""COMPUTED_VALUE"""),"-")</f>
        <v>-</v>
      </c>
      <c r="CU45" s="10" t="str">
        <f>IFERROR(__xludf.DUMMYFUNCTION("""COMPUTED_VALUE"""),"-")</f>
        <v>-</v>
      </c>
      <c r="CV45" s="10" t="str">
        <f>IFERROR(__xludf.DUMMYFUNCTION("""COMPUTED_VALUE"""),"-")</f>
        <v>-</v>
      </c>
      <c r="CW45" s="10" t="str">
        <f>IFERROR(__xludf.DUMMYFUNCTION("""COMPUTED_VALUE"""),"-")</f>
        <v>-</v>
      </c>
      <c r="CX45" s="10" t="str">
        <f>IFERROR(__xludf.DUMMYFUNCTION("""COMPUTED_VALUE"""),"-")</f>
        <v>-</v>
      </c>
      <c r="CY45" s="10" t="str">
        <f>IFERROR(__xludf.DUMMYFUNCTION("""COMPUTED_VALUE"""),"-")</f>
        <v>-</v>
      </c>
      <c r="CZ45" s="10" t="str">
        <f>IFERROR(__xludf.DUMMYFUNCTION("""COMPUTED_VALUE"""),"-")</f>
        <v>-</v>
      </c>
      <c r="DA45" s="10" t="str">
        <f>IFERROR(__xludf.DUMMYFUNCTION("""COMPUTED_VALUE"""),"-")</f>
        <v>-</v>
      </c>
      <c r="DB45" s="10" t="str">
        <f>IFERROR(__xludf.DUMMYFUNCTION("""COMPUTED_VALUE"""),"-")</f>
        <v>-</v>
      </c>
      <c r="DC45" s="10" t="str">
        <f>IFERROR(__xludf.DUMMYFUNCTION("""COMPUTED_VALUE"""),"-")</f>
        <v>-</v>
      </c>
      <c r="DD45" s="10" t="str">
        <f>IFERROR(__xludf.DUMMYFUNCTION("""COMPUTED_VALUE"""),"-")</f>
        <v>-</v>
      </c>
      <c r="DE45" s="10" t="str">
        <f>IFERROR(__xludf.DUMMYFUNCTION("""COMPUTED_VALUE"""),"-")</f>
        <v>-</v>
      </c>
      <c r="DF45" s="10" t="str">
        <f>IFERROR(__xludf.DUMMYFUNCTION("""COMPUTED_VALUE"""),"-")</f>
        <v>-</v>
      </c>
      <c r="DG45" s="10" t="str">
        <f>IFERROR(__xludf.DUMMYFUNCTION("""COMPUTED_VALUE"""),"-")</f>
        <v>-</v>
      </c>
      <c r="DH45" s="10" t="str">
        <f>IFERROR(__xludf.DUMMYFUNCTION("""COMPUTED_VALUE"""),"-")</f>
        <v>-</v>
      </c>
      <c r="DI45" s="10" t="str">
        <f>IFERROR(__xludf.DUMMYFUNCTION("""COMPUTED_VALUE"""),"-")</f>
        <v>-</v>
      </c>
      <c r="DJ45" s="10" t="str">
        <f>IFERROR(__xludf.DUMMYFUNCTION("""COMPUTED_VALUE"""),"-")</f>
        <v>-</v>
      </c>
      <c r="DK45" s="10" t="str">
        <f>IFERROR(__xludf.DUMMYFUNCTION("""COMPUTED_VALUE"""),"-")</f>
        <v>-</v>
      </c>
      <c r="DL45" s="10" t="str">
        <f>IFERROR(__xludf.DUMMYFUNCTION("""COMPUTED_VALUE"""),"-")</f>
        <v>-</v>
      </c>
      <c r="DM45" s="10" t="str">
        <f>IFERROR(__xludf.DUMMYFUNCTION("""COMPUTED_VALUE"""),"-")</f>
        <v>-</v>
      </c>
      <c r="DN45" s="10" t="str">
        <f>IFERROR(__xludf.DUMMYFUNCTION("""COMPUTED_VALUE"""),"-")</f>
        <v>-</v>
      </c>
      <c r="DO45" s="10" t="str">
        <f>IFERROR(__xludf.DUMMYFUNCTION("""COMPUTED_VALUE"""),"-")</f>
        <v>-</v>
      </c>
      <c r="DP45" s="10" t="str">
        <f>IFERROR(__xludf.DUMMYFUNCTION("""COMPUTED_VALUE"""),"-")</f>
        <v>-</v>
      </c>
      <c r="DQ45" s="10" t="str">
        <f>IFERROR(__xludf.DUMMYFUNCTION("""COMPUTED_VALUE"""),"-")</f>
        <v>-</v>
      </c>
      <c r="DR45" s="10" t="str">
        <f>IFERROR(__xludf.DUMMYFUNCTION("""COMPUTED_VALUE"""),"-")</f>
        <v>-</v>
      </c>
      <c r="DS45" s="10" t="str">
        <f>IFERROR(__xludf.DUMMYFUNCTION("""COMPUTED_VALUE"""),"-")</f>
        <v>-</v>
      </c>
      <c r="DT45" s="10" t="str">
        <f>IFERROR(__xludf.DUMMYFUNCTION("""COMPUTED_VALUE"""),"-")</f>
        <v>-</v>
      </c>
      <c r="DU45" s="10" t="str">
        <f>IFERROR(__xludf.DUMMYFUNCTION("""COMPUTED_VALUE"""),"-")</f>
        <v>-</v>
      </c>
      <c r="DV45" s="10" t="str">
        <f>IFERROR(__xludf.DUMMYFUNCTION("""COMPUTED_VALUE"""),"-")</f>
        <v>-</v>
      </c>
      <c r="DW45" s="10" t="str">
        <f>IFERROR(__xludf.DUMMYFUNCTION("""COMPUTED_VALUE"""),"-")</f>
        <v>-</v>
      </c>
      <c r="DX45" s="10" t="str">
        <f>IFERROR(__xludf.DUMMYFUNCTION("""COMPUTED_VALUE"""),"-")</f>
        <v>-</v>
      </c>
      <c r="DY45" s="10" t="str">
        <f>IFERROR(__xludf.DUMMYFUNCTION("""COMPUTED_VALUE"""),"-")</f>
        <v>-</v>
      </c>
      <c r="DZ45" s="10" t="str">
        <f>IFERROR(__xludf.DUMMYFUNCTION("""COMPUTED_VALUE"""),"-")</f>
        <v>-</v>
      </c>
      <c r="EA45" s="10" t="str">
        <f>IFERROR(__xludf.DUMMYFUNCTION("""COMPUTED_VALUE"""),"-")</f>
        <v>-</v>
      </c>
      <c r="EB45" s="10" t="str">
        <f>IFERROR(__xludf.DUMMYFUNCTION("""COMPUTED_VALUE"""),"-")</f>
        <v>-</v>
      </c>
      <c r="EC45" s="10" t="str">
        <f>IFERROR(__xludf.DUMMYFUNCTION("""COMPUTED_VALUE"""),"-")</f>
        <v>-</v>
      </c>
      <c r="ED45" s="10" t="str">
        <f>IFERROR(__xludf.DUMMYFUNCTION("""COMPUTED_VALUE"""),"-")</f>
        <v>-</v>
      </c>
      <c r="EE45" s="10" t="str">
        <f>IFERROR(__xludf.DUMMYFUNCTION("""COMPUTED_VALUE"""),"-")</f>
        <v>-</v>
      </c>
      <c r="EF45" s="10" t="str">
        <f>IFERROR(__xludf.DUMMYFUNCTION("""COMPUTED_VALUE"""),"-")</f>
        <v>-</v>
      </c>
      <c r="EG45" s="10" t="str">
        <f>IFERROR(__xludf.DUMMYFUNCTION("""COMPUTED_VALUE"""),"-")</f>
        <v>-</v>
      </c>
      <c r="EH45" s="10" t="str">
        <f>IFERROR(__xludf.DUMMYFUNCTION("""COMPUTED_VALUE"""),"-")</f>
        <v>-</v>
      </c>
      <c r="EI45" s="10" t="str">
        <f>IFERROR(__xludf.DUMMYFUNCTION("""COMPUTED_VALUE"""),"-")</f>
        <v>-</v>
      </c>
      <c r="EJ45" s="10" t="str">
        <f>IFERROR(__xludf.DUMMYFUNCTION("""COMPUTED_VALUE"""),"-")</f>
        <v>-</v>
      </c>
      <c r="EK45" s="10" t="str">
        <f>IFERROR(__xludf.DUMMYFUNCTION("""COMPUTED_VALUE"""),"-")</f>
        <v>-</v>
      </c>
      <c r="EL45" s="10" t="str">
        <f>IFERROR(__xludf.DUMMYFUNCTION("""COMPUTED_VALUE"""),"-")</f>
        <v>-</v>
      </c>
      <c r="EM45" s="10" t="str">
        <f>IFERROR(__xludf.DUMMYFUNCTION("""COMPUTED_VALUE"""),"-")</f>
        <v>-</v>
      </c>
      <c r="EN45" s="10" t="str">
        <f>IFERROR(__xludf.DUMMYFUNCTION("""COMPUTED_VALUE"""),"-")</f>
        <v>-</v>
      </c>
      <c r="EO45" s="10" t="str">
        <f>IFERROR(__xludf.DUMMYFUNCTION("""COMPUTED_VALUE"""),"-")</f>
        <v>-</v>
      </c>
      <c r="EP45" s="10" t="str">
        <f>IFERROR(__xludf.DUMMYFUNCTION("""COMPUTED_VALUE"""),"-")</f>
        <v>-</v>
      </c>
      <c r="EQ45" s="10" t="str">
        <f>IFERROR(__xludf.DUMMYFUNCTION("""COMPUTED_VALUE"""),"-")</f>
        <v>-</v>
      </c>
      <c r="ER45" s="10" t="str">
        <f>IFERROR(__xludf.DUMMYFUNCTION("""COMPUTED_VALUE"""),"-")</f>
        <v>-</v>
      </c>
      <c r="ES45" s="10" t="str">
        <f>IFERROR(__xludf.DUMMYFUNCTION("""COMPUTED_VALUE"""),"-")</f>
        <v>-</v>
      </c>
      <c r="ET45" s="10" t="str">
        <f>IFERROR(__xludf.DUMMYFUNCTION("""COMPUTED_VALUE"""),"-")</f>
        <v>-</v>
      </c>
      <c r="EU45" s="10" t="str">
        <f>IFERROR(__xludf.DUMMYFUNCTION("""COMPUTED_VALUE"""),"-")</f>
        <v>-</v>
      </c>
      <c r="EV45" s="10" t="str">
        <f>IFERROR(__xludf.DUMMYFUNCTION("""COMPUTED_VALUE"""),"-")</f>
        <v>-</v>
      </c>
      <c r="EW45" s="10" t="str">
        <f>IFERROR(__xludf.DUMMYFUNCTION("""COMPUTED_VALUE"""),"-")</f>
        <v>-</v>
      </c>
      <c r="EX45" s="10" t="str">
        <f>IFERROR(__xludf.DUMMYFUNCTION("""COMPUTED_VALUE"""),"-")</f>
        <v>-</v>
      </c>
      <c r="EY45" s="10" t="str">
        <f>IFERROR(__xludf.DUMMYFUNCTION("""COMPUTED_VALUE"""),"-")</f>
        <v>-</v>
      </c>
      <c r="EZ45" s="10" t="str">
        <f>IFERROR(__xludf.DUMMYFUNCTION("""COMPUTED_VALUE"""),"-")</f>
        <v>-</v>
      </c>
      <c r="FA45" s="10" t="str">
        <f>IFERROR(__xludf.DUMMYFUNCTION("""COMPUTED_VALUE"""),"-")</f>
        <v>-</v>
      </c>
      <c r="FB45" s="10" t="str">
        <f>IFERROR(__xludf.DUMMYFUNCTION("""COMPUTED_VALUE"""),"-")</f>
        <v>-</v>
      </c>
      <c r="FC45" s="10" t="str">
        <f>IFERROR(__xludf.DUMMYFUNCTION("""COMPUTED_VALUE"""),"-")</f>
        <v>-</v>
      </c>
      <c r="FD45" s="11" t="str">
        <f>IFERROR(__xludf.DUMMYFUNCTION("""COMPUTED_VALUE"""),"-")</f>
        <v>-</v>
      </c>
      <c r="FE45" s="10" t="str">
        <f>IFERROR(__xludf.DUMMYFUNCTION("""COMPUTED_VALUE"""),"-")</f>
        <v>-</v>
      </c>
      <c r="FF45" s="10" t="str">
        <f>IFERROR(__xludf.DUMMYFUNCTION("""COMPUTED_VALUE"""),"-")</f>
        <v>-</v>
      </c>
      <c r="FG45" s="10" t="str">
        <f>IFERROR(__xludf.DUMMYFUNCTION("""COMPUTED_VALUE"""),"-")</f>
        <v>-</v>
      </c>
      <c r="FH45" s="10" t="str">
        <f>IFERROR(__xludf.DUMMYFUNCTION("""COMPUTED_VALUE"""),"-")</f>
        <v>-</v>
      </c>
      <c r="FI45" s="10" t="str">
        <f>IFERROR(__xludf.DUMMYFUNCTION("""COMPUTED_VALUE"""),"-")</f>
        <v>-</v>
      </c>
      <c r="FJ45" s="10" t="str">
        <f>IFERROR(__xludf.DUMMYFUNCTION("""COMPUTED_VALUE"""),"-")</f>
        <v>-</v>
      </c>
      <c r="FK45" s="10" t="str">
        <f>IFERROR(__xludf.DUMMYFUNCTION("""COMPUTED_VALUE"""),"-")</f>
        <v>-</v>
      </c>
      <c r="FL45" s="10" t="str">
        <f>IFERROR(__xludf.DUMMYFUNCTION("""COMPUTED_VALUE"""),"-")</f>
        <v>-</v>
      </c>
      <c r="FM45" s="10" t="str">
        <f>IFERROR(__xludf.DUMMYFUNCTION("""COMPUTED_VALUE"""),"-")</f>
        <v>-</v>
      </c>
      <c r="FN45" s="10" t="str">
        <f>IFERROR(__xludf.DUMMYFUNCTION("""COMPUTED_VALUE"""),"-")</f>
        <v>-</v>
      </c>
      <c r="FO45" s="10" t="str">
        <f>IFERROR(__xludf.DUMMYFUNCTION("""COMPUTED_VALUE"""),"-")</f>
        <v>-</v>
      </c>
      <c r="FP45" s="10" t="str">
        <f>IFERROR(__xludf.DUMMYFUNCTION("""COMPUTED_VALUE"""),"-")</f>
        <v>-</v>
      </c>
      <c r="FQ45" s="10" t="str">
        <f>IFERROR(__xludf.DUMMYFUNCTION("""COMPUTED_VALUE"""),"-")</f>
        <v>-</v>
      </c>
      <c r="FR45" s="10" t="str">
        <f>IFERROR(__xludf.DUMMYFUNCTION("""COMPUTED_VALUE"""),"-")</f>
        <v>-</v>
      </c>
      <c r="FS45" s="10" t="str">
        <f>IFERROR(__xludf.DUMMYFUNCTION("""COMPUTED_VALUE"""),"-")</f>
        <v>-</v>
      </c>
      <c r="FT45" s="10" t="str">
        <f>IFERROR(__xludf.DUMMYFUNCTION("""COMPUTED_VALUE"""),"-")</f>
        <v>-</v>
      </c>
      <c r="FU45" s="10" t="str">
        <f>IFERROR(__xludf.DUMMYFUNCTION("""COMPUTED_VALUE"""),"-")</f>
        <v>-</v>
      </c>
      <c r="FV45" s="10" t="str">
        <f>IFERROR(__xludf.DUMMYFUNCTION("""COMPUTED_VALUE"""),"-")</f>
        <v>-</v>
      </c>
      <c r="FW45" s="10" t="str">
        <f>IFERROR(__xludf.DUMMYFUNCTION("""COMPUTED_VALUE"""),"-")</f>
        <v>-</v>
      </c>
      <c r="FX45" s="10" t="str">
        <f>IFERROR(__xludf.DUMMYFUNCTION("""COMPUTED_VALUE"""),"-")</f>
        <v>-</v>
      </c>
      <c r="FY45" s="10" t="str">
        <f>IFERROR(__xludf.DUMMYFUNCTION("""COMPUTED_VALUE"""),"-")</f>
        <v>-</v>
      </c>
      <c r="FZ45" s="10" t="str">
        <f>IFERROR(__xludf.DUMMYFUNCTION("""COMPUTED_VALUE"""),"-")</f>
        <v>-</v>
      </c>
      <c r="GA45" s="10" t="str">
        <f>IFERROR(__xludf.DUMMYFUNCTION("""COMPUTED_VALUE"""),"-")</f>
        <v>-</v>
      </c>
      <c r="GB45" s="10" t="str">
        <f>IFERROR(__xludf.DUMMYFUNCTION("""COMPUTED_VALUE"""),"-")</f>
        <v>-</v>
      </c>
      <c r="GC45" s="10" t="str">
        <f>IFERROR(__xludf.DUMMYFUNCTION("""COMPUTED_VALUE"""),"-")</f>
        <v>-</v>
      </c>
      <c r="GD45" s="10" t="str">
        <f>IFERROR(__xludf.DUMMYFUNCTION("""COMPUTED_VALUE"""),"-")</f>
        <v>-</v>
      </c>
      <c r="GE45" s="10" t="str">
        <f>IFERROR(__xludf.DUMMYFUNCTION("""COMPUTED_VALUE"""),"-")</f>
        <v>-</v>
      </c>
      <c r="GF45" s="10" t="str">
        <f>IFERROR(__xludf.DUMMYFUNCTION("""COMPUTED_VALUE"""),"-")</f>
        <v>-</v>
      </c>
      <c r="GG45" s="10" t="str">
        <f>IFERROR(__xludf.DUMMYFUNCTION("""COMPUTED_VALUE"""),"-")</f>
        <v>-</v>
      </c>
      <c r="GH45" s="10" t="str">
        <f>IFERROR(__xludf.DUMMYFUNCTION("""COMPUTED_VALUE"""),"-")</f>
        <v>-</v>
      </c>
      <c r="GI45" s="10" t="str">
        <f>IFERROR(__xludf.DUMMYFUNCTION("""COMPUTED_VALUE"""),"-")</f>
        <v>-</v>
      </c>
      <c r="GJ45" s="10" t="str">
        <f>IFERROR(__xludf.DUMMYFUNCTION("""COMPUTED_VALUE"""),"-")</f>
        <v>-</v>
      </c>
      <c r="GK45" s="10" t="str">
        <f>IFERROR(__xludf.DUMMYFUNCTION("""COMPUTED_VALUE"""),"-")</f>
        <v>-</v>
      </c>
      <c r="GL45" s="10" t="str">
        <f>IFERROR(__xludf.DUMMYFUNCTION("""COMPUTED_VALUE"""),"-")</f>
        <v>-</v>
      </c>
      <c r="GM45" s="10" t="str">
        <f>IFERROR(__xludf.DUMMYFUNCTION("""COMPUTED_VALUE"""),"-")</f>
        <v>-</v>
      </c>
      <c r="GN45" s="10" t="str">
        <f>IFERROR(__xludf.DUMMYFUNCTION("""COMPUTED_VALUE"""),"-")</f>
        <v>-</v>
      </c>
      <c r="GO45" s="10" t="str">
        <f>IFERROR(__xludf.DUMMYFUNCTION("""COMPUTED_VALUE"""),"-")</f>
        <v>-</v>
      </c>
      <c r="GP45" s="10" t="str">
        <f>IFERROR(__xludf.DUMMYFUNCTION("""COMPUTED_VALUE"""),"-")</f>
        <v>-</v>
      </c>
      <c r="GQ45" s="10" t="str">
        <f>IFERROR(__xludf.DUMMYFUNCTION("""COMPUTED_VALUE"""),"-")</f>
        <v>-</v>
      </c>
      <c r="GR45" s="10" t="str">
        <f>IFERROR(__xludf.DUMMYFUNCTION("""COMPUTED_VALUE"""),"-")</f>
        <v>-</v>
      </c>
      <c r="GS45" s="10" t="str">
        <f>IFERROR(__xludf.DUMMYFUNCTION("""COMPUTED_VALUE"""),"-")</f>
        <v>-</v>
      </c>
      <c r="GT45" s="10" t="str">
        <f>IFERROR(__xludf.DUMMYFUNCTION("""COMPUTED_VALUE"""),"-")</f>
        <v>-</v>
      </c>
      <c r="GU45" s="10" t="str">
        <f>IFERROR(__xludf.DUMMYFUNCTION("""COMPUTED_VALUE"""),"-")</f>
        <v>-</v>
      </c>
      <c r="GV45" s="10" t="str">
        <f>IFERROR(__xludf.DUMMYFUNCTION("""COMPUTED_VALUE"""),"-")</f>
        <v>-</v>
      </c>
      <c r="GW45" s="10" t="str">
        <f>IFERROR(__xludf.DUMMYFUNCTION("""COMPUTED_VALUE"""),"-")</f>
        <v>-</v>
      </c>
      <c r="GX45" s="10" t="str">
        <f>IFERROR(__xludf.DUMMYFUNCTION("""COMPUTED_VALUE"""),"-")</f>
        <v>-</v>
      </c>
      <c r="GY45" s="10" t="str">
        <f>IFERROR(__xludf.DUMMYFUNCTION("""COMPUTED_VALUE"""),"-")</f>
        <v>-</v>
      </c>
      <c r="GZ45" s="10" t="str">
        <f>IFERROR(__xludf.DUMMYFUNCTION("""COMPUTED_VALUE"""),"-")</f>
        <v>-</v>
      </c>
      <c r="HA45" s="10" t="str">
        <f>IFERROR(__xludf.DUMMYFUNCTION("""COMPUTED_VALUE"""),"-")</f>
        <v>-</v>
      </c>
      <c r="HB45" s="10" t="str">
        <f>IFERROR(__xludf.DUMMYFUNCTION("""COMPUTED_VALUE"""),"-")</f>
        <v>-</v>
      </c>
      <c r="HC45" s="10" t="str">
        <f>IFERROR(__xludf.DUMMYFUNCTION("""COMPUTED_VALUE"""),"-")</f>
        <v>-</v>
      </c>
      <c r="HD45" s="10" t="str">
        <f>IFERROR(__xludf.DUMMYFUNCTION("""COMPUTED_VALUE"""),"-")</f>
        <v>-</v>
      </c>
      <c r="HE45" s="10" t="str">
        <f>IFERROR(__xludf.DUMMYFUNCTION("""COMPUTED_VALUE"""),"-")</f>
        <v>-</v>
      </c>
      <c r="HF45" s="10" t="str">
        <f>IFERROR(__xludf.DUMMYFUNCTION("""COMPUTED_VALUE"""),"-")</f>
        <v>-</v>
      </c>
      <c r="HG45" s="10" t="str">
        <f>IFERROR(__xludf.DUMMYFUNCTION("""COMPUTED_VALUE"""),"-")</f>
        <v>-</v>
      </c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</row>
    <row r="46">
      <c r="A46" s="7"/>
      <c r="B46" s="8"/>
      <c r="C46" s="8">
        <f t="shared" si="1"/>
        <v>44</v>
      </c>
      <c r="D46" s="7" t="str">
        <f>IFERROR(__xludf.DUMMYFUNCTION("""COMPUTED_VALUE"""),"maksimb")</f>
        <v>maksimb</v>
      </c>
      <c r="E46" s="7" t="str">
        <f>IFERROR(__xludf.DUMMYFUNCTION("""COMPUTED_VALUE"""),"Maksim")</f>
        <v>Maksim</v>
      </c>
      <c r="F46" s="7" t="str">
        <f>IFERROR(__xludf.DUMMYFUNCTION("""COMPUTED_VALUE"""),"Bjelić")</f>
        <v>Bjelić</v>
      </c>
      <c r="G46" s="9">
        <f>IFERROR(__xludf.DUMMYFUNCTION("""COMPUTED_VALUE"""),70.0)</f>
        <v>70</v>
      </c>
      <c r="H46" s="7" t="str">
        <f>IFERROR(__xludf.DUMMYFUNCTION("""COMPUTED_VALUE"""),"ODOBREN")</f>
        <v>ODOBREN</v>
      </c>
      <c r="I46" s="7" t="str">
        <f>IFERROR(__xludf.DUMMYFUNCTION("""COMPUTED_VALUE"""),"Novi Sad")</f>
        <v>Novi Sad</v>
      </c>
      <c r="J46" s="7" t="str">
        <f>IFERROR(__xludf.DUMMYFUNCTION("""COMPUTED_VALUE"""),"Gimnazija Jovan Jovanović Zmaj")</f>
        <v>Gimnazija Jovan Jovanović Zmaj</v>
      </c>
      <c r="K46" s="7" t="str">
        <f>IFERROR(__xludf.DUMMYFUNCTION("""COMPUTED_VALUE"""),"OŠ 8.")</f>
        <v>OŠ 8.</v>
      </c>
      <c r="L46" s="7" t="str">
        <f>IFERROR(__xludf.DUMMYFUNCTION("""COMPUTED_VALUE"""),"B")</f>
        <v>B</v>
      </c>
      <c r="M46" s="7"/>
      <c r="N46" s="11">
        <f>IFERROR(__xludf.DUMMYFUNCTION("""COMPUTED_VALUE"""),48.0)</f>
        <v>48</v>
      </c>
      <c r="O46" s="10">
        <f>IFERROR(__xludf.DUMMYFUNCTION("""COMPUTED_VALUE"""),22.0)</f>
        <v>22</v>
      </c>
      <c r="P46" s="10" t="str">
        <f>IFERROR(__xludf.DUMMYFUNCTION("""COMPUTED_VALUE"""),"-")</f>
        <v>-</v>
      </c>
      <c r="Q46" s="10" t="str">
        <f>IFERROR(__xludf.DUMMYFUNCTION("""COMPUTED_VALUE"""),"-")</f>
        <v>-</v>
      </c>
      <c r="R46" s="10" t="str">
        <f>IFERROR(__xludf.DUMMYFUNCTION("""COMPUTED_VALUE"""),"-")</f>
        <v>-</v>
      </c>
      <c r="S46" s="10" t="str">
        <f>IFERROR(__xludf.DUMMYFUNCTION("""COMPUTED_VALUE"""),"-")</f>
        <v>-</v>
      </c>
      <c r="T46" s="11">
        <f>IFERROR(__xludf.DUMMYFUNCTION("""COMPUTED_VALUE"""),1.0)</f>
        <v>1</v>
      </c>
      <c r="U46" s="10">
        <f>IFERROR(__xludf.DUMMYFUNCTION("""COMPUTED_VALUE"""),1.0)</f>
        <v>1</v>
      </c>
      <c r="V46" s="10">
        <f>IFERROR(__xludf.DUMMYFUNCTION("""COMPUTED_VALUE"""),1.0)</f>
        <v>1</v>
      </c>
      <c r="W46" s="10">
        <f>IFERROR(__xludf.DUMMYFUNCTION("""COMPUTED_VALUE"""),1.0)</f>
        <v>1</v>
      </c>
      <c r="X46" s="10">
        <f>IFERROR(__xludf.DUMMYFUNCTION("""COMPUTED_VALUE"""),1.0)</f>
        <v>1</v>
      </c>
      <c r="Y46" s="10">
        <f>IFERROR(__xludf.DUMMYFUNCTION("""COMPUTED_VALUE"""),1.0)</f>
        <v>1</v>
      </c>
      <c r="Z46" s="10">
        <f>IFERROR(__xludf.DUMMYFUNCTION("""COMPUTED_VALUE"""),1.0)</f>
        <v>1</v>
      </c>
      <c r="AA46" s="10">
        <f>IFERROR(__xludf.DUMMYFUNCTION("""COMPUTED_VALUE"""),1.0)</f>
        <v>1</v>
      </c>
      <c r="AB46" s="10">
        <f>IFERROR(__xludf.DUMMYFUNCTION("""COMPUTED_VALUE"""),1.0)</f>
        <v>1</v>
      </c>
      <c r="AC46" s="10">
        <f>IFERROR(__xludf.DUMMYFUNCTION("""COMPUTED_VALUE"""),1.0)</f>
        <v>1</v>
      </c>
      <c r="AD46" s="10">
        <f>IFERROR(__xludf.DUMMYFUNCTION("""COMPUTED_VALUE"""),1.0)</f>
        <v>1</v>
      </c>
      <c r="AE46" s="10">
        <f>IFERROR(__xludf.DUMMYFUNCTION("""COMPUTED_VALUE"""),1.0)</f>
        <v>1</v>
      </c>
      <c r="AF46" s="10" t="str">
        <f>IFERROR(__xludf.DUMMYFUNCTION("""COMPUTED_VALUE"""),"TLE")</f>
        <v>TLE</v>
      </c>
      <c r="AG46" s="10" t="str">
        <f>IFERROR(__xludf.DUMMYFUNCTION("""COMPUTED_VALUE"""),"TLE")</f>
        <v>TLE</v>
      </c>
      <c r="AH46" s="10" t="str">
        <f>IFERROR(__xludf.DUMMYFUNCTION("""COMPUTED_VALUE"""),"TLE")</f>
        <v>TLE</v>
      </c>
      <c r="AI46" s="10" t="str">
        <f>IFERROR(__xludf.DUMMYFUNCTION("""COMPUTED_VALUE"""),"TLE")</f>
        <v>TLE</v>
      </c>
      <c r="AJ46" s="10" t="str">
        <f>IFERROR(__xludf.DUMMYFUNCTION("""COMPUTED_VALUE"""),"TLE")</f>
        <v>TLE</v>
      </c>
      <c r="AK46" s="10" t="str">
        <f>IFERROR(__xludf.DUMMYFUNCTION("""COMPUTED_VALUE"""),"TLE")</f>
        <v>TLE</v>
      </c>
      <c r="AL46" s="10" t="str">
        <f>IFERROR(__xludf.DUMMYFUNCTION("""COMPUTED_VALUE"""),"TLE")</f>
        <v>TLE</v>
      </c>
      <c r="AM46" s="10" t="str">
        <f>IFERROR(__xludf.DUMMYFUNCTION("""COMPUTED_VALUE"""),"TLE")</f>
        <v>TLE</v>
      </c>
      <c r="AN46" s="11">
        <f>IFERROR(__xludf.DUMMYFUNCTION("""COMPUTED_VALUE"""),1.0)</f>
        <v>1</v>
      </c>
      <c r="AO46" s="10" t="str">
        <f>IFERROR(__xludf.DUMMYFUNCTION("""COMPUTED_VALUE"""),"WA")</f>
        <v>WA</v>
      </c>
      <c r="AP46" s="10">
        <f>IFERROR(__xludf.DUMMYFUNCTION("""COMPUTED_VALUE"""),1.0)</f>
        <v>1</v>
      </c>
      <c r="AQ46" s="10">
        <f>IFERROR(__xludf.DUMMYFUNCTION("""COMPUTED_VALUE"""),1.0)</f>
        <v>1</v>
      </c>
      <c r="AR46" s="10" t="str">
        <f>IFERROR(__xludf.DUMMYFUNCTION("""COMPUTED_VALUE"""),"WA")</f>
        <v>WA</v>
      </c>
      <c r="AS46" s="10">
        <f>IFERROR(__xludf.DUMMYFUNCTION("""COMPUTED_VALUE"""),1.0)</f>
        <v>1</v>
      </c>
      <c r="AT46" s="10">
        <f>IFERROR(__xludf.DUMMYFUNCTION("""COMPUTED_VALUE"""),1.0)</f>
        <v>1</v>
      </c>
      <c r="AU46" s="10">
        <f>IFERROR(__xludf.DUMMYFUNCTION("""COMPUTED_VALUE"""),1.0)</f>
        <v>1</v>
      </c>
      <c r="AV46" s="10">
        <f>IFERROR(__xludf.DUMMYFUNCTION("""COMPUTED_VALUE"""),1.0)</f>
        <v>1</v>
      </c>
      <c r="AW46" s="10">
        <f>IFERROR(__xludf.DUMMYFUNCTION("""COMPUTED_VALUE"""),1.0)</f>
        <v>1</v>
      </c>
      <c r="AX46" s="10">
        <f>IFERROR(__xludf.DUMMYFUNCTION("""COMPUTED_VALUE"""),1.0)</f>
        <v>1</v>
      </c>
      <c r="AY46" s="10">
        <f>IFERROR(__xludf.DUMMYFUNCTION("""COMPUTED_VALUE"""),1.0)</f>
        <v>1</v>
      </c>
      <c r="AZ46" s="10" t="str">
        <f>IFERROR(__xludf.DUMMYFUNCTION("""COMPUTED_VALUE"""),"WA")</f>
        <v>WA</v>
      </c>
      <c r="BA46" s="10" t="str">
        <f>IFERROR(__xludf.DUMMYFUNCTION("""COMPUTED_VALUE"""),"WA")</f>
        <v>WA</v>
      </c>
      <c r="BB46" s="10" t="str">
        <f>IFERROR(__xludf.DUMMYFUNCTION("""COMPUTED_VALUE"""),"WA")</f>
        <v>WA</v>
      </c>
      <c r="BC46" s="10" t="str">
        <f>IFERROR(__xludf.DUMMYFUNCTION("""COMPUTED_VALUE"""),"WA")</f>
        <v>WA</v>
      </c>
      <c r="BD46" s="10" t="str">
        <f>IFERROR(__xludf.DUMMYFUNCTION("""COMPUTED_VALUE"""),"WA")</f>
        <v>WA</v>
      </c>
      <c r="BE46" s="10" t="str">
        <f>IFERROR(__xludf.DUMMYFUNCTION("""COMPUTED_VALUE"""),"WA")</f>
        <v>WA</v>
      </c>
      <c r="BF46" s="10">
        <f>IFERROR(__xludf.DUMMYFUNCTION("""COMPUTED_VALUE"""),1.0)</f>
        <v>1</v>
      </c>
      <c r="BG46" s="10" t="str">
        <f>IFERROR(__xludf.DUMMYFUNCTION("""COMPUTED_VALUE"""),"WA")</f>
        <v>WA</v>
      </c>
      <c r="BH46" s="10">
        <f>IFERROR(__xludf.DUMMYFUNCTION("""COMPUTED_VALUE"""),1.0)</f>
        <v>1</v>
      </c>
      <c r="BI46" s="10">
        <f>IFERROR(__xludf.DUMMYFUNCTION("""COMPUTED_VALUE"""),1.0)</f>
        <v>1</v>
      </c>
      <c r="BJ46" s="10" t="str">
        <f>IFERROR(__xludf.DUMMYFUNCTION("""COMPUTED_VALUE"""),"WA")</f>
        <v>WA</v>
      </c>
      <c r="BK46" s="10">
        <f>IFERROR(__xludf.DUMMYFUNCTION("""COMPUTED_VALUE"""),1.0)</f>
        <v>1</v>
      </c>
      <c r="BL46" s="11" t="str">
        <f>IFERROR(__xludf.DUMMYFUNCTION("""COMPUTED_VALUE"""),"-")</f>
        <v>-</v>
      </c>
      <c r="BM46" s="10" t="str">
        <f>IFERROR(__xludf.DUMMYFUNCTION("""COMPUTED_VALUE"""),"-")</f>
        <v>-</v>
      </c>
      <c r="BN46" s="10" t="str">
        <f>IFERROR(__xludf.DUMMYFUNCTION("""COMPUTED_VALUE"""),"-")</f>
        <v>-</v>
      </c>
      <c r="BO46" s="10" t="str">
        <f>IFERROR(__xludf.DUMMYFUNCTION("""COMPUTED_VALUE"""),"-")</f>
        <v>-</v>
      </c>
      <c r="BP46" s="10" t="str">
        <f>IFERROR(__xludf.DUMMYFUNCTION("""COMPUTED_VALUE"""),"-")</f>
        <v>-</v>
      </c>
      <c r="BQ46" s="10" t="str">
        <f>IFERROR(__xludf.DUMMYFUNCTION("""COMPUTED_VALUE"""),"-")</f>
        <v>-</v>
      </c>
      <c r="BR46" s="10" t="str">
        <f>IFERROR(__xludf.DUMMYFUNCTION("""COMPUTED_VALUE"""),"-")</f>
        <v>-</v>
      </c>
      <c r="BS46" s="10" t="str">
        <f>IFERROR(__xludf.DUMMYFUNCTION("""COMPUTED_VALUE"""),"-")</f>
        <v>-</v>
      </c>
      <c r="BT46" s="10" t="str">
        <f>IFERROR(__xludf.DUMMYFUNCTION("""COMPUTED_VALUE"""),"-")</f>
        <v>-</v>
      </c>
      <c r="BU46" s="10" t="str">
        <f>IFERROR(__xludf.DUMMYFUNCTION("""COMPUTED_VALUE"""),"-")</f>
        <v>-</v>
      </c>
      <c r="BV46" s="10" t="str">
        <f>IFERROR(__xludf.DUMMYFUNCTION("""COMPUTED_VALUE"""),"-")</f>
        <v>-</v>
      </c>
      <c r="BW46" s="10" t="str">
        <f>IFERROR(__xludf.DUMMYFUNCTION("""COMPUTED_VALUE"""),"-")</f>
        <v>-</v>
      </c>
      <c r="BX46" s="10" t="str">
        <f>IFERROR(__xludf.DUMMYFUNCTION("""COMPUTED_VALUE"""),"-")</f>
        <v>-</v>
      </c>
      <c r="BY46" s="10" t="str">
        <f>IFERROR(__xludf.DUMMYFUNCTION("""COMPUTED_VALUE"""),"-")</f>
        <v>-</v>
      </c>
      <c r="BZ46" s="10" t="str">
        <f>IFERROR(__xludf.DUMMYFUNCTION("""COMPUTED_VALUE"""),"-")</f>
        <v>-</v>
      </c>
      <c r="CA46" s="10" t="str">
        <f>IFERROR(__xludf.DUMMYFUNCTION("""COMPUTED_VALUE"""),"-")</f>
        <v>-</v>
      </c>
      <c r="CB46" s="10" t="str">
        <f>IFERROR(__xludf.DUMMYFUNCTION("""COMPUTED_VALUE"""),"-")</f>
        <v>-</v>
      </c>
      <c r="CC46" s="10" t="str">
        <f>IFERROR(__xludf.DUMMYFUNCTION("""COMPUTED_VALUE"""),"-")</f>
        <v>-</v>
      </c>
      <c r="CD46" s="10" t="str">
        <f>IFERROR(__xludf.DUMMYFUNCTION("""COMPUTED_VALUE"""),"-")</f>
        <v>-</v>
      </c>
      <c r="CE46" s="10" t="str">
        <f>IFERROR(__xludf.DUMMYFUNCTION("""COMPUTED_VALUE"""),"-")</f>
        <v>-</v>
      </c>
      <c r="CF46" s="10" t="str">
        <f>IFERROR(__xludf.DUMMYFUNCTION("""COMPUTED_VALUE"""),"-")</f>
        <v>-</v>
      </c>
      <c r="CG46" s="10" t="str">
        <f>IFERROR(__xludf.DUMMYFUNCTION("""COMPUTED_VALUE"""),"-")</f>
        <v>-</v>
      </c>
      <c r="CH46" s="10" t="str">
        <f>IFERROR(__xludf.DUMMYFUNCTION("""COMPUTED_VALUE"""),"-")</f>
        <v>-</v>
      </c>
      <c r="CI46" s="10" t="str">
        <f>IFERROR(__xludf.DUMMYFUNCTION("""COMPUTED_VALUE"""),"-")</f>
        <v>-</v>
      </c>
      <c r="CJ46" s="10" t="str">
        <f>IFERROR(__xludf.DUMMYFUNCTION("""COMPUTED_VALUE"""),"-")</f>
        <v>-</v>
      </c>
      <c r="CK46" s="10" t="str">
        <f>IFERROR(__xludf.DUMMYFUNCTION("""COMPUTED_VALUE"""),"-")</f>
        <v>-</v>
      </c>
      <c r="CL46" s="10" t="str">
        <f>IFERROR(__xludf.DUMMYFUNCTION("""COMPUTED_VALUE"""),"-")</f>
        <v>-</v>
      </c>
      <c r="CM46" s="10" t="str">
        <f>IFERROR(__xludf.DUMMYFUNCTION("""COMPUTED_VALUE"""),"-")</f>
        <v>-</v>
      </c>
      <c r="CN46" s="10" t="str">
        <f>IFERROR(__xludf.DUMMYFUNCTION("""COMPUTED_VALUE"""),"-")</f>
        <v>-</v>
      </c>
      <c r="CO46" s="11" t="str">
        <f>IFERROR(__xludf.DUMMYFUNCTION("""COMPUTED_VALUE"""),"-")</f>
        <v>-</v>
      </c>
      <c r="CP46" s="10" t="str">
        <f>IFERROR(__xludf.DUMMYFUNCTION("""COMPUTED_VALUE"""),"-")</f>
        <v>-</v>
      </c>
      <c r="CQ46" s="10" t="str">
        <f>IFERROR(__xludf.DUMMYFUNCTION("""COMPUTED_VALUE"""),"-")</f>
        <v>-</v>
      </c>
      <c r="CR46" s="10" t="str">
        <f>IFERROR(__xludf.DUMMYFUNCTION("""COMPUTED_VALUE"""),"-")</f>
        <v>-</v>
      </c>
      <c r="CS46" s="10" t="str">
        <f>IFERROR(__xludf.DUMMYFUNCTION("""COMPUTED_VALUE"""),"-")</f>
        <v>-</v>
      </c>
      <c r="CT46" s="10" t="str">
        <f>IFERROR(__xludf.DUMMYFUNCTION("""COMPUTED_VALUE"""),"-")</f>
        <v>-</v>
      </c>
      <c r="CU46" s="10" t="str">
        <f>IFERROR(__xludf.DUMMYFUNCTION("""COMPUTED_VALUE"""),"-")</f>
        <v>-</v>
      </c>
      <c r="CV46" s="10" t="str">
        <f>IFERROR(__xludf.DUMMYFUNCTION("""COMPUTED_VALUE"""),"-")</f>
        <v>-</v>
      </c>
      <c r="CW46" s="10" t="str">
        <f>IFERROR(__xludf.DUMMYFUNCTION("""COMPUTED_VALUE"""),"-")</f>
        <v>-</v>
      </c>
      <c r="CX46" s="10" t="str">
        <f>IFERROR(__xludf.DUMMYFUNCTION("""COMPUTED_VALUE"""),"-")</f>
        <v>-</v>
      </c>
      <c r="CY46" s="10" t="str">
        <f>IFERROR(__xludf.DUMMYFUNCTION("""COMPUTED_VALUE"""),"-")</f>
        <v>-</v>
      </c>
      <c r="CZ46" s="10" t="str">
        <f>IFERROR(__xludf.DUMMYFUNCTION("""COMPUTED_VALUE"""),"-")</f>
        <v>-</v>
      </c>
      <c r="DA46" s="10" t="str">
        <f>IFERROR(__xludf.DUMMYFUNCTION("""COMPUTED_VALUE"""),"-")</f>
        <v>-</v>
      </c>
      <c r="DB46" s="10" t="str">
        <f>IFERROR(__xludf.DUMMYFUNCTION("""COMPUTED_VALUE"""),"-")</f>
        <v>-</v>
      </c>
      <c r="DC46" s="10" t="str">
        <f>IFERROR(__xludf.DUMMYFUNCTION("""COMPUTED_VALUE"""),"-")</f>
        <v>-</v>
      </c>
      <c r="DD46" s="10" t="str">
        <f>IFERROR(__xludf.DUMMYFUNCTION("""COMPUTED_VALUE"""),"-")</f>
        <v>-</v>
      </c>
      <c r="DE46" s="10" t="str">
        <f>IFERROR(__xludf.DUMMYFUNCTION("""COMPUTED_VALUE"""),"-")</f>
        <v>-</v>
      </c>
      <c r="DF46" s="10" t="str">
        <f>IFERROR(__xludf.DUMMYFUNCTION("""COMPUTED_VALUE"""),"-")</f>
        <v>-</v>
      </c>
      <c r="DG46" s="10" t="str">
        <f>IFERROR(__xludf.DUMMYFUNCTION("""COMPUTED_VALUE"""),"-")</f>
        <v>-</v>
      </c>
      <c r="DH46" s="10" t="str">
        <f>IFERROR(__xludf.DUMMYFUNCTION("""COMPUTED_VALUE"""),"-")</f>
        <v>-</v>
      </c>
      <c r="DI46" s="10" t="str">
        <f>IFERROR(__xludf.DUMMYFUNCTION("""COMPUTED_VALUE"""),"-")</f>
        <v>-</v>
      </c>
      <c r="DJ46" s="10" t="str">
        <f>IFERROR(__xludf.DUMMYFUNCTION("""COMPUTED_VALUE"""),"-")</f>
        <v>-</v>
      </c>
      <c r="DK46" s="10" t="str">
        <f>IFERROR(__xludf.DUMMYFUNCTION("""COMPUTED_VALUE"""),"-")</f>
        <v>-</v>
      </c>
      <c r="DL46" s="10" t="str">
        <f>IFERROR(__xludf.DUMMYFUNCTION("""COMPUTED_VALUE"""),"-")</f>
        <v>-</v>
      </c>
      <c r="DM46" s="10" t="str">
        <f>IFERROR(__xludf.DUMMYFUNCTION("""COMPUTED_VALUE"""),"-")</f>
        <v>-</v>
      </c>
      <c r="DN46" s="10" t="str">
        <f>IFERROR(__xludf.DUMMYFUNCTION("""COMPUTED_VALUE"""),"-")</f>
        <v>-</v>
      </c>
      <c r="DO46" s="10" t="str">
        <f>IFERROR(__xludf.DUMMYFUNCTION("""COMPUTED_VALUE"""),"-")</f>
        <v>-</v>
      </c>
      <c r="DP46" s="10" t="str">
        <f>IFERROR(__xludf.DUMMYFUNCTION("""COMPUTED_VALUE"""),"-")</f>
        <v>-</v>
      </c>
      <c r="DQ46" s="10" t="str">
        <f>IFERROR(__xludf.DUMMYFUNCTION("""COMPUTED_VALUE"""),"-")</f>
        <v>-</v>
      </c>
      <c r="DR46" s="10" t="str">
        <f>IFERROR(__xludf.DUMMYFUNCTION("""COMPUTED_VALUE"""),"-")</f>
        <v>-</v>
      </c>
      <c r="DS46" s="10" t="str">
        <f>IFERROR(__xludf.DUMMYFUNCTION("""COMPUTED_VALUE"""),"-")</f>
        <v>-</v>
      </c>
      <c r="DT46" s="10" t="str">
        <f>IFERROR(__xludf.DUMMYFUNCTION("""COMPUTED_VALUE"""),"-")</f>
        <v>-</v>
      </c>
      <c r="DU46" s="10" t="str">
        <f>IFERROR(__xludf.DUMMYFUNCTION("""COMPUTED_VALUE"""),"-")</f>
        <v>-</v>
      </c>
      <c r="DV46" s="10" t="str">
        <f>IFERROR(__xludf.DUMMYFUNCTION("""COMPUTED_VALUE"""),"-")</f>
        <v>-</v>
      </c>
      <c r="DW46" s="10" t="str">
        <f>IFERROR(__xludf.DUMMYFUNCTION("""COMPUTED_VALUE"""),"-")</f>
        <v>-</v>
      </c>
      <c r="DX46" s="10" t="str">
        <f>IFERROR(__xludf.DUMMYFUNCTION("""COMPUTED_VALUE"""),"-")</f>
        <v>-</v>
      </c>
      <c r="DY46" s="10" t="str">
        <f>IFERROR(__xludf.DUMMYFUNCTION("""COMPUTED_VALUE"""),"-")</f>
        <v>-</v>
      </c>
      <c r="DZ46" s="10" t="str">
        <f>IFERROR(__xludf.DUMMYFUNCTION("""COMPUTED_VALUE"""),"-")</f>
        <v>-</v>
      </c>
      <c r="EA46" s="10" t="str">
        <f>IFERROR(__xludf.DUMMYFUNCTION("""COMPUTED_VALUE"""),"-")</f>
        <v>-</v>
      </c>
      <c r="EB46" s="10" t="str">
        <f>IFERROR(__xludf.DUMMYFUNCTION("""COMPUTED_VALUE"""),"-")</f>
        <v>-</v>
      </c>
      <c r="EC46" s="10" t="str">
        <f>IFERROR(__xludf.DUMMYFUNCTION("""COMPUTED_VALUE"""),"-")</f>
        <v>-</v>
      </c>
      <c r="ED46" s="10" t="str">
        <f>IFERROR(__xludf.DUMMYFUNCTION("""COMPUTED_VALUE"""),"-")</f>
        <v>-</v>
      </c>
      <c r="EE46" s="10" t="str">
        <f>IFERROR(__xludf.DUMMYFUNCTION("""COMPUTED_VALUE"""),"-")</f>
        <v>-</v>
      </c>
      <c r="EF46" s="10" t="str">
        <f>IFERROR(__xludf.DUMMYFUNCTION("""COMPUTED_VALUE"""),"-")</f>
        <v>-</v>
      </c>
      <c r="EG46" s="10" t="str">
        <f>IFERROR(__xludf.DUMMYFUNCTION("""COMPUTED_VALUE"""),"-")</f>
        <v>-</v>
      </c>
      <c r="EH46" s="10" t="str">
        <f>IFERROR(__xludf.DUMMYFUNCTION("""COMPUTED_VALUE"""),"-")</f>
        <v>-</v>
      </c>
      <c r="EI46" s="10" t="str">
        <f>IFERROR(__xludf.DUMMYFUNCTION("""COMPUTED_VALUE"""),"-")</f>
        <v>-</v>
      </c>
      <c r="EJ46" s="10" t="str">
        <f>IFERROR(__xludf.DUMMYFUNCTION("""COMPUTED_VALUE"""),"-")</f>
        <v>-</v>
      </c>
      <c r="EK46" s="10" t="str">
        <f>IFERROR(__xludf.DUMMYFUNCTION("""COMPUTED_VALUE"""),"-")</f>
        <v>-</v>
      </c>
      <c r="EL46" s="10" t="str">
        <f>IFERROR(__xludf.DUMMYFUNCTION("""COMPUTED_VALUE"""),"-")</f>
        <v>-</v>
      </c>
      <c r="EM46" s="10" t="str">
        <f>IFERROR(__xludf.DUMMYFUNCTION("""COMPUTED_VALUE"""),"-")</f>
        <v>-</v>
      </c>
      <c r="EN46" s="10" t="str">
        <f>IFERROR(__xludf.DUMMYFUNCTION("""COMPUTED_VALUE"""),"-")</f>
        <v>-</v>
      </c>
      <c r="EO46" s="10" t="str">
        <f>IFERROR(__xludf.DUMMYFUNCTION("""COMPUTED_VALUE"""),"-")</f>
        <v>-</v>
      </c>
      <c r="EP46" s="10" t="str">
        <f>IFERROR(__xludf.DUMMYFUNCTION("""COMPUTED_VALUE"""),"-")</f>
        <v>-</v>
      </c>
      <c r="EQ46" s="10" t="str">
        <f>IFERROR(__xludf.DUMMYFUNCTION("""COMPUTED_VALUE"""),"-")</f>
        <v>-</v>
      </c>
      <c r="ER46" s="10" t="str">
        <f>IFERROR(__xludf.DUMMYFUNCTION("""COMPUTED_VALUE"""),"-")</f>
        <v>-</v>
      </c>
      <c r="ES46" s="10" t="str">
        <f>IFERROR(__xludf.DUMMYFUNCTION("""COMPUTED_VALUE"""),"-")</f>
        <v>-</v>
      </c>
      <c r="ET46" s="10" t="str">
        <f>IFERROR(__xludf.DUMMYFUNCTION("""COMPUTED_VALUE"""),"-")</f>
        <v>-</v>
      </c>
      <c r="EU46" s="10" t="str">
        <f>IFERROR(__xludf.DUMMYFUNCTION("""COMPUTED_VALUE"""),"-")</f>
        <v>-</v>
      </c>
      <c r="EV46" s="10" t="str">
        <f>IFERROR(__xludf.DUMMYFUNCTION("""COMPUTED_VALUE"""),"-")</f>
        <v>-</v>
      </c>
      <c r="EW46" s="10" t="str">
        <f>IFERROR(__xludf.DUMMYFUNCTION("""COMPUTED_VALUE"""),"-")</f>
        <v>-</v>
      </c>
      <c r="EX46" s="10" t="str">
        <f>IFERROR(__xludf.DUMMYFUNCTION("""COMPUTED_VALUE"""),"-")</f>
        <v>-</v>
      </c>
      <c r="EY46" s="10" t="str">
        <f>IFERROR(__xludf.DUMMYFUNCTION("""COMPUTED_VALUE"""),"-")</f>
        <v>-</v>
      </c>
      <c r="EZ46" s="10" t="str">
        <f>IFERROR(__xludf.DUMMYFUNCTION("""COMPUTED_VALUE"""),"-")</f>
        <v>-</v>
      </c>
      <c r="FA46" s="10" t="str">
        <f>IFERROR(__xludf.DUMMYFUNCTION("""COMPUTED_VALUE"""),"-")</f>
        <v>-</v>
      </c>
      <c r="FB46" s="10" t="str">
        <f>IFERROR(__xludf.DUMMYFUNCTION("""COMPUTED_VALUE"""),"-")</f>
        <v>-</v>
      </c>
      <c r="FC46" s="10" t="str">
        <f>IFERROR(__xludf.DUMMYFUNCTION("""COMPUTED_VALUE"""),"-")</f>
        <v>-</v>
      </c>
      <c r="FD46" s="11" t="str">
        <f>IFERROR(__xludf.DUMMYFUNCTION("""COMPUTED_VALUE"""),"-")</f>
        <v>-</v>
      </c>
      <c r="FE46" s="10" t="str">
        <f>IFERROR(__xludf.DUMMYFUNCTION("""COMPUTED_VALUE"""),"-")</f>
        <v>-</v>
      </c>
      <c r="FF46" s="10" t="str">
        <f>IFERROR(__xludf.DUMMYFUNCTION("""COMPUTED_VALUE"""),"-")</f>
        <v>-</v>
      </c>
      <c r="FG46" s="10" t="str">
        <f>IFERROR(__xludf.DUMMYFUNCTION("""COMPUTED_VALUE"""),"-")</f>
        <v>-</v>
      </c>
      <c r="FH46" s="10" t="str">
        <f>IFERROR(__xludf.DUMMYFUNCTION("""COMPUTED_VALUE"""),"-")</f>
        <v>-</v>
      </c>
      <c r="FI46" s="10" t="str">
        <f>IFERROR(__xludf.DUMMYFUNCTION("""COMPUTED_VALUE"""),"-")</f>
        <v>-</v>
      </c>
      <c r="FJ46" s="10" t="str">
        <f>IFERROR(__xludf.DUMMYFUNCTION("""COMPUTED_VALUE"""),"-")</f>
        <v>-</v>
      </c>
      <c r="FK46" s="10" t="str">
        <f>IFERROR(__xludf.DUMMYFUNCTION("""COMPUTED_VALUE"""),"-")</f>
        <v>-</v>
      </c>
      <c r="FL46" s="10" t="str">
        <f>IFERROR(__xludf.DUMMYFUNCTION("""COMPUTED_VALUE"""),"-")</f>
        <v>-</v>
      </c>
      <c r="FM46" s="10" t="str">
        <f>IFERROR(__xludf.DUMMYFUNCTION("""COMPUTED_VALUE"""),"-")</f>
        <v>-</v>
      </c>
      <c r="FN46" s="10" t="str">
        <f>IFERROR(__xludf.DUMMYFUNCTION("""COMPUTED_VALUE"""),"-")</f>
        <v>-</v>
      </c>
      <c r="FO46" s="10" t="str">
        <f>IFERROR(__xludf.DUMMYFUNCTION("""COMPUTED_VALUE"""),"-")</f>
        <v>-</v>
      </c>
      <c r="FP46" s="10" t="str">
        <f>IFERROR(__xludf.DUMMYFUNCTION("""COMPUTED_VALUE"""),"-")</f>
        <v>-</v>
      </c>
      <c r="FQ46" s="10" t="str">
        <f>IFERROR(__xludf.DUMMYFUNCTION("""COMPUTED_VALUE"""),"-")</f>
        <v>-</v>
      </c>
      <c r="FR46" s="10" t="str">
        <f>IFERROR(__xludf.DUMMYFUNCTION("""COMPUTED_VALUE"""),"-")</f>
        <v>-</v>
      </c>
      <c r="FS46" s="10" t="str">
        <f>IFERROR(__xludf.DUMMYFUNCTION("""COMPUTED_VALUE"""),"-")</f>
        <v>-</v>
      </c>
      <c r="FT46" s="10" t="str">
        <f>IFERROR(__xludf.DUMMYFUNCTION("""COMPUTED_VALUE"""),"-")</f>
        <v>-</v>
      </c>
      <c r="FU46" s="10" t="str">
        <f>IFERROR(__xludf.DUMMYFUNCTION("""COMPUTED_VALUE"""),"-")</f>
        <v>-</v>
      </c>
      <c r="FV46" s="10" t="str">
        <f>IFERROR(__xludf.DUMMYFUNCTION("""COMPUTED_VALUE"""),"-")</f>
        <v>-</v>
      </c>
      <c r="FW46" s="10" t="str">
        <f>IFERROR(__xludf.DUMMYFUNCTION("""COMPUTED_VALUE"""),"-")</f>
        <v>-</v>
      </c>
      <c r="FX46" s="10" t="str">
        <f>IFERROR(__xludf.DUMMYFUNCTION("""COMPUTED_VALUE"""),"-")</f>
        <v>-</v>
      </c>
      <c r="FY46" s="10" t="str">
        <f>IFERROR(__xludf.DUMMYFUNCTION("""COMPUTED_VALUE"""),"-")</f>
        <v>-</v>
      </c>
      <c r="FZ46" s="10" t="str">
        <f>IFERROR(__xludf.DUMMYFUNCTION("""COMPUTED_VALUE"""),"-")</f>
        <v>-</v>
      </c>
      <c r="GA46" s="10" t="str">
        <f>IFERROR(__xludf.DUMMYFUNCTION("""COMPUTED_VALUE"""),"-")</f>
        <v>-</v>
      </c>
      <c r="GB46" s="10" t="str">
        <f>IFERROR(__xludf.DUMMYFUNCTION("""COMPUTED_VALUE"""),"-")</f>
        <v>-</v>
      </c>
      <c r="GC46" s="10" t="str">
        <f>IFERROR(__xludf.DUMMYFUNCTION("""COMPUTED_VALUE"""),"-")</f>
        <v>-</v>
      </c>
      <c r="GD46" s="10" t="str">
        <f>IFERROR(__xludf.DUMMYFUNCTION("""COMPUTED_VALUE"""),"-")</f>
        <v>-</v>
      </c>
      <c r="GE46" s="10" t="str">
        <f>IFERROR(__xludf.DUMMYFUNCTION("""COMPUTED_VALUE"""),"-")</f>
        <v>-</v>
      </c>
      <c r="GF46" s="10" t="str">
        <f>IFERROR(__xludf.DUMMYFUNCTION("""COMPUTED_VALUE"""),"-")</f>
        <v>-</v>
      </c>
      <c r="GG46" s="10" t="str">
        <f>IFERROR(__xludf.DUMMYFUNCTION("""COMPUTED_VALUE"""),"-")</f>
        <v>-</v>
      </c>
      <c r="GH46" s="10" t="str">
        <f>IFERROR(__xludf.DUMMYFUNCTION("""COMPUTED_VALUE"""),"-")</f>
        <v>-</v>
      </c>
      <c r="GI46" s="10" t="str">
        <f>IFERROR(__xludf.DUMMYFUNCTION("""COMPUTED_VALUE"""),"-")</f>
        <v>-</v>
      </c>
      <c r="GJ46" s="10" t="str">
        <f>IFERROR(__xludf.DUMMYFUNCTION("""COMPUTED_VALUE"""),"-")</f>
        <v>-</v>
      </c>
      <c r="GK46" s="10" t="str">
        <f>IFERROR(__xludf.DUMMYFUNCTION("""COMPUTED_VALUE"""),"-")</f>
        <v>-</v>
      </c>
      <c r="GL46" s="10" t="str">
        <f>IFERROR(__xludf.DUMMYFUNCTION("""COMPUTED_VALUE"""),"-")</f>
        <v>-</v>
      </c>
      <c r="GM46" s="10" t="str">
        <f>IFERROR(__xludf.DUMMYFUNCTION("""COMPUTED_VALUE"""),"-")</f>
        <v>-</v>
      </c>
      <c r="GN46" s="10" t="str">
        <f>IFERROR(__xludf.DUMMYFUNCTION("""COMPUTED_VALUE"""),"-")</f>
        <v>-</v>
      </c>
      <c r="GO46" s="10" t="str">
        <f>IFERROR(__xludf.DUMMYFUNCTION("""COMPUTED_VALUE"""),"-")</f>
        <v>-</v>
      </c>
      <c r="GP46" s="10" t="str">
        <f>IFERROR(__xludf.DUMMYFUNCTION("""COMPUTED_VALUE"""),"-")</f>
        <v>-</v>
      </c>
      <c r="GQ46" s="10" t="str">
        <f>IFERROR(__xludf.DUMMYFUNCTION("""COMPUTED_VALUE"""),"-")</f>
        <v>-</v>
      </c>
      <c r="GR46" s="10" t="str">
        <f>IFERROR(__xludf.DUMMYFUNCTION("""COMPUTED_VALUE"""),"-")</f>
        <v>-</v>
      </c>
      <c r="GS46" s="10" t="str">
        <f>IFERROR(__xludf.DUMMYFUNCTION("""COMPUTED_VALUE"""),"-")</f>
        <v>-</v>
      </c>
      <c r="GT46" s="10" t="str">
        <f>IFERROR(__xludf.DUMMYFUNCTION("""COMPUTED_VALUE"""),"-")</f>
        <v>-</v>
      </c>
      <c r="GU46" s="10" t="str">
        <f>IFERROR(__xludf.DUMMYFUNCTION("""COMPUTED_VALUE"""),"-")</f>
        <v>-</v>
      </c>
      <c r="GV46" s="10" t="str">
        <f>IFERROR(__xludf.DUMMYFUNCTION("""COMPUTED_VALUE"""),"-")</f>
        <v>-</v>
      </c>
      <c r="GW46" s="10" t="str">
        <f>IFERROR(__xludf.DUMMYFUNCTION("""COMPUTED_VALUE"""),"-")</f>
        <v>-</v>
      </c>
      <c r="GX46" s="10" t="str">
        <f>IFERROR(__xludf.DUMMYFUNCTION("""COMPUTED_VALUE"""),"-")</f>
        <v>-</v>
      </c>
      <c r="GY46" s="10" t="str">
        <f>IFERROR(__xludf.DUMMYFUNCTION("""COMPUTED_VALUE"""),"-")</f>
        <v>-</v>
      </c>
      <c r="GZ46" s="10" t="str">
        <f>IFERROR(__xludf.DUMMYFUNCTION("""COMPUTED_VALUE"""),"-")</f>
        <v>-</v>
      </c>
      <c r="HA46" s="10" t="str">
        <f>IFERROR(__xludf.DUMMYFUNCTION("""COMPUTED_VALUE"""),"-")</f>
        <v>-</v>
      </c>
      <c r="HB46" s="10" t="str">
        <f>IFERROR(__xludf.DUMMYFUNCTION("""COMPUTED_VALUE"""),"-")</f>
        <v>-</v>
      </c>
      <c r="HC46" s="10" t="str">
        <f>IFERROR(__xludf.DUMMYFUNCTION("""COMPUTED_VALUE"""),"-")</f>
        <v>-</v>
      </c>
      <c r="HD46" s="10" t="str">
        <f>IFERROR(__xludf.DUMMYFUNCTION("""COMPUTED_VALUE"""),"-")</f>
        <v>-</v>
      </c>
      <c r="HE46" s="10" t="str">
        <f>IFERROR(__xludf.DUMMYFUNCTION("""COMPUTED_VALUE"""),"-")</f>
        <v>-</v>
      </c>
      <c r="HF46" s="10" t="str">
        <f>IFERROR(__xludf.DUMMYFUNCTION("""COMPUTED_VALUE"""),"-")</f>
        <v>-</v>
      </c>
      <c r="HG46" s="10" t="str">
        <f>IFERROR(__xludf.DUMMYFUNCTION("""COMPUTED_VALUE"""),"-")</f>
        <v>-</v>
      </c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</row>
    <row r="47">
      <c r="A47" s="7"/>
      <c r="B47" s="8"/>
      <c r="C47" s="8">
        <f t="shared" si="1"/>
        <v>45</v>
      </c>
      <c r="D47" s="7" t="str">
        <f>IFERROR(__xludf.DUMMYFUNCTION("""COMPUTED_VALUE"""),"asdasdas")</f>
        <v>asdasdas</v>
      </c>
      <c r="E47" s="7" t="str">
        <f>IFERROR(__xludf.DUMMYFUNCTION("""COMPUTED_VALUE"""),"Luka")</f>
        <v>Luka</v>
      </c>
      <c r="F47" s="7" t="str">
        <f>IFERROR(__xludf.DUMMYFUNCTION("""COMPUTED_VALUE"""),"Erceg")</f>
        <v>Erceg</v>
      </c>
      <c r="G47" s="9">
        <f>IFERROR(__xludf.DUMMYFUNCTION("""COMPUTED_VALUE"""),69.0)</f>
        <v>69</v>
      </c>
      <c r="H47" s="7" t="str">
        <f>IFERROR(__xludf.DUMMYFUNCTION("""COMPUTED_VALUE"""),"ODOBREN")</f>
        <v>ODOBREN</v>
      </c>
      <c r="I47" s="7" t="str">
        <f>IFERROR(__xludf.DUMMYFUNCTION("""COMPUTED_VALUE"""),"Novi Sad")</f>
        <v>Novi Sad</v>
      </c>
      <c r="J47" s="7" t="str">
        <f>IFERROR(__xludf.DUMMYFUNCTION("""COMPUTED_VALUE"""),"Gimnazija Jovan Jovanović Zmaj")</f>
        <v>Gimnazija Jovan Jovanović Zmaj</v>
      </c>
      <c r="K47" s="7" t="str">
        <f>IFERROR(__xludf.DUMMYFUNCTION("""COMPUTED_VALUE"""),"I")</f>
        <v>I</v>
      </c>
      <c r="L47" s="7" t="str">
        <f>IFERROR(__xludf.DUMMYFUNCTION("""COMPUTED_VALUE"""),"B")</f>
        <v>B</v>
      </c>
      <c r="M47" s="7"/>
      <c r="N47" s="11">
        <f>IFERROR(__xludf.DUMMYFUNCTION("""COMPUTED_VALUE"""),48.0)</f>
        <v>48</v>
      </c>
      <c r="O47" s="10">
        <f>IFERROR(__xludf.DUMMYFUNCTION("""COMPUTED_VALUE"""),21.0)</f>
        <v>21</v>
      </c>
      <c r="P47" s="10">
        <f>IFERROR(__xludf.DUMMYFUNCTION("""COMPUTED_VALUE"""),0.0)</f>
        <v>0</v>
      </c>
      <c r="Q47" s="10" t="str">
        <f>IFERROR(__xludf.DUMMYFUNCTION("""COMPUTED_VALUE"""),"-")</f>
        <v>-</v>
      </c>
      <c r="R47" s="10" t="str">
        <f>IFERROR(__xludf.DUMMYFUNCTION("""COMPUTED_VALUE"""),"-")</f>
        <v>-</v>
      </c>
      <c r="S47" s="10" t="str">
        <f>IFERROR(__xludf.DUMMYFUNCTION("""COMPUTED_VALUE"""),"-")</f>
        <v>-</v>
      </c>
      <c r="T47" s="11">
        <f>IFERROR(__xludf.DUMMYFUNCTION("""COMPUTED_VALUE"""),1.0)</f>
        <v>1</v>
      </c>
      <c r="U47" s="10">
        <f>IFERROR(__xludf.DUMMYFUNCTION("""COMPUTED_VALUE"""),1.0)</f>
        <v>1</v>
      </c>
      <c r="V47" s="10">
        <f>IFERROR(__xludf.DUMMYFUNCTION("""COMPUTED_VALUE"""),1.0)</f>
        <v>1</v>
      </c>
      <c r="W47" s="10">
        <f>IFERROR(__xludf.DUMMYFUNCTION("""COMPUTED_VALUE"""),1.0)</f>
        <v>1</v>
      </c>
      <c r="X47" s="10">
        <f>IFERROR(__xludf.DUMMYFUNCTION("""COMPUTED_VALUE"""),1.0)</f>
        <v>1</v>
      </c>
      <c r="Y47" s="10">
        <f>IFERROR(__xludf.DUMMYFUNCTION("""COMPUTED_VALUE"""),1.0)</f>
        <v>1</v>
      </c>
      <c r="Z47" s="10">
        <f>IFERROR(__xludf.DUMMYFUNCTION("""COMPUTED_VALUE"""),1.0)</f>
        <v>1</v>
      </c>
      <c r="AA47" s="10">
        <f>IFERROR(__xludf.DUMMYFUNCTION("""COMPUTED_VALUE"""),1.0)</f>
        <v>1</v>
      </c>
      <c r="AB47" s="10">
        <f>IFERROR(__xludf.DUMMYFUNCTION("""COMPUTED_VALUE"""),1.0)</f>
        <v>1</v>
      </c>
      <c r="AC47" s="10">
        <f>IFERROR(__xludf.DUMMYFUNCTION("""COMPUTED_VALUE"""),1.0)</f>
        <v>1</v>
      </c>
      <c r="AD47" s="10">
        <f>IFERROR(__xludf.DUMMYFUNCTION("""COMPUTED_VALUE"""),1.0)</f>
        <v>1</v>
      </c>
      <c r="AE47" s="10">
        <f>IFERROR(__xludf.DUMMYFUNCTION("""COMPUTED_VALUE"""),1.0)</f>
        <v>1</v>
      </c>
      <c r="AF47" s="10" t="str">
        <f>IFERROR(__xludf.DUMMYFUNCTION("""COMPUTED_VALUE"""),"TLE")</f>
        <v>TLE</v>
      </c>
      <c r="AG47" s="10" t="str">
        <f>IFERROR(__xludf.DUMMYFUNCTION("""COMPUTED_VALUE"""),"TLE")</f>
        <v>TLE</v>
      </c>
      <c r="AH47" s="10" t="str">
        <f>IFERROR(__xludf.DUMMYFUNCTION("""COMPUTED_VALUE"""),"TLE")</f>
        <v>TLE</v>
      </c>
      <c r="AI47" s="10" t="str">
        <f>IFERROR(__xludf.DUMMYFUNCTION("""COMPUTED_VALUE"""),"TLE")</f>
        <v>TLE</v>
      </c>
      <c r="AJ47" s="10" t="str">
        <f>IFERROR(__xludf.DUMMYFUNCTION("""COMPUTED_VALUE"""),"TLE")</f>
        <v>TLE</v>
      </c>
      <c r="AK47" s="10" t="str">
        <f>IFERROR(__xludf.DUMMYFUNCTION("""COMPUTED_VALUE"""),"TLE")</f>
        <v>TLE</v>
      </c>
      <c r="AL47" s="10" t="str">
        <f>IFERROR(__xludf.DUMMYFUNCTION("""COMPUTED_VALUE"""),"TLE")</f>
        <v>TLE</v>
      </c>
      <c r="AM47" s="10" t="str">
        <f>IFERROR(__xludf.DUMMYFUNCTION("""COMPUTED_VALUE"""),"TLE")</f>
        <v>TLE</v>
      </c>
      <c r="AN47" s="11">
        <f>IFERROR(__xludf.DUMMYFUNCTION("""COMPUTED_VALUE"""),1.0)</f>
        <v>1</v>
      </c>
      <c r="AO47" s="10">
        <f>IFERROR(__xludf.DUMMYFUNCTION("""COMPUTED_VALUE"""),1.0)</f>
        <v>1</v>
      </c>
      <c r="AP47" s="10">
        <f>IFERROR(__xludf.DUMMYFUNCTION("""COMPUTED_VALUE"""),1.0)</f>
        <v>1</v>
      </c>
      <c r="AQ47" s="10">
        <f>IFERROR(__xludf.DUMMYFUNCTION("""COMPUTED_VALUE"""),1.0)</f>
        <v>1</v>
      </c>
      <c r="AR47" s="10">
        <f>IFERROR(__xludf.DUMMYFUNCTION("""COMPUTED_VALUE"""),1.0)</f>
        <v>1</v>
      </c>
      <c r="AS47" s="10">
        <f>IFERROR(__xludf.DUMMYFUNCTION("""COMPUTED_VALUE"""),1.0)</f>
        <v>1</v>
      </c>
      <c r="AT47" s="10" t="str">
        <f>IFERROR(__xludf.DUMMYFUNCTION("""COMPUTED_VALUE"""),"WA")</f>
        <v>WA</v>
      </c>
      <c r="AU47" s="10" t="str">
        <f>IFERROR(__xludf.DUMMYFUNCTION("""COMPUTED_VALUE"""),"WA")</f>
        <v>WA</v>
      </c>
      <c r="AV47" s="10" t="str">
        <f>IFERROR(__xludf.DUMMYFUNCTION("""COMPUTED_VALUE"""),"WA")</f>
        <v>WA</v>
      </c>
      <c r="AW47" s="10" t="str">
        <f>IFERROR(__xludf.DUMMYFUNCTION("""COMPUTED_VALUE"""),"WA")</f>
        <v>WA</v>
      </c>
      <c r="AX47" s="10" t="str">
        <f>IFERROR(__xludf.DUMMYFUNCTION("""COMPUTED_VALUE"""),"WA")</f>
        <v>WA</v>
      </c>
      <c r="AY47" s="10" t="str">
        <f>IFERROR(__xludf.DUMMYFUNCTION("""COMPUTED_VALUE"""),"WA")</f>
        <v>WA</v>
      </c>
      <c r="AZ47" s="10" t="str">
        <f>IFERROR(__xludf.DUMMYFUNCTION("""COMPUTED_VALUE"""),"WA")</f>
        <v>WA</v>
      </c>
      <c r="BA47" s="10" t="str">
        <f>IFERROR(__xludf.DUMMYFUNCTION("""COMPUTED_VALUE"""),"WA")</f>
        <v>WA</v>
      </c>
      <c r="BB47" s="10">
        <f>IFERROR(__xludf.DUMMYFUNCTION("""COMPUTED_VALUE"""),1.0)</f>
        <v>1</v>
      </c>
      <c r="BC47" s="10" t="str">
        <f>IFERROR(__xludf.DUMMYFUNCTION("""COMPUTED_VALUE"""),"WA")</f>
        <v>WA</v>
      </c>
      <c r="BD47" s="10" t="str">
        <f>IFERROR(__xludf.DUMMYFUNCTION("""COMPUTED_VALUE"""),"WA")</f>
        <v>WA</v>
      </c>
      <c r="BE47" s="10">
        <f>IFERROR(__xludf.DUMMYFUNCTION("""COMPUTED_VALUE"""),1.0)</f>
        <v>1</v>
      </c>
      <c r="BF47" s="10">
        <f>IFERROR(__xludf.DUMMYFUNCTION("""COMPUTED_VALUE"""),1.0)</f>
        <v>1</v>
      </c>
      <c r="BG47" s="10" t="str">
        <f>IFERROR(__xludf.DUMMYFUNCTION("""COMPUTED_VALUE"""),"WA")</f>
        <v>WA</v>
      </c>
      <c r="BH47" s="10" t="str">
        <f>IFERROR(__xludf.DUMMYFUNCTION("""COMPUTED_VALUE"""),"WA")</f>
        <v>WA</v>
      </c>
      <c r="BI47" s="10" t="str">
        <f>IFERROR(__xludf.DUMMYFUNCTION("""COMPUTED_VALUE"""),"WA")</f>
        <v>WA</v>
      </c>
      <c r="BJ47" s="10" t="str">
        <f>IFERROR(__xludf.DUMMYFUNCTION("""COMPUTED_VALUE"""),"WA")</f>
        <v>WA</v>
      </c>
      <c r="BK47" s="10" t="str">
        <f>IFERROR(__xludf.DUMMYFUNCTION("""COMPUTED_VALUE"""),"WA")</f>
        <v>WA</v>
      </c>
      <c r="BL47" s="11">
        <f>IFERROR(__xludf.DUMMYFUNCTION("""COMPUTED_VALUE"""),1.0)</f>
        <v>1</v>
      </c>
      <c r="BM47" s="10" t="str">
        <f>IFERROR(__xludf.DUMMYFUNCTION("""COMPUTED_VALUE"""),"WA")</f>
        <v>WA</v>
      </c>
      <c r="BN47" s="10">
        <f>IFERROR(__xludf.DUMMYFUNCTION("""COMPUTED_VALUE"""),1.0)</f>
        <v>1</v>
      </c>
      <c r="BO47" s="10" t="str">
        <f>IFERROR(__xludf.DUMMYFUNCTION("""COMPUTED_VALUE"""),"WA")</f>
        <v>WA</v>
      </c>
      <c r="BP47" s="10">
        <f>IFERROR(__xludf.DUMMYFUNCTION("""COMPUTED_VALUE"""),1.0)</f>
        <v>1</v>
      </c>
      <c r="BQ47" s="10">
        <f>IFERROR(__xludf.DUMMYFUNCTION("""COMPUTED_VALUE"""),1.0)</f>
        <v>1</v>
      </c>
      <c r="BR47" s="10">
        <f>IFERROR(__xludf.DUMMYFUNCTION("""COMPUTED_VALUE"""),1.0)</f>
        <v>1</v>
      </c>
      <c r="BS47" s="10">
        <f>IFERROR(__xludf.DUMMYFUNCTION("""COMPUTED_VALUE"""),1.0)</f>
        <v>1</v>
      </c>
      <c r="BT47" s="10">
        <f>IFERROR(__xludf.DUMMYFUNCTION("""COMPUTED_VALUE"""),1.0)</f>
        <v>1</v>
      </c>
      <c r="BU47" s="10">
        <f>IFERROR(__xludf.DUMMYFUNCTION("""COMPUTED_VALUE"""),1.0)</f>
        <v>1</v>
      </c>
      <c r="BV47" s="10">
        <f>IFERROR(__xludf.DUMMYFUNCTION("""COMPUTED_VALUE"""),1.0)</f>
        <v>1</v>
      </c>
      <c r="BW47" s="10">
        <f>IFERROR(__xludf.DUMMYFUNCTION("""COMPUTED_VALUE"""),1.0)</f>
        <v>1</v>
      </c>
      <c r="BX47" s="10" t="str">
        <f>IFERROR(__xludf.DUMMYFUNCTION("""COMPUTED_VALUE"""),"WA")</f>
        <v>WA</v>
      </c>
      <c r="BY47" s="10" t="str">
        <f>IFERROR(__xludf.DUMMYFUNCTION("""COMPUTED_VALUE"""),"WA")</f>
        <v>WA</v>
      </c>
      <c r="BZ47" s="10" t="str">
        <f>IFERROR(__xludf.DUMMYFUNCTION("""COMPUTED_VALUE"""),"WA")</f>
        <v>WA</v>
      </c>
      <c r="CA47" s="10" t="str">
        <f>IFERROR(__xludf.DUMMYFUNCTION("""COMPUTED_VALUE"""),"WA")</f>
        <v>WA</v>
      </c>
      <c r="CB47" s="10" t="str">
        <f>IFERROR(__xludf.DUMMYFUNCTION("""COMPUTED_VALUE"""),"WA")</f>
        <v>WA</v>
      </c>
      <c r="CC47" s="10" t="str">
        <f>IFERROR(__xludf.DUMMYFUNCTION("""COMPUTED_VALUE"""),"WA")</f>
        <v>WA</v>
      </c>
      <c r="CD47" s="10" t="str">
        <f>IFERROR(__xludf.DUMMYFUNCTION("""COMPUTED_VALUE"""),"WA")</f>
        <v>WA</v>
      </c>
      <c r="CE47" s="10">
        <f>IFERROR(__xludf.DUMMYFUNCTION("""COMPUTED_VALUE"""),1.0)</f>
        <v>1</v>
      </c>
      <c r="CF47" s="10">
        <f>IFERROR(__xludf.DUMMYFUNCTION("""COMPUTED_VALUE"""),1.0)</f>
        <v>1</v>
      </c>
      <c r="CG47" s="10">
        <f>IFERROR(__xludf.DUMMYFUNCTION("""COMPUTED_VALUE"""),1.0)</f>
        <v>1</v>
      </c>
      <c r="CH47" s="10" t="str">
        <f>IFERROR(__xludf.DUMMYFUNCTION("""COMPUTED_VALUE"""),"WA")</f>
        <v>WA</v>
      </c>
      <c r="CI47" s="10" t="str">
        <f>IFERROR(__xludf.DUMMYFUNCTION("""COMPUTED_VALUE"""),"WA")</f>
        <v>WA</v>
      </c>
      <c r="CJ47" s="10" t="str">
        <f>IFERROR(__xludf.DUMMYFUNCTION("""COMPUTED_VALUE"""),"WA")</f>
        <v>WA</v>
      </c>
      <c r="CK47" s="10" t="str">
        <f>IFERROR(__xludf.DUMMYFUNCTION("""COMPUTED_VALUE"""),"WA")</f>
        <v>WA</v>
      </c>
      <c r="CL47" s="10" t="str">
        <f>IFERROR(__xludf.DUMMYFUNCTION("""COMPUTED_VALUE"""),"WA")</f>
        <v>WA</v>
      </c>
      <c r="CM47" s="10" t="str">
        <f>IFERROR(__xludf.DUMMYFUNCTION("""COMPUTED_VALUE"""),"WA")</f>
        <v>WA</v>
      </c>
      <c r="CN47" s="10" t="str">
        <f>IFERROR(__xludf.DUMMYFUNCTION("""COMPUTED_VALUE"""),"WA")</f>
        <v>WA</v>
      </c>
      <c r="CO47" s="11" t="str">
        <f>IFERROR(__xludf.DUMMYFUNCTION("""COMPUTED_VALUE"""),"-")</f>
        <v>-</v>
      </c>
      <c r="CP47" s="10" t="str">
        <f>IFERROR(__xludf.DUMMYFUNCTION("""COMPUTED_VALUE"""),"-")</f>
        <v>-</v>
      </c>
      <c r="CQ47" s="10" t="str">
        <f>IFERROR(__xludf.DUMMYFUNCTION("""COMPUTED_VALUE"""),"-")</f>
        <v>-</v>
      </c>
      <c r="CR47" s="10" t="str">
        <f>IFERROR(__xludf.DUMMYFUNCTION("""COMPUTED_VALUE"""),"-")</f>
        <v>-</v>
      </c>
      <c r="CS47" s="10" t="str">
        <f>IFERROR(__xludf.DUMMYFUNCTION("""COMPUTED_VALUE"""),"-")</f>
        <v>-</v>
      </c>
      <c r="CT47" s="10" t="str">
        <f>IFERROR(__xludf.DUMMYFUNCTION("""COMPUTED_VALUE"""),"-")</f>
        <v>-</v>
      </c>
      <c r="CU47" s="10" t="str">
        <f>IFERROR(__xludf.DUMMYFUNCTION("""COMPUTED_VALUE"""),"-")</f>
        <v>-</v>
      </c>
      <c r="CV47" s="10" t="str">
        <f>IFERROR(__xludf.DUMMYFUNCTION("""COMPUTED_VALUE"""),"-")</f>
        <v>-</v>
      </c>
      <c r="CW47" s="10" t="str">
        <f>IFERROR(__xludf.DUMMYFUNCTION("""COMPUTED_VALUE"""),"-")</f>
        <v>-</v>
      </c>
      <c r="CX47" s="10" t="str">
        <f>IFERROR(__xludf.DUMMYFUNCTION("""COMPUTED_VALUE"""),"-")</f>
        <v>-</v>
      </c>
      <c r="CY47" s="10" t="str">
        <f>IFERROR(__xludf.DUMMYFUNCTION("""COMPUTED_VALUE"""),"-")</f>
        <v>-</v>
      </c>
      <c r="CZ47" s="10" t="str">
        <f>IFERROR(__xludf.DUMMYFUNCTION("""COMPUTED_VALUE"""),"-")</f>
        <v>-</v>
      </c>
      <c r="DA47" s="10" t="str">
        <f>IFERROR(__xludf.DUMMYFUNCTION("""COMPUTED_VALUE"""),"-")</f>
        <v>-</v>
      </c>
      <c r="DB47" s="10" t="str">
        <f>IFERROR(__xludf.DUMMYFUNCTION("""COMPUTED_VALUE"""),"-")</f>
        <v>-</v>
      </c>
      <c r="DC47" s="10" t="str">
        <f>IFERROR(__xludf.DUMMYFUNCTION("""COMPUTED_VALUE"""),"-")</f>
        <v>-</v>
      </c>
      <c r="DD47" s="10" t="str">
        <f>IFERROR(__xludf.DUMMYFUNCTION("""COMPUTED_VALUE"""),"-")</f>
        <v>-</v>
      </c>
      <c r="DE47" s="10" t="str">
        <f>IFERROR(__xludf.DUMMYFUNCTION("""COMPUTED_VALUE"""),"-")</f>
        <v>-</v>
      </c>
      <c r="DF47" s="10" t="str">
        <f>IFERROR(__xludf.DUMMYFUNCTION("""COMPUTED_VALUE"""),"-")</f>
        <v>-</v>
      </c>
      <c r="DG47" s="10" t="str">
        <f>IFERROR(__xludf.DUMMYFUNCTION("""COMPUTED_VALUE"""),"-")</f>
        <v>-</v>
      </c>
      <c r="DH47" s="10" t="str">
        <f>IFERROR(__xludf.DUMMYFUNCTION("""COMPUTED_VALUE"""),"-")</f>
        <v>-</v>
      </c>
      <c r="DI47" s="10" t="str">
        <f>IFERROR(__xludf.DUMMYFUNCTION("""COMPUTED_VALUE"""),"-")</f>
        <v>-</v>
      </c>
      <c r="DJ47" s="10" t="str">
        <f>IFERROR(__xludf.DUMMYFUNCTION("""COMPUTED_VALUE"""),"-")</f>
        <v>-</v>
      </c>
      <c r="DK47" s="10" t="str">
        <f>IFERROR(__xludf.DUMMYFUNCTION("""COMPUTED_VALUE"""),"-")</f>
        <v>-</v>
      </c>
      <c r="DL47" s="10" t="str">
        <f>IFERROR(__xludf.DUMMYFUNCTION("""COMPUTED_VALUE"""),"-")</f>
        <v>-</v>
      </c>
      <c r="DM47" s="10" t="str">
        <f>IFERROR(__xludf.DUMMYFUNCTION("""COMPUTED_VALUE"""),"-")</f>
        <v>-</v>
      </c>
      <c r="DN47" s="10" t="str">
        <f>IFERROR(__xludf.DUMMYFUNCTION("""COMPUTED_VALUE"""),"-")</f>
        <v>-</v>
      </c>
      <c r="DO47" s="10" t="str">
        <f>IFERROR(__xludf.DUMMYFUNCTION("""COMPUTED_VALUE"""),"-")</f>
        <v>-</v>
      </c>
      <c r="DP47" s="10" t="str">
        <f>IFERROR(__xludf.DUMMYFUNCTION("""COMPUTED_VALUE"""),"-")</f>
        <v>-</v>
      </c>
      <c r="DQ47" s="10" t="str">
        <f>IFERROR(__xludf.DUMMYFUNCTION("""COMPUTED_VALUE"""),"-")</f>
        <v>-</v>
      </c>
      <c r="DR47" s="10" t="str">
        <f>IFERROR(__xludf.DUMMYFUNCTION("""COMPUTED_VALUE"""),"-")</f>
        <v>-</v>
      </c>
      <c r="DS47" s="10" t="str">
        <f>IFERROR(__xludf.DUMMYFUNCTION("""COMPUTED_VALUE"""),"-")</f>
        <v>-</v>
      </c>
      <c r="DT47" s="10" t="str">
        <f>IFERROR(__xludf.DUMMYFUNCTION("""COMPUTED_VALUE"""),"-")</f>
        <v>-</v>
      </c>
      <c r="DU47" s="10" t="str">
        <f>IFERROR(__xludf.DUMMYFUNCTION("""COMPUTED_VALUE"""),"-")</f>
        <v>-</v>
      </c>
      <c r="DV47" s="10" t="str">
        <f>IFERROR(__xludf.DUMMYFUNCTION("""COMPUTED_VALUE"""),"-")</f>
        <v>-</v>
      </c>
      <c r="DW47" s="10" t="str">
        <f>IFERROR(__xludf.DUMMYFUNCTION("""COMPUTED_VALUE"""),"-")</f>
        <v>-</v>
      </c>
      <c r="DX47" s="10" t="str">
        <f>IFERROR(__xludf.DUMMYFUNCTION("""COMPUTED_VALUE"""),"-")</f>
        <v>-</v>
      </c>
      <c r="DY47" s="10" t="str">
        <f>IFERROR(__xludf.DUMMYFUNCTION("""COMPUTED_VALUE"""),"-")</f>
        <v>-</v>
      </c>
      <c r="DZ47" s="10" t="str">
        <f>IFERROR(__xludf.DUMMYFUNCTION("""COMPUTED_VALUE"""),"-")</f>
        <v>-</v>
      </c>
      <c r="EA47" s="10" t="str">
        <f>IFERROR(__xludf.DUMMYFUNCTION("""COMPUTED_VALUE"""),"-")</f>
        <v>-</v>
      </c>
      <c r="EB47" s="10" t="str">
        <f>IFERROR(__xludf.DUMMYFUNCTION("""COMPUTED_VALUE"""),"-")</f>
        <v>-</v>
      </c>
      <c r="EC47" s="10" t="str">
        <f>IFERROR(__xludf.DUMMYFUNCTION("""COMPUTED_VALUE"""),"-")</f>
        <v>-</v>
      </c>
      <c r="ED47" s="10" t="str">
        <f>IFERROR(__xludf.DUMMYFUNCTION("""COMPUTED_VALUE"""),"-")</f>
        <v>-</v>
      </c>
      <c r="EE47" s="10" t="str">
        <f>IFERROR(__xludf.DUMMYFUNCTION("""COMPUTED_VALUE"""),"-")</f>
        <v>-</v>
      </c>
      <c r="EF47" s="10" t="str">
        <f>IFERROR(__xludf.DUMMYFUNCTION("""COMPUTED_VALUE"""),"-")</f>
        <v>-</v>
      </c>
      <c r="EG47" s="10" t="str">
        <f>IFERROR(__xludf.DUMMYFUNCTION("""COMPUTED_VALUE"""),"-")</f>
        <v>-</v>
      </c>
      <c r="EH47" s="10" t="str">
        <f>IFERROR(__xludf.DUMMYFUNCTION("""COMPUTED_VALUE"""),"-")</f>
        <v>-</v>
      </c>
      <c r="EI47" s="10" t="str">
        <f>IFERROR(__xludf.DUMMYFUNCTION("""COMPUTED_VALUE"""),"-")</f>
        <v>-</v>
      </c>
      <c r="EJ47" s="10" t="str">
        <f>IFERROR(__xludf.DUMMYFUNCTION("""COMPUTED_VALUE"""),"-")</f>
        <v>-</v>
      </c>
      <c r="EK47" s="10" t="str">
        <f>IFERROR(__xludf.DUMMYFUNCTION("""COMPUTED_VALUE"""),"-")</f>
        <v>-</v>
      </c>
      <c r="EL47" s="10" t="str">
        <f>IFERROR(__xludf.DUMMYFUNCTION("""COMPUTED_VALUE"""),"-")</f>
        <v>-</v>
      </c>
      <c r="EM47" s="10" t="str">
        <f>IFERROR(__xludf.DUMMYFUNCTION("""COMPUTED_VALUE"""),"-")</f>
        <v>-</v>
      </c>
      <c r="EN47" s="10" t="str">
        <f>IFERROR(__xludf.DUMMYFUNCTION("""COMPUTED_VALUE"""),"-")</f>
        <v>-</v>
      </c>
      <c r="EO47" s="10" t="str">
        <f>IFERROR(__xludf.DUMMYFUNCTION("""COMPUTED_VALUE"""),"-")</f>
        <v>-</v>
      </c>
      <c r="EP47" s="10" t="str">
        <f>IFERROR(__xludf.DUMMYFUNCTION("""COMPUTED_VALUE"""),"-")</f>
        <v>-</v>
      </c>
      <c r="EQ47" s="10" t="str">
        <f>IFERROR(__xludf.DUMMYFUNCTION("""COMPUTED_VALUE"""),"-")</f>
        <v>-</v>
      </c>
      <c r="ER47" s="10" t="str">
        <f>IFERROR(__xludf.DUMMYFUNCTION("""COMPUTED_VALUE"""),"-")</f>
        <v>-</v>
      </c>
      <c r="ES47" s="10" t="str">
        <f>IFERROR(__xludf.DUMMYFUNCTION("""COMPUTED_VALUE"""),"-")</f>
        <v>-</v>
      </c>
      <c r="ET47" s="10" t="str">
        <f>IFERROR(__xludf.DUMMYFUNCTION("""COMPUTED_VALUE"""),"-")</f>
        <v>-</v>
      </c>
      <c r="EU47" s="10" t="str">
        <f>IFERROR(__xludf.DUMMYFUNCTION("""COMPUTED_VALUE"""),"-")</f>
        <v>-</v>
      </c>
      <c r="EV47" s="10" t="str">
        <f>IFERROR(__xludf.DUMMYFUNCTION("""COMPUTED_VALUE"""),"-")</f>
        <v>-</v>
      </c>
      <c r="EW47" s="10" t="str">
        <f>IFERROR(__xludf.DUMMYFUNCTION("""COMPUTED_VALUE"""),"-")</f>
        <v>-</v>
      </c>
      <c r="EX47" s="10" t="str">
        <f>IFERROR(__xludf.DUMMYFUNCTION("""COMPUTED_VALUE"""),"-")</f>
        <v>-</v>
      </c>
      <c r="EY47" s="10" t="str">
        <f>IFERROR(__xludf.DUMMYFUNCTION("""COMPUTED_VALUE"""),"-")</f>
        <v>-</v>
      </c>
      <c r="EZ47" s="10" t="str">
        <f>IFERROR(__xludf.DUMMYFUNCTION("""COMPUTED_VALUE"""),"-")</f>
        <v>-</v>
      </c>
      <c r="FA47" s="10" t="str">
        <f>IFERROR(__xludf.DUMMYFUNCTION("""COMPUTED_VALUE"""),"-")</f>
        <v>-</v>
      </c>
      <c r="FB47" s="10" t="str">
        <f>IFERROR(__xludf.DUMMYFUNCTION("""COMPUTED_VALUE"""),"-")</f>
        <v>-</v>
      </c>
      <c r="FC47" s="10" t="str">
        <f>IFERROR(__xludf.DUMMYFUNCTION("""COMPUTED_VALUE"""),"-")</f>
        <v>-</v>
      </c>
      <c r="FD47" s="11" t="str">
        <f>IFERROR(__xludf.DUMMYFUNCTION("""COMPUTED_VALUE"""),"-")</f>
        <v>-</v>
      </c>
      <c r="FE47" s="10" t="str">
        <f>IFERROR(__xludf.DUMMYFUNCTION("""COMPUTED_VALUE"""),"-")</f>
        <v>-</v>
      </c>
      <c r="FF47" s="10" t="str">
        <f>IFERROR(__xludf.DUMMYFUNCTION("""COMPUTED_VALUE"""),"-")</f>
        <v>-</v>
      </c>
      <c r="FG47" s="10" t="str">
        <f>IFERROR(__xludf.DUMMYFUNCTION("""COMPUTED_VALUE"""),"-")</f>
        <v>-</v>
      </c>
      <c r="FH47" s="10" t="str">
        <f>IFERROR(__xludf.DUMMYFUNCTION("""COMPUTED_VALUE"""),"-")</f>
        <v>-</v>
      </c>
      <c r="FI47" s="10" t="str">
        <f>IFERROR(__xludf.DUMMYFUNCTION("""COMPUTED_VALUE"""),"-")</f>
        <v>-</v>
      </c>
      <c r="FJ47" s="10" t="str">
        <f>IFERROR(__xludf.DUMMYFUNCTION("""COMPUTED_VALUE"""),"-")</f>
        <v>-</v>
      </c>
      <c r="FK47" s="10" t="str">
        <f>IFERROR(__xludf.DUMMYFUNCTION("""COMPUTED_VALUE"""),"-")</f>
        <v>-</v>
      </c>
      <c r="FL47" s="10" t="str">
        <f>IFERROR(__xludf.DUMMYFUNCTION("""COMPUTED_VALUE"""),"-")</f>
        <v>-</v>
      </c>
      <c r="FM47" s="10" t="str">
        <f>IFERROR(__xludf.DUMMYFUNCTION("""COMPUTED_VALUE"""),"-")</f>
        <v>-</v>
      </c>
      <c r="FN47" s="10" t="str">
        <f>IFERROR(__xludf.DUMMYFUNCTION("""COMPUTED_VALUE"""),"-")</f>
        <v>-</v>
      </c>
      <c r="FO47" s="10" t="str">
        <f>IFERROR(__xludf.DUMMYFUNCTION("""COMPUTED_VALUE"""),"-")</f>
        <v>-</v>
      </c>
      <c r="FP47" s="10" t="str">
        <f>IFERROR(__xludf.DUMMYFUNCTION("""COMPUTED_VALUE"""),"-")</f>
        <v>-</v>
      </c>
      <c r="FQ47" s="10" t="str">
        <f>IFERROR(__xludf.DUMMYFUNCTION("""COMPUTED_VALUE"""),"-")</f>
        <v>-</v>
      </c>
      <c r="FR47" s="10" t="str">
        <f>IFERROR(__xludf.DUMMYFUNCTION("""COMPUTED_VALUE"""),"-")</f>
        <v>-</v>
      </c>
      <c r="FS47" s="10" t="str">
        <f>IFERROR(__xludf.DUMMYFUNCTION("""COMPUTED_VALUE"""),"-")</f>
        <v>-</v>
      </c>
      <c r="FT47" s="10" t="str">
        <f>IFERROR(__xludf.DUMMYFUNCTION("""COMPUTED_VALUE"""),"-")</f>
        <v>-</v>
      </c>
      <c r="FU47" s="10" t="str">
        <f>IFERROR(__xludf.DUMMYFUNCTION("""COMPUTED_VALUE"""),"-")</f>
        <v>-</v>
      </c>
      <c r="FV47" s="10" t="str">
        <f>IFERROR(__xludf.DUMMYFUNCTION("""COMPUTED_VALUE"""),"-")</f>
        <v>-</v>
      </c>
      <c r="FW47" s="10" t="str">
        <f>IFERROR(__xludf.DUMMYFUNCTION("""COMPUTED_VALUE"""),"-")</f>
        <v>-</v>
      </c>
      <c r="FX47" s="10" t="str">
        <f>IFERROR(__xludf.DUMMYFUNCTION("""COMPUTED_VALUE"""),"-")</f>
        <v>-</v>
      </c>
      <c r="FY47" s="10" t="str">
        <f>IFERROR(__xludf.DUMMYFUNCTION("""COMPUTED_VALUE"""),"-")</f>
        <v>-</v>
      </c>
      <c r="FZ47" s="10" t="str">
        <f>IFERROR(__xludf.DUMMYFUNCTION("""COMPUTED_VALUE"""),"-")</f>
        <v>-</v>
      </c>
      <c r="GA47" s="10" t="str">
        <f>IFERROR(__xludf.DUMMYFUNCTION("""COMPUTED_VALUE"""),"-")</f>
        <v>-</v>
      </c>
      <c r="GB47" s="10" t="str">
        <f>IFERROR(__xludf.DUMMYFUNCTION("""COMPUTED_VALUE"""),"-")</f>
        <v>-</v>
      </c>
      <c r="GC47" s="10" t="str">
        <f>IFERROR(__xludf.DUMMYFUNCTION("""COMPUTED_VALUE"""),"-")</f>
        <v>-</v>
      </c>
      <c r="GD47" s="10" t="str">
        <f>IFERROR(__xludf.DUMMYFUNCTION("""COMPUTED_VALUE"""),"-")</f>
        <v>-</v>
      </c>
      <c r="GE47" s="10" t="str">
        <f>IFERROR(__xludf.DUMMYFUNCTION("""COMPUTED_VALUE"""),"-")</f>
        <v>-</v>
      </c>
      <c r="GF47" s="10" t="str">
        <f>IFERROR(__xludf.DUMMYFUNCTION("""COMPUTED_VALUE"""),"-")</f>
        <v>-</v>
      </c>
      <c r="GG47" s="10" t="str">
        <f>IFERROR(__xludf.DUMMYFUNCTION("""COMPUTED_VALUE"""),"-")</f>
        <v>-</v>
      </c>
      <c r="GH47" s="10" t="str">
        <f>IFERROR(__xludf.DUMMYFUNCTION("""COMPUTED_VALUE"""),"-")</f>
        <v>-</v>
      </c>
      <c r="GI47" s="10" t="str">
        <f>IFERROR(__xludf.DUMMYFUNCTION("""COMPUTED_VALUE"""),"-")</f>
        <v>-</v>
      </c>
      <c r="GJ47" s="10" t="str">
        <f>IFERROR(__xludf.DUMMYFUNCTION("""COMPUTED_VALUE"""),"-")</f>
        <v>-</v>
      </c>
      <c r="GK47" s="10" t="str">
        <f>IFERROR(__xludf.DUMMYFUNCTION("""COMPUTED_VALUE"""),"-")</f>
        <v>-</v>
      </c>
      <c r="GL47" s="10" t="str">
        <f>IFERROR(__xludf.DUMMYFUNCTION("""COMPUTED_VALUE"""),"-")</f>
        <v>-</v>
      </c>
      <c r="GM47" s="10" t="str">
        <f>IFERROR(__xludf.DUMMYFUNCTION("""COMPUTED_VALUE"""),"-")</f>
        <v>-</v>
      </c>
      <c r="GN47" s="10" t="str">
        <f>IFERROR(__xludf.DUMMYFUNCTION("""COMPUTED_VALUE"""),"-")</f>
        <v>-</v>
      </c>
      <c r="GO47" s="10" t="str">
        <f>IFERROR(__xludf.DUMMYFUNCTION("""COMPUTED_VALUE"""),"-")</f>
        <v>-</v>
      </c>
      <c r="GP47" s="10" t="str">
        <f>IFERROR(__xludf.DUMMYFUNCTION("""COMPUTED_VALUE"""),"-")</f>
        <v>-</v>
      </c>
      <c r="GQ47" s="10" t="str">
        <f>IFERROR(__xludf.DUMMYFUNCTION("""COMPUTED_VALUE"""),"-")</f>
        <v>-</v>
      </c>
      <c r="GR47" s="10" t="str">
        <f>IFERROR(__xludf.DUMMYFUNCTION("""COMPUTED_VALUE"""),"-")</f>
        <v>-</v>
      </c>
      <c r="GS47" s="10" t="str">
        <f>IFERROR(__xludf.DUMMYFUNCTION("""COMPUTED_VALUE"""),"-")</f>
        <v>-</v>
      </c>
      <c r="GT47" s="10" t="str">
        <f>IFERROR(__xludf.DUMMYFUNCTION("""COMPUTED_VALUE"""),"-")</f>
        <v>-</v>
      </c>
      <c r="GU47" s="10" t="str">
        <f>IFERROR(__xludf.DUMMYFUNCTION("""COMPUTED_VALUE"""),"-")</f>
        <v>-</v>
      </c>
      <c r="GV47" s="10" t="str">
        <f>IFERROR(__xludf.DUMMYFUNCTION("""COMPUTED_VALUE"""),"-")</f>
        <v>-</v>
      </c>
      <c r="GW47" s="10" t="str">
        <f>IFERROR(__xludf.DUMMYFUNCTION("""COMPUTED_VALUE"""),"-")</f>
        <v>-</v>
      </c>
      <c r="GX47" s="10" t="str">
        <f>IFERROR(__xludf.DUMMYFUNCTION("""COMPUTED_VALUE"""),"-")</f>
        <v>-</v>
      </c>
      <c r="GY47" s="10" t="str">
        <f>IFERROR(__xludf.DUMMYFUNCTION("""COMPUTED_VALUE"""),"-")</f>
        <v>-</v>
      </c>
      <c r="GZ47" s="10" t="str">
        <f>IFERROR(__xludf.DUMMYFUNCTION("""COMPUTED_VALUE"""),"-")</f>
        <v>-</v>
      </c>
      <c r="HA47" s="10" t="str">
        <f>IFERROR(__xludf.DUMMYFUNCTION("""COMPUTED_VALUE"""),"-")</f>
        <v>-</v>
      </c>
      <c r="HB47" s="10" t="str">
        <f>IFERROR(__xludf.DUMMYFUNCTION("""COMPUTED_VALUE"""),"-")</f>
        <v>-</v>
      </c>
      <c r="HC47" s="10" t="str">
        <f>IFERROR(__xludf.DUMMYFUNCTION("""COMPUTED_VALUE"""),"-")</f>
        <v>-</v>
      </c>
      <c r="HD47" s="10" t="str">
        <f>IFERROR(__xludf.DUMMYFUNCTION("""COMPUTED_VALUE"""),"-")</f>
        <v>-</v>
      </c>
      <c r="HE47" s="10" t="str">
        <f>IFERROR(__xludf.DUMMYFUNCTION("""COMPUTED_VALUE"""),"-")</f>
        <v>-</v>
      </c>
      <c r="HF47" s="10" t="str">
        <f>IFERROR(__xludf.DUMMYFUNCTION("""COMPUTED_VALUE"""),"-")</f>
        <v>-</v>
      </c>
      <c r="HG47" s="10" t="str">
        <f>IFERROR(__xludf.DUMMYFUNCTION("""COMPUTED_VALUE"""),"-")</f>
        <v>-</v>
      </c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</row>
    <row r="48">
      <c r="A48" s="7"/>
      <c r="B48" s="8"/>
      <c r="C48" s="8" t="str">
        <f t="shared" si="1"/>
        <v>46 - 56</v>
      </c>
      <c r="D48" s="7" t="str">
        <f>IFERROR(__xludf.DUMMYFUNCTION("""COMPUTED_VALUE"""),"lazica")</f>
        <v>lazica</v>
      </c>
      <c r="E48" s="7" t="str">
        <f>IFERROR(__xludf.DUMMYFUNCTION("""COMPUTED_VALUE"""),"Lazar")</f>
        <v>Lazar</v>
      </c>
      <c r="F48" s="7" t="str">
        <f>IFERROR(__xludf.DUMMYFUNCTION("""COMPUTED_VALUE"""),"Stojanović")</f>
        <v>Stojanović</v>
      </c>
      <c r="G48" s="9">
        <f>IFERROR(__xludf.DUMMYFUNCTION("""COMPUTED_VALUE"""),58.0)</f>
        <v>58</v>
      </c>
      <c r="H48" s="7" t="str">
        <f>IFERROR(__xludf.DUMMYFUNCTION("""COMPUTED_VALUE"""),"ODOBREN")</f>
        <v>ODOBREN</v>
      </c>
      <c r="I48" s="7" t="str">
        <f>IFERROR(__xludf.DUMMYFUNCTION("""COMPUTED_VALUE"""),"Niš")</f>
        <v>Niš</v>
      </c>
      <c r="J48" s="7" t="str">
        <f>IFERROR(__xludf.DUMMYFUNCTION("""COMPUTED_VALUE"""),"Elektrotehnička škola Nikola Tesla")</f>
        <v>Elektrotehnička škola Nikola Tesla</v>
      </c>
      <c r="K48" s="7" t="str">
        <f>IFERROR(__xludf.DUMMYFUNCTION("""COMPUTED_VALUE"""),"III")</f>
        <v>III</v>
      </c>
      <c r="L48" s="7" t="str">
        <f>IFERROR(__xludf.DUMMYFUNCTION("""COMPUTED_VALUE"""),"B")</f>
        <v>B</v>
      </c>
      <c r="M48" s="7" t="str">
        <f>IFERROR(__xludf.DUMMYFUNCTION("""COMPUTED_VALUE"""),"Milena Krstić")</f>
        <v>Milena Krstić</v>
      </c>
      <c r="N48" s="11">
        <f>IFERROR(__xludf.DUMMYFUNCTION("""COMPUTED_VALUE"""),15.0)</f>
        <v>15</v>
      </c>
      <c r="O48" s="10">
        <f>IFERROR(__xludf.DUMMYFUNCTION("""COMPUTED_VALUE"""),43.0)</f>
        <v>43</v>
      </c>
      <c r="P48" s="10" t="str">
        <f>IFERROR(__xludf.DUMMYFUNCTION("""COMPUTED_VALUE"""),"-")</f>
        <v>-</v>
      </c>
      <c r="Q48" s="10">
        <f>IFERROR(__xludf.DUMMYFUNCTION("""COMPUTED_VALUE"""),19.0)</f>
        <v>19</v>
      </c>
      <c r="R48" s="10" t="str">
        <f>IFERROR(__xludf.DUMMYFUNCTION("""COMPUTED_VALUE"""),"-")</f>
        <v>-</v>
      </c>
      <c r="S48" s="10" t="str">
        <f>IFERROR(__xludf.DUMMYFUNCTION("""COMPUTED_VALUE"""),"-")</f>
        <v>-</v>
      </c>
      <c r="T48" s="11">
        <f>IFERROR(__xludf.DUMMYFUNCTION("""COMPUTED_VALUE"""),1.0)</f>
        <v>1</v>
      </c>
      <c r="U48" s="10">
        <f>IFERROR(__xludf.DUMMYFUNCTION("""COMPUTED_VALUE"""),1.0)</f>
        <v>1</v>
      </c>
      <c r="V48" s="10">
        <f>IFERROR(__xludf.DUMMYFUNCTION("""COMPUTED_VALUE"""),1.0)</f>
        <v>1</v>
      </c>
      <c r="W48" s="10">
        <f>IFERROR(__xludf.DUMMYFUNCTION("""COMPUTED_VALUE"""),1.0)</f>
        <v>1</v>
      </c>
      <c r="X48" s="10">
        <f>IFERROR(__xludf.DUMMYFUNCTION("""COMPUTED_VALUE"""),1.0)</f>
        <v>1</v>
      </c>
      <c r="Y48" s="10">
        <f>IFERROR(__xludf.DUMMYFUNCTION("""COMPUTED_VALUE"""),1.0)</f>
        <v>1</v>
      </c>
      <c r="Z48" s="10" t="str">
        <f>IFERROR(__xludf.DUMMYFUNCTION("""COMPUTED_VALUE"""),"TLE")</f>
        <v>TLE</v>
      </c>
      <c r="AA48" s="10" t="str">
        <f>IFERROR(__xludf.DUMMYFUNCTION("""COMPUTED_VALUE"""),"TLE")</f>
        <v>TLE</v>
      </c>
      <c r="AB48" s="10" t="str">
        <f>IFERROR(__xludf.DUMMYFUNCTION("""COMPUTED_VALUE"""),"TLE")</f>
        <v>TLE</v>
      </c>
      <c r="AC48" s="10" t="str">
        <f>IFERROR(__xludf.DUMMYFUNCTION("""COMPUTED_VALUE"""),"TLE")</f>
        <v>TLE</v>
      </c>
      <c r="AD48" s="10" t="str">
        <f>IFERROR(__xludf.DUMMYFUNCTION("""COMPUTED_VALUE"""),"TLE")</f>
        <v>TLE</v>
      </c>
      <c r="AE48" s="10" t="str">
        <f>IFERROR(__xludf.DUMMYFUNCTION("""COMPUTED_VALUE"""),"TLE")</f>
        <v>TLE</v>
      </c>
      <c r="AF48" s="10" t="str">
        <f>IFERROR(__xludf.DUMMYFUNCTION("""COMPUTED_VALUE"""),"TLE")</f>
        <v>TLE</v>
      </c>
      <c r="AG48" s="10" t="str">
        <f>IFERROR(__xludf.DUMMYFUNCTION("""COMPUTED_VALUE"""),"TLE")</f>
        <v>TLE</v>
      </c>
      <c r="AH48" s="10" t="str">
        <f>IFERROR(__xludf.DUMMYFUNCTION("""COMPUTED_VALUE"""),"TLE")</f>
        <v>TLE</v>
      </c>
      <c r="AI48" s="10" t="str">
        <f>IFERROR(__xludf.DUMMYFUNCTION("""COMPUTED_VALUE"""),"TLE")</f>
        <v>TLE</v>
      </c>
      <c r="AJ48" s="10" t="str">
        <f>IFERROR(__xludf.DUMMYFUNCTION("""COMPUTED_VALUE"""),"TLE")</f>
        <v>TLE</v>
      </c>
      <c r="AK48" s="10" t="str">
        <f>IFERROR(__xludf.DUMMYFUNCTION("""COMPUTED_VALUE"""),"TLE")</f>
        <v>TLE</v>
      </c>
      <c r="AL48" s="10" t="str">
        <f>IFERROR(__xludf.DUMMYFUNCTION("""COMPUTED_VALUE"""),"TLE")</f>
        <v>TLE</v>
      </c>
      <c r="AM48" s="10" t="str">
        <f>IFERROR(__xludf.DUMMYFUNCTION("""COMPUTED_VALUE"""),"TLE")</f>
        <v>TLE</v>
      </c>
      <c r="AN48" s="11">
        <f>IFERROR(__xludf.DUMMYFUNCTION("""COMPUTED_VALUE"""),1.0)</f>
        <v>1</v>
      </c>
      <c r="AO48" s="10">
        <f>IFERROR(__xludf.DUMMYFUNCTION("""COMPUTED_VALUE"""),1.0)</f>
        <v>1</v>
      </c>
      <c r="AP48" s="10">
        <f>IFERROR(__xludf.DUMMYFUNCTION("""COMPUTED_VALUE"""),1.0)</f>
        <v>1</v>
      </c>
      <c r="AQ48" s="10">
        <f>IFERROR(__xludf.DUMMYFUNCTION("""COMPUTED_VALUE"""),1.0)</f>
        <v>1</v>
      </c>
      <c r="AR48" s="10">
        <f>IFERROR(__xludf.DUMMYFUNCTION("""COMPUTED_VALUE"""),1.0)</f>
        <v>1</v>
      </c>
      <c r="AS48" s="10">
        <f>IFERROR(__xludf.DUMMYFUNCTION("""COMPUTED_VALUE"""),1.0)</f>
        <v>1</v>
      </c>
      <c r="AT48" s="10">
        <f>IFERROR(__xludf.DUMMYFUNCTION("""COMPUTED_VALUE"""),1.0)</f>
        <v>1</v>
      </c>
      <c r="AU48" s="10">
        <f>IFERROR(__xludf.DUMMYFUNCTION("""COMPUTED_VALUE"""),1.0)</f>
        <v>1</v>
      </c>
      <c r="AV48" s="10">
        <f>IFERROR(__xludf.DUMMYFUNCTION("""COMPUTED_VALUE"""),1.0)</f>
        <v>1</v>
      </c>
      <c r="AW48" s="10">
        <f>IFERROR(__xludf.DUMMYFUNCTION("""COMPUTED_VALUE"""),1.0)</f>
        <v>1</v>
      </c>
      <c r="AX48" s="10">
        <f>IFERROR(__xludf.DUMMYFUNCTION("""COMPUTED_VALUE"""),1.0)</f>
        <v>1</v>
      </c>
      <c r="AY48" s="10">
        <f>IFERROR(__xludf.DUMMYFUNCTION("""COMPUTED_VALUE"""),1.0)</f>
        <v>1</v>
      </c>
      <c r="AZ48" s="10">
        <f>IFERROR(__xludf.DUMMYFUNCTION("""COMPUTED_VALUE"""),1.0)</f>
        <v>1</v>
      </c>
      <c r="BA48" s="10" t="str">
        <f>IFERROR(__xludf.DUMMYFUNCTION("""COMPUTED_VALUE"""),"WA")</f>
        <v>WA</v>
      </c>
      <c r="BB48" s="10">
        <f>IFERROR(__xludf.DUMMYFUNCTION("""COMPUTED_VALUE"""),1.0)</f>
        <v>1</v>
      </c>
      <c r="BC48" s="10" t="str">
        <f>IFERROR(__xludf.DUMMYFUNCTION("""COMPUTED_VALUE"""),"WA")</f>
        <v>WA</v>
      </c>
      <c r="BD48" s="10" t="str">
        <f>IFERROR(__xludf.DUMMYFUNCTION("""COMPUTED_VALUE"""),"WA")</f>
        <v>WA</v>
      </c>
      <c r="BE48" s="10">
        <f>IFERROR(__xludf.DUMMYFUNCTION("""COMPUTED_VALUE"""),1.0)</f>
        <v>1</v>
      </c>
      <c r="BF48" s="10">
        <f>IFERROR(__xludf.DUMMYFUNCTION("""COMPUTED_VALUE"""),1.0)</f>
        <v>1</v>
      </c>
      <c r="BG48" s="10" t="str">
        <f>IFERROR(__xludf.DUMMYFUNCTION("""COMPUTED_VALUE"""),"WA")</f>
        <v>WA</v>
      </c>
      <c r="BH48" s="10">
        <f>IFERROR(__xludf.DUMMYFUNCTION("""COMPUTED_VALUE"""),1.0)</f>
        <v>1</v>
      </c>
      <c r="BI48" s="10">
        <f>IFERROR(__xludf.DUMMYFUNCTION("""COMPUTED_VALUE"""),1.0)</f>
        <v>1</v>
      </c>
      <c r="BJ48" s="10" t="str">
        <f>IFERROR(__xludf.DUMMYFUNCTION("""COMPUTED_VALUE"""),"WA")</f>
        <v>WA</v>
      </c>
      <c r="BK48" s="10">
        <f>IFERROR(__xludf.DUMMYFUNCTION("""COMPUTED_VALUE"""),1.0)</f>
        <v>1</v>
      </c>
      <c r="BL48" s="11" t="str">
        <f>IFERROR(__xludf.DUMMYFUNCTION("""COMPUTED_VALUE"""),"-")</f>
        <v>-</v>
      </c>
      <c r="BM48" s="10" t="str">
        <f>IFERROR(__xludf.DUMMYFUNCTION("""COMPUTED_VALUE"""),"-")</f>
        <v>-</v>
      </c>
      <c r="BN48" s="10" t="str">
        <f>IFERROR(__xludf.DUMMYFUNCTION("""COMPUTED_VALUE"""),"-")</f>
        <v>-</v>
      </c>
      <c r="BO48" s="10" t="str">
        <f>IFERROR(__xludf.DUMMYFUNCTION("""COMPUTED_VALUE"""),"-")</f>
        <v>-</v>
      </c>
      <c r="BP48" s="10" t="str">
        <f>IFERROR(__xludf.DUMMYFUNCTION("""COMPUTED_VALUE"""),"-")</f>
        <v>-</v>
      </c>
      <c r="BQ48" s="10" t="str">
        <f>IFERROR(__xludf.DUMMYFUNCTION("""COMPUTED_VALUE"""),"-")</f>
        <v>-</v>
      </c>
      <c r="BR48" s="10" t="str">
        <f>IFERROR(__xludf.DUMMYFUNCTION("""COMPUTED_VALUE"""),"-")</f>
        <v>-</v>
      </c>
      <c r="BS48" s="10" t="str">
        <f>IFERROR(__xludf.DUMMYFUNCTION("""COMPUTED_VALUE"""),"-")</f>
        <v>-</v>
      </c>
      <c r="BT48" s="10" t="str">
        <f>IFERROR(__xludf.DUMMYFUNCTION("""COMPUTED_VALUE"""),"-")</f>
        <v>-</v>
      </c>
      <c r="BU48" s="10" t="str">
        <f>IFERROR(__xludf.DUMMYFUNCTION("""COMPUTED_VALUE"""),"-")</f>
        <v>-</v>
      </c>
      <c r="BV48" s="10" t="str">
        <f>IFERROR(__xludf.DUMMYFUNCTION("""COMPUTED_VALUE"""),"-")</f>
        <v>-</v>
      </c>
      <c r="BW48" s="10" t="str">
        <f>IFERROR(__xludf.DUMMYFUNCTION("""COMPUTED_VALUE"""),"-")</f>
        <v>-</v>
      </c>
      <c r="BX48" s="10" t="str">
        <f>IFERROR(__xludf.DUMMYFUNCTION("""COMPUTED_VALUE"""),"-")</f>
        <v>-</v>
      </c>
      <c r="BY48" s="10" t="str">
        <f>IFERROR(__xludf.DUMMYFUNCTION("""COMPUTED_VALUE"""),"-")</f>
        <v>-</v>
      </c>
      <c r="BZ48" s="10" t="str">
        <f>IFERROR(__xludf.DUMMYFUNCTION("""COMPUTED_VALUE"""),"-")</f>
        <v>-</v>
      </c>
      <c r="CA48" s="10" t="str">
        <f>IFERROR(__xludf.DUMMYFUNCTION("""COMPUTED_VALUE"""),"-")</f>
        <v>-</v>
      </c>
      <c r="CB48" s="10" t="str">
        <f>IFERROR(__xludf.DUMMYFUNCTION("""COMPUTED_VALUE"""),"-")</f>
        <v>-</v>
      </c>
      <c r="CC48" s="10" t="str">
        <f>IFERROR(__xludf.DUMMYFUNCTION("""COMPUTED_VALUE"""),"-")</f>
        <v>-</v>
      </c>
      <c r="CD48" s="10" t="str">
        <f>IFERROR(__xludf.DUMMYFUNCTION("""COMPUTED_VALUE"""),"-")</f>
        <v>-</v>
      </c>
      <c r="CE48" s="10" t="str">
        <f>IFERROR(__xludf.DUMMYFUNCTION("""COMPUTED_VALUE"""),"-")</f>
        <v>-</v>
      </c>
      <c r="CF48" s="10" t="str">
        <f>IFERROR(__xludf.DUMMYFUNCTION("""COMPUTED_VALUE"""),"-")</f>
        <v>-</v>
      </c>
      <c r="CG48" s="10" t="str">
        <f>IFERROR(__xludf.DUMMYFUNCTION("""COMPUTED_VALUE"""),"-")</f>
        <v>-</v>
      </c>
      <c r="CH48" s="10" t="str">
        <f>IFERROR(__xludf.DUMMYFUNCTION("""COMPUTED_VALUE"""),"-")</f>
        <v>-</v>
      </c>
      <c r="CI48" s="10" t="str">
        <f>IFERROR(__xludf.DUMMYFUNCTION("""COMPUTED_VALUE"""),"-")</f>
        <v>-</v>
      </c>
      <c r="CJ48" s="10" t="str">
        <f>IFERROR(__xludf.DUMMYFUNCTION("""COMPUTED_VALUE"""),"-")</f>
        <v>-</v>
      </c>
      <c r="CK48" s="10" t="str">
        <f>IFERROR(__xludf.DUMMYFUNCTION("""COMPUTED_VALUE"""),"-")</f>
        <v>-</v>
      </c>
      <c r="CL48" s="10" t="str">
        <f>IFERROR(__xludf.DUMMYFUNCTION("""COMPUTED_VALUE"""),"-")</f>
        <v>-</v>
      </c>
      <c r="CM48" s="10" t="str">
        <f>IFERROR(__xludf.DUMMYFUNCTION("""COMPUTED_VALUE"""),"-")</f>
        <v>-</v>
      </c>
      <c r="CN48" s="10" t="str">
        <f>IFERROR(__xludf.DUMMYFUNCTION("""COMPUTED_VALUE"""),"-")</f>
        <v>-</v>
      </c>
      <c r="CO48" s="11">
        <f>IFERROR(__xludf.DUMMYFUNCTION("""COMPUTED_VALUE"""),1.0)</f>
        <v>1</v>
      </c>
      <c r="CP48" s="10">
        <f>IFERROR(__xludf.DUMMYFUNCTION("""COMPUTED_VALUE"""),1.0)</f>
        <v>1</v>
      </c>
      <c r="CQ48" s="10">
        <f>IFERROR(__xludf.DUMMYFUNCTION("""COMPUTED_VALUE"""),1.0)</f>
        <v>1</v>
      </c>
      <c r="CR48" s="10">
        <f>IFERROR(__xludf.DUMMYFUNCTION("""COMPUTED_VALUE"""),1.0)</f>
        <v>1</v>
      </c>
      <c r="CS48" s="10">
        <f>IFERROR(__xludf.DUMMYFUNCTION("""COMPUTED_VALUE"""),1.0)</f>
        <v>1</v>
      </c>
      <c r="CT48" s="10">
        <f>IFERROR(__xludf.DUMMYFUNCTION("""COMPUTED_VALUE"""),1.0)</f>
        <v>1</v>
      </c>
      <c r="CU48" s="10">
        <f>IFERROR(__xludf.DUMMYFUNCTION("""COMPUTED_VALUE"""),1.0)</f>
        <v>1</v>
      </c>
      <c r="CV48" s="10">
        <f>IFERROR(__xludf.DUMMYFUNCTION("""COMPUTED_VALUE"""),1.0)</f>
        <v>1</v>
      </c>
      <c r="CW48" s="10">
        <f>IFERROR(__xludf.DUMMYFUNCTION("""COMPUTED_VALUE"""),1.0)</f>
        <v>1</v>
      </c>
      <c r="CX48" s="10">
        <f>IFERROR(__xludf.DUMMYFUNCTION("""COMPUTED_VALUE"""),1.0)</f>
        <v>1</v>
      </c>
      <c r="CY48" s="10">
        <f>IFERROR(__xludf.DUMMYFUNCTION("""COMPUTED_VALUE"""),1.0)</f>
        <v>1</v>
      </c>
      <c r="CZ48" s="10">
        <f>IFERROR(__xludf.DUMMYFUNCTION("""COMPUTED_VALUE"""),1.0)</f>
        <v>1</v>
      </c>
      <c r="DA48" s="10">
        <f>IFERROR(__xludf.DUMMYFUNCTION("""COMPUTED_VALUE"""),1.0)</f>
        <v>1</v>
      </c>
      <c r="DB48" s="10">
        <f>IFERROR(__xludf.DUMMYFUNCTION("""COMPUTED_VALUE"""),1.0)</f>
        <v>1</v>
      </c>
      <c r="DC48" s="10">
        <f>IFERROR(__xludf.DUMMYFUNCTION("""COMPUTED_VALUE"""),1.0)</f>
        <v>1</v>
      </c>
      <c r="DD48" s="10" t="str">
        <f>IFERROR(__xludf.DUMMYFUNCTION("""COMPUTED_VALUE"""),"WA")</f>
        <v>WA</v>
      </c>
      <c r="DE48" s="10" t="str">
        <f>IFERROR(__xludf.DUMMYFUNCTION("""COMPUTED_VALUE"""),"WA")</f>
        <v>WA</v>
      </c>
      <c r="DF48" s="10">
        <f>IFERROR(__xludf.DUMMYFUNCTION("""COMPUTED_VALUE"""),1.0)</f>
        <v>1</v>
      </c>
      <c r="DG48" s="10" t="str">
        <f>IFERROR(__xludf.DUMMYFUNCTION("""COMPUTED_VALUE"""),"WA")</f>
        <v>WA</v>
      </c>
      <c r="DH48" s="10">
        <f>IFERROR(__xludf.DUMMYFUNCTION("""COMPUTED_VALUE"""),1.0)</f>
        <v>1</v>
      </c>
      <c r="DI48" s="10">
        <f>IFERROR(__xludf.DUMMYFUNCTION("""COMPUTED_VALUE"""),1.0)</f>
        <v>1</v>
      </c>
      <c r="DJ48" s="10">
        <f>IFERROR(__xludf.DUMMYFUNCTION("""COMPUTED_VALUE"""),1.0)</f>
        <v>1</v>
      </c>
      <c r="DK48" s="10">
        <f>IFERROR(__xludf.DUMMYFUNCTION("""COMPUTED_VALUE"""),1.0)</f>
        <v>1</v>
      </c>
      <c r="DL48" s="10" t="str">
        <f>IFERROR(__xludf.DUMMYFUNCTION("""COMPUTED_VALUE"""),"WA")</f>
        <v>WA</v>
      </c>
      <c r="DM48" s="10" t="str">
        <f>IFERROR(__xludf.DUMMYFUNCTION("""COMPUTED_VALUE"""),"WA")</f>
        <v>WA</v>
      </c>
      <c r="DN48" s="10" t="str">
        <f>IFERROR(__xludf.DUMMYFUNCTION("""COMPUTED_VALUE"""),"WA")</f>
        <v>WA</v>
      </c>
      <c r="DO48" s="10" t="str">
        <f>IFERROR(__xludf.DUMMYFUNCTION("""COMPUTED_VALUE"""),"WA")</f>
        <v>WA</v>
      </c>
      <c r="DP48" s="10" t="str">
        <f>IFERROR(__xludf.DUMMYFUNCTION("""COMPUTED_VALUE"""),"WA")</f>
        <v>WA</v>
      </c>
      <c r="DQ48" s="10" t="str">
        <f>IFERROR(__xludf.DUMMYFUNCTION("""COMPUTED_VALUE"""),"TLE")</f>
        <v>TLE</v>
      </c>
      <c r="DR48" s="10" t="str">
        <f>IFERROR(__xludf.DUMMYFUNCTION("""COMPUTED_VALUE"""),"WA")</f>
        <v>WA</v>
      </c>
      <c r="DS48" s="10" t="str">
        <f>IFERROR(__xludf.DUMMYFUNCTION("""COMPUTED_VALUE"""),"WA")</f>
        <v>WA</v>
      </c>
      <c r="DT48" s="10" t="str">
        <f>IFERROR(__xludf.DUMMYFUNCTION("""COMPUTED_VALUE"""),"WA")</f>
        <v>WA</v>
      </c>
      <c r="DU48" s="10">
        <f>IFERROR(__xludf.DUMMYFUNCTION("""COMPUTED_VALUE"""),1.0)</f>
        <v>1</v>
      </c>
      <c r="DV48" s="10">
        <f>IFERROR(__xludf.DUMMYFUNCTION("""COMPUTED_VALUE"""),1.0)</f>
        <v>1</v>
      </c>
      <c r="DW48" s="10">
        <f>IFERROR(__xludf.DUMMYFUNCTION("""COMPUTED_VALUE"""),1.0)</f>
        <v>1</v>
      </c>
      <c r="DX48" s="10">
        <f>IFERROR(__xludf.DUMMYFUNCTION("""COMPUTED_VALUE"""),1.0)</f>
        <v>1</v>
      </c>
      <c r="DY48" s="10">
        <f>IFERROR(__xludf.DUMMYFUNCTION("""COMPUTED_VALUE"""),1.0)</f>
        <v>1</v>
      </c>
      <c r="DZ48" s="10">
        <f>IFERROR(__xludf.DUMMYFUNCTION("""COMPUTED_VALUE"""),1.0)</f>
        <v>1</v>
      </c>
      <c r="EA48" s="10">
        <f>IFERROR(__xludf.DUMMYFUNCTION("""COMPUTED_VALUE"""),1.0)</f>
        <v>1</v>
      </c>
      <c r="EB48" s="10" t="str">
        <f>IFERROR(__xludf.DUMMYFUNCTION("""COMPUTED_VALUE"""),"WA")</f>
        <v>WA</v>
      </c>
      <c r="EC48" s="10" t="str">
        <f>IFERROR(__xludf.DUMMYFUNCTION("""COMPUTED_VALUE"""),"WA")</f>
        <v>WA</v>
      </c>
      <c r="ED48" s="10" t="str">
        <f>IFERROR(__xludf.DUMMYFUNCTION("""COMPUTED_VALUE"""),"WA")</f>
        <v>WA</v>
      </c>
      <c r="EE48" s="10" t="str">
        <f>IFERROR(__xludf.DUMMYFUNCTION("""COMPUTED_VALUE"""),"WA")</f>
        <v>WA</v>
      </c>
      <c r="EF48" s="10" t="str">
        <f>IFERROR(__xludf.DUMMYFUNCTION("""COMPUTED_VALUE"""),"WA")</f>
        <v>WA</v>
      </c>
      <c r="EG48" s="10" t="str">
        <f>IFERROR(__xludf.DUMMYFUNCTION("""COMPUTED_VALUE"""),"WA")</f>
        <v>WA</v>
      </c>
      <c r="EH48" s="10" t="str">
        <f>IFERROR(__xludf.DUMMYFUNCTION("""COMPUTED_VALUE"""),"TLE")</f>
        <v>TLE</v>
      </c>
      <c r="EI48" s="10">
        <f>IFERROR(__xludf.DUMMYFUNCTION("""COMPUTED_VALUE"""),1.0)</f>
        <v>1</v>
      </c>
      <c r="EJ48" s="10">
        <f>IFERROR(__xludf.DUMMYFUNCTION("""COMPUTED_VALUE"""),1.0)</f>
        <v>1</v>
      </c>
      <c r="EK48" s="10" t="str">
        <f>IFERROR(__xludf.DUMMYFUNCTION("""COMPUTED_VALUE"""),"TLE")</f>
        <v>TLE</v>
      </c>
      <c r="EL48" s="10">
        <f>IFERROR(__xludf.DUMMYFUNCTION("""COMPUTED_VALUE"""),1.0)</f>
        <v>1</v>
      </c>
      <c r="EM48" s="10" t="str">
        <f>IFERROR(__xludf.DUMMYFUNCTION("""COMPUTED_VALUE"""),"TLE")</f>
        <v>TLE</v>
      </c>
      <c r="EN48" s="10" t="str">
        <f>IFERROR(__xludf.DUMMYFUNCTION("""COMPUTED_VALUE"""),"TLE")</f>
        <v>TLE</v>
      </c>
      <c r="EO48" s="10" t="str">
        <f>IFERROR(__xludf.DUMMYFUNCTION("""COMPUTED_VALUE"""),"WA")</f>
        <v>WA</v>
      </c>
      <c r="EP48" s="10">
        <f>IFERROR(__xludf.DUMMYFUNCTION("""COMPUTED_VALUE"""),1.0)</f>
        <v>1</v>
      </c>
      <c r="EQ48" s="10">
        <f>IFERROR(__xludf.DUMMYFUNCTION("""COMPUTED_VALUE"""),1.0)</f>
        <v>1</v>
      </c>
      <c r="ER48" s="10">
        <f>IFERROR(__xludf.DUMMYFUNCTION("""COMPUTED_VALUE"""),1.0)</f>
        <v>1</v>
      </c>
      <c r="ES48" s="10" t="str">
        <f>IFERROR(__xludf.DUMMYFUNCTION("""COMPUTED_VALUE"""),"TLE")</f>
        <v>TLE</v>
      </c>
      <c r="ET48" s="10" t="str">
        <f>IFERROR(__xludf.DUMMYFUNCTION("""COMPUTED_VALUE"""),"WA")</f>
        <v>WA</v>
      </c>
      <c r="EU48" s="10">
        <f>IFERROR(__xludf.DUMMYFUNCTION("""COMPUTED_VALUE"""),1.0)</f>
        <v>1</v>
      </c>
      <c r="EV48" s="10" t="str">
        <f>IFERROR(__xludf.DUMMYFUNCTION("""COMPUTED_VALUE"""),"WA")</f>
        <v>WA</v>
      </c>
      <c r="EW48" s="10" t="str">
        <f>IFERROR(__xludf.DUMMYFUNCTION("""COMPUTED_VALUE"""),"WA")</f>
        <v>WA</v>
      </c>
      <c r="EX48" s="10" t="str">
        <f>IFERROR(__xludf.DUMMYFUNCTION("""COMPUTED_VALUE"""),"TLE")</f>
        <v>TLE</v>
      </c>
      <c r="EY48" s="10" t="str">
        <f>IFERROR(__xludf.DUMMYFUNCTION("""COMPUTED_VALUE"""),"TLE")</f>
        <v>TLE</v>
      </c>
      <c r="EZ48" s="10" t="str">
        <f>IFERROR(__xludf.DUMMYFUNCTION("""COMPUTED_VALUE"""),"WA")</f>
        <v>WA</v>
      </c>
      <c r="FA48" s="10" t="str">
        <f>IFERROR(__xludf.DUMMYFUNCTION("""COMPUTED_VALUE"""),"TLE")</f>
        <v>TLE</v>
      </c>
      <c r="FB48" s="10" t="str">
        <f>IFERROR(__xludf.DUMMYFUNCTION("""COMPUTED_VALUE"""),"TLE")</f>
        <v>TLE</v>
      </c>
      <c r="FC48" s="10" t="str">
        <f>IFERROR(__xludf.DUMMYFUNCTION("""COMPUTED_VALUE"""),"TLE")</f>
        <v>TLE</v>
      </c>
      <c r="FD48" s="11" t="str">
        <f>IFERROR(__xludf.DUMMYFUNCTION("""COMPUTED_VALUE"""),"-")</f>
        <v>-</v>
      </c>
      <c r="FE48" s="10" t="str">
        <f>IFERROR(__xludf.DUMMYFUNCTION("""COMPUTED_VALUE"""),"-")</f>
        <v>-</v>
      </c>
      <c r="FF48" s="10" t="str">
        <f>IFERROR(__xludf.DUMMYFUNCTION("""COMPUTED_VALUE"""),"-")</f>
        <v>-</v>
      </c>
      <c r="FG48" s="10" t="str">
        <f>IFERROR(__xludf.DUMMYFUNCTION("""COMPUTED_VALUE"""),"-")</f>
        <v>-</v>
      </c>
      <c r="FH48" s="10" t="str">
        <f>IFERROR(__xludf.DUMMYFUNCTION("""COMPUTED_VALUE"""),"-")</f>
        <v>-</v>
      </c>
      <c r="FI48" s="10" t="str">
        <f>IFERROR(__xludf.DUMMYFUNCTION("""COMPUTED_VALUE"""),"-")</f>
        <v>-</v>
      </c>
      <c r="FJ48" s="10" t="str">
        <f>IFERROR(__xludf.DUMMYFUNCTION("""COMPUTED_VALUE"""),"-")</f>
        <v>-</v>
      </c>
      <c r="FK48" s="10" t="str">
        <f>IFERROR(__xludf.DUMMYFUNCTION("""COMPUTED_VALUE"""),"-")</f>
        <v>-</v>
      </c>
      <c r="FL48" s="10" t="str">
        <f>IFERROR(__xludf.DUMMYFUNCTION("""COMPUTED_VALUE"""),"-")</f>
        <v>-</v>
      </c>
      <c r="FM48" s="10" t="str">
        <f>IFERROR(__xludf.DUMMYFUNCTION("""COMPUTED_VALUE"""),"-")</f>
        <v>-</v>
      </c>
      <c r="FN48" s="10" t="str">
        <f>IFERROR(__xludf.DUMMYFUNCTION("""COMPUTED_VALUE"""),"-")</f>
        <v>-</v>
      </c>
      <c r="FO48" s="10" t="str">
        <f>IFERROR(__xludf.DUMMYFUNCTION("""COMPUTED_VALUE"""),"-")</f>
        <v>-</v>
      </c>
      <c r="FP48" s="10" t="str">
        <f>IFERROR(__xludf.DUMMYFUNCTION("""COMPUTED_VALUE"""),"-")</f>
        <v>-</v>
      </c>
      <c r="FQ48" s="10" t="str">
        <f>IFERROR(__xludf.DUMMYFUNCTION("""COMPUTED_VALUE"""),"-")</f>
        <v>-</v>
      </c>
      <c r="FR48" s="10" t="str">
        <f>IFERROR(__xludf.DUMMYFUNCTION("""COMPUTED_VALUE"""),"-")</f>
        <v>-</v>
      </c>
      <c r="FS48" s="10" t="str">
        <f>IFERROR(__xludf.DUMMYFUNCTION("""COMPUTED_VALUE"""),"-")</f>
        <v>-</v>
      </c>
      <c r="FT48" s="10" t="str">
        <f>IFERROR(__xludf.DUMMYFUNCTION("""COMPUTED_VALUE"""),"-")</f>
        <v>-</v>
      </c>
      <c r="FU48" s="10" t="str">
        <f>IFERROR(__xludf.DUMMYFUNCTION("""COMPUTED_VALUE"""),"-")</f>
        <v>-</v>
      </c>
      <c r="FV48" s="10" t="str">
        <f>IFERROR(__xludf.DUMMYFUNCTION("""COMPUTED_VALUE"""),"-")</f>
        <v>-</v>
      </c>
      <c r="FW48" s="10" t="str">
        <f>IFERROR(__xludf.DUMMYFUNCTION("""COMPUTED_VALUE"""),"-")</f>
        <v>-</v>
      </c>
      <c r="FX48" s="10" t="str">
        <f>IFERROR(__xludf.DUMMYFUNCTION("""COMPUTED_VALUE"""),"-")</f>
        <v>-</v>
      </c>
      <c r="FY48" s="10" t="str">
        <f>IFERROR(__xludf.DUMMYFUNCTION("""COMPUTED_VALUE"""),"-")</f>
        <v>-</v>
      </c>
      <c r="FZ48" s="10" t="str">
        <f>IFERROR(__xludf.DUMMYFUNCTION("""COMPUTED_VALUE"""),"-")</f>
        <v>-</v>
      </c>
      <c r="GA48" s="10" t="str">
        <f>IFERROR(__xludf.DUMMYFUNCTION("""COMPUTED_VALUE"""),"-")</f>
        <v>-</v>
      </c>
      <c r="GB48" s="10" t="str">
        <f>IFERROR(__xludf.DUMMYFUNCTION("""COMPUTED_VALUE"""),"-")</f>
        <v>-</v>
      </c>
      <c r="GC48" s="10" t="str">
        <f>IFERROR(__xludf.DUMMYFUNCTION("""COMPUTED_VALUE"""),"-")</f>
        <v>-</v>
      </c>
      <c r="GD48" s="10" t="str">
        <f>IFERROR(__xludf.DUMMYFUNCTION("""COMPUTED_VALUE"""),"-")</f>
        <v>-</v>
      </c>
      <c r="GE48" s="10" t="str">
        <f>IFERROR(__xludf.DUMMYFUNCTION("""COMPUTED_VALUE"""),"-")</f>
        <v>-</v>
      </c>
      <c r="GF48" s="10" t="str">
        <f>IFERROR(__xludf.DUMMYFUNCTION("""COMPUTED_VALUE"""),"-")</f>
        <v>-</v>
      </c>
      <c r="GG48" s="10" t="str">
        <f>IFERROR(__xludf.DUMMYFUNCTION("""COMPUTED_VALUE"""),"-")</f>
        <v>-</v>
      </c>
      <c r="GH48" s="10" t="str">
        <f>IFERROR(__xludf.DUMMYFUNCTION("""COMPUTED_VALUE"""),"-")</f>
        <v>-</v>
      </c>
      <c r="GI48" s="10" t="str">
        <f>IFERROR(__xludf.DUMMYFUNCTION("""COMPUTED_VALUE"""),"-")</f>
        <v>-</v>
      </c>
      <c r="GJ48" s="10" t="str">
        <f>IFERROR(__xludf.DUMMYFUNCTION("""COMPUTED_VALUE"""),"-")</f>
        <v>-</v>
      </c>
      <c r="GK48" s="10" t="str">
        <f>IFERROR(__xludf.DUMMYFUNCTION("""COMPUTED_VALUE"""),"-")</f>
        <v>-</v>
      </c>
      <c r="GL48" s="10" t="str">
        <f>IFERROR(__xludf.DUMMYFUNCTION("""COMPUTED_VALUE"""),"-")</f>
        <v>-</v>
      </c>
      <c r="GM48" s="10" t="str">
        <f>IFERROR(__xludf.DUMMYFUNCTION("""COMPUTED_VALUE"""),"-")</f>
        <v>-</v>
      </c>
      <c r="GN48" s="10" t="str">
        <f>IFERROR(__xludf.DUMMYFUNCTION("""COMPUTED_VALUE"""),"-")</f>
        <v>-</v>
      </c>
      <c r="GO48" s="10" t="str">
        <f>IFERROR(__xludf.DUMMYFUNCTION("""COMPUTED_VALUE"""),"-")</f>
        <v>-</v>
      </c>
      <c r="GP48" s="10" t="str">
        <f>IFERROR(__xludf.DUMMYFUNCTION("""COMPUTED_VALUE"""),"-")</f>
        <v>-</v>
      </c>
      <c r="GQ48" s="10" t="str">
        <f>IFERROR(__xludf.DUMMYFUNCTION("""COMPUTED_VALUE"""),"-")</f>
        <v>-</v>
      </c>
      <c r="GR48" s="10" t="str">
        <f>IFERROR(__xludf.DUMMYFUNCTION("""COMPUTED_VALUE"""),"-")</f>
        <v>-</v>
      </c>
      <c r="GS48" s="10" t="str">
        <f>IFERROR(__xludf.DUMMYFUNCTION("""COMPUTED_VALUE"""),"-")</f>
        <v>-</v>
      </c>
      <c r="GT48" s="10" t="str">
        <f>IFERROR(__xludf.DUMMYFUNCTION("""COMPUTED_VALUE"""),"-")</f>
        <v>-</v>
      </c>
      <c r="GU48" s="10" t="str">
        <f>IFERROR(__xludf.DUMMYFUNCTION("""COMPUTED_VALUE"""),"-")</f>
        <v>-</v>
      </c>
      <c r="GV48" s="10" t="str">
        <f>IFERROR(__xludf.DUMMYFUNCTION("""COMPUTED_VALUE"""),"-")</f>
        <v>-</v>
      </c>
      <c r="GW48" s="10" t="str">
        <f>IFERROR(__xludf.DUMMYFUNCTION("""COMPUTED_VALUE"""),"-")</f>
        <v>-</v>
      </c>
      <c r="GX48" s="10" t="str">
        <f>IFERROR(__xludf.DUMMYFUNCTION("""COMPUTED_VALUE"""),"-")</f>
        <v>-</v>
      </c>
      <c r="GY48" s="10" t="str">
        <f>IFERROR(__xludf.DUMMYFUNCTION("""COMPUTED_VALUE"""),"-")</f>
        <v>-</v>
      </c>
      <c r="GZ48" s="10" t="str">
        <f>IFERROR(__xludf.DUMMYFUNCTION("""COMPUTED_VALUE"""),"-")</f>
        <v>-</v>
      </c>
      <c r="HA48" s="10" t="str">
        <f>IFERROR(__xludf.DUMMYFUNCTION("""COMPUTED_VALUE"""),"-")</f>
        <v>-</v>
      </c>
      <c r="HB48" s="10" t="str">
        <f>IFERROR(__xludf.DUMMYFUNCTION("""COMPUTED_VALUE"""),"-")</f>
        <v>-</v>
      </c>
      <c r="HC48" s="10" t="str">
        <f>IFERROR(__xludf.DUMMYFUNCTION("""COMPUTED_VALUE"""),"-")</f>
        <v>-</v>
      </c>
      <c r="HD48" s="10" t="str">
        <f>IFERROR(__xludf.DUMMYFUNCTION("""COMPUTED_VALUE"""),"-")</f>
        <v>-</v>
      </c>
      <c r="HE48" s="10" t="str">
        <f>IFERROR(__xludf.DUMMYFUNCTION("""COMPUTED_VALUE"""),"-")</f>
        <v>-</v>
      </c>
      <c r="HF48" s="10" t="str">
        <f>IFERROR(__xludf.DUMMYFUNCTION("""COMPUTED_VALUE"""),"-")</f>
        <v>-</v>
      </c>
      <c r="HG48" s="10" t="str">
        <f>IFERROR(__xludf.DUMMYFUNCTION("""COMPUTED_VALUE"""),"-")</f>
        <v>-</v>
      </c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</row>
    <row r="49">
      <c r="A49" s="7"/>
      <c r="B49" s="8"/>
      <c r="C49" s="8" t="str">
        <f t="shared" si="1"/>
        <v>46 - 56</v>
      </c>
      <c r="D49" s="7" t="str">
        <f>IFERROR(__xludf.DUMMYFUNCTION("""COMPUTED_VALUE"""),"kristinatrajkovski")</f>
        <v>kristinatrajkovski</v>
      </c>
      <c r="E49" s="7" t="str">
        <f>IFERROR(__xludf.DUMMYFUNCTION("""COMPUTED_VALUE"""),"Kristina")</f>
        <v>Kristina</v>
      </c>
      <c r="F49" s="7" t="str">
        <f>IFERROR(__xludf.DUMMYFUNCTION("""COMPUTED_VALUE"""),"Trajkovski")</f>
        <v>Trajkovski</v>
      </c>
      <c r="G49" s="9">
        <f>IFERROR(__xludf.DUMMYFUNCTION("""COMPUTED_VALUE"""),58.0)</f>
        <v>58</v>
      </c>
      <c r="H49" s="7" t="str">
        <f>IFERROR(__xludf.DUMMYFUNCTION("""COMPUTED_VALUE"""),"ODOBREN")</f>
        <v>ODOBREN</v>
      </c>
      <c r="I49" s="7" t="str">
        <f>IFERROR(__xludf.DUMMYFUNCTION("""COMPUTED_VALUE"""),"Subotica")</f>
        <v>Subotica</v>
      </c>
      <c r="J49" s="7" t="str">
        <f>IFERROR(__xludf.DUMMYFUNCTION("""COMPUTED_VALUE"""),"Gimnazija Svetozar Marković")</f>
        <v>Gimnazija Svetozar Marković</v>
      </c>
      <c r="K49" s="7" t="str">
        <f>IFERROR(__xludf.DUMMYFUNCTION("""COMPUTED_VALUE"""),"III")</f>
        <v>III</v>
      </c>
      <c r="L49" s="7" t="str">
        <f>IFERROR(__xludf.DUMMYFUNCTION("""COMPUTED_VALUE"""),"B")</f>
        <v>B</v>
      </c>
      <c r="M49" s="7" t="str">
        <f>IFERROR(__xludf.DUMMYFUNCTION("""COMPUTED_VALUE"""),"Nemanja Vasiljević")</f>
        <v>Nemanja Vasiljević</v>
      </c>
      <c r="N49" s="11">
        <f>IFERROR(__xludf.DUMMYFUNCTION("""COMPUTED_VALUE"""),15.0)</f>
        <v>15</v>
      </c>
      <c r="O49" s="10">
        <f>IFERROR(__xludf.DUMMYFUNCTION("""COMPUTED_VALUE"""),43.0)</f>
        <v>43</v>
      </c>
      <c r="P49" s="10">
        <f>IFERROR(__xludf.DUMMYFUNCTION("""COMPUTED_VALUE"""),0.0)</f>
        <v>0</v>
      </c>
      <c r="Q49" s="10" t="str">
        <f>IFERROR(__xludf.DUMMYFUNCTION("""COMPUTED_VALUE"""),"-")</f>
        <v>-</v>
      </c>
      <c r="R49" s="10" t="str">
        <f>IFERROR(__xludf.DUMMYFUNCTION("""COMPUTED_VALUE"""),"-")</f>
        <v>-</v>
      </c>
      <c r="S49" s="10" t="str">
        <f>IFERROR(__xludf.DUMMYFUNCTION("""COMPUTED_VALUE"""),"-")</f>
        <v>-</v>
      </c>
      <c r="T49" s="11">
        <f>IFERROR(__xludf.DUMMYFUNCTION("""COMPUTED_VALUE"""),1.0)</f>
        <v>1</v>
      </c>
      <c r="U49" s="10">
        <f>IFERROR(__xludf.DUMMYFUNCTION("""COMPUTED_VALUE"""),1.0)</f>
        <v>1</v>
      </c>
      <c r="V49" s="10">
        <f>IFERROR(__xludf.DUMMYFUNCTION("""COMPUTED_VALUE"""),1.0)</f>
        <v>1</v>
      </c>
      <c r="W49" s="10">
        <f>IFERROR(__xludf.DUMMYFUNCTION("""COMPUTED_VALUE"""),1.0)</f>
        <v>1</v>
      </c>
      <c r="X49" s="10">
        <f>IFERROR(__xludf.DUMMYFUNCTION("""COMPUTED_VALUE"""),1.0)</f>
        <v>1</v>
      </c>
      <c r="Y49" s="10">
        <f>IFERROR(__xludf.DUMMYFUNCTION("""COMPUTED_VALUE"""),1.0)</f>
        <v>1</v>
      </c>
      <c r="Z49" s="10" t="str">
        <f>IFERROR(__xludf.DUMMYFUNCTION("""COMPUTED_VALUE"""),"TLE")</f>
        <v>TLE</v>
      </c>
      <c r="AA49" s="10" t="str">
        <f>IFERROR(__xludf.DUMMYFUNCTION("""COMPUTED_VALUE"""),"TLE")</f>
        <v>TLE</v>
      </c>
      <c r="AB49" s="10" t="str">
        <f>IFERROR(__xludf.DUMMYFUNCTION("""COMPUTED_VALUE"""),"TLE")</f>
        <v>TLE</v>
      </c>
      <c r="AC49" s="10" t="str">
        <f>IFERROR(__xludf.DUMMYFUNCTION("""COMPUTED_VALUE"""),"TLE")</f>
        <v>TLE</v>
      </c>
      <c r="AD49" s="10" t="str">
        <f>IFERROR(__xludf.DUMMYFUNCTION("""COMPUTED_VALUE"""),"TLE")</f>
        <v>TLE</v>
      </c>
      <c r="AE49" s="10" t="str">
        <f>IFERROR(__xludf.DUMMYFUNCTION("""COMPUTED_VALUE"""),"TLE")</f>
        <v>TLE</v>
      </c>
      <c r="AF49" s="10" t="str">
        <f>IFERROR(__xludf.DUMMYFUNCTION("""COMPUTED_VALUE"""),"TLE")</f>
        <v>TLE</v>
      </c>
      <c r="AG49" s="10" t="str">
        <f>IFERROR(__xludf.DUMMYFUNCTION("""COMPUTED_VALUE"""),"TLE")</f>
        <v>TLE</v>
      </c>
      <c r="AH49" s="10" t="str">
        <f>IFERROR(__xludf.DUMMYFUNCTION("""COMPUTED_VALUE"""),"TLE")</f>
        <v>TLE</v>
      </c>
      <c r="AI49" s="10" t="str">
        <f>IFERROR(__xludf.DUMMYFUNCTION("""COMPUTED_VALUE"""),"TLE")</f>
        <v>TLE</v>
      </c>
      <c r="AJ49" s="10" t="str">
        <f>IFERROR(__xludf.DUMMYFUNCTION("""COMPUTED_VALUE"""),"TLE")</f>
        <v>TLE</v>
      </c>
      <c r="AK49" s="10" t="str">
        <f>IFERROR(__xludf.DUMMYFUNCTION("""COMPUTED_VALUE"""),"TLE")</f>
        <v>TLE</v>
      </c>
      <c r="AL49" s="10" t="str">
        <f>IFERROR(__xludf.DUMMYFUNCTION("""COMPUTED_VALUE"""),"TLE")</f>
        <v>TLE</v>
      </c>
      <c r="AM49" s="10" t="str">
        <f>IFERROR(__xludf.DUMMYFUNCTION("""COMPUTED_VALUE"""),"TLE")</f>
        <v>TLE</v>
      </c>
      <c r="AN49" s="11">
        <f>IFERROR(__xludf.DUMMYFUNCTION("""COMPUTED_VALUE"""),1.0)</f>
        <v>1</v>
      </c>
      <c r="AO49" s="10">
        <f>IFERROR(__xludf.DUMMYFUNCTION("""COMPUTED_VALUE"""),1.0)</f>
        <v>1</v>
      </c>
      <c r="AP49" s="10">
        <f>IFERROR(__xludf.DUMMYFUNCTION("""COMPUTED_VALUE"""),1.0)</f>
        <v>1</v>
      </c>
      <c r="AQ49" s="10">
        <f>IFERROR(__xludf.DUMMYFUNCTION("""COMPUTED_VALUE"""),1.0)</f>
        <v>1</v>
      </c>
      <c r="AR49" s="10">
        <f>IFERROR(__xludf.DUMMYFUNCTION("""COMPUTED_VALUE"""),1.0)</f>
        <v>1</v>
      </c>
      <c r="AS49" s="10">
        <f>IFERROR(__xludf.DUMMYFUNCTION("""COMPUTED_VALUE"""),1.0)</f>
        <v>1</v>
      </c>
      <c r="AT49" s="10">
        <f>IFERROR(__xludf.DUMMYFUNCTION("""COMPUTED_VALUE"""),1.0)</f>
        <v>1</v>
      </c>
      <c r="AU49" s="10">
        <f>IFERROR(__xludf.DUMMYFUNCTION("""COMPUTED_VALUE"""),1.0)</f>
        <v>1</v>
      </c>
      <c r="AV49" s="10">
        <f>IFERROR(__xludf.DUMMYFUNCTION("""COMPUTED_VALUE"""),1.0)</f>
        <v>1</v>
      </c>
      <c r="AW49" s="10">
        <f>IFERROR(__xludf.DUMMYFUNCTION("""COMPUTED_VALUE"""),1.0)</f>
        <v>1</v>
      </c>
      <c r="AX49" s="10">
        <f>IFERROR(__xludf.DUMMYFUNCTION("""COMPUTED_VALUE"""),1.0)</f>
        <v>1</v>
      </c>
      <c r="AY49" s="10">
        <f>IFERROR(__xludf.DUMMYFUNCTION("""COMPUTED_VALUE"""),1.0)</f>
        <v>1</v>
      </c>
      <c r="AZ49" s="10">
        <f>IFERROR(__xludf.DUMMYFUNCTION("""COMPUTED_VALUE"""),1.0)</f>
        <v>1</v>
      </c>
      <c r="BA49" s="10" t="str">
        <f>IFERROR(__xludf.DUMMYFUNCTION("""COMPUTED_VALUE"""),"WA")</f>
        <v>WA</v>
      </c>
      <c r="BB49" s="10">
        <f>IFERROR(__xludf.DUMMYFUNCTION("""COMPUTED_VALUE"""),1.0)</f>
        <v>1</v>
      </c>
      <c r="BC49" s="10" t="str">
        <f>IFERROR(__xludf.DUMMYFUNCTION("""COMPUTED_VALUE"""),"WA")</f>
        <v>WA</v>
      </c>
      <c r="BD49" s="10" t="str">
        <f>IFERROR(__xludf.DUMMYFUNCTION("""COMPUTED_VALUE"""),"WA")</f>
        <v>WA</v>
      </c>
      <c r="BE49" s="10">
        <f>IFERROR(__xludf.DUMMYFUNCTION("""COMPUTED_VALUE"""),1.0)</f>
        <v>1</v>
      </c>
      <c r="BF49" s="10">
        <f>IFERROR(__xludf.DUMMYFUNCTION("""COMPUTED_VALUE"""),1.0)</f>
        <v>1</v>
      </c>
      <c r="BG49" s="10" t="str">
        <f>IFERROR(__xludf.DUMMYFUNCTION("""COMPUTED_VALUE"""),"WA")</f>
        <v>WA</v>
      </c>
      <c r="BH49" s="10" t="str">
        <f>IFERROR(__xludf.DUMMYFUNCTION("""COMPUTED_VALUE"""),"WA")</f>
        <v>WA</v>
      </c>
      <c r="BI49" s="10" t="str">
        <f>IFERROR(__xludf.DUMMYFUNCTION("""COMPUTED_VALUE"""),"WA")</f>
        <v>WA</v>
      </c>
      <c r="BJ49" s="10" t="str">
        <f>IFERROR(__xludf.DUMMYFUNCTION("""COMPUTED_VALUE"""),"WA")</f>
        <v>WA</v>
      </c>
      <c r="BK49" s="10" t="str">
        <f>IFERROR(__xludf.DUMMYFUNCTION("""COMPUTED_VALUE"""),"WA")</f>
        <v>WA</v>
      </c>
      <c r="BL49" s="11" t="str">
        <f>IFERROR(__xludf.DUMMYFUNCTION("""COMPUTED_VALUE"""),"WA")</f>
        <v>WA</v>
      </c>
      <c r="BM49" s="10" t="str">
        <f>IFERROR(__xludf.DUMMYFUNCTION("""COMPUTED_VALUE"""),"WA")</f>
        <v>WA</v>
      </c>
      <c r="BN49" s="10" t="str">
        <f>IFERROR(__xludf.DUMMYFUNCTION("""COMPUTED_VALUE"""),"WA")</f>
        <v>WA</v>
      </c>
      <c r="BO49" s="10" t="str">
        <f>IFERROR(__xludf.DUMMYFUNCTION("""COMPUTED_VALUE"""),"WA")</f>
        <v>WA</v>
      </c>
      <c r="BP49" s="10" t="str">
        <f>IFERROR(__xludf.DUMMYFUNCTION("""COMPUTED_VALUE"""),"WA")</f>
        <v>WA</v>
      </c>
      <c r="BQ49" s="10" t="str">
        <f>IFERROR(__xludf.DUMMYFUNCTION("""COMPUTED_VALUE"""),"WA")</f>
        <v>WA</v>
      </c>
      <c r="BR49" s="10" t="str">
        <f>IFERROR(__xludf.DUMMYFUNCTION("""COMPUTED_VALUE"""),"WA")</f>
        <v>WA</v>
      </c>
      <c r="BS49" s="10" t="str">
        <f>IFERROR(__xludf.DUMMYFUNCTION("""COMPUTED_VALUE"""),"WA")</f>
        <v>WA</v>
      </c>
      <c r="BT49" s="10" t="str">
        <f>IFERROR(__xludf.DUMMYFUNCTION("""COMPUTED_VALUE"""),"WA")</f>
        <v>WA</v>
      </c>
      <c r="BU49" s="10">
        <f>IFERROR(__xludf.DUMMYFUNCTION("""COMPUTED_VALUE"""),1.0)</f>
        <v>1</v>
      </c>
      <c r="BV49" s="10">
        <f>IFERROR(__xludf.DUMMYFUNCTION("""COMPUTED_VALUE"""),1.0)</f>
        <v>1</v>
      </c>
      <c r="BW49" s="10">
        <f>IFERROR(__xludf.DUMMYFUNCTION("""COMPUTED_VALUE"""),1.0)</f>
        <v>1</v>
      </c>
      <c r="BX49" s="10" t="str">
        <f>IFERROR(__xludf.DUMMYFUNCTION("""COMPUTED_VALUE"""),"WA")</f>
        <v>WA</v>
      </c>
      <c r="BY49" s="10" t="str">
        <f>IFERROR(__xludf.DUMMYFUNCTION("""COMPUTED_VALUE"""),"WA")</f>
        <v>WA</v>
      </c>
      <c r="BZ49" s="10" t="str">
        <f>IFERROR(__xludf.DUMMYFUNCTION("""COMPUTED_VALUE"""),"WA")</f>
        <v>WA</v>
      </c>
      <c r="CA49" s="10" t="str">
        <f>IFERROR(__xludf.DUMMYFUNCTION("""COMPUTED_VALUE"""),"WA")</f>
        <v>WA</v>
      </c>
      <c r="CB49" s="10" t="str">
        <f>IFERROR(__xludf.DUMMYFUNCTION("""COMPUTED_VALUE"""),"WA")</f>
        <v>WA</v>
      </c>
      <c r="CC49" s="10" t="str">
        <f>IFERROR(__xludf.DUMMYFUNCTION("""COMPUTED_VALUE"""),"WA")</f>
        <v>WA</v>
      </c>
      <c r="CD49" s="10" t="str">
        <f>IFERROR(__xludf.DUMMYFUNCTION("""COMPUTED_VALUE"""),"WA")</f>
        <v>WA</v>
      </c>
      <c r="CE49" s="10">
        <f>IFERROR(__xludf.DUMMYFUNCTION("""COMPUTED_VALUE"""),1.0)</f>
        <v>1</v>
      </c>
      <c r="CF49" s="10">
        <f>IFERROR(__xludf.DUMMYFUNCTION("""COMPUTED_VALUE"""),1.0)</f>
        <v>1</v>
      </c>
      <c r="CG49" s="10">
        <f>IFERROR(__xludf.DUMMYFUNCTION("""COMPUTED_VALUE"""),1.0)</f>
        <v>1</v>
      </c>
      <c r="CH49" s="10" t="str">
        <f>IFERROR(__xludf.DUMMYFUNCTION("""COMPUTED_VALUE"""),"WA")</f>
        <v>WA</v>
      </c>
      <c r="CI49" s="10" t="str">
        <f>IFERROR(__xludf.DUMMYFUNCTION("""COMPUTED_VALUE"""),"WA")</f>
        <v>WA</v>
      </c>
      <c r="CJ49" s="10" t="str">
        <f>IFERROR(__xludf.DUMMYFUNCTION("""COMPUTED_VALUE"""),"WA")</f>
        <v>WA</v>
      </c>
      <c r="CK49" s="10" t="str">
        <f>IFERROR(__xludf.DUMMYFUNCTION("""COMPUTED_VALUE"""),"WA")</f>
        <v>WA</v>
      </c>
      <c r="CL49" s="10" t="str">
        <f>IFERROR(__xludf.DUMMYFUNCTION("""COMPUTED_VALUE"""),"WA")</f>
        <v>WA</v>
      </c>
      <c r="CM49" s="10" t="str">
        <f>IFERROR(__xludf.DUMMYFUNCTION("""COMPUTED_VALUE"""),"WA")</f>
        <v>WA</v>
      </c>
      <c r="CN49" s="10" t="str">
        <f>IFERROR(__xludf.DUMMYFUNCTION("""COMPUTED_VALUE"""),"WA")</f>
        <v>WA</v>
      </c>
      <c r="CO49" s="11" t="str">
        <f>IFERROR(__xludf.DUMMYFUNCTION("""COMPUTED_VALUE"""),"-")</f>
        <v>-</v>
      </c>
      <c r="CP49" s="10" t="str">
        <f>IFERROR(__xludf.DUMMYFUNCTION("""COMPUTED_VALUE"""),"-")</f>
        <v>-</v>
      </c>
      <c r="CQ49" s="10" t="str">
        <f>IFERROR(__xludf.DUMMYFUNCTION("""COMPUTED_VALUE"""),"-")</f>
        <v>-</v>
      </c>
      <c r="CR49" s="10" t="str">
        <f>IFERROR(__xludf.DUMMYFUNCTION("""COMPUTED_VALUE"""),"-")</f>
        <v>-</v>
      </c>
      <c r="CS49" s="10" t="str">
        <f>IFERROR(__xludf.DUMMYFUNCTION("""COMPUTED_VALUE"""),"-")</f>
        <v>-</v>
      </c>
      <c r="CT49" s="10" t="str">
        <f>IFERROR(__xludf.DUMMYFUNCTION("""COMPUTED_VALUE"""),"-")</f>
        <v>-</v>
      </c>
      <c r="CU49" s="10" t="str">
        <f>IFERROR(__xludf.DUMMYFUNCTION("""COMPUTED_VALUE"""),"-")</f>
        <v>-</v>
      </c>
      <c r="CV49" s="10" t="str">
        <f>IFERROR(__xludf.DUMMYFUNCTION("""COMPUTED_VALUE"""),"-")</f>
        <v>-</v>
      </c>
      <c r="CW49" s="10" t="str">
        <f>IFERROR(__xludf.DUMMYFUNCTION("""COMPUTED_VALUE"""),"-")</f>
        <v>-</v>
      </c>
      <c r="CX49" s="10" t="str">
        <f>IFERROR(__xludf.DUMMYFUNCTION("""COMPUTED_VALUE"""),"-")</f>
        <v>-</v>
      </c>
      <c r="CY49" s="10" t="str">
        <f>IFERROR(__xludf.DUMMYFUNCTION("""COMPUTED_VALUE"""),"-")</f>
        <v>-</v>
      </c>
      <c r="CZ49" s="10" t="str">
        <f>IFERROR(__xludf.DUMMYFUNCTION("""COMPUTED_VALUE"""),"-")</f>
        <v>-</v>
      </c>
      <c r="DA49" s="10" t="str">
        <f>IFERROR(__xludf.DUMMYFUNCTION("""COMPUTED_VALUE"""),"-")</f>
        <v>-</v>
      </c>
      <c r="DB49" s="10" t="str">
        <f>IFERROR(__xludf.DUMMYFUNCTION("""COMPUTED_VALUE"""),"-")</f>
        <v>-</v>
      </c>
      <c r="DC49" s="10" t="str">
        <f>IFERROR(__xludf.DUMMYFUNCTION("""COMPUTED_VALUE"""),"-")</f>
        <v>-</v>
      </c>
      <c r="DD49" s="10" t="str">
        <f>IFERROR(__xludf.DUMMYFUNCTION("""COMPUTED_VALUE"""),"-")</f>
        <v>-</v>
      </c>
      <c r="DE49" s="10" t="str">
        <f>IFERROR(__xludf.DUMMYFUNCTION("""COMPUTED_VALUE"""),"-")</f>
        <v>-</v>
      </c>
      <c r="DF49" s="10" t="str">
        <f>IFERROR(__xludf.DUMMYFUNCTION("""COMPUTED_VALUE"""),"-")</f>
        <v>-</v>
      </c>
      <c r="DG49" s="10" t="str">
        <f>IFERROR(__xludf.DUMMYFUNCTION("""COMPUTED_VALUE"""),"-")</f>
        <v>-</v>
      </c>
      <c r="DH49" s="10" t="str">
        <f>IFERROR(__xludf.DUMMYFUNCTION("""COMPUTED_VALUE"""),"-")</f>
        <v>-</v>
      </c>
      <c r="DI49" s="10" t="str">
        <f>IFERROR(__xludf.DUMMYFUNCTION("""COMPUTED_VALUE"""),"-")</f>
        <v>-</v>
      </c>
      <c r="DJ49" s="10" t="str">
        <f>IFERROR(__xludf.DUMMYFUNCTION("""COMPUTED_VALUE"""),"-")</f>
        <v>-</v>
      </c>
      <c r="DK49" s="10" t="str">
        <f>IFERROR(__xludf.DUMMYFUNCTION("""COMPUTED_VALUE"""),"-")</f>
        <v>-</v>
      </c>
      <c r="DL49" s="10" t="str">
        <f>IFERROR(__xludf.DUMMYFUNCTION("""COMPUTED_VALUE"""),"-")</f>
        <v>-</v>
      </c>
      <c r="DM49" s="10" t="str">
        <f>IFERROR(__xludf.DUMMYFUNCTION("""COMPUTED_VALUE"""),"-")</f>
        <v>-</v>
      </c>
      <c r="DN49" s="10" t="str">
        <f>IFERROR(__xludf.DUMMYFUNCTION("""COMPUTED_VALUE"""),"-")</f>
        <v>-</v>
      </c>
      <c r="DO49" s="10" t="str">
        <f>IFERROR(__xludf.DUMMYFUNCTION("""COMPUTED_VALUE"""),"-")</f>
        <v>-</v>
      </c>
      <c r="DP49" s="10" t="str">
        <f>IFERROR(__xludf.DUMMYFUNCTION("""COMPUTED_VALUE"""),"-")</f>
        <v>-</v>
      </c>
      <c r="DQ49" s="10" t="str">
        <f>IFERROR(__xludf.DUMMYFUNCTION("""COMPUTED_VALUE"""),"-")</f>
        <v>-</v>
      </c>
      <c r="DR49" s="10" t="str">
        <f>IFERROR(__xludf.DUMMYFUNCTION("""COMPUTED_VALUE"""),"-")</f>
        <v>-</v>
      </c>
      <c r="DS49" s="10" t="str">
        <f>IFERROR(__xludf.DUMMYFUNCTION("""COMPUTED_VALUE"""),"-")</f>
        <v>-</v>
      </c>
      <c r="DT49" s="10" t="str">
        <f>IFERROR(__xludf.DUMMYFUNCTION("""COMPUTED_VALUE"""),"-")</f>
        <v>-</v>
      </c>
      <c r="DU49" s="10" t="str">
        <f>IFERROR(__xludf.DUMMYFUNCTION("""COMPUTED_VALUE"""),"-")</f>
        <v>-</v>
      </c>
      <c r="DV49" s="10" t="str">
        <f>IFERROR(__xludf.DUMMYFUNCTION("""COMPUTED_VALUE"""),"-")</f>
        <v>-</v>
      </c>
      <c r="DW49" s="10" t="str">
        <f>IFERROR(__xludf.DUMMYFUNCTION("""COMPUTED_VALUE"""),"-")</f>
        <v>-</v>
      </c>
      <c r="DX49" s="10" t="str">
        <f>IFERROR(__xludf.DUMMYFUNCTION("""COMPUTED_VALUE"""),"-")</f>
        <v>-</v>
      </c>
      <c r="DY49" s="10" t="str">
        <f>IFERROR(__xludf.DUMMYFUNCTION("""COMPUTED_VALUE"""),"-")</f>
        <v>-</v>
      </c>
      <c r="DZ49" s="10" t="str">
        <f>IFERROR(__xludf.DUMMYFUNCTION("""COMPUTED_VALUE"""),"-")</f>
        <v>-</v>
      </c>
      <c r="EA49" s="10" t="str">
        <f>IFERROR(__xludf.DUMMYFUNCTION("""COMPUTED_VALUE"""),"-")</f>
        <v>-</v>
      </c>
      <c r="EB49" s="10" t="str">
        <f>IFERROR(__xludf.DUMMYFUNCTION("""COMPUTED_VALUE"""),"-")</f>
        <v>-</v>
      </c>
      <c r="EC49" s="10" t="str">
        <f>IFERROR(__xludf.DUMMYFUNCTION("""COMPUTED_VALUE"""),"-")</f>
        <v>-</v>
      </c>
      <c r="ED49" s="10" t="str">
        <f>IFERROR(__xludf.DUMMYFUNCTION("""COMPUTED_VALUE"""),"-")</f>
        <v>-</v>
      </c>
      <c r="EE49" s="10" t="str">
        <f>IFERROR(__xludf.DUMMYFUNCTION("""COMPUTED_VALUE"""),"-")</f>
        <v>-</v>
      </c>
      <c r="EF49" s="10" t="str">
        <f>IFERROR(__xludf.DUMMYFUNCTION("""COMPUTED_VALUE"""),"-")</f>
        <v>-</v>
      </c>
      <c r="EG49" s="10" t="str">
        <f>IFERROR(__xludf.DUMMYFUNCTION("""COMPUTED_VALUE"""),"-")</f>
        <v>-</v>
      </c>
      <c r="EH49" s="10" t="str">
        <f>IFERROR(__xludf.DUMMYFUNCTION("""COMPUTED_VALUE"""),"-")</f>
        <v>-</v>
      </c>
      <c r="EI49" s="10" t="str">
        <f>IFERROR(__xludf.DUMMYFUNCTION("""COMPUTED_VALUE"""),"-")</f>
        <v>-</v>
      </c>
      <c r="EJ49" s="10" t="str">
        <f>IFERROR(__xludf.DUMMYFUNCTION("""COMPUTED_VALUE"""),"-")</f>
        <v>-</v>
      </c>
      <c r="EK49" s="10" t="str">
        <f>IFERROR(__xludf.DUMMYFUNCTION("""COMPUTED_VALUE"""),"-")</f>
        <v>-</v>
      </c>
      <c r="EL49" s="10" t="str">
        <f>IFERROR(__xludf.DUMMYFUNCTION("""COMPUTED_VALUE"""),"-")</f>
        <v>-</v>
      </c>
      <c r="EM49" s="10" t="str">
        <f>IFERROR(__xludf.DUMMYFUNCTION("""COMPUTED_VALUE"""),"-")</f>
        <v>-</v>
      </c>
      <c r="EN49" s="10" t="str">
        <f>IFERROR(__xludf.DUMMYFUNCTION("""COMPUTED_VALUE"""),"-")</f>
        <v>-</v>
      </c>
      <c r="EO49" s="10" t="str">
        <f>IFERROR(__xludf.DUMMYFUNCTION("""COMPUTED_VALUE"""),"-")</f>
        <v>-</v>
      </c>
      <c r="EP49" s="10" t="str">
        <f>IFERROR(__xludf.DUMMYFUNCTION("""COMPUTED_VALUE"""),"-")</f>
        <v>-</v>
      </c>
      <c r="EQ49" s="10" t="str">
        <f>IFERROR(__xludf.DUMMYFUNCTION("""COMPUTED_VALUE"""),"-")</f>
        <v>-</v>
      </c>
      <c r="ER49" s="10" t="str">
        <f>IFERROR(__xludf.DUMMYFUNCTION("""COMPUTED_VALUE"""),"-")</f>
        <v>-</v>
      </c>
      <c r="ES49" s="10" t="str">
        <f>IFERROR(__xludf.DUMMYFUNCTION("""COMPUTED_VALUE"""),"-")</f>
        <v>-</v>
      </c>
      <c r="ET49" s="10" t="str">
        <f>IFERROR(__xludf.DUMMYFUNCTION("""COMPUTED_VALUE"""),"-")</f>
        <v>-</v>
      </c>
      <c r="EU49" s="10" t="str">
        <f>IFERROR(__xludf.DUMMYFUNCTION("""COMPUTED_VALUE"""),"-")</f>
        <v>-</v>
      </c>
      <c r="EV49" s="10" t="str">
        <f>IFERROR(__xludf.DUMMYFUNCTION("""COMPUTED_VALUE"""),"-")</f>
        <v>-</v>
      </c>
      <c r="EW49" s="10" t="str">
        <f>IFERROR(__xludf.DUMMYFUNCTION("""COMPUTED_VALUE"""),"-")</f>
        <v>-</v>
      </c>
      <c r="EX49" s="10" t="str">
        <f>IFERROR(__xludf.DUMMYFUNCTION("""COMPUTED_VALUE"""),"-")</f>
        <v>-</v>
      </c>
      <c r="EY49" s="10" t="str">
        <f>IFERROR(__xludf.DUMMYFUNCTION("""COMPUTED_VALUE"""),"-")</f>
        <v>-</v>
      </c>
      <c r="EZ49" s="10" t="str">
        <f>IFERROR(__xludf.DUMMYFUNCTION("""COMPUTED_VALUE"""),"-")</f>
        <v>-</v>
      </c>
      <c r="FA49" s="10" t="str">
        <f>IFERROR(__xludf.DUMMYFUNCTION("""COMPUTED_VALUE"""),"-")</f>
        <v>-</v>
      </c>
      <c r="FB49" s="10" t="str">
        <f>IFERROR(__xludf.DUMMYFUNCTION("""COMPUTED_VALUE"""),"-")</f>
        <v>-</v>
      </c>
      <c r="FC49" s="10" t="str">
        <f>IFERROR(__xludf.DUMMYFUNCTION("""COMPUTED_VALUE"""),"-")</f>
        <v>-</v>
      </c>
      <c r="FD49" s="11" t="str">
        <f>IFERROR(__xludf.DUMMYFUNCTION("""COMPUTED_VALUE"""),"-")</f>
        <v>-</v>
      </c>
      <c r="FE49" s="10" t="str">
        <f>IFERROR(__xludf.DUMMYFUNCTION("""COMPUTED_VALUE"""),"-")</f>
        <v>-</v>
      </c>
      <c r="FF49" s="10" t="str">
        <f>IFERROR(__xludf.DUMMYFUNCTION("""COMPUTED_VALUE"""),"-")</f>
        <v>-</v>
      </c>
      <c r="FG49" s="10" t="str">
        <f>IFERROR(__xludf.DUMMYFUNCTION("""COMPUTED_VALUE"""),"-")</f>
        <v>-</v>
      </c>
      <c r="FH49" s="10" t="str">
        <f>IFERROR(__xludf.DUMMYFUNCTION("""COMPUTED_VALUE"""),"-")</f>
        <v>-</v>
      </c>
      <c r="FI49" s="10" t="str">
        <f>IFERROR(__xludf.DUMMYFUNCTION("""COMPUTED_VALUE"""),"-")</f>
        <v>-</v>
      </c>
      <c r="FJ49" s="10" t="str">
        <f>IFERROR(__xludf.DUMMYFUNCTION("""COMPUTED_VALUE"""),"-")</f>
        <v>-</v>
      </c>
      <c r="FK49" s="10" t="str">
        <f>IFERROR(__xludf.DUMMYFUNCTION("""COMPUTED_VALUE"""),"-")</f>
        <v>-</v>
      </c>
      <c r="FL49" s="10" t="str">
        <f>IFERROR(__xludf.DUMMYFUNCTION("""COMPUTED_VALUE"""),"-")</f>
        <v>-</v>
      </c>
      <c r="FM49" s="10" t="str">
        <f>IFERROR(__xludf.DUMMYFUNCTION("""COMPUTED_VALUE"""),"-")</f>
        <v>-</v>
      </c>
      <c r="FN49" s="10" t="str">
        <f>IFERROR(__xludf.DUMMYFUNCTION("""COMPUTED_VALUE"""),"-")</f>
        <v>-</v>
      </c>
      <c r="FO49" s="10" t="str">
        <f>IFERROR(__xludf.DUMMYFUNCTION("""COMPUTED_VALUE"""),"-")</f>
        <v>-</v>
      </c>
      <c r="FP49" s="10" t="str">
        <f>IFERROR(__xludf.DUMMYFUNCTION("""COMPUTED_VALUE"""),"-")</f>
        <v>-</v>
      </c>
      <c r="FQ49" s="10" t="str">
        <f>IFERROR(__xludf.DUMMYFUNCTION("""COMPUTED_VALUE"""),"-")</f>
        <v>-</v>
      </c>
      <c r="FR49" s="10" t="str">
        <f>IFERROR(__xludf.DUMMYFUNCTION("""COMPUTED_VALUE"""),"-")</f>
        <v>-</v>
      </c>
      <c r="FS49" s="10" t="str">
        <f>IFERROR(__xludf.DUMMYFUNCTION("""COMPUTED_VALUE"""),"-")</f>
        <v>-</v>
      </c>
      <c r="FT49" s="10" t="str">
        <f>IFERROR(__xludf.DUMMYFUNCTION("""COMPUTED_VALUE"""),"-")</f>
        <v>-</v>
      </c>
      <c r="FU49" s="10" t="str">
        <f>IFERROR(__xludf.DUMMYFUNCTION("""COMPUTED_VALUE"""),"-")</f>
        <v>-</v>
      </c>
      <c r="FV49" s="10" t="str">
        <f>IFERROR(__xludf.DUMMYFUNCTION("""COMPUTED_VALUE"""),"-")</f>
        <v>-</v>
      </c>
      <c r="FW49" s="10" t="str">
        <f>IFERROR(__xludf.DUMMYFUNCTION("""COMPUTED_VALUE"""),"-")</f>
        <v>-</v>
      </c>
      <c r="FX49" s="10" t="str">
        <f>IFERROR(__xludf.DUMMYFUNCTION("""COMPUTED_VALUE"""),"-")</f>
        <v>-</v>
      </c>
      <c r="FY49" s="10" t="str">
        <f>IFERROR(__xludf.DUMMYFUNCTION("""COMPUTED_VALUE"""),"-")</f>
        <v>-</v>
      </c>
      <c r="FZ49" s="10" t="str">
        <f>IFERROR(__xludf.DUMMYFUNCTION("""COMPUTED_VALUE"""),"-")</f>
        <v>-</v>
      </c>
      <c r="GA49" s="10" t="str">
        <f>IFERROR(__xludf.DUMMYFUNCTION("""COMPUTED_VALUE"""),"-")</f>
        <v>-</v>
      </c>
      <c r="GB49" s="10" t="str">
        <f>IFERROR(__xludf.DUMMYFUNCTION("""COMPUTED_VALUE"""),"-")</f>
        <v>-</v>
      </c>
      <c r="GC49" s="10" t="str">
        <f>IFERROR(__xludf.DUMMYFUNCTION("""COMPUTED_VALUE"""),"-")</f>
        <v>-</v>
      </c>
      <c r="GD49" s="10" t="str">
        <f>IFERROR(__xludf.DUMMYFUNCTION("""COMPUTED_VALUE"""),"-")</f>
        <v>-</v>
      </c>
      <c r="GE49" s="10" t="str">
        <f>IFERROR(__xludf.DUMMYFUNCTION("""COMPUTED_VALUE"""),"-")</f>
        <v>-</v>
      </c>
      <c r="GF49" s="10" t="str">
        <f>IFERROR(__xludf.DUMMYFUNCTION("""COMPUTED_VALUE"""),"-")</f>
        <v>-</v>
      </c>
      <c r="GG49" s="10" t="str">
        <f>IFERROR(__xludf.DUMMYFUNCTION("""COMPUTED_VALUE"""),"-")</f>
        <v>-</v>
      </c>
      <c r="GH49" s="10" t="str">
        <f>IFERROR(__xludf.DUMMYFUNCTION("""COMPUTED_VALUE"""),"-")</f>
        <v>-</v>
      </c>
      <c r="GI49" s="10" t="str">
        <f>IFERROR(__xludf.DUMMYFUNCTION("""COMPUTED_VALUE"""),"-")</f>
        <v>-</v>
      </c>
      <c r="GJ49" s="10" t="str">
        <f>IFERROR(__xludf.DUMMYFUNCTION("""COMPUTED_VALUE"""),"-")</f>
        <v>-</v>
      </c>
      <c r="GK49" s="10" t="str">
        <f>IFERROR(__xludf.DUMMYFUNCTION("""COMPUTED_VALUE"""),"-")</f>
        <v>-</v>
      </c>
      <c r="GL49" s="10" t="str">
        <f>IFERROR(__xludf.DUMMYFUNCTION("""COMPUTED_VALUE"""),"-")</f>
        <v>-</v>
      </c>
      <c r="GM49" s="10" t="str">
        <f>IFERROR(__xludf.DUMMYFUNCTION("""COMPUTED_VALUE"""),"-")</f>
        <v>-</v>
      </c>
      <c r="GN49" s="10" t="str">
        <f>IFERROR(__xludf.DUMMYFUNCTION("""COMPUTED_VALUE"""),"-")</f>
        <v>-</v>
      </c>
      <c r="GO49" s="10" t="str">
        <f>IFERROR(__xludf.DUMMYFUNCTION("""COMPUTED_VALUE"""),"-")</f>
        <v>-</v>
      </c>
      <c r="GP49" s="10" t="str">
        <f>IFERROR(__xludf.DUMMYFUNCTION("""COMPUTED_VALUE"""),"-")</f>
        <v>-</v>
      </c>
      <c r="GQ49" s="10" t="str">
        <f>IFERROR(__xludf.DUMMYFUNCTION("""COMPUTED_VALUE"""),"-")</f>
        <v>-</v>
      </c>
      <c r="GR49" s="10" t="str">
        <f>IFERROR(__xludf.DUMMYFUNCTION("""COMPUTED_VALUE"""),"-")</f>
        <v>-</v>
      </c>
      <c r="GS49" s="10" t="str">
        <f>IFERROR(__xludf.DUMMYFUNCTION("""COMPUTED_VALUE"""),"-")</f>
        <v>-</v>
      </c>
      <c r="GT49" s="10" t="str">
        <f>IFERROR(__xludf.DUMMYFUNCTION("""COMPUTED_VALUE"""),"-")</f>
        <v>-</v>
      </c>
      <c r="GU49" s="10" t="str">
        <f>IFERROR(__xludf.DUMMYFUNCTION("""COMPUTED_VALUE"""),"-")</f>
        <v>-</v>
      </c>
      <c r="GV49" s="10" t="str">
        <f>IFERROR(__xludf.DUMMYFUNCTION("""COMPUTED_VALUE"""),"-")</f>
        <v>-</v>
      </c>
      <c r="GW49" s="10" t="str">
        <f>IFERROR(__xludf.DUMMYFUNCTION("""COMPUTED_VALUE"""),"-")</f>
        <v>-</v>
      </c>
      <c r="GX49" s="10" t="str">
        <f>IFERROR(__xludf.DUMMYFUNCTION("""COMPUTED_VALUE"""),"-")</f>
        <v>-</v>
      </c>
      <c r="GY49" s="10" t="str">
        <f>IFERROR(__xludf.DUMMYFUNCTION("""COMPUTED_VALUE"""),"-")</f>
        <v>-</v>
      </c>
      <c r="GZ49" s="10" t="str">
        <f>IFERROR(__xludf.DUMMYFUNCTION("""COMPUTED_VALUE"""),"-")</f>
        <v>-</v>
      </c>
      <c r="HA49" s="10" t="str">
        <f>IFERROR(__xludf.DUMMYFUNCTION("""COMPUTED_VALUE"""),"-")</f>
        <v>-</v>
      </c>
      <c r="HB49" s="10" t="str">
        <f>IFERROR(__xludf.DUMMYFUNCTION("""COMPUTED_VALUE"""),"-")</f>
        <v>-</v>
      </c>
      <c r="HC49" s="10" t="str">
        <f>IFERROR(__xludf.DUMMYFUNCTION("""COMPUTED_VALUE"""),"-")</f>
        <v>-</v>
      </c>
      <c r="HD49" s="10" t="str">
        <f>IFERROR(__xludf.DUMMYFUNCTION("""COMPUTED_VALUE"""),"-")</f>
        <v>-</v>
      </c>
      <c r="HE49" s="10" t="str">
        <f>IFERROR(__xludf.DUMMYFUNCTION("""COMPUTED_VALUE"""),"-")</f>
        <v>-</v>
      </c>
      <c r="HF49" s="10" t="str">
        <f>IFERROR(__xludf.DUMMYFUNCTION("""COMPUTED_VALUE"""),"-")</f>
        <v>-</v>
      </c>
      <c r="HG49" s="10" t="str">
        <f>IFERROR(__xludf.DUMMYFUNCTION("""COMPUTED_VALUE"""),"-")</f>
        <v>-</v>
      </c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</row>
    <row r="50">
      <c r="A50" s="7"/>
      <c r="B50" s="8"/>
      <c r="C50" s="8" t="str">
        <f t="shared" si="1"/>
        <v>46 - 56</v>
      </c>
      <c r="D50" s="7" t="str">
        <f>IFERROR(__xludf.DUMMYFUNCTION("""COMPUTED_VALUE"""),"sonicgear")</f>
        <v>sonicgear</v>
      </c>
      <c r="E50" s="7" t="str">
        <f>IFERROR(__xludf.DUMMYFUNCTION("""COMPUTED_VALUE"""),"David")</f>
        <v>David</v>
      </c>
      <c r="F50" s="7" t="str">
        <f>IFERROR(__xludf.DUMMYFUNCTION("""COMPUTED_VALUE"""),"Ivković")</f>
        <v>Ivković</v>
      </c>
      <c r="G50" s="9">
        <f>IFERROR(__xludf.DUMMYFUNCTION("""COMPUTED_VALUE"""),58.0)</f>
        <v>58</v>
      </c>
      <c r="H50" s="7" t="str">
        <f>IFERROR(__xludf.DUMMYFUNCTION("""COMPUTED_VALUE"""),"ODOBREN")</f>
        <v>ODOBREN</v>
      </c>
      <c r="I50" s="7" t="str">
        <f>IFERROR(__xludf.DUMMYFUNCTION("""COMPUTED_VALUE"""),"Smederevo")</f>
        <v>Smederevo</v>
      </c>
      <c r="J50" s="7" t="str">
        <f>IFERROR(__xludf.DUMMYFUNCTION("""COMPUTED_VALUE"""),"Tehnička škola")</f>
        <v>Tehnička škola</v>
      </c>
      <c r="K50" s="7" t="str">
        <f>IFERROR(__xludf.DUMMYFUNCTION("""COMPUTED_VALUE"""),"IV")</f>
        <v>IV</v>
      </c>
      <c r="L50" s="7" t="str">
        <f>IFERROR(__xludf.DUMMYFUNCTION("""COMPUTED_VALUE"""),"B")</f>
        <v>B</v>
      </c>
      <c r="M50" s="7" t="str">
        <f>IFERROR(__xludf.DUMMYFUNCTION("""COMPUTED_VALUE"""),"Radmila Drakulić")</f>
        <v>Radmila Drakulić</v>
      </c>
      <c r="N50" s="11">
        <f>IFERROR(__xludf.DUMMYFUNCTION("""COMPUTED_VALUE"""),15.0)</f>
        <v>15</v>
      </c>
      <c r="O50" s="10">
        <f>IFERROR(__xludf.DUMMYFUNCTION("""COMPUTED_VALUE"""),43.0)</f>
        <v>43</v>
      </c>
      <c r="P50" s="10" t="str">
        <f>IFERROR(__xludf.DUMMYFUNCTION("""COMPUTED_VALUE"""),"-")</f>
        <v>-</v>
      </c>
      <c r="Q50" s="10" t="str">
        <f>IFERROR(__xludf.DUMMYFUNCTION("""COMPUTED_VALUE"""),"-")</f>
        <v>-</v>
      </c>
      <c r="R50" s="10" t="str">
        <f>IFERROR(__xludf.DUMMYFUNCTION("""COMPUTED_VALUE"""),"-")</f>
        <v>-</v>
      </c>
      <c r="S50" s="10" t="str">
        <f>IFERROR(__xludf.DUMMYFUNCTION("""COMPUTED_VALUE"""),"-")</f>
        <v>-</v>
      </c>
      <c r="T50" s="11">
        <f>IFERROR(__xludf.DUMMYFUNCTION("""COMPUTED_VALUE"""),1.0)</f>
        <v>1</v>
      </c>
      <c r="U50" s="10">
        <f>IFERROR(__xludf.DUMMYFUNCTION("""COMPUTED_VALUE"""),1.0)</f>
        <v>1</v>
      </c>
      <c r="V50" s="10">
        <f>IFERROR(__xludf.DUMMYFUNCTION("""COMPUTED_VALUE"""),1.0)</f>
        <v>1</v>
      </c>
      <c r="W50" s="10">
        <f>IFERROR(__xludf.DUMMYFUNCTION("""COMPUTED_VALUE"""),1.0)</f>
        <v>1</v>
      </c>
      <c r="X50" s="10">
        <f>IFERROR(__xludf.DUMMYFUNCTION("""COMPUTED_VALUE"""),1.0)</f>
        <v>1</v>
      </c>
      <c r="Y50" s="10">
        <f>IFERROR(__xludf.DUMMYFUNCTION("""COMPUTED_VALUE"""),1.0)</f>
        <v>1</v>
      </c>
      <c r="Z50" s="10">
        <f>IFERROR(__xludf.DUMMYFUNCTION("""COMPUTED_VALUE"""),1.0)</f>
        <v>1</v>
      </c>
      <c r="AA50" s="10">
        <f>IFERROR(__xludf.DUMMYFUNCTION("""COMPUTED_VALUE"""),1.0)</f>
        <v>1</v>
      </c>
      <c r="AB50" s="10" t="str">
        <f>IFERROR(__xludf.DUMMYFUNCTION("""COMPUTED_VALUE"""),"TLE")</f>
        <v>TLE</v>
      </c>
      <c r="AC50" s="10">
        <f>IFERROR(__xludf.DUMMYFUNCTION("""COMPUTED_VALUE"""),1.0)</f>
        <v>1</v>
      </c>
      <c r="AD50" s="10">
        <f>IFERROR(__xludf.DUMMYFUNCTION("""COMPUTED_VALUE"""),1.0)</f>
        <v>1</v>
      </c>
      <c r="AE50" s="10">
        <f>IFERROR(__xludf.DUMMYFUNCTION("""COMPUTED_VALUE"""),1.0)</f>
        <v>1</v>
      </c>
      <c r="AF50" s="10" t="str">
        <f>IFERROR(__xludf.DUMMYFUNCTION("""COMPUTED_VALUE"""),"TLE")</f>
        <v>TLE</v>
      </c>
      <c r="AG50" s="10" t="str">
        <f>IFERROR(__xludf.DUMMYFUNCTION("""COMPUTED_VALUE"""),"TLE")</f>
        <v>TLE</v>
      </c>
      <c r="AH50" s="10" t="str">
        <f>IFERROR(__xludf.DUMMYFUNCTION("""COMPUTED_VALUE"""),"TLE")</f>
        <v>TLE</v>
      </c>
      <c r="AI50" s="10" t="str">
        <f>IFERROR(__xludf.DUMMYFUNCTION("""COMPUTED_VALUE"""),"TLE")</f>
        <v>TLE</v>
      </c>
      <c r="AJ50" s="10" t="str">
        <f>IFERROR(__xludf.DUMMYFUNCTION("""COMPUTED_VALUE"""),"TLE")</f>
        <v>TLE</v>
      </c>
      <c r="AK50" s="10" t="str">
        <f>IFERROR(__xludf.DUMMYFUNCTION("""COMPUTED_VALUE"""),"TLE")</f>
        <v>TLE</v>
      </c>
      <c r="AL50" s="10" t="str">
        <f>IFERROR(__xludf.DUMMYFUNCTION("""COMPUTED_VALUE"""),"TLE")</f>
        <v>TLE</v>
      </c>
      <c r="AM50" s="10" t="str">
        <f>IFERROR(__xludf.DUMMYFUNCTION("""COMPUTED_VALUE"""),"TLE")</f>
        <v>TLE</v>
      </c>
      <c r="AN50" s="11">
        <f>IFERROR(__xludf.DUMMYFUNCTION("""COMPUTED_VALUE"""),1.0)</f>
        <v>1</v>
      </c>
      <c r="AO50" s="10">
        <f>IFERROR(__xludf.DUMMYFUNCTION("""COMPUTED_VALUE"""),1.0)</f>
        <v>1</v>
      </c>
      <c r="AP50" s="10">
        <f>IFERROR(__xludf.DUMMYFUNCTION("""COMPUTED_VALUE"""),1.0)</f>
        <v>1</v>
      </c>
      <c r="AQ50" s="10">
        <f>IFERROR(__xludf.DUMMYFUNCTION("""COMPUTED_VALUE"""),1.0)</f>
        <v>1</v>
      </c>
      <c r="AR50" s="10">
        <f>IFERROR(__xludf.DUMMYFUNCTION("""COMPUTED_VALUE"""),1.0)</f>
        <v>1</v>
      </c>
      <c r="AS50" s="10">
        <f>IFERROR(__xludf.DUMMYFUNCTION("""COMPUTED_VALUE"""),1.0)</f>
        <v>1</v>
      </c>
      <c r="AT50" s="10">
        <f>IFERROR(__xludf.DUMMYFUNCTION("""COMPUTED_VALUE"""),1.0)</f>
        <v>1</v>
      </c>
      <c r="AU50" s="10">
        <f>IFERROR(__xludf.DUMMYFUNCTION("""COMPUTED_VALUE"""),1.0)</f>
        <v>1</v>
      </c>
      <c r="AV50" s="10">
        <f>IFERROR(__xludf.DUMMYFUNCTION("""COMPUTED_VALUE"""),1.0)</f>
        <v>1</v>
      </c>
      <c r="AW50" s="10">
        <f>IFERROR(__xludf.DUMMYFUNCTION("""COMPUTED_VALUE"""),1.0)</f>
        <v>1</v>
      </c>
      <c r="AX50" s="10">
        <f>IFERROR(__xludf.DUMMYFUNCTION("""COMPUTED_VALUE"""),1.0)</f>
        <v>1</v>
      </c>
      <c r="AY50" s="10">
        <f>IFERROR(__xludf.DUMMYFUNCTION("""COMPUTED_VALUE"""),1.0)</f>
        <v>1</v>
      </c>
      <c r="AZ50" s="10" t="str">
        <f>IFERROR(__xludf.DUMMYFUNCTION("""COMPUTED_VALUE"""),"WA")</f>
        <v>WA</v>
      </c>
      <c r="BA50" s="10" t="str">
        <f>IFERROR(__xludf.DUMMYFUNCTION("""COMPUTED_VALUE"""),"WA")</f>
        <v>WA</v>
      </c>
      <c r="BB50" s="10" t="str">
        <f>IFERROR(__xludf.DUMMYFUNCTION("""COMPUTED_VALUE"""),"WA")</f>
        <v>WA</v>
      </c>
      <c r="BC50" s="10" t="str">
        <f>IFERROR(__xludf.DUMMYFUNCTION("""COMPUTED_VALUE"""),"WA")</f>
        <v>WA</v>
      </c>
      <c r="BD50" s="10" t="str">
        <f>IFERROR(__xludf.DUMMYFUNCTION("""COMPUTED_VALUE"""),"WA")</f>
        <v>WA</v>
      </c>
      <c r="BE50" s="10">
        <f>IFERROR(__xludf.DUMMYFUNCTION("""COMPUTED_VALUE"""),1.0)</f>
        <v>1</v>
      </c>
      <c r="BF50" s="10" t="str">
        <f>IFERROR(__xludf.DUMMYFUNCTION("""COMPUTED_VALUE"""),"WA")</f>
        <v>WA</v>
      </c>
      <c r="BG50" s="10" t="str">
        <f>IFERROR(__xludf.DUMMYFUNCTION("""COMPUTED_VALUE"""),"WA")</f>
        <v>WA</v>
      </c>
      <c r="BH50" s="10" t="str">
        <f>IFERROR(__xludf.DUMMYFUNCTION("""COMPUTED_VALUE"""),"WA")</f>
        <v>WA</v>
      </c>
      <c r="BI50" s="10" t="str">
        <f>IFERROR(__xludf.DUMMYFUNCTION("""COMPUTED_VALUE"""),"WA")</f>
        <v>WA</v>
      </c>
      <c r="BJ50" s="10" t="str">
        <f>IFERROR(__xludf.DUMMYFUNCTION("""COMPUTED_VALUE"""),"WA")</f>
        <v>WA</v>
      </c>
      <c r="BK50" s="10" t="str">
        <f>IFERROR(__xludf.DUMMYFUNCTION("""COMPUTED_VALUE"""),"WA")</f>
        <v>WA</v>
      </c>
      <c r="BL50" s="11" t="str">
        <f>IFERROR(__xludf.DUMMYFUNCTION("""COMPUTED_VALUE"""),"-")</f>
        <v>-</v>
      </c>
      <c r="BM50" s="10" t="str">
        <f>IFERROR(__xludf.DUMMYFUNCTION("""COMPUTED_VALUE"""),"-")</f>
        <v>-</v>
      </c>
      <c r="BN50" s="10" t="str">
        <f>IFERROR(__xludf.DUMMYFUNCTION("""COMPUTED_VALUE"""),"-")</f>
        <v>-</v>
      </c>
      <c r="BO50" s="10" t="str">
        <f>IFERROR(__xludf.DUMMYFUNCTION("""COMPUTED_VALUE"""),"-")</f>
        <v>-</v>
      </c>
      <c r="BP50" s="10" t="str">
        <f>IFERROR(__xludf.DUMMYFUNCTION("""COMPUTED_VALUE"""),"-")</f>
        <v>-</v>
      </c>
      <c r="BQ50" s="10" t="str">
        <f>IFERROR(__xludf.DUMMYFUNCTION("""COMPUTED_VALUE"""),"-")</f>
        <v>-</v>
      </c>
      <c r="BR50" s="10" t="str">
        <f>IFERROR(__xludf.DUMMYFUNCTION("""COMPUTED_VALUE"""),"-")</f>
        <v>-</v>
      </c>
      <c r="BS50" s="10" t="str">
        <f>IFERROR(__xludf.DUMMYFUNCTION("""COMPUTED_VALUE"""),"-")</f>
        <v>-</v>
      </c>
      <c r="BT50" s="10" t="str">
        <f>IFERROR(__xludf.DUMMYFUNCTION("""COMPUTED_VALUE"""),"-")</f>
        <v>-</v>
      </c>
      <c r="BU50" s="10" t="str">
        <f>IFERROR(__xludf.DUMMYFUNCTION("""COMPUTED_VALUE"""),"-")</f>
        <v>-</v>
      </c>
      <c r="BV50" s="10" t="str">
        <f>IFERROR(__xludf.DUMMYFUNCTION("""COMPUTED_VALUE"""),"-")</f>
        <v>-</v>
      </c>
      <c r="BW50" s="10" t="str">
        <f>IFERROR(__xludf.DUMMYFUNCTION("""COMPUTED_VALUE"""),"-")</f>
        <v>-</v>
      </c>
      <c r="BX50" s="10" t="str">
        <f>IFERROR(__xludf.DUMMYFUNCTION("""COMPUTED_VALUE"""),"-")</f>
        <v>-</v>
      </c>
      <c r="BY50" s="10" t="str">
        <f>IFERROR(__xludf.DUMMYFUNCTION("""COMPUTED_VALUE"""),"-")</f>
        <v>-</v>
      </c>
      <c r="BZ50" s="10" t="str">
        <f>IFERROR(__xludf.DUMMYFUNCTION("""COMPUTED_VALUE"""),"-")</f>
        <v>-</v>
      </c>
      <c r="CA50" s="10" t="str">
        <f>IFERROR(__xludf.DUMMYFUNCTION("""COMPUTED_VALUE"""),"-")</f>
        <v>-</v>
      </c>
      <c r="CB50" s="10" t="str">
        <f>IFERROR(__xludf.DUMMYFUNCTION("""COMPUTED_VALUE"""),"-")</f>
        <v>-</v>
      </c>
      <c r="CC50" s="10" t="str">
        <f>IFERROR(__xludf.DUMMYFUNCTION("""COMPUTED_VALUE"""),"-")</f>
        <v>-</v>
      </c>
      <c r="CD50" s="10" t="str">
        <f>IFERROR(__xludf.DUMMYFUNCTION("""COMPUTED_VALUE"""),"-")</f>
        <v>-</v>
      </c>
      <c r="CE50" s="10" t="str">
        <f>IFERROR(__xludf.DUMMYFUNCTION("""COMPUTED_VALUE"""),"-")</f>
        <v>-</v>
      </c>
      <c r="CF50" s="10" t="str">
        <f>IFERROR(__xludf.DUMMYFUNCTION("""COMPUTED_VALUE"""),"-")</f>
        <v>-</v>
      </c>
      <c r="CG50" s="10" t="str">
        <f>IFERROR(__xludf.DUMMYFUNCTION("""COMPUTED_VALUE"""),"-")</f>
        <v>-</v>
      </c>
      <c r="CH50" s="10" t="str">
        <f>IFERROR(__xludf.DUMMYFUNCTION("""COMPUTED_VALUE"""),"-")</f>
        <v>-</v>
      </c>
      <c r="CI50" s="10" t="str">
        <f>IFERROR(__xludf.DUMMYFUNCTION("""COMPUTED_VALUE"""),"-")</f>
        <v>-</v>
      </c>
      <c r="CJ50" s="10" t="str">
        <f>IFERROR(__xludf.DUMMYFUNCTION("""COMPUTED_VALUE"""),"-")</f>
        <v>-</v>
      </c>
      <c r="CK50" s="10" t="str">
        <f>IFERROR(__xludf.DUMMYFUNCTION("""COMPUTED_VALUE"""),"-")</f>
        <v>-</v>
      </c>
      <c r="CL50" s="10" t="str">
        <f>IFERROR(__xludf.DUMMYFUNCTION("""COMPUTED_VALUE"""),"-")</f>
        <v>-</v>
      </c>
      <c r="CM50" s="10" t="str">
        <f>IFERROR(__xludf.DUMMYFUNCTION("""COMPUTED_VALUE"""),"-")</f>
        <v>-</v>
      </c>
      <c r="CN50" s="10" t="str">
        <f>IFERROR(__xludf.DUMMYFUNCTION("""COMPUTED_VALUE"""),"-")</f>
        <v>-</v>
      </c>
      <c r="CO50" s="11" t="str">
        <f>IFERROR(__xludf.DUMMYFUNCTION("""COMPUTED_VALUE"""),"-")</f>
        <v>-</v>
      </c>
      <c r="CP50" s="10" t="str">
        <f>IFERROR(__xludf.DUMMYFUNCTION("""COMPUTED_VALUE"""),"-")</f>
        <v>-</v>
      </c>
      <c r="CQ50" s="10" t="str">
        <f>IFERROR(__xludf.DUMMYFUNCTION("""COMPUTED_VALUE"""),"-")</f>
        <v>-</v>
      </c>
      <c r="CR50" s="10" t="str">
        <f>IFERROR(__xludf.DUMMYFUNCTION("""COMPUTED_VALUE"""),"-")</f>
        <v>-</v>
      </c>
      <c r="CS50" s="10" t="str">
        <f>IFERROR(__xludf.DUMMYFUNCTION("""COMPUTED_VALUE"""),"-")</f>
        <v>-</v>
      </c>
      <c r="CT50" s="10" t="str">
        <f>IFERROR(__xludf.DUMMYFUNCTION("""COMPUTED_VALUE"""),"-")</f>
        <v>-</v>
      </c>
      <c r="CU50" s="10" t="str">
        <f>IFERROR(__xludf.DUMMYFUNCTION("""COMPUTED_VALUE"""),"-")</f>
        <v>-</v>
      </c>
      <c r="CV50" s="10" t="str">
        <f>IFERROR(__xludf.DUMMYFUNCTION("""COMPUTED_VALUE"""),"-")</f>
        <v>-</v>
      </c>
      <c r="CW50" s="10" t="str">
        <f>IFERROR(__xludf.DUMMYFUNCTION("""COMPUTED_VALUE"""),"-")</f>
        <v>-</v>
      </c>
      <c r="CX50" s="10" t="str">
        <f>IFERROR(__xludf.DUMMYFUNCTION("""COMPUTED_VALUE"""),"-")</f>
        <v>-</v>
      </c>
      <c r="CY50" s="10" t="str">
        <f>IFERROR(__xludf.DUMMYFUNCTION("""COMPUTED_VALUE"""),"-")</f>
        <v>-</v>
      </c>
      <c r="CZ50" s="10" t="str">
        <f>IFERROR(__xludf.DUMMYFUNCTION("""COMPUTED_VALUE"""),"-")</f>
        <v>-</v>
      </c>
      <c r="DA50" s="10" t="str">
        <f>IFERROR(__xludf.DUMMYFUNCTION("""COMPUTED_VALUE"""),"-")</f>
        <v>-</v>
      </c>
      <c r="DB50" s="10" t="str">
        <f>IFERROR(__xludf.DUMMYFUNCTION("""COMPUTED_VALUE"""),"-")</f>
        <v>-</v>
      </c>
      <c r="DC50" s="10" t="str">
        <f>IFERROR(__xludf.DUMMYFUNCTION("""COMPUTED_VALUE"""),"-")</f>
        <v>-</v>
      </c>
      <c r="DD50" s="10" t="str">
        <f>IFERROR(__xludf.DUMMYFUNCTION("""COMPUTED_VALUE"""),"-")</f>
        <v>-</v>
      </c>
      <c r="DE50" s="10" t="str">
        <f>IFERROR(__xludf.DUMMYFUNCTION("""COMPUTED_VALUE"""),"-")</f>
        <v>-</v>
      </c>
      <c r="DF50" s="10" t="str">
        <f>IFERROR(__xludf.DUMMYFUNCTION("""COMPUTED_VALUE"""),"-")</f>
        <v>-</v>
      </c>
      <c r="DG50" s="10" t="str">
        <f>IFERROR(__xludf.DUMMYFUNCTION("""COMPUTED_VALUE"""),"-")</f>
        <v>-</v>
      </c>
      <c r="DH50" s="10" t="str">
        <f>IFERROR(__xludf.DUMMYFUNCTION("""COMPUTED_VALUE"""),"-")</f>
        <v>-</v>
      </c>
      <c r="DI50" s="10" t="str">
        <f>IFERROR(__xludf.DUMMYFUNCTION("""COMPUTED_VALUE"""),"-")</f>
        <v>-</v>
      </c>
      <c r="DJ50" s="10" t="str">
        <f>IFERROR(__xludf.DUMMYFUNCTION("""COMPUTED_VALUE"""),"-")</f>
        <v>-</v>
      </c>
      <c r="DK50" s="10" t="str">
        <f>IFERROR(__xludf.DUMMYFUNCTION("""COMPUTED_VALUE"""),"-")</f>
        <v>-</v>
      </c>
      <c r="DL50" s="10" t="str">
        <f>IFERROR(__xludf.DUMMYFUNCTION("""COMPUTED_VALUE"""),"-")</f>
        <v>-</v>
      </c>
      <c r="DM50" s="10" t="str">
        <f>IFERROR(__xludf.DUMMYFUNCTION("""COMPUTED_VALUE"""),"-")</f>
        <v>-</v>
      </c>
      <c r="DN50" s="10" t="str">
        <f>IFERROR(__xludf.DUMMYFUNCTION("""COMPUTED_VALUE"""),"-")</f>
        <v>-</v>
      </c>
      <c r="DO50" s="10" t="str">
        <f>IFERROR(__xludf.DUMMYFUNCTION("""COMPUTED_VALUE"""),"-")</f>
        <v>-</v>
      </c>
      <c r="DP50" s="10" t="str">
        <f>IFERROR(__xludf.DUMMYFUNCTION("""COMPUTED_VALUE"""),"-")</f>
        <v>-</v>
      </c>
      <c r="DQ50" s="10" t="str">
        <f>IFERROR(__xludf.DUMMYFUNCTION("""COMPUTED_VALUE"""),"-")</f>
        <v>-</v>
      </c>
      <c r="DR50" s="10" t="str">
        <f>IFERROR(__xludf.DUMMYFUNCTION("""COMPUTED_VALUE"""),"-")</f>
        <v>-</v>
      </c>
      <c r="DS50" s="10" t="str">
        <f>IFERROR(__xludf.DUMMYFUNCTION("""COMPUTED_VALUE"""),"-")</f>
        <v>-</v>
      </c>
      <c r="DT50" s="10" t="str">
        <f>IFERROR(__xludf.DUMMYFUNCTION("""COMPUTED_VALUE"""),"-")</f>
        <v>-</v>
      </c>
      <c r="DU50" s="10" t="str">
        <f>IFERROR(__xludf.DUMMYFUNCTION("""COMPUTED_VALUE"""),"-")</f>
        <v>-</v>
      </c>
      <c r="DV50" s="10" t="str">
        <f>IFERROR(__xludf.DUMMYFUNCTION("""COMPUTED_VALUE"""),"-")</f>
        <v>-</v>
      </c>
      <c r="DW50" s="10" t="str">
        <f>IFERROR(__xludf.DUMMYFUNCTION("""COMPUTED_VALUE"""),"-")</f>
        <v>-</v>
      </c>
      <c r="DX50" s="10" t="str">
        <f>IFERROR(__xludf.DUMMYFUNCTION("""COMPUTED_VALUE"""),"-")</f>
        <v>-</v>
      </c>
      <c r="DY50" s="10" t="str">
        <f>IFERROR(__xludf.DUMMYFUNCTION("""COMPUTED_VALUE"""),"-")</f>
        <v>-</v>
      </c>
      <c r="DZ50" s="10" t="str">
        <f>IFERROR(__xludf.DUMMYFUNCTION("""COMPUTED_VALUE"""),"-")</f>
        <v>-</v>
      </c>
      <c r="EA50" s="10" t="str">
        <f>IFERROR(__xludf.DUMMYFUNCTION("""COMPUTED_VALUE"""),"-")</f>
        <v>-</v>
      </c>
      <c r="EB50" s="10" t="str">
        <f>IFERROR(__xludf.DUMMYFUNCTION("""COMPUTED_VALUE"""),"-")</f>
        <v>-</v>
      </c>
      <c r="EC50" s="10" t="str">
        <f>IFERROR(__xludf.DUMMYFUNCTION("""COMPUTED_VALUE"""),"-")</f>
        <v>-</v>
      </c>
      <c r="ED50" s="10" t="str">
        <f>IFERROR(__xludf.DUMMYFUNCTION("""COMPUTED_VALUE"""),"-")</f>
        <v>-</v>
      </c>
      <c r="EE50" s="10" t="str">
        <f>IFERROR(__xludf.DUMMYFUNCTION("""COMPUTED_VALUE"""),"-")</f>
        <v>-</v>
      </c>
      <c r="EF50" s="10" t="str">
        <f>IFERROR(__xludf.DUMMYFUNCTION("""COMPUTED_VALUE"""),"-")</f>
        <v>-</v>
      </c>
      <c r="EG50" s="10" t="str">
        <f>IFERROR(__xludf.DUMMYFUNCTION("""COMPUTED_VALUE"""),"-")</f>
        <v>-</v>
      </c>
      <c r="EH50" s="10" t="str">
        <f>IFERROR(__xludf.DUMMYFUNCTION("""COMPUTED_VALUE"""),"-")</f>
        <v>-</v>
      </c>
      <c r="EI50" s="10" t="str">
        <f>IFERROR(__xludf.DUMMYFUNCTION("""COMPUTED_VALUE"""),"-")</f>
        <v>-</v>
      </c>
      <c r="EJ50" s="10" t="str">
        <f>IFERROR(__xludf.DUMMYFUNCTION("""COMPUTED_VALUE"""),"-")</f>
        <v>-</v>
      </c>
      <c r="EK50" s="10" t="str">
        <f>IFERROR(__xludf.DUMMYFUNCTION("""COMPUTED_VALUE"""),"-")</f>
        <v>-</v>
      </c>
      <c r="EL50" s="10" t="str">
        <f>IFERROR(__xludf.DUMMYFUNCTION("""COMPUTED_VALUE"""),"-")</f>
        <v>-</v>
      </c>
      <c r="EM50" s="10" t="str">
        <f>IFERROR(__xludf.DUMMYFUNCTION("""COMPUTED_VALUE"""),"-")</f>
        <v>-</v>
      </c>
      <c r="EN50" s="10" t="str">
        <f>IFERROR(__xludf.DUMMYFUNCTION("""COMPUTED_VALUE"""),"-")</f>
        <v>-</v>
      </c>
      <c r="EO50" s="10" t="str">
        <f>IFERROR(__xludf.DUMMYFUNCTION("""COMPUTED_VALUE"""),"-")</f>
        <v>-</v>
      </c>
      <c r="EP50" s="10" t="str">
        <f>IFERROR(__xludf.DUMMYFUNCTION("""COMPUTED_VALUE"""),"-")</f>
        <v>-</v>
      </c>
      <c r="EQ50" s="10" t="str">
        <f>IFERROR(__xludf.DUMMYFUNCTION("""COMPUTED_VALUE"""),"-")</f>
        <v>-</v>
      </c>
      <c r="ER50" s="10" t="str">
        <f>IFERROR(__xludf.DUMMYFUNCTION("""COMPUTED_VALUE"""),"-")</f>
        <v>-</v>
      </c>
      <c r="ES50" s="10" t="str">
        <f>IFERROR(__xludf.DUMMYFUNCTION("""COMPUTED_VALUE"""),"-")</f>
        <v>-</v>
      </c>
      <c r="ET50" s="10" t="str">
        <f>IFERROR(__xludf.DUMMYFUNCTION("""COMPUTED_VALUE"""),"-")</f>
        <v>-</v>
      </c>
      <c r="EU50" s="10" t="str">
        <f>IFERROR(__xludf.DUMMYFUNCTION("""COMPUTED_VALUE"""),"-")</f>
        <v>-</v>
      </c>
      <c r="EV50" s="10" t="str">
        <f>IFERROR(__xludf.DUMMYFUNCTION("""COMPUTED_VALUE"""),"-")</f>
        <v>-</v>
      </c>
      <c r="EW50" s="10" t="str">
        <f>IFERROR(__xludf.DUMMYFUNCTION("""COMPUTED_VALUE"""),"-")</f>
        <v>-</v>
      </c>
      <c r="EX50" s="10" t="str">
        <f>IFERROR(__xludf.DUMMYFUNCTION("""COMPUTED_VALUE"""),"-")</f>
        <v>-</v>
      </c>
      <c r="EY50" s="10" t="str">
        <f>IFERROR(__xludf.DUMMYFUNCTION("""COMPUTED_VALUE"""),"-")</f>
        <v>-</v>
      </c>
      <c r="EZ50" s="10" t="str">
        <f>IFERROR(__xludf.DUMMYFUNCTION("""COMPUTED_VALUE"""),"-")</f>
        <v>-</v>
      </c>
      <c r="FA50" s="10" t="str">
        <f>IFERROR(__xludf.DUMMYFUNCTION("""COMPUTED_VALUE"""),"-")</f>
        <v>-</v>
      </c>
      <c r="FB50" s="10" t="str">
        <f>IFERROR(__xludf.DUMMYFUNCTION("""COMPUTED_VALUE"""),"-")</f>
        <v>-</v>
      </c>
      <c r="FC50" s="10" t="str">
        <f>IFERROR(__xludf.DUMMYFUNCTION("""COMPUTED_VALUE"""),"-")</f>
        <v>-</v>
      </c>
      <c r="FD50" s="11" t="str">
        <f>IFERROR(__xludf.DUMMYFUNCTION("""COMPUTED_VALUE"""),"-")</f>
        <v>-</v>
      </c>
      <c r="FE50" s="10" t="str">
        <f>IFERROR(__xludf.DUMMYFUNCTION("""COMPUTED_VALUE"""),"-")</f>
        <v>-</v>
      </c>
      <c r="FF50" s="10" t="str">
        <f>IFERROR(__xludf.DUMMYFUNCTION("""COMPUTED_VALUE"""),"-")</f>
        <v>-</v>
      </c>
      <c r="FG50" s="10" t="str">
        <f>IFERROR(__xludf.DUMMYFUNCTION("""COMPUTED_VALUE"""),"-")</f>
        <v>-</v>
      </c>
      <c r="FH50" s="10" t="str">
        <f>IFERROR(__xludf.DUMMYFUNCTION("""COMPUTED_VALUE"""),"-")</f>
        <v>-</v>
      </c>
      <c r="FI50" s="10" t="str">
        <f>IFERROR(__xludf.DUMMYFUNCTION("""COMPUTED_VALUE"""),"-")</f>
        <v>-</v>
      </c>
      <c r="FJ50" s="10" t="str">
        <f>IFERROR(__xludf.DUMMYFUNCTION("""COMPUTED_VALUE"""),"-")</f>
        <v>-</v>
      </c>
      <c r="FK50" s="10" t="str">
        <f>IFERROR(__xludf.DUMMYFUNCTION("""COMPUTED_VALUE"""),"-")</f>
        <v>-</v>
      </c>
      <c r="FL50" s="10" t="str">
        <f>IFERROR(__xludf.DUMMYFUNCTION("""COMPUTED_VALUE"""),"-")</f>
        <v>-</v>
      </c>
      <c r="FM50" s="10" t="str">
        <f>IFERROR(__xludf.DUMMYFUNCTION("""COMPUTED_VALUE"""),"-")</f>
        <v>-</v>
      </c>
      <c r="FN50" s="10" t="str">
        <f>IFERROR(__xludf.DUMMYFUNCTION("""COMPUTED_VALUE"""),"-")</f>
        <v>-</v>
      </c>
      <c r="FO50" s="10" t="str">
        <f>IFERROR(__xludf.DUMMYFUNCTION("""COMPUTED_VALUE"""),"-")</f>
        <v>-</v>
      </c>
      <c r="FP50" s="10" t="str">
        <f>IFERROR(__xludf.DUMMYFUNCTION("""COMPUTED_VALUE"""),"-")</f>
        <v>-</v>
      </c>
      <c r="FQ50" s="10" t="str">
        <f>IFERROR(__xludf.DUMMYFUNCTION("""COMPUTED_VALUE"""),"-")</f>
        <v>-</v>
      </c>
      <c r="FR50" s="10" t="str">
        <f>IFERROR(__xludf.DUMMYFUNCTION("""COMPUTED_VALUE"""),"-")</f>
        <v>-</v>
      </c>
      <c r="FS50" s="10" t="str">
        <f>IFERROR(__xludf.DUMMYFUNCTION("""COMPUTED_VALUE"""),"-")</f>
        <v>-</v>
      </c>
      <c r="FT50" s="10" t="str">
        <f>IFERROR(__xludf.DUMMYFUNCTION("""COMPUTED_VALUE"""),"-")</f>
        <v>-</v>
      </c>
      <c r="FU50" s="10" t="str">
        <f>IFERROR(__xludf.DUMMYFUNCTION("""COMPUTED_VALUE"""),"-")</f>
        <v>-</v>
      </c>
      <c r="FV50" s="10" t="str">
        <f>IFERROR(__xludf.DUMMYFUNCTION("""COMPUTED_VALUE"""),"-")</f>
        <v>-</v>
      </c>
      <c r="FW50" s="10" t="str">
        <f>IFERROR(__xludf.DUMMYFUNCTION("""COMPUTED_VALUE"""),"-")</f>
        <v>-</v>
      </c>
      <c r="FX50" s="10" t="str">
        <f>IFERROR(__xludf.DUMMYFUNCTION("""COMPUTED_VALUE"""),"-")</f>
        <v>-</v>
      </c>
      <c r="FY50" s="10" t="str">
        <f>IFERROR(__xludf.DUMMYFUNCTION("""COMPUTED_VALUE"""),"-")</f>
        <v>-</v>
      </c>
      <c r="FZ50" s="10" t="str">
        <f>IFERROR(__xludf.DUMMYFUNCTION("""COMPUTED_VALUE"""),"-")</f>
        <v>-</v>
      </c>
      <c r="GA50" s="10" t="str">
        <f>IFERROR(__xludf.DUMMYFUNCTION("""COMPUTED_VALUE"""),"-")</f>
        <v>-</v>
      </c>
      <c r="GB50" s="10" t="str">
        <f>IFERROR(__xludf.DUMMYFUNCTION("""COMPUTED_VALUE"""),"-")</f>
        <v>-</v>
      </c>
      <c r="GC50" s="10" t="str">
        <f>IFERROR(__xludf.DUMMYFUNCTION("""COMPUTED_VALUE"""),"-")</f>
        <v>-</v>
      </c>
      <c r="GD50" s="10" t="str">
        <f>IFERROR(__xludf.DUMMYFUNCTION("""COMPUTED_VALUE"""),"-")</f>
        <v>-</v>
      </c>
      <c r="GE50" s="10" t="str">
        <f>IFERROR(__xludf.DUMMYFUNCTION("""COMPUTED_VALUE"""),"-")</f>
        <v>-</v>
      </c>
      <c r="GF50" s="10" t="str">
        <f>IFERROR(__xludf.DUMMYFUNCTION("""COMPUTED_VALUE"""),"-")</f>
        <v>-</v>
      </c>
      <c r="GG50" s="10" t="str">
        <f>IFERROR(__xludf.DUMMYFUNCTION("""COMPUTED_VALUE"""),"-")</f>
        <v>-</v>
      </c>
      <c r="GH50" s="10" t="str">
        <f>IFERROR(__xludf.DUMMYFUNCTION("""COMPUTED_VALUE"""),"-")</f>
        <v>-</v>
      </c>
      <c r="GI50" s="10" t="str">
        <f>IFERROR(__xludf.DUMMYFUNCTION("""COMPUTED_VALUE"""),"-")</f>
        <v>-</v>
      </c>
      <c r="GJ50" s="10" t="str">
        <f>IFERROR(__xludf.DUMMYFUNCTION("""COMPUTED_VALUE"""),"-")</f>
        <v>-</v>
      </c>
      <c r="GK50" s="10" t="str">
        <f>IFERROR(__xludf.DUMMYFUNCTION("""COMPUTED_VALUE"""),"-")</f>
        <v>-</v>
      </c>
      <c r="GL50" s="10" t="str">
        <f>IFERROR(__xludf.DUMMYFUNCTION("""COMPUTED_VALUE"""),"-")</f>
        <v>-</v>
      </c>
      <c r="GM50" s="10" t="str">
        <f>IFERROR(__xludf.DUMMYFUNCTION("""COMPUTED_VALUE"""),"-")</f>
        <v>-</v>
      </c>
      <c r="GN50" s="10" t="str">
        <f>IFERROR(__xludf.DUMMYFUNCTION("""COMPUTED_VALUE"""),"-")</f>
        <v>-</v>
      </c>
      <c r="GO50" s="10" t="str">
        <f>IFERROR(__xludf.DUMMYFUNCTION("""COMPUTED_VALUE"""),"-")</f>
        <v>-</v>
      </c>
      <c r="GP50" s="10" t="str">
        <f>IFERROR(__xludf.DUMMYFUNCTION("""COMPUTED_VALUE"""),"-")</f>
        <v>-</v>
      </c>
      <c r="GQ50" s="10" t="str">
        <f>IFERROR(__xludf.DUMMYFUNCTION("""COMPUTED_VALUE"""),"-")</f>
        <v>-</v>
      </c>
      <c r="GR50" s="10" t="str">
        <f>IFERROR(__xludf.DUMMYFUNCTION("""COMPUTED_VALUE"""),"-")</f>
        <v>-</v>
      </c>
      <c r="GS50" s="10" t="str">
        <f>IFERROR(__xludf.DUMMYFUNCTION("""COMPUTED_VALUE"""),"-")</f>
        <v>-</v>
      </c>
      <c r="GT50" s="10" t="str">
        <f>IFERROR(__xludf.DUMMYFUNCTION("""COMPUTED_VALUE"""),"-")</f>
        <v>-</v>
      </c>
      <c r="GU50" s="10" t="str">
        <f>IFERROR(__xludf.DUMMYFUNCTION("""COMPUTED_VALUE"""),"-")</f>
        <v>-</v>
      </c>
      <c r="GV50" s="10" t="str">
        <f>IFERROR(__xludf.DUMMYFUNCTION("""COMPUTED_VALUE"""),"-")</f>
        <v>-</v>
      </c>
      <c r="GW50" s="10" t="str">
        <f>IFERROR(__xludf.DUMMYFUNCTION("""COMPUTED_VALUE"""),"-")</f>
        <v>-</v>
      </c>
      <c r="GX50" s="10" t="str">
        <f>IFERROR(__xludf.DUMMYFUNCTION("""COMPUTED_VALUE"""),"-")</f>
        <v>-</v>
      </c>
      <c r="GY50" s="10" t="str">
        <f>IFERROR(__xludf.DUMMYFUNCTION("""COMPUTED_VALUE"""),"-")</f>
        <v>-</v>
      </c>
      <c r="GZ50" s="10" t="str">
        <f>IFERROR(__xludf.DUMMYFUNCTION("""COMPUTED_VALUE"""),"-")</f>
        <v>-</v>
      </c>
      <c r="HA50" s="10" t="str">
        <f>IFERROR(__xludf.DUMMYFUNCTION("""COMPUTED_VALUE"""),"-")</f>
        <v>-</v>
      </c>
      <c r="HB50" s="10" t="str">
        <f>IFERROR(__xludf.DUMMYFUNCTION("""COMPUTED_VALUE"""),"-")</f>
        <v>-</v>
      </c>
      <c r="HC50" s="10" t="str">
        <f>IFERROR(__xludf.DUMMYFUNCTION("""COMPUTED_VALUE"""),"-")</f>
        <v>-</v>
      </c>
      <c r="HD50" s="10" t="str">
        <f>IFERROR(__xludf.DUMMYFUNCTION("""COMPUTED_VALUE"""),"-")</f>
        <v>-</v>
      </c>
      <c r="HE50" s="10" t="str">
        <f>IFERROR(__xludf.DUMMYFUNCTION("""COMPUTED_VALUE"""),"-")</f>
        <v>-</v>
      </c>
      <c r="HF50" s="10" t="str">
        <f>IFERROR(__xludf.DUMMYFUNCTION("""COMPUTED_VALUE"""),"-")</f>
        <v>-</v>
      </c>
      <c r="HG50" s="10" t="str">
        <f>IFERROR(__xludf.DUMMYFUNCTION("""COMPUTED_VALUE"""),"-")</f>
        <v>-</v>
      </c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</row>
    <row r="51">
      <c r="A51" s="7"/>
      <c r="B51" s="8"/>
      <c r="C51" s="8" t="str">
        <f t="shared" si="1"/>
        <v>46 - 56</v>
      </c>
      <c r="D51" s="7" t="str">
        <f>IFERROR(__xludf.DUMMYFUNCTION("""COMPUTED_VALUE"""),"TRAJKO")</f>
        <v>TRAJKO</v>
      </c>
      <c r="E51" s="7" t="str">
        <f>IFERROR(__xludf.DUMMYFUNCTION("""COMPUTED_VALUE"""),"Rajko")</f>
        <v>Rajko</v>
      </c>
      <c r="F51" s="7" t="str">
        <f>IFERROR(__xludf.DUMMYFUNCTION("""COMPUTED_VALUE"""),"Zagorac")</f>
        <v>Zagorac</v>
      </c>
      <c r="G51" s="9">
        <f>IFERROR(__xludf.DUMMYFUNCTION("""COMPUTED_VALUE"""),58.0)</f>
        <v>58</v>
      </c>
      <c r="H51" s="7" t="str">
        <f>IFERROR(__xludf.DUMMYFUNCTION("""COMPUTED_VALUE"""),"ODOBREN")</f>
        <v>ODOBREN</v>
      </c>
      <c r="I51" s="7" t="str">
        <f>IFERROR(__xludf.DUMMYFUNCTION("""COMPUTED_VALUE"""),"Sombor")</f>
        <v>Sombor</v>
      </c>
      <c r="J51" s="7" t="str">
        <f>IFERROR(__xludf.DUMMYFUNCTION("""COMPUTED_VALUE"""),"Gimnazija Veljko Petrović")</f>
        <v>Gimnazija Veljko Petrović</v>
      </c>
      <c r="K51" s="7" t="str">
        <f>IFERROR(__xludf.DUMMYFUNCTION("""COMPUTED_VALUE"""),"IV")</f>
        <v>IV</v>
      </c>
      <c r="L51" s="7" t="str">
        <f>IFERROR(__xludf.DUMMYFUNCTION("""COMPUTED_VALUE"""),"B")</f>
        <v>B</v>
      </c>
      <c r="M51" s="7" t="str">
        <f>IFERROR(__xludf.DUMMYFUNCTION("""COMPUTED_VALUE"""),"Duško Obradović")</f>
        <v>Duško Obradović</v>
      </c>
      <c r="N51" s="11">
        <f>IFERROR(__xludf.DUMMYFUNCTION("""COMPUTED_VALUE"""),15.0)</f>
        <v>15</v>
      </c>
      <c r="O51" s="10">
        <f>IFERROR(__xludf.DUMMYFUNCTION("""COMPUTED_VALUE"""),43.0)</f>
        <v>43</v>
      </c>
      <c r="P51" s="10">
        <f>IFERROR(__xludf.DUMMYFUNCTION("""COMPUTED_VALUE"""),0.0)</f>
        <v>0</v>
      </c>
      <c r="Q51" s="10" t="str">
        <f>IFERROR(__xludf.DUMMYFUNCTION("""COMPUTED_VALUE"""),"-")</f>
        <v>-</v>
      </c>
      <c r="R51" s="10" t="str">
        <f>IFERROR(__xludf.DUMMYFUNCTION("""COMPUTED_VALUE"""),"-")</f>
        <v>-</v>
      </c>
      <c r="S51" s="10" t="str">
        <f>IFERROR(__xludf.DUMMYFUNCTION("""COMPUTED_VALUE"""),"-")</f>
        <v>-</v>
      </c>
      <c r="T51" s="11">
        <f>IFERROR(__xludf.DUMMYFUNCTION("""COMPUTED_VALUE"""),1.0)</f>
        <v>1</v>
      </c>
      <c r="U51" s="10">
        <f>IFERROR(__xludf.DUMMYFUNCTION("""COMPUTED_VALUE"""),1.0)</f>
        <v>1</v>
      </c>
      <c r="V51" s="10">
        <f>IFERROR(__xludf.DUMMYFUNCTION("""COMPUTED_VALUE"""),1.0)</f>
        <v>1</v>
      </c>
      <c r="W51" s="10">
        <f>IFERROR(__xludf.DUMMYFUNCTION("""COMPUTED_VALUE"""),1.0)</f>
        <v>1</v>
      </c>
      <c r="X51" s="10">
        <f>IFERROR(__xludf.DUMMYFUNCTION("""COMPUTED_VALUE"""),1.0)</f>
        <v>1</v>
      </c>
      <c r="Y51" s="10">
        <f>IFERROR(__xludf.DUMMYFUNCTION("""COMPUTED_VALUE"""),1.0)</f>
        <v>1</v>
      </c>
      <c r="Z51" s="10">
        <f>IFERROR(__xludf.DUMMYFUNCTION("""COMPUTED_VALUE"""),1.0)</f>
        <v>1</v>
      </c>
      <c r="AA51" s="10">
        <f>IFERROR(__xludf.DUMMYFUNCTION("""COMPUTED_VALUE"""),1.0)</f>
        <v>1</v>
      </c>
      <c r="AB51" s="10" t="str">
        <f>IFERROR(__xludf.DUMMYFUNCTION("""COMPUTED_VALUE"""),"TLE")</f>
        <v>TLE</v>
      </c>
      <c r="AC51" s="10">
        <f>IFERROR(__xludf.DUMMYFUNCTION("""COMPUTED_VALUE"""),1.0)</f>
        <v>1</v>
      </c>
      <c r="AD51" s="10" t="str">
        <f>IFERROR(__xludf.DUMMYFUNCTION("""COMPUTED_VALUE"""),"TLE")</f>
        <v>TLE</v>
      </c>
      <c r="AE51" s="10" t="str">
        <f>IFERROR(__xludf.DUMMYFUNCTION("""COMPUTED_VALUE"""),"TLE")</f>
        <v>TLE</v>
      </c>
      <c r="AF51" s="10" t="str">
        <f>IFERROR(__xludf.DUMMYFUNCTION("""COMPUTED_VALUE"""),"TLE")</f>
        <v>TLE</v>
      </c>
      <c r="AG51" s="10" t="str">
        <f>IFERROR(__xludf.DUMMYFUNCTION("""COMPUTED_VALUE"""),"TLE")</f>
        <v>TLE</v>
      </c>
      <c r="AH51" s="10" t="str">
        <f>IFERROR(__xludf.DUMMYFUNCTION("""COMPUTED_VALUE"""),"TLE")</f>
        <v>TLE</v>
      </c>
      <c r="AI51" s="10" t="str">
        <f>IFERROR(__xludf.DUMMYFUNCTION("""COMPUTED_VALUE"""),"TLE")</f>
        <v>TLE</v>
      </c>
      <c r="AJ51" s="10" t="str">
        <f>IFERROR(__xludf.DUMMYFUNCTION("""COMPUTED_VALUE"""),"TLE")</f>
        <v>TLE</v>
      </c>
      <c r="AK51" s="10" t="str">
        <f>IFERROR(__xludf.DUMMYFUNCTION("""COMPUTED_VALUE"""),"TLE")</f>
        <v>TLE</v>
      </c>
      <c r="AL51" s="10" t="str">
        <f>IFERROR(__xludf.DUMMYFUNCTION("""COMPUTED_VALUE"""),"TLE")</f>
        <v>TLE</v>
      </c>
      <c r="AM51" s="10" t="str">
        <f>IFERROR(__xludf.DUMMYFUNCTION("""COMPUTED_VALUE"""),"TLE")</f>
        <v>TLE</v>
      </c>
      <c r="AN51" s="11" t="str">
        <f>IFERROR(__xludf.DUMMYFUNCTION("""COMPUTED_VALUE"""),"WA")</f>
        <v>WA</v>
      </c>
      <c r="AO51" s="10">
        <f>IFERROR(__xludf.DUMMYFUNCTION("""COMPUTED_VALUE"""),1.0)</f>
        <v>1</v>
      </c>
      <c r="AP51" s="10">
        <f>IFERROR(__xludf.DUMMYFUNCTION("""COMPUTED_VALUE"""),1.0)</f>
        <v>1</v>
      </c>
      <c r="AQ51" s="10">
        <f>IFERROR(__xludf.DUMMYFUNCTION("""COMPUTED_VALUE"""),1.0)</f>
        <v>1</v>
      </c>
      <c r="AR51" s="10">
        <f>IFERROR(__xludf.DUMMYFUNCTION("""COMPUTED_VALUE"""),1.0)</f>
        <v>1</v>
      </c>
      <c r="AS51" s="10">
        <f>IFERROR(__xludf.DUMMYFUNCTION("""COMPUTED_VALUE"""),1.0)</f>
        <v>1</v>
      </c>
      <c r="AT51" s="10">
        <f>IFERROR(__xludf.DUMMYFUNCTION("""COMPUTED_VALUE"""),1.0)</f>
        <v>1</v>
      </c>
      <c r="AU51" s="10">
        <f>IFERROR(__xludf.DUMMYFUNCTION("""COMPUTED_VALUE"""),1.0)</f>
        <v>1</v>
      </c>
      <c r="AV51" s="10">
        <f>IFERROR(__xludf.DUMMYFUNCTION("""COMPUTED_VALUE"""),1.0)</f>
        <v>1</v>
      </c>
      <c r="AW51" s="10">
        <f>IFERROR(__xludf.DUMMYFUNCTION("""COMPUTED_VALUE"""),1.0)</f>
        <v>1</v>
      </c>
      <c r="AX51" s="10">
        <f>IFERROR(__xludf.DUMMYFUNCTION("""COMPUTED_VALUE"""),1.0)</f>
        <v>1</v>
      </c>
      <c r="AY51" s="10">
        <f>IFERROR(__xludf.DUMMYFUNCTION("""COMPUTED_VALUE"""),1.0)</f>
        <v>1</v>
      </c>
      <c r="AZ51" s="10" t="str">
        <f>IFERROR(__xludf.DUMMYFUNCTION("""COMPUTED_VALUE"""),"WA")</f>
        <v>WA</v>
      </c>
      <c r="BA51" s="10" t="str">
        <f>IFERROR(__xludf.DUMMYFUNCTION("""COMPUTED_VALUE"""),"WA")</f>
        <v>WA</v>
      </c>
      <c r="BB51" s="10" t="str">
        <f>IFERROR(__xludf.DUMMYFUNCTION("""COMPUTED_VALUE"""),"WA")</f>
        <v>WA</v>
      </c>
      <c r="BC51" s="10" t="str">
        <f>IFERROR(__xludf.DUMMYFUNCTION("""COMPUTED_VALUE"""),"WA")</f>
        <v>WA</v>
      </c>
      <c r="BD51" s="10" t="str">
        <f>IFERROR(__xludf.DUMMYFUNCTION("""COMPUTED_VALUE"""),"WA")</f>
        <v>WA</v>
      </c>
      <c r="BE51" s="10">
        <f>IFERROR(__xludf.DUMMYFUNCTION("""COMPUTED_VALUE"""),1.0)</f>
        <v>1</v>
      </c>
      <c r="BF51" s="10" t="str">
        <f>IFERROR(__xludf.DUMMYFUNCTION("""COMPUTED_VALUE"""),"WA")</f>
        <v>WA</v>
      </c>
      <c r="BG51" s="10" t="str">
        <f>IFERROR(__xludf.DUMMYFUNCTION("""COMPUTED_VALUE"""),"WA")</f>
        <v>WA</v>
      </c>
      <c r="BH51" s="10" t="str">
        <f>IFERROR(__xludf.DUMMYFUNCTION("""COMPUTED_VALUE"""),"WA")</f>
        <v>WA</v>
      </c>
      <c r="BI51" s="10" t="str">
        <f>IFERROR(__xludf.DUMMYFUNCTION("""COMPUTED_VALUE"""),"WA")</f>
        <v>WA</v>
      </c>
      <c r="BJ51" s="10" t="str">
        <f>IFERROR(__xludf.DUMMYFUNCTION("""COMPUTED_VALUE"""),"WA")</f>
        <v>WA</v>
      </c>
      <c r="BK51" s="10" t="str">
        <f>IFERROR(__xludf.DUMMYFUNCTION("""COMPUTED_VALUE"""),"WA")</f>
        <v>WA</v>
      </c>
      <c r="BL51" s="11" t="str">
        <f>IFERROR(__xludf.DUMMYFUNCTION("""COMPUTED_VALUE"""),"WA")</f>
        <v>WA</v>
      </c>
      <c r="BM51" s="10" t="str">
        <f>IFERROR(__xludf.DUMMYFUNCTION("""COMPUTED_VALUE"""),"WA")</f>
        <v>WA</v>
      </c>
      <c r="BN51" s="10" t="str">
        <f>IFERROR(__xludf.DUMMYFUNCTION("""COMPUTED_VALUE"""),"WA")</f>
        <v>WA</v>
      </c>
      <c r="BO51" s="10" t="str">
        <f>IFERROR(__xludf.DUMMYFUNCTION("""COMPUTED_VALUE"""),"WA")</f>
        <v>WA</v>
      </c>
      <c r="BP51" s="10" t="str">
        <f>IFERROR(__xludf.DUMMYFUNCTION("""COMPUTED_VALUE"""),"WA")</f>
        <v>WA</v>
      </c>
      <c r="BQ51" s="10" t="str">
        <f>IFERROR(__xludf.DUMMYFUNCTION("""COMPUTED_VALUE"""),"WA")</f>
        <v>WA</v>
      </c>
      <c r="BR51" s="10" t="str">
        <f>IFERROR(__xludf.DUMMYFUNCTION("""COMPUTED_VALUE"""),"WA")</f>
        <v>WA</v>
      </c>
      <c r="BS51" s="10" t="str">
        <f>IFERROR(__xludf.DUMMYFUNCTION("""COMPUTED_VALUE"""),"WA")</f>
        <v>WA</v>
      </c>
      <c r="BT51" s="10" t="str">
        <f>IFERROR(__xludf.DUMMYFUNCTION("""COMPUTED_VALUE"""),"WA")</f>
        <v>WA</v>
      </c>
      <c r="BU51" s="10">
        <f>IFERROR(__xludf.DUMMYFUNCTION("""COMPUTED_VALUE"""),1.0)</f>
        <v>1</v>
      </c>
      <c r="BV51" s="10">
        <f>IFERROR(__xludf.DUMMYFUNCTION("""COMPUTED_VALUE"""),1.0)</f>
        <v>1</v>
      </c>
      <c r="BW51" s="10">
        <f>IFERROR(__xludf.DUMMYFUNCTION("""COMPUTED_VALUE"""),1.0)</f>
        <v>1</v>
      </c>
      <c r="BX51" s="10" t="str">
        <f>IFERROR(__xludf.DUMMYFUNCTION("""COMPUTED_VALUE"""),"WA")</f>
        <v>WA</v>
      </c>
      <c r="BY51" s="10" t="str">
        <f>IFERROR(__xludf.DUMMYFUNCTION("""COMPUTED_VALUE"""),"WA")</f>
        <v>WA</v>
      </c>
      <c r="BZ51" s="10" t="str">
        <f>IFERROR(__xludf.DUMMYFUNCTION("""COMPUTED_VALUE"""),"WA")</f>
        <v>WA</v>
      </c>
      <c r="CA51" s="10" t="str">
        <f>IFERROR(__xludf.DUMMYFUNCTION("""COMPUTED_VALUE"""),"WA")</f>
        <v>WA</v>
      </c>
      <c r="CB51" s="10" t="str">
        <f>IFERROR(__xludf.DUMMYFUNCTION("""COMPUTED_VALUE"""),"WA")</f>
        <v>WA</v>
      </c>
      <c r="CC51" s="10" t="str">
        <f>IFERROR(__xludf.DUMMYFUNCTION("""COMPUTED_VALUE"""),"WA")</f>
        <v>WA</v>
      </c>
      <c r="CD51" s="10" t="str">
        <f>IFERROR(__xludf.DUMMYFUNCTION("""COMPUTED_VALUE"""),"WA")</f>
        <v>WA</v>
      </c>
      <c r="CE51" s="10">
        <f>IFERROR(__xludf.DUMMYFUNCTION("""COMPUTED_VALUE"""),1.0)</f>
        <v>1</v>
      </c>
      <c r="CF51" s="10">
        <f>IFERROR(__xludf.DUMMYFUNCTION("""COMPUTED_VALUE"""),1.0)</f>
        <v>1</v>
      </c>
      <c r="CG51" s="10">
        <f>IFERROR(__xludf.DUMMYFUNCTION("""COMPUTED_VALUE"""),1.0)</f>
        <v>1</v>
      </c>
      <c r="CH51" s="10" t="str">
        <f>IFERROR(__xludf.DUMMYFUNCTION("""COMPUTED_VALUE"""),"WA")</f>
        <v>WA</v>
      </c>
      <c r="CI51" s="10" t="str">
        <f>IFERROR(__xludf.DUMMYFUNCTION("""COMPUTED_VALUE"""),"WA")</f>
        <v>WA</v>
      </c>
      <c r="CJ51" s="10" t="str">
        <f>IFERROR(__xludf.DUMMYFUNCTION("""COMPUTED_VALUE"""),"WA")</f>
        <v>WA</v>
      </c>
      <c r="CK51" s="10" t="str">
        <f>IFERROR(__xludf.DUMMYFUNCTION("""COMPUTED_VALUE"""),"WA")</f>
        <v>WA</v>
      </c>
      <c r="CL51" s="10" t="str">
        <f>IFERROR(__xludf.DUMMYFUNCTION("""COMPUTED_VALUE"""),"WA")</f>
        <v>WA</v>
      </c>
      <c r="CM51" s="10" t="str">
        <f>IFERROR(__xludf.DUMMYFUNCTION("""COMPUTED_VALUE"""),"WA")</f>
        <v>WA</v>
      </c>
      <c r="CN51" s="10" t="str">
        <f>IFERROR(__xludf.DUMMYFUNCTION("""COMPUTED_VALUE"""),"WA")</f>
        <v>WA</v>
      </c>
      <c r="CO51" s="11" t="str">
        <f>IFERROR(__xludf.DUMMYFUNCTION("""COMPUTED_VALUE"""),"-")</f>
        <v>-</v>
      </c>
      <c r="CP51" s="10" t="str">
        <f>IFERROR(__xludf.DUMMYFUNCTION("""COMPUTED_VALUE"""),"-")</f>
        <v>-</v>
      </c>
      <c r="CQ51" s="10" t="str">
        <f>IFERROR(__xludf.DUMMYFUNCTION("""COMPUTED_VALUE"""),"-")</f>
        <v>-</v>
      </c>
      <c r="CR51" s="10" t="str">
        <f>IFERROR(__xludf.DUMMYFUNCTION("""COMPUTED_VALUE"""),"-")</f>
        <v>-</v>
      </c>
      <c r="CS51" s="10" t="str">
        <f>IFERROR(__xludf.DUMMYFUNCTION("""COMPUTED_VALUE"""),"-")</f>
        <v>-</v>
      </c>
      <c r="CT51" s="10" t="str">
        <f>IFERROR(__xludf.DUMMYFUNCTION("""COMPUTED_VALUE"""),"-")</f>
        <v>-</v>
      </c>
      <c r="CU51" s="10" t="str">
        <f>IFERROR(__xludf.DUMMYFUNCTION("""COMPUTED_VALUE"""),"-")</f>
        <v>-</v>
      </c>
      <c r="CV51" s="10" t="str">
        <f>IFERROR(__xludf.DUMMYFUNCTION("""COMPUTED_VALUE"""),"-")</f>
        <v>-</v>
      </c>
      <c r="CW51" s="10" t="str">
        <f>IFERROR(__xludf.DUMMYFUNCTION("""COMPUTED_VALUE"""),"-")</f>
        <v>-</v>
      </c>
      <c r="CX51" s="10" t="str">
        <f>IFERROR(__xludf.DUMMYFUNCTION("""COMPUTED_VALUE"""),"-")</f>
        <v>-</v>
      </c>
      <c r="CY51" s="10" t="str">
        <f>IFERROR(__xludf.DUMMYFUNCTION("""COMPUTED_VALUE"""),"-")</f>
        <v>-</v>
      </c>
      <c r="CZ51" s="10" t="str">
        <f>IFERROR(__xludf.DUMMYFUNCTION("""COMPUTED_VALUE"""),"-")</f>
        <v>-</v>
      </c>
      <c r="DA51" s="10" t="str">
        <f>IFERROR(__xludf.DUMMYFUNCTION("""COMPUTED_VALUE"""),"-")</f>
        <v>-</v>
      </c>
      <c r="DB51" s="10" t="str">
        <f>IFERROR(__xludf.DUMMYFUNCTION("""COMPUTED_VALUE"""),"-")</f>
        <v>-</v>
      </c>
      <c r="DC51" s="10" t="str">
        <f>IFERROR(__xludf.DUMMYFUNCTION("""COMPUTED_VALUE"""),"-")</f>
        <v>-</v>
      </c>
      <c r="DD51" s="10" t="str">
        <f>IFERROR(__xludf.DUMMYFUNCTION("""COMPUTED_VALUE"""),"-")</f>
        <v>-</v>
      </c>
      <c r="DE51" s="10" t="str">
        <f>IFERROR(__xludf.DUMMYFUNCTION("""COMPUTED_VALUE"""),"-")</f>
        <v>-</v>
      </c>
      <c r="DF51" s="10" t="str">
        <f>IFERROR(__xludf.DUMMYFUNCTION("""COMPUTED_VALUE"""),"-")</f>
        <v>-</v>
      </c>
      <c r="DG51" s="10" t="str">
        <f>IFERROR(__xludf.DUMMYFUNCTION("""COMPUTED_VALUE"""),"-")</f>
        <v>-</v>
      </c>
      <c r="DH51" s="10" t="str">
        <f>IFERROR(__xludf.DUMMYFUNCTION("""COMPUTED_VALUE"""),"-")</f>
        <v>-</v>
      </c>
      <c r="DI51" s="10" t="str">
        <f>IFERROR(__xludf.DUMMYFUNCTION("""COMPUTED_VALUE"""),"-")</f>
        <v>-</v>
      </c>
      <c r="DJ51" s="10" t="str">
        <f>IFERROR(__xludf.DUMMYFUNCTION("""COMPUTED_VALUE"""),"-")</f>
        <v>-</v>
      </c>
      <c r="DK51" s="10" t="str">
        <f>IFERROR(__xludf.DUMMYFUNCTION("""COMPUTED_VALUE"""),"-")</f>
        <v>-</v>
      </c>
      <c r="DL51" s="10" t="str">
        <f>IFERROR(__xludf.DUMMYFUNCTION("""COMPUTED_VALUE"""),"-")</f>
        <v>-</v>
      </c>
      <c r="DM51" s="10" t="str">
        <f>IFERROR(__xludf.DUMMYFUNCTION("""COMPUTED_VALUE"""),"-")</f>
        <v>-</v>
      </c>
      <c r="DN51" s="10" t="str">
        <f>IFERROR(__xludf.DUMMYFUNCTION("""COMPUTED_VALUE"""),"-")</f>
        <v>-</v>
      </c>
      <c r="DO51" s="10" t="str">
        <f>IFERROR(__xludf.DUMMYFUNCTION("""COMPUTED_VALUE"""),"-")</f>
        <v>-</v>
      </c>
      <c r="DP51" s="10" t="str">
        <f>IFERROR(__xludf.DUMMYFUNCTION("""COMPUTED_VALUE"""),"-")</f>
        <v>-</v>
      </c>
      <c r="DQ51" s="10" t="str">
        <f>IFERROR(__xludf.DUMMYFUNCTION("""COMPUTED_VALUE"""),"-")</f>
        <v>-</v>
      </c>
      <c r="DR51" s="10" t="str">
        <f>IFERROR(__xludf.DUMMYFUNCTION("""COMPUTED_VALUE"""),"-")</f>
        <v>-</v>
      </c>
      <c r="DS51" s="10" t="str">
        <f>IFERROR(__xludf.DUMMYFUNCTION("""COMPUTED_VALUE"""),"-")</f>
        <v>-</v>
      </c>
      <c r="DT51" s="10" t="str">
        <f>IFERROR(__xludf.DUMMYFUNCTION("""COMPUTED_VALUE"""),"-")</f>
        <v>-</v>
      </c>
      <c r="DU51" s="10" t="str">
        <f>IFERROR(__xludf.DUMMYFUNCTION("""COMPUTED_VALUE"""),"-")</f>
        <v>-</v>
      </c>
      <c r="DV51" s="10" t="str">
        <f>IFERROR(__xludf.DUMMYFUNCTION("""COMPUTED_VALUE"""),"-")</f>
        <v>-</v>
      </c>
      <c r="DW51" s="10" t="str">
        <f>IFERROR(__xludf.DUMMYFUNCTION("""COMPUTED_VALUE"""),"-")</f>
        <v>-</v>
      </c>
      <c r="DX51" s="10" t="str">
        <f>IFERROR(__xludf.DUMMYFUNCTION("""COMPUTED_VALUE"""),"-")</f>
        <v>-</v>
      </c>
      <c r="DY51" s="10" t="str">
        <f>IFERROR(__xludf.DUMMYFUNCTION("""COMPUTED_VALUE"""),"-")</f>
        <v>-</v>
      </c>
      <c r="DZ51" s="10" t="str">
        <f>IFERROR(__xludf.DUMMYFUNCTION("""COMPUTED_VALUE"""),"-")</f>
        <v>-</v>
      </c>
      <c r="EA51" s="10" t="str">
        <f>IFERROR(__xludf.DUMMYFUNCTION("""COMPUTED_VALUE"""),"-")</f>
        <v>-</v>
      </c>
      <c r="EB51" s="10" t="str">
        <f>IFERROR(__xludf.DUMMYFUNCTION("""COMPUTED_VALUE"""),"-")</f>
        <v>-</v>
      </c>
      <c r="EC51" s="10" t="str">
        <f>IFERROR(__xludf.DUMMYFUNCTION("""COMPUTED_VALUE"""),"-")</f>
        <v>-</v>
      </c>
      <c r="ED51" s="10" t="str">
        <f>IFERROR(__xludf.DUMMYFUNCTION("""COMPUTED_VALUE"""),"-")</f>
        <v>-</v>
      </c>
      <c r="EE51" s="10" t="str">
        <f>IFERROR(__xludf.DUMMYFUNCTION("""COMPUTED_VALUE"""),"-")</f>
        <v>-</v>
      </c>
      <c r="EF51" s="10" t="str">
        <f>IFERROR(__xludf.DUMMYFUNCTION("""COMPUTED_VALUE"""),"-")</f>
        <v>-</v>
      </c>
      <c r="EG51" s="10" t="str">
        <f>IFERROR(__xludf.DUMMYFUNCTION("""COMPUTED_VALUE"""),"-")</f>
        <v>-</v>
      </c>
      <c r="EH51" s="10" t="str">
        <f>IFERROR(__xludf.DUMMYFUNCTION("""COMPUTED_VALUE"""),"-")</f>
        <v>-</v>
      </c>
      <c r="EI51" s="10" t="str">
        <f>IFERROR(__xludf.DUMMYFUNCTION("""COMPUTED_VALUE"""),"-")</f>
        <v>-</v>
      </c>
      <c r="EJ51" s="10" t="str">
        <f>IFERROR(__xludf.DUMMYFUNCTION("""COMPUTED_VALUE"""),"-")</f>
        <v>-</v>
      </c>
      <c r="EK51" s="10" t="str">
        <f>IFERROR(__xludf.DUMMYFUNCTION("""COMPUTED_VALUE"""),"-")</f>
        <v>-</v>
      </c>
      <c r="EL51" s="10" t="str">
        <f>IFERROR(__xludf.DUMMYFUNCTION("""COMPUTED_VALUE"""),"-")</f>
        <v>-</v>
      </c>
      <c r="EM51" s="10" t="str">
        <f>IFERROR(__xludf.DUMMYFUNCTION("""COMPUTED_VALUE"""),"-")</f>
        <v>-</v>
      </c>
      <c r="EN51" s="10" t="str">
        <f>IFERROR(__xludf.DUMMYFUNCTION("""COMPUTED_VALUE"""),"-")</f>
        <v>-</v>
      </c>
      <c r="EO51" s="10" t="str">
        <f>IFERROR(__xludf.DUMMYFUNCTION("""COMPUTED_VALUE"""),"-")</f>
        <v>-</v>
      </c>
      <c r="EP51" s="10" t="str">
        <f>IFERROR(__xludf.DUMMYFUNCTION("""COMPUTED_VALUE"""),"-")</f>
        <v>-</v>
      </c>
      <c r="EQ51" s="10" t="str">
        <f>IFERROR(__xludf.DUMMYFUNCTION("""COMPUTED_VALUE"""),"-")</f>
        <v>-</v>
      </c>
      <c r="ER51" s="10" t="str">
        <f>IFERROR(__xludf.DUMMYFUNCTION("""COMPUTED_VALUE"""),"-")</f>
        <v>-</v>
      </c>
      <c r="ES51" s="10" t="str">
        <f>IFERROR(__xludf.DUMMYFUNCTION("""COMPUTED_VALUE"""),"-")</f>
        <v>-</v>
      </c>
      <c r="ET51" s="10" t="str">
        <f>IFERROR(__xludf.DUMMYFUNCTION("""COMPUTED_VALUE"""),"-")</f>
        <v>-</v>
      </c>
      <c r="EU51" s="10" t="str">
        <f>IFERROR(__xludf.DUMMYFUNCTION("""COMPUTED_VALUE"""),"-")</f>
        <v>-</v>
      </c>
      <c r="EV51" s="10" t="str">
        <f>IFERROR(__xludf.DUMMYFUNCTION("""COMPUTED_VALUE"""),"-")</f>
        <v>-</v>
      </c>
      <c r="EW51" s="10" t="str">
        <f>IFERROR(__xludf.DUMMYFUNCTION("""COMPUTED_VALUE"""),"-")</f>
        <v>-</v>
      </c>
      <c r="EX51" s="10" t="str">
        <f>IFERROR(__xludf.DUMMYFUNCTION("""COMPUTED_VALUE"""),"-")</f>
        <v>-</v>
      </c>
      <c r="EY51" s="10" t="str">
        <f>IFERROR(__xludf.DUMMYFUNCTION("""COMPUTED_VALUE"""),"-")</f>
        <v>-</v>
      </c>
      <c r="EZ51" s="10" t="str">
        <f>IFERROR(__xludf.DUMMYFUNCTION("""COMPUTED_VALUE"""),"-")</f>
        <v>-</v>
      </c>
      <c r="FA51" s="10" t="str">
        <f>IFERROR(__xludf.DUMMYFUNCTION("""COMPUTED_VALUE"""),"-")</f>
        <v>-</v>
      </c>
      <c r="FB51" s="10" t="str">
        <f>IFERROR(__xludf.DUMMYFUNCTION("""COMPUTED_VALUE"""),"-")</f>
        <v>-</v>
      </c>
      <c r="FC51" s="10" t="str">
        <f>IFERROR(__xludf.DUMMYFUNCTION("""COMPUTED_VALUE"""),"-")</f>
        <v>-</v>
      </c>
      <c r="FD51" s="11" t="str">
        <f>IFERROR(__xludf.DUMMYFUNCTION("""COMPUTED_VALUE"""),"-")</f>
        <v>-</v>
      </c>
      <c r="FE51" s="10" t="str">
        <f>IFERROR(__xludf.DUMMYFUNCTION("""COMPUTED_VALUE"""),"-")</f>
        <v>-</v>
      </c>
      <c r="FF51" s="10" t="str">
        <f>IFERROR(__xludf.DUMMYFUNCTION("""COMPUTED_VALUE"""),"-")</f>
        <v>-</v>
      </c>
      <c r="FG51" s="10" t="str">
        <f>IFERROR(__xludf.DUMMYFUNCTION("""COMPUTED_VALUE"""),"-")</f>
        <v>-</v>
      </c>
      <c r="FH51" s="10" t="str">
        <f>IFERROR(__xludf.DUMMYFUNCTION("""COMPUTED_VALUE"""),"-")</f>
        <v>-</v>
      </c>
      <c r="FI51" s="10" t="str">
        <f>IFERROR(__xludf.DUMMYFUNCTION("""COMPUTED_VALUE"""),"-")</f>
        <v>-</v>
      </c>
      <c r="FJ51" s="10" t="str">
        <f>IFERROR(__xludf.DUMMYFUNCTION("""COMPUTED_VALUE"""),"-")</f>
        <v>-</v>
      </c>
      <c r="FK51" s="10" t="str">
        <f>IFERROR(__xludf.DUMMYFUNCTION("""COMPUTED_VALUE"""),"-")</f>
        <v>-</v>
      </c>
      <c r="FL51" s="10" t="str">
        <f>IFERROR(__xludf.DUMMYFUNCTION("""COMPUTED_VALUE"""),"-")</f>
        <v>-</v>
      </c>
      <c r="FM51" s="10" t="str">
        <f>IFERROR(__xludf.DUMMYFUNCTION("""COMPUTED_VALUE"""),"-")</f>
        <v>-</v>
      </c>
      <c r="FN51" s="10" t="str">
        <f>IFERROR(__xludf.DUMMYFUNCTION("""COMPUTED_VALUE"""),"-")</f>
        <v>-</v>
      </c>
      <c r="FO51" s="10" t="str">
        <f>IFERROR(__xludf.DUMMYFUNCTION("""COMPUTED_VALUE"""),"-")</f>
        <v>-</v>
      </c>
      <c r="FP51" s="10" t="str">
        <f>IFERROR(__xludf.DUMMYFUNCTION("""COMPUTED_VALUE"""),"-")</f>
        <v>-</v>
      </c>
      <c r="FQ51" s="10" t="str">
        <f>IFERROR(__xludf.DUMMYFUNCTION("""COMPUTED_VALUE"""),"-")</f>
        <v>-</v>
      </c>
      <c r="FR51" s="10" t="str">
        <f>IFERROR(__xludf.DUMMYFUNCTION("""COMPUTED_VALUE"""),"-")</f>
        <v>-</v>
      </c>
      <c r="FS51" s="10" t="str">
        <f>IFERROR(__xludf.DUMMYFUNCTION("""COMPUTED_VALUE"""),"-")</f>
        <v>-</v>
      </c>
      <c r="FT51" s="10" t="str">
        <f>IFERROR(__xludf.DUMMYFUNCTION("""COMPUTED_VALUE"""),"-")</f>
        <v>-</v>
      </c>
      <c r="FU51" s="10" t="str">
        <f>IFERROR(__xludf.DUMMYFUNCTION("""COMPUTED_VALUE"""),"-")</f>
        <v>-</v>
      </c>
      <c r="FV51" s="10" t="str">
        <f>IFERROR(__xludf.DUMMYFUNCTION("""COMPUTED_VALUE"""),"-")</f>
        <v>-</v>
      </c>
      <c r="FW51" s="10" t="str">
        <f>IFERROR(__xludf.DUMMYFUNCTION("""COMPUTED_VALUE"""),"-")</f>
        <v>-</v>
      </c>
      <c r="FX51" s="10" t="str">
        <f>IFERROR(__xludf.DUMMYFUNCTION("""COMPUTED_VALUE"""),"-")</f>
        <v>-</v>
      </c>
      <c r="FY51" s="10" t="str">
        <f>IFERROR(__xludf.DUMMYFUNCTION("""COMPUTED_VALUE"""),"-")</f>
        <v>-</v>
      </c>
      <c r="FZ51" s="10" t="str">
        <f>IFERROR(__xludf.DUMMYFUNCTION("""COMPUTED_VALUE"""),"-")</f>
        <v>-</v>
      </c>
      <c r="GA51" s="10" t="str">
        <f>IFERROR(__xludf.DUMMYFUNCTION("""COMPUTED_VALUE"""),"-")</f>
        <v>-</v>
      </c>
      <c r="GB51" s="10" t="str">
        <f>IFERROR(__xludf.DUMMYFUNCTION("""COMPUTED_VALUE"""),"-")</f>
        <v>-</v>
      </c>
      <c r="GC51" s="10" t="str">
        <f>IFERROR(__xludf.DUMMYFUNCTION("""COMPUTED_VALUE"""),"-")</f>
        <v>-</v>
      </c>
      <c r="GD51" s="10" t="str">
        <f>IFERROR(__xludf.DUMMYFUNCTION("""COMPUTED_VALUE"""),"-")</f>
        <v>-</v>
      </c>
      <c r="GE51" s="10" t="str">
        <f>IFERROR(__xludf.DUMMYFUNCTION("""COMPUTED_VALUE"""),"-")</f>
        <v>-</v>
      </c>
      <c r="GF51" s="10" t="str">
        <f>IFERROR(__xludf.DUMMYFUNCTION("""COMPUTED_VALUE"""),"-")</f>
        <v>-</v>
      </c>
      <c r="GG51" s="10" t="str">
        <f>IFERROR(__xludf.DUMMYFUNCTION("""COMPUTED_VALUE"""),"-")</f>
        <v>-</v>
      </c>
      <c r="GH51" s="10" t="str">
        <f>IFERROR(__xludf.DUMMYFUNCTION("""COMPUTED_VALUE"""),"-")</f>
        <v>-</v>
      </c>
      <c r="GI51" s="10" t="str">
        <f>IFERROR(__xludf.DUMMYFUNCTION("""COMPUTED_VALUE"""),"-")</f>
        <v>-</v>
      </c>
      <c r="GJ51" s="10" t="str">
        <f>IFERROR(__xludf.DUMMYFUNCTION("""COMPUTED_VALUE"""),"-")</f>
        <v>-</v>
      </c>
      <c r="GK51" s="10" t="str">
        <f>IFERROR(__xludf.DUMMYFUNCTION("""COMPUTED_VALUE"""),"-")</f>
        <v>-</v>
      </c>
      <c r="GL51" s="10" t="str">
        <f>IFERROR(__xludf.DUMMYFUNCTION("""COMPUTED_VALUE"""),"-")</f>
        <v>-</v>
      </c>
      <c r="GM51" s="10" t="str">
        <f>IFERROR(__xludf.DUMMYFUNCTION("""COMPUTED_VALUE"""),"-")</f>
        <v>-</v>
      </c>
      <c r="GN51" s="10" t="str">
        <f>IFERROR(__xludf.DUMMYFUNCTION("""COMPUTED_VALUE"""),"-")</f>
        <v>-</v>
      </c>
      <c r="GO51" s="10" t="str">
        <f>IFERROR(__xludf.DUMMYFUNCTION("""COMPUTED_VALUE"""),"-")</f>
        <v>-</v>
      </c>
      <c r="GP51" s="10" t="str">
        <f>IFERROR(__xludf.DUMMYFUNCTION("""COMPUTED_VALUE"""),"-")</f>
        <v>-</v>
      </c>
      <c r="GQ51" s="10" t="str">
        <f>IFERROR(__xludf.DUMMYFUNCTION("""COMPUTED_VALUE"""),"-")</f>
        <v>-</v>
      </c>
      <c r="GR51" s="10" t="str">
        <f>IFERROR(__xludf.DUMMYFUNCTION("""COMPUTED_VALUE"""),"-")</f>
        <v>-</v>
      </c>
      <c r="GS51" s="10" t="str">
        <f>IFERROR(__xludf.DUMMYFUNCTION("""COMPUTED_VALUE"""),"-")</f>
        <v>-</v>
      </c>
      <c r="GT51" s="10" t="str">
        <f>IFERROR(__xludf.DUMMYFUNCTION("""COMPUTED_VALUE"""),"-")</f>
        <v>-</v>
      </c>
      <c r="GU51" s="10" t="str">
        <f>IFERROR(__xludf.DUMMYFUNCTION("""COMPUTED_VALUE"""),"-")</f>
        <v>-</v>
      </c>
      <c r="GV51" s="10" t="str">
        <f>IFERROR(__xludf.DUMMYFUNCTION("""COMPUTED_VALUE"""),"-")</f>
        <v>-</v>
      </c>
      <c r="GW51" s="10" t="str">
        <f>IFERROR(__xludf.DUMMYFUNCTION("""COMPUTED_VALUE"""),"-")</f>
        <v>-</v>
      </c>
      <c r="GX51" s="10" t="str">
        <f>IFERROR(__xludf.DUMMYFUNCTION("""COMPUTED_VALUE"""),"-")</f>
        <v>-</v>
      </c>
      <c r="GY51" s="10" t="str">
        <f>IFERROR(__xludf.DUMMYFUNCTION("""COMPUTED_VALUE"""),"-")</f>
        <v>-</v>
      </c>
      <c r="GZ51" s="10" t="str">
        <f>IFERROR(__xludf.DUMMYFUNCTION("""COMPUTED_VALUE"""),"-")</f>
        <v>-</v>
      </c>
      <c r="HA51" s="10" t="str">
        <f>IFERROR(__xludf.DUMMYFUNCTION("""COMPUTED_VALUE"""),"-")</f>
        <v>-</v>
      </c>
      <c r="HB51" s="10" t="str">
        <f>IFERROR(__xludf.DUMMYFUNCTION("""COMPUTED_VALUE"""),"-")</f>
        <v>-</v>
      </c>
      <c r="HC51" s="10" t="str">
        <f>IFERROR(__xludf.DUMMYFUNCTION("""COMPUTED_VALUE"""),"-")</f>
        <v>-</v>
      </c>
      <c r="HD51" s="10" t="str">
        <f>IFERROR(__xludf.DUMMYFUNCTION("""COMPUTED_VALUE"""),"-")</f>
        <v>-</v>
      </c>
      <c r="HE51" s="10" t="str">
        <f>IFERROR(__xludf.DUMMYFUNCTION("""COMPUTED_VALUE"""),"-")</f>
        <v>-</v>
      </c>
      <c r="HF51" s="10" t="str">
        <f>IFERROR(__xludf.DUMMYFUNCTION("""COMPUTED_VALUE"""),"-")</f>
        <v>-</v>
      </c>
      <c r="HG51" s="10" t="str">
        <f>IFERROR(__xludf.DUMMYFUNCTION("""COMPUTED_VALUE"""),"-")</f>
        <v>-</v>
      </c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</row>
    <row r="52">
      <c r="A52" s="7"/>
      <c r="B52" s="8"/>
      <c r="C52" s="8" t="str">
        <f t="shared" si="1"/>
        <v>46 - 56</v>
      </c>
      <c r="D52" s="7" t="str">
        <f>IFERROR(__xludf.DUMMYFUNCTION("""COMPUTED_VALUE"""),"GospelFinalE")</f>
        <v>GospelFinalE</v>
      </c>
      <c r="E52" s="7" t="str">
        <f>IFERROR(__xludf.DUMMYFUNCTION("""COMPUTED_VALUE"""),"Lazar")</f>
        <v>Lazar</v>
      </c>
      <c r="F52" s="7" t="str">
        <f>IFERROR(__xludf.DUMMYFUNCTION("""COMPUTED_VALUE"""),"Magazin")</f>
        <v>Magazin</v>
      </c>
      <c r="G52" s="9">
        <f>IFERROR(__xludf.DUMMYFUNCTION("""COMPUTED_VALUE"""),58.0)</f>
        <v>58</v>
      </c>
      <c r="H52" s="7" t="str">
        <f>IFERROR(__xludf.DUMMYFUNCTION("""COMPUTED_VALUE"""),"ODOBREN")</f>
        <v>ODOBREN</v>
      </c>
      <c r="I52" s="7" t="str">
        <f>IFERROR(__xludf.DUMMYFUNCTION("""COMPUTED_VALUE"""),"Bačka Palanka")</f>
        <v>Bačka Palanka</v>
      </c>
      <c r="J52" s="7" t="str">
        <f>IFERROR(__xludf.DUMMYFUNCTION("""COMPUTED_VALUE"""),"Gimnazija 20. oktobar")</f>
        <v>Gimnazija 20. oktobar</v>
      </c>
      <c r="K52" s="7" t="str">
        <f>IFERROR(__xludf.DUMMYFUNCTION("""COMPUTED_VALUE"""),"III")</f>
        <v>III</v>
      </c>
      <c r="L52" s="7" t="str">
        <f>IFERROR(__xludf.DUMMYFUNCTION("""COMPUTED_VALUE"""),"B")</f>
        <v>B</v>
      </c>
      <c r="M52" s="7" t="str">
        <f>IFERROR(__xludf.DUMMYFUNCTION("""COMPUTED_VALUE"""),"Srđan Temerinac")</f>
        <v>Srđan Temerinac</v>
      </c>
      <c r="N52" s="11">
        <f>IFERROR(__xludf.DUMMYFUNCTION("""COMPUTED_VALUE"""),15.0)</f>
        <v>15</v>
      </c>
      <c r="O52" s="10">
        <f>IFERROR(__xludf.DUMMYFUNCTION("""COMPUTED_VALUE"""),43.0)</f>
        <v>43</v>
      </c>
      <c r="P52" s="10" t="str">
        <f>IFERROR(__xludf.DUMMYFUNCTION("""COMPUTED_VALUE"""),"-")</f>
        <v>-</v>
      </c>
      <c r="Q52" s="10" t="str">
        <f>IFERROR(__xludf.DUMMYFUNCTION("""COMPUTED_VALUE"""),"-")</f>
        <v>-</v>
      </c>
      <c r="R52" s="10" t="str">
        <f>IFERROR(__xludf.DUMMYFUNCTION("""COMPUTED_VALUE"""),"-")</f>
        <v>-</v>
      </c>
      <c r="S52" s="10" t="str">
        <f>IFERROR(__xludf.DUMMYFUNCTION("""COMPUTED_VALUE"""),"-")</f>
        <v>-</v>
      </c>
      <c r="T52" s="11">
        <f>IFERROR(__xludf.DUMMYFUNCTION("""COMPUTED_VALUE"""),1.0)</f>
        <v>1</v>
      </c>
      <c r="U52" s="10">
        <f>IFERROR(__xludf.DUMMYFUNCTION("""COMPUTED_VALUE"""),1.0)</f>
        <v>1</v>
      </c>
      <c r="V52" s="10">
        <f>IFERROR(__xludf.DUMMYFUNCTION("""COMPUTED_VALUE"""),1.0)</f>
        <v>1</v>
      </c>
      <c r="W52" s="10">
        <f>IFERROR(__xludf.DUMMYFUNCTION("""COMPUTED_VALUE"""),1.0)</f>
        <v>1</v>
      </c>
      <c r="X52" s="10">
        <f>IFERROR(__xludf.DUMMYFUNCTION("""COMPUTED_VALUE"""),1.0)</f>
        <v>1</v>
      </c>
      <c r="Y52" s="10">
        <f>IFERROR(__xludf.DUMMYFUNCTION("""COMPUTED_VALUE"""),1.0)</f>
        <v>1</v>
      </c>
      <c r="Z52" s="10">
        <f>IFERROR(__xludf.DUMMYFUNCTION("""COMPUTED_VALUE"""),1.0)</f>
        <v>1</v>
      </c>
      <c r="AA52" s="10">
        <f>IFERROR(__xludf.DUMMYFUNCTION("""COMPUTED_VALUE"""),1.0)</f>
        <v>1</v>
      </c>
      <c r="AB52" s="10" t="str">
        <f>IFERROR(__xludf.DUMMYFUNCTION("""COMPUTED_VALUE"""),"TLE")</f>
        <v>TLE</v>
      </c>
      <c r="AC52" s="10">
        <f>IFERROR(__xludf.DUMMYFUNCTION("""COMPUTED_VALUE"""),1.0)</f>
        <v>1</v>
      </c>
      <c r="AD52" s="10">
        <f>IFERROR(__xludf.DUMMYFUNCTION("""COMPUTED_VALUE"""),1.0)</f>
        <v>1</v>
      </c>
      <c r="AE52" s="10" t="str">
        <f>IFERROR(__xludf.DUMMYFUNCTION("""COMPUTED_VALUE"""),"TLE")</f>
        <v>TLE</v>
      </c>
      <c r="AF52" s="10" t="str">
        <f>IFERROR(__xludf.DUMMYFUNCTION("""COMPUTED_VALUE"""),"TLE")</f>
        <v>TLE</v>
      </c>
      <c r="AG52" s="10" t="str">
        <f>IFERROR(__xludf.DUMMYFUNCTION("""COMPUTED_VALUE"""),"TLE")</f>
        <v>TLE</v>
      </c>
      <c r="AH52" s="10" t="str">
        <f>IFERROR(__xludf.DUMMYFUNCTION("""COMPUTED_VALUE"""),"TLE")</f>
        <v>TLE</v>
      </c>
      <c r="AI52" s="10" t="str">
        <f>IFERROR(__xludf.DUMMYFUNCTION("""COMPUTED_VALUE"""),"TLE")</f>
        <v>TLE</v>
      </c>
      <c r="AJ52" s="10" t="str">
        <f>IFERROR(__xludf.DUMMYFUNCTION("""COMPUTED_VALUE"""),"TLE")</f>
        <v>TLE</v>
      </c>
      <c r="AK52" s="10" t="str">
        <f>IFERROR(__xludf.DUMMYFUNCTION("""COMPUTED_VALUE"""),"TLE")</f>
        <v>TLE</v>
      </c>
      <c r="AL52" s="10" t="str">
        <f>IFERROR(__xludf.DUMMYFUNCTION("""COMPUTED_VALUE"""),"TLE")</f>
        <v>TLE</v>
      </c>
      <c r="AM52" s="10" t="str">
        <f>IFERROR(__xludf.DUMMYFUNCTION("""COMPUTED_VALUE"""),"TLE")</f>
        <v>TLE</v>
      </c>
      <c r="AN52" s="11">
        <f>IFERROR(__xludf.DUMMYFUNCTION("""COMPUTED_VALUE"""),1.0)</f>
        <v>1</v>
      </c>
      <c r="AO52" s="10">
        <f>IFERROR(__xludf.DUMMYFUNCTION("""COMPUTED_VALUE"""),1.0)</f>
        <v>1</v>
      </c>
      <c r="AP52" s="10">
        <f>IFERROR(__xludf.DUMMYFUNCTION("""COMPUTED_VALUE"""),1.0)</f>
        <v>1</v>
      </c>
      <c r="AQ52" s="10">
        <f>IFERROR(__xludf.DUMMYFUNCTION("""COMPUTED_VALUE"""),1.0)</f>
        <v>1</v>
      </c>
      <c r="AR52" s="10">
        <f>IFERROR(__xludf.DUMMYFUNCTION("""COMPUTED_VALUE"""),1.0)</f>
        <v>1</v>
      </c>
      <c r="AS52" s="10">
        <f>IFERROR(__xludf.DUMMYFUNCTION("""COMPUTED_VALUE"""),1.0)</f>
        <v>1</v>
      </c>
      <c r="AT52" s="10">
        <f>IFERROR(__xludf.DUMMYFUNCTION("""COMPUTED_VALUE"""),1.0)</f>
        <v>1</v>
      </c>
      <c r="AU52" s="10">
        <f>IFERROR(__xludf.DUMMYFUNCTION("""COMPUTED_VALUE"""),1.0)</f>
        <v>1</v>
      </c>
      <c r="AV52" s="10">
        <f>IFERROR(__xludf.DUMMYFUNCTION("""COMPUTED_VALUE"""),1.0)</f>
        <v>1</v>
      </c>
      <c r="AW52" s="10">
        <f>IFERROR(__xludf.DUMMYFUNCTION("""COMPUTED_VALUE"""),1.0)</f>
        <v>1</v>
      </c>
      <c r="AX52" s="10">
        <f>IFERROR(__xludf.DUMMYFUNCTION("""COMPUTED_VALUE"""),1.0)</f>
        <v>1</v>
      </c>
      <c r="AY52" s="10">
        <f>IFERROR(__xludf.DUMMYFUNCTION("""COMPUTED_VALUE"""),1.0)</f>
        <v>1</v>
      </c>
      <c r="AZ52" s="10" t="str">
        <f>IFERROR(__xludf.DUMMYFUNCTION("""COMPUTED_VALUE"""),"WA")</f>
        <v>WA</v>
      </c>
      <c r="BA52" s="10" t="str">
        <f>IFERROR(__xludf.DUMMYFUNCTION("""COMPUTED_VALUE"""),"WA")</f>
        <v>WA</v>
      </c>
      <c r="BB52" s="10">
        <f>IFERROR(__xludf.DUMMYFUNCTION("""COMPUTED_VALUE"""),1.0)</f>
        <v>1</v>
      </c>
      <c r="BC52" s="10" t="str">
        <f>IFERROR(__xludf.DUMMYFUNCTION("""COMPUTED_VALUE"""),"WA")</f>
        <v>WA</v>
      </c>
      <c r="BD52" s="10" t="str">
        <f>IFERROR(__xludf.DUMMYFUNCTION("""COMPUTED_VALUE"""),"WA")</f>
        <v>WA</v>
      </c>
      <c r="BE52" s="10">
        <f>IFERROR(__xludf.DUMMYFUNCTION("""COMPUTED_VALUE"""),1.0)</f>
        <v>1</v>
      </c>
      <c r="BF52" s="10">
        <f>IFERROR(__xludf.DUMMYFUNCTION("""COMPUTED_VALUE"""),1.0)</f>
        <v>1</v>
      </c>
      <c r="BG52" s="10" t="str">
        <f>IFERROR(__xludf.DUMMYFUNCTION("""COMPUTED_VALUE"""),"WA")</f>
        <v>WA</v>
      </c>
      <c r="BH52" s="10" t="str">
        <f>IFERROR(__xludf.DUMMYFUNCTION("""COMPUTED_VALUE"""),"WA")</f>
        <v>WA</v>
      </c>
      <c r="BI52" s="10" t="str">
        <f>IFERROR(__xludf.DUMMYFUNCTION("""COMPUTED_VALUE"""),"WA")</f>
        <v>WA</v>
      </c>
      <c r="BJ52" s="10" t="str">
        <f>IFERROR(__xludf.DUMMYFUNCTION("""COMPUTED_VALUE"""),"WA")</f>
        <v>WA</v>
      </c>
      <c r="BK52" s="10" t="str">
        <f>IFERROR(__xludf.DUMMYFUNCTION("""COMPUTED_VALUE"""),"WA")</f>
        <v>WA</v>
      </c>
      <c r="BL52" s="11" t="str">
        <f>IFERROR(__xludf.DUMMYFUNCTION("""COMPUTED_VALUE"""),"-")</f>
        <v>-</v>
      </c>
      <c r="BM52" s="10" t="str">
        <f>IFERROR(__xludf.DUMMYFUNCTION("""COMPUTED_VALUE"""),"-")</f>
        <v>-</v>
      </c>
      <c r="BN52" s="10" t="str">
        <f>IFERROR(__xludf.DUMMYFUNCTION("""COMPUTED_VALUE"""),"-")</f>
        <v>-</v>
      </c>
      <c r="BO52" s="10" t="str">
        <f>IFERROR(__xludf.DUMMYFUNCTION("""COMPUTED_VALUE"""),"-")</f>
        <v>-</v>
      </c>
      <c r="BP52" s="10" t="str">
        <f>IFERROR(__xludf.DUMMYFUNCTION("""COMPUTED_VALUE"""),"-")</f>
        <v>-</v>
      </c>
      <c r="BQ52" s="10" t="str">
        <f>IFERROR(__xludf.DUMMYFUNCTION("""COMPUTED_VALUE"""),"-")</f>
        <v>-</v>
      </c>
      <c r="BR52" s="10" t="str">
        <f>IFERROR(__xludf.DUMMYFUNCTION("""COMPUTED_VALUE"""),"-")</f>
        <v>-</v>
      </c>
      <c r="BS52" s="10" t="str">
        <f>IFERROR(__xludf.DUMMYFUNCTION("""COMPUTED_VALUE"""),"-")</f>
        <v>-</v>
      </c>
      <c r="BT52" s="10" t="str">
        <f>IFERROR(__xludf.DUMMYFUNCTION("""COMPUTED_VALUE"""),"-")</f>
        <v>-</v>
      </c>
      <c r="BU52" s="10" t="str">
        <f>IFERROR(__xludf.DUMMYFUNCTION("""COMPUTED_VALUE"""),"-")</f>
        <v>-</v>
      </c>
      <c r="BV52" s="10" t="str">
        <f>IFERROR(__xludf.DUMMYFUNCTION("""COMPUTED_VALUE"""),"-")</f>
        <v>-</v>
      </c>
      <c r="BW52" s="10" t="str">
        <f>IFERROR(__xludf.DUMMYFUNCTION("""COMPUTED_VALUE"""),"-")</f>
        <v>-</v>
      </c>
      <c r="BX52" s="10" t="str">
        <f>IFERROR(__xludf.DUMMYFUNCTION("""COMPUTED_VALUE"""),"-")</f>
        <v>-</v>
      </c>
      <c r="BY52" s="10" t="str">
        <f>IFERROR(__xludf.DUMMYFUNCTION("""COMPUTED_VALUE"""),"-")</f>
        <v>-</v>
      </c>
      <c r="BZ52" s="10" t="str">
        <f>IFERROR(__xludf.DUMMYFUNCTION("""COMPUTED_VALUE"""),"-")</f>
        <v>-</v>
      </c>
      <c r="CA52" s="10" t="str">
        <f>IFERROR(__xludf.DUMMYFUNCTION("""COMPUTED_VALUE"""),"-")</f>
        <v>-</v>
      </c>
      <c r="CB52" s="10" t="str">
        <f>IFERROR(__xludf.DUMMYFUNCTION("""COMPUTED_VALUE"""),"-")</f>
        <v>-</v>
      </c>
      <c r="CC52" s="10" t="str">
        <f>IFERROR(__xludf.DUMMYFUNCTION("""COMPUTED_VALUE"""),"-")</f>
        <v>-</v>
      </c>
      <c r="CD52" s="10" t="str">
        <f>IFERROR(__xludf.DUMMYFUNCTION("""COMPUTED_VALUE"""),"-")</f>
        <v>-</v>
      </c>
      <c r="CE52" s="10" t="str">
        <f>IFERROR(__xludf.DUMMYFUNCTION("""COMPUTED_VALUE"""),"-")</f>
        <v>-</v>
      </c>
      <c r="CF52" s="10" t="str">
        <f>IFERROR(__xludf.DUMMYFUNCTION("""COMPUTED_VALUE"""),"-")</f>
        <v>-</v>
      </c>
      <c r="CG52" s="10" t="str">
        <f>IFERROR(__xludf.DUMMYFUNCTION("""COMPUTED_VALUE"""),"-")</f>
        <v>-</v>
      </c>
      <c r="CH52" s="10" t="str">
        <f>IFERROR(__xludf.DUMMYFUNCTION("""COMPUTED_VALUE"""),"-")</f>
        <v>-</v>
      </c>
      <c r="CI52" s="10" t="str">
        <f>IFERROR(__xludf.DUMMYFUNCTION("""COMPUTED_VALUE"""),"-")</f>
        <v>-</v>
      </c>
      <c r="CJ52" s="10" t="str">
        <f>IFERROR(__xludf.DUMMYFUNCTION("""COMPUTED_VALUE"""),"-")</f>
        <v>-</v>
      </c>
      <c r="CK52" s="10" t="str">
        <f>IFERROR(__xludf.DUMMYFUNCTION("""COMPUTED_VALUE"""),"-")</f>
        <v>-</v>
      </c>
      <c r="CL52" s="10" t="str">
        <f>IFERROR(__xludf.DUMMYFUNCTION("""COMPUTED_VALUE"""),"-")</f>
        <v>-</v>
      </c>
      <c r="CM52" s="10" t="str">
        <f>IFERROR(__xludf.DUMMYFUNCTION("""COMPUTED_VALUE"""),"-")</f>
        <v>-</v>
      </c>
      <c r="CN52" s="10" t="str">
        <f>IFERROR(__xludf.DUMMYFUNCTION("""COMPUTED_VALUE"""),"-")</f>
        <v>-</v>
      </c>
      <c r="CO52" s="11" t="str">
        <f>IFERROR(__xludf.DUMMYFUNCTION("""COMPUTED_VALUE"""),"-")</f>
        <v>-</v>
      </c>
      <c r="CP52" s="10" t="str">
        <f>IFERROR(__xludf.DUMMYFUNCTION("""COMPUTED_VALUE"""),"-")</f>
        <v>-</v>
      </c>
      <c r="CQ52" s="10" t="str">
        <f>IFERROR(__xludf.DUMMYFUNCTION("""COMPUTED_VALUE"""),"-")</f>
        <v>-</v>
      </c>
      <c r="CR52" s="10" t="str">
        <f>IFERROR(__xludf.DUMMYFUNCTION("""COMPUTED_VALUE"""),"-")</f>
        <v>-</v>
      </c>
      <c r="CS52" s="10" t="str">
        <f>IFERROR(__xludf.DUMMYFUNCTION("""COMPUTED_VALUE"""),"-")</f>
        <v>-</v>
      </c>
      <c r="CT52" s="10" t="str">
        <f>IFERROR(__xludf.DUMMYFUNCTION("""COMPUTED_VALUE"""),"-")</f>
        <v>-</v>
      </c>
      <c r="CU52" s="10" t="str">
        <f>IFERROR(__xludf.DUMMYFUNCTION("""COMPUTED_VALUE"""),"-")</f>
        <v>-</v>
      </c>
      <c r="CV52" s="10" t="str">
        <f>IFERROR(__xludf.DUMMYFUNCTION("""COMPUTED_VALUE"""),"-")</f>
        <v>-</v>
      </c>
      <c r="CW52" s="10" t="str">
        <f>IFERROR(__xludf.DUMMYFUNCTION("""COMPUTED_VALUE"""),"-")</f>
        <v>-</v>
      </c>
      <c r="CX52" s="10" t="str">
        <f>IFERROR(__xludf.DUMMYFUNCTION("""COMPUTED_VALUE"""),"-")</f>
        <v>-</v>
      </c>
      <c r="CY52" s="10" t="str">
        <f>IFERROR(__xludf.DUMMYFUNCTION("""COMPUTED_VALUE"""),"-")</f>
        <v>-</v>
      </c>
      <c r="CZ52" s="10" t="str">
        <f>IFERROR(__xludf.DUMMYFUNCTION("""COMPUTED_VALUE"""),"-")</f>
        <v>-</v>
      </c>
      <c r="DA52" s="10" t="str">
        <f>IFERROR(__xludf.DUMMYFUNCTION("""COMPUTED_VALUE"""),"-")</f>
        <v>-</v>
      </c>
      <c r="DB52" s="10" t="str">
        <f>IFERROR(__xludf.DUMMYFUNCTION("""COMPUTED_VALUE"""),"-")</f>
        <v>-</v>
      </c>
      <c r="DC52" s="10" t="str">
        <f>IFERROR(__xludf.DUMMYFUNCTION("""COMPUTED_VALUE"""),"-")</f>
        <v>-</v>
      </c>
      <c r="DD52" s="10" t="str">
        <f>IFERROR(__xludf.DUMMYFUNCTION("""COMPUTED_VALUE"""),"-")</f>
        <v>-</v>
      </c>
      <c r="DE52" s="10" t="str">
        <f>IFERROR(__xludf.DUMMYFUNCTION("""COMPUTED_VALUE"""),"-")</f>
        <v>-</v>
      </c>
      <c r="DF52" s="10" t="str">
        <f>IFERROR(__xludf.DUMMYFUNCTION("""COMPUTED_VALUE"""),"-")</f>
        <v>-</v>
      </c>
      <c r="DG52" s="10" t="str">
        <f>IFERROR(__xludf.DUMMYFUNCTION("""COMPUTED_VALUE"""),"-")</f>
        <v>-</v>
      </c>
      <c r="DH52" s="10" t="str">
        <f>IFERROR(__xludf.DUMMYFUNCTION("""COMPUTED_VALUE"""),"-")</f>
        <v>-</v>
      </c>
      <c r="DI52" s="10" t="str">
        <f>IFERROR(__xludf.DUMMYFUNCTION("""COMPUTED_VALUE"""),"-")</f>
        <v>-</v>
      </c>
      <c r="DJ52" s="10" t="str">
        <f>IFERROR(__xludf.DUMMYFUNCTION("""COMPUTED_VALUE"""),"-")</f>
        <v>-</v>
      </c>
      <c r="DK52" s="10" t="str">
        <f>IFERROR(__xludf.DUMMYFUNCTION("""COMPUTED_VALUE"""),"-")</f>
        <v>-</v>
      </c>
      <c r="DL52" s="10" t="str">
        <f>IFERROR(__xludf.DUMMYFUNCTION("""COMPUTED_VALUE"""),"-")</f>
        <v>-</v>
      </c>
      <c r="DM52" s="10" t="str">
        <f>IFERROR(__xludf.DUMMYFUNCTION("""COMPUTED_VALUE"""),"-")</f>
        <v>-</v>
      </c>
      <c r="DN52" s="10" t="str">
        <f>IFERROR(__xludf.DUMMYFUNCTION("""COMPUTED_VALUE"""),"-")</f>
        <v>-</v>
      </c>
      <c r="DO52" s="10" t="str">
        <f>IFERROR(__xludf.DUMMYFUNCTION("""COMPUTED_VALUE"""),"-")</f>
        <v>-</v>
      </c>
      <c r="DP52" s="10" t="str">
        <f>IFERROR(__xludf.DUMMYFUNCTION("""COMPUTED_VALUE"""),"-")</f>
        <v>-</v>
      </c>
      <c r="DQ52" s="10" t="str">
        <f>IFERROR(__xludf.DUMMYFUNCTION("""COMPUTED_VALUE"""),"-")</f>
        <v>-</v>
      </c>
      <c r="DR52" s="10" t="str">
        <f>IFERROR(__xludf.DUMMYFUNCTION("""COMPUTED_VALUE"""),"-")</f>
        <v>-</v>
      </c>
      <c r="DS52" s="10" t="str">
        <f>IFERROR(__xludf.DUMMYFUNCTION("""COMPUTED_VALUE"""),"-")</f>
        <v>-</v>
      </c>
      <c r="DT52" s="10" t="str">
        <f>IFERROR(__xludf.DUMMYFUNCTION("""COMPUTED_VALUE"""),"-")</f>
        <v>-</v>
      </c>
      <c r="DU52" s="10" t="str">
        <f>IFERROR(__xludf.DUMMYFUNCTION("""COMPUTED_VALUE"""),"-")</f>
        <v>-</v>
      </c>
      <c r="DV52" s="10" t="str">
        <f>IFERROR(__xludf.DUMMYFUNCTION("""COMPUTED_VALUE"""),"-")</f>
        <v>-</v>
      </c>
      <c r="DW52" s="10" t="str">
        <f>IFERROR(__xludf.DUMMYFUNCTION("""COMPUTED_VALUE"""),"-")</f>
        <v>-</v>
      </c>
      <c r="DX52" s="10" t="str">
        <f>IFERROR(__xludf.DUMMYFUNCTION("""COMPUTED_VALUE"""),"-")</f>
        <v>-</v>
      </c>
      <c r="DY52" s="10" t="str">
        <f>IFERROR(__xludf.DUMMYFUNCTION("""COMPUTED_VALUE"""),"-")</f>
        <v>-</v>
      </c>
      <c r="DZ52" s="10" t="str">
        <f>IFERROR(__xludf.DUMMYFUNCTION("""COMPUTED_VALUE"""),"-")</f>
        <v>-</v>
      </c>
      <c r="EA52" s="10" t="str">
        <f>IFERROR(__xludf.DUMMYFUNCTION("""COMPUTED_VALUE"""),"-")</f>
        <v>-</v>
      </c>
      <c r="EB52" s="10" t="str">
        <f>IFERROR(__xludf.DUMMYFUNCTION("""COMPUTED_VALUE"""),"-")</f>
        <v>-</v>
      </c>
      <c r="EC52" s="10" t="str">
        <f>IFERROR(__xludf.DUMMYFUNCTION("""COMPUTED_VALUE"""),"-")</f>
        <v>-</v>
      </c>
      <c r="ED52" s="10" t="str">
        <f>IFERROR(__xludf.DUMMYFUNCTION("""COMPUTED_VALUE"""),"-")</f>
        <v>-</v>
      </c>
      <c r="EE52" s="10" t="str">
        <f>IFERROR(__xludf.DUMMYFUNCTION("""COMPUTED_VALUE"""),"-")</f>
        <v>-</v>
      </c>
      <c r="EF52" s="10" t="str">
        <f>IFERROR(__xludf.DUMMYFUNCTION("""COMPUTED_VALUE"""),"-")</f>
        <v>-</v>
      </c>
      <c r="EG52" s="10" t="str">
        <f>IFERROR(__xludf.DUMMYFUNCTION("""COMPUTED_VALUE"""),"-")</f>
        <v>-</v>
      </c>
      <c r="EH52" s="10" t="str">
        <f>IFERROR(__xludf.DUMMYFUNCTION("""COMPUTED_VALUE"""),"-")</f>
        <v>-</v>
      </c>
      <c r="EI52" s="10" t="str">
        <f>IFERROR(__xludf.DUMMYFUNCTION("""COMPUTED_VALUE"""),"-")</f>
        <v>-</v>
      </c>
      <c r="EJ52" s="10" t="str">
        <f>IFERROR(__xludf.DUMMYFUNCTION("""COMPUTED_VALUE"""),"-")</f>
        <v>-</v>
      </c>
      <c r="EK52" s="10" t="str">
        <f>IFERROR(__xludf.DUMMYFUNCTION("""COMPUTED_VALUE"""),"-")</f>
        <v>-</v>
      </c>
      <c r="EL52" s="10" t="str">
        <f>IFERROR(__xludf.DUMMYFUNCTION("""COMPUTED_VALUE"""),"-")</f>
        <v>-</v>
      </c>
      <c r="EM52" s="10" t="str">
        <f>IFERROR(__xludf.DUMMYFUNCTION("""COMPUTED_VALUE"""),"-")</f>
        <v>-</v>
      </c>
      <c r="EN52" s="10" t="str">
        <f>IFERROR(__xludf.DUMMYFUNCTION("""COMPUTED_VALUE"""),"-")</f>
        <v>-</v>
      </c>
      <c r="EO52" s="10" t="str">
        <f>IFERROR(__xludf.DUMMYFUNCTION("""COMPUTED_VALUE"""),"-")</f>
        <v>-</v>
      </c>
      <c r="EP52" s="10" t="str">
        <f>IFERROR(__xludf.DUMMYFUNCTION("""COMPUTED_VALUE"""),"-")</f>
        <v>-</v>
      </c>
      <c r="EQ52" s="10" t="str">
        <f>IFERROR(__xludf.DUMMYFUNCTION("""COMPUTED_VALUE"""),"-")</f>
        <v>-</v>
      </c>
      <c r="ER52" s="10" t="str">
        <f>IFERROR(__xludf.DUMMYFUNCTION("""COMPUTED_VALUE"""),"-")</f>
        <v>-</v>
      </c>
      <c r="ES52" s="10" t="str">
        <f>IFERROR(__xludf.DUMMYFUNCTION("""COMPUTED_VALUE"""),"-")</f>
        <v>-</v>
      </c>
      <c r="ET52" s="10" t="str">
        <f>IFERROR(__xludf.DUMMYFUNCTION("""COMPUTED_VALUE"""),"-")</f>
        <v>-</v>
      </c>
      <c r="EU52" s="10" t="str">
        <f>IFERROR(__xludf.DUMMYFUNCTION("""COMPUTED_VALUE"""),"-")</f>
        <v>-</v>
      </c>
      <c r="EV52" s="10" t="str">
        <f>IFERROR(__xludf.DUMMYFUNCTION("""COMPUTED_VALUE"""),"-")</f>
        <v>-</v>
      </c>
      <c r="EW52" s="10" t="str">
        <f>IFERROR(__xludf.DUMMYFUNCTION("""COMPUTED_VALUE"""),"-")</f>
        <v>-</v>
      </c>
      <c r="EX52" s="10" t="str">
        <f>IFERROR(__xludf.DUMMYFUNCTION("""COMPUTED_VALUE"""),"-")</f>
        <v>-</v>
      </c>
      <c r="EY52" s="10" t="str">
        <f>IFERROR(__xludf.DUMMYFUNCTION("""COMPUTED_VALUE"""),"-")</f>
        <v>-</v>
      </c>
      <c r="EZ52" s="10" t="str">
        <f>IFERROR(__xludf.DUMMYFUNCTION("""COMPUTED_VALUE"""),"-")</f>
        <v>-</v>
      </c>
      <c r="FA52" s="10" t="str">
        <f>IFERROR(__xludf.DUMMYFUNCTION("""COMPUTED_VALUE"""),"-")</f>
        <v>-</v>
      </c>
      <c r="FB52" s="10" t="str">
        <f>IFERROR(__xludf.DUMMYFUNCTION("""COMPUTED_VALUE"""),"-")</f>
        <v>-</v>
      </c>
      <c r="FC52" s="10" t="str">
        <f>IFERROR(__xludf.DUMMYFUNCTION("""COMPUTED_VALUE"""),"-")</f>
        <v>-</v>
      </c>
      <c r="FD52" s="11" t="str">
        <f>IFERROR(__xludf.DUMMYFUNCTION("""COMPUTED_VALUE"""),"-")</f>
        <v>-</v>
      </c>
      <c r="FE52" s="10" t="str">
        <f>IFERROR(__xludf.DUMMYFUNCTION("""COMPUTED_VALUE"""),"-")</f>
        <v>-</v>
      </c>
      <c r="FF52" s="10" t="str">
        <f>IFERROR(__xludf.DUMMYFUNCTION("""COMPUTED_VALUE"""),"-")</f>
        <v>-</v>
      </c>
      <c r="FG52" s="10" t="str">
        <f>IFERROR(__xludf.DUMMYFUNCTION("""COMPUTED_VALUE"""),"-")</f>
        <v>-</v>
      </c>
      <c r="FH52" s="10" t="str">
        <f>IFERROR(__xludf.DUMMYFUNCTION("""COMPUTED_VALUE"""),"-")</f>
        <v>-</v>
      </c>
      <c r="FI52" s="10" t="str">
        <f>IFERROR(__xludf.DUMMYFUNCTION("""COMPUTED_VALUE"""),"-")</f>
        <v>-</v>
      </c>
      <c r="FJ52" s="10" t="str">
        <f>IFERROR(__xludf.DUMMYFUNCTION("""COMPUTED_VALUE"""),"-")</f>
        <v>-</v>
      </c>
      <c r="FK52" s="10" t="str">
        <f>IFERROR(__xludf.DUMMYFUNCTION("""COMPUTED_VALUE"""),"-")</f>
        <v>-</v>
      </c>
      <c r="FL52" s="10" t="str">
        <f>IFERROR(__xludf.DUMMYFUNCTION("""COMPUTED_VALUE"""),"-")</f>
        <v>-</v>
      </c>
      <c r="FM52" s="10" t="str">
        <f>IFERROR(__xludf.DUMMYFUNCTION("""COMPUTED_VALUE"""),"-")</f>
        <v>-</v>
      </c>
      <c r="FN52" s="10" t="str">
        <f>IFERROR(__xludf.DUMMYFUNCTION("""COMPUTED_VALUE"""),"-")</f>
        <v>-</v>
      </c>
      <c r="FO52" s="10" t="str">
        <f>IFERROR(__xludf.DUMMYFUNCTION("""COMPUTED_VALUE"""),"-")</f>
        <v>-</v>
      </c>
      <c r="FP52" s="10" t="str">
        <f>IFERROR(__xludf.DUMMYFUNCTION("""COMPUTED_VALUE"""),"-")</f>
        <v>-</v>
      </c>
      <c r="FQ52" s="10" t="str">
        <f>IFERROR(__xludf.DUMMYFUNCTION("""COMPUTED_VALUE"""),"-")</f>
        <v>-</v>
      </c>
      <c r="FR52" s="10" t="str">
        <f>IFERROR(__xludf.DUMMYFUNCTION("""COMPUTED_VALUE"""),"-")</f>
        <v>-</v>
      </c>
      <c r="FS52" s="10" t="str">
        <f>IFERROR(__xludf.DUMMYFUNCTION("""COMPUTED_VALUE"""),"-")</f>
        <v>-</v>
      </c>
      <c r="FT52" s="10" t="str">
        <f>IFERROR(__xludf.DUMMYFUNCTION("""COMPUTED_VALUE"""),"-")</f>
        <v>-</v>
      </c>
      <c r="FU52" s="10" t="str">
        <f>IFERROR(__xludf.DUMMYFUNCTION("""COMPUTED_VALUE"""),"-")</f>
        <v>-</v>
      </c>
      <c r="FV52" s="10" t="str">
        <f>IFERROR(__xludf.DUMMYFUNCTION("""COMPUTED_VALUE"""),"-")</f>
        <v>-</v>
      </c>
      <c r="FW52" s="10" t="str">
        <f>IFERROR(__xludf.DUMMYFUNCTION("""COMPUTED_VALUE"""),"-")</f>
        <v>-</v>
      </c>
      <c r="FX52" s="10" t="str">
        <f>IFERROR(__xludf.DUMMYFUNCTION("""COMPUTED_VALUE"""),"-")</f>
        <v>-</v>
      </c>
      <c r="FY52" s="10" t="str">
        <f>IFERROR(__xludf.DUMMYFUNCTION("""COMPUTED_VALUE"""),"-")</f>
        <v>-</v>
      </c>
      <c r="FZ52" s="10" t="str">
        <f>IFERROR(__xludf.DUMMYFUNCTION("""COMPUTED_VALUE"""),"-")</f>
        <v>-</v>
      </c>
      <c r="GA52" s="10" t="str">
        <f>IFERROR(__xludf.DUMMYFUNCTION("""COMPUTED_VALUE"""),"-")</f>
        <v>-</v>
      </c>
      <c r="GB52" s="10" t="str">
        <f>IFERROR(__xludf.DUMMYFUNCTION("""COMPUTED_VALUE"""),"-")</f>
        <v>-</v>
      </c>
      <c r="GC52" s="10" t="str">
        <f>IFERROR(__xludf.DUMMYFUNCTION("""COMPUTED_VALUE"""),"-")</f>
        <v>-</v>
      </c>
      <c r="GD52" s="10" t="str">
        <f>IFERROR(__xludf.DUMMYFUNCTION("""COMPUTED_VALUE"""),"-")</f>
        <v>-</v>
      </c>
      <c r="GE52" s="10" t="str">
        <f>IFERROR(__xludf.DUMMYFUNCTION("""COMPUTED_VALUE"""),"-")</f>
        <v>-</v>
      </c>
      <c r="GF52" s="10" t="str">
        <f>IFERROR(__xludf.DUMMYFUNCTION("""COMPUTED_VALUE"""),"-")</f>
        <v>-</v>
      </c>
      <c r="GG52" s="10" t="str">
        <f>IFERROR(__xludf.DUMMYFUNCTION("""COMPUTED_VALUE"""),"-")</f>
        <v>-</v>
      </c>
      <c r="GH52" s="10" t="str">
        <f>IFERROR(__xludf.DUMMYFUNCTION("""COMPUTED_VALUE"""),"-")</f>
        <v>-</v>
      </c>
      <c r="GI52" s="10" t="str">
        <f>IFERROR(__xludf.DUMMYFUNCTION("""COMPUTED_VALUE"""),"-")</f>
        <v>-</v>
      </c>
      <c r="GJ52" s="10" t="str">
        <f>IFERROR(__xludf.DUMMYFUNCTION("""COMPUTED_VALUE"""),"-")</f>
        <v>-</v>
      </c>
      <c r="GK52" s="10" t="str">
        <f>IFERROR(__xludf.DUMMYFUNCTION("""COMPUTED_VALUE"""),"-")</f>
        <v>-</v>
      </c>
      <c r="GL52" s="10" t="str">
        <f>IFERROR(__xludf.DUMMYFUNCTION("""COMPUTED_VALUE"""),"-")</f>
        <v>-</v>
      </c>
      <c r="GM52" s="10" t="str">
        <f>IFERROR(__xludf.DUMMYFUNCTION("""COMPUTED_VALUE"""),"-")</f>
        <v>-</v>
      </c>
      <c r="GN52" s="10" t="str">
        <f>IFERROR(__xludf.DUMMYFUNCTION("""COMPUTED_VALUE"""),"-")</f>
        <v>-</v>
      </c>
      <c r="GO52" s="10" t="str">
        <f>IFERROR(__xludf.DUMMYFUNCTION("""COMPUTED_VALUE"""),"-")</f>
        <v>-</v>
      </c>
      <c r="GP52" s="10" t="str">
        <f>IFERROR(__xludf.DUMMYFUNCTION("""COMPUTED_VALUE"""),"-")</f>
        <v>-</v>
      </c>
      <c r="GQ52" s="10" t="str">
        <f>IFERROR(__xludf.DUMMYFUNCTION("""COMPUTED_VALUE"""),"-")</f>
        <v>-</v>
      </c>
      <c r="GR52" s="10" t="str">
        <f>IFERROR(__xludf.DUMMYFUNCTION("""COMPUTED_VALUE"""),"-")</f>
        <v>-</v>
      </c>
      <c r="GS52" s="10" t="str">
        <f>IFERROR(__xludf.DUMMYFUNCTION("""COMPUTED_VALUE"""),"-")</f>
        <v>-</v>
      </c>
      <c r="GT52" s="10" t="str">
        <f>IFERROR(__xludf.DUMMYFUNCTION("""COMPUTED_VALUE"""),"-")</f>
        <v>-</v>
      </c>
      <c r="GU52" s="10" t="str">
        <f>IFERROR(__xludf.DUMMYFUNCTION("""COMPUTED_VALUE"""),"-")</f>
        <v>-</v>
      </c>
      <c r="GV52" s="10" t="str">
        <f>IFERROR(__xludf.DUMMYFUNCTION("""COMPUTED_VALUE"""),"-")</f>
        <v>-</v>
      </c>
      <c r="GW52" s="10" t="str">
        <f>IFERROR(__xludf.DUMMYFUNCTION("""COMPUTED_VALUE"""),"-")</f>
        <v>-</v>
      </c>
      <c r="GX52" s="10" t="str">
        <f>IFERROR(__xludf.DUMMYFUNCTION("""COMPUTED_VALUE"""),"-")</f>
        <v>-</v>
      </c>
      <c r="GY52" s="10" t="str">
        <f>IFERROR(__xludf.DUMMYFUNCTION("""COMPUTED_VALUE"""),"-")</f>
        <v>-</v>
      </c>
      <c r="GZ52" s="10" t="str">
        <f>IFERROR(__xludf.DUMMYFUNCTION("""COMPUTED_VALUE"""),"-")</f>
        <v>-</v>
      </c>
      <c r="HA52" s="10" t="str">
        <f>IFERROR(__xludf.DUMMYFUNCTION("""COMPUTED_VALUE"""),"-")</f>
        <v>-</v>
      </c>
      <c r="HB52" s="10" t="str">
        <f>IFERROR(__xludf.DUMMYFUNCTION("""COMPUTED_VALUE"""),"-")</f>
        <v>-</v>
      </c>
      <c r="HC52" s="10" t="str">
        <f>IFERROR(__xludf.DUMMYFUNCTION("""COMPUTED_VALUE"""),"-")</f>
        <v>-</v>
      </c>
      <c r="HD52" s="10" t="str">
        <f>IFERROR(__xludf.DUMMYFUNCTION("""COMPUTED_VALUE"""),"-")</f>
        <v>-</v>
      </c>
      <c r="HE52" s="10" t="str">
        <f>IFERROR(__xludf.DUMMYFUNCTION("""COMPUTED_VALUE"""),"-")</f>
        <v>-</v>
      </c>
      <c r="HF52" s="10" t="str">
        <f>IFERROR(__xludf.DUMMYFUNCTION("""COMPUTED_VALUE"""),"-")</f>
        <v>-</v>
      </c>
      <c r="HG52" s="10" t="str">
        <f>IFERROR(__xludf.DUMMYFUNCTION("""COMPUTED_VALUE"""),"-")</f>
        <v>-</v>
      </c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</row>
    <row r="53">
      <c r="A53" s="7"/>
      <c r="B53" s="8"/>
      <c r="C53" s="8" t="str">
        <f t="shared" si="1"/>
        <v>46 - 56</v>
      </c>
      <c r="D53" s="7" t="str">
        <f>IFERROR(__xludf.DUMMYFUNCTION("""COMPUTED_VALUE"""),"Dragomir2003")</f>
        <v>Dragomir2003</v>
      </c>
      <c r="E53" s="7" t="str">
        <f>IFERROR(__xludf.DUMMYFUNCTION("""COMPUTED_VALUE"""),"Dragomir")</f>
        <v>Dragomir</v>
      </c>
      <c r="F53" s="7" t="str">
        <f>IFERROR(__xludf.DUMMYFUNCTION("""COMPUTED_VALUE"""),"Leković")</f>
        <v>Leković</v>
      </c>
      <c r="G53" s="9">
        <f>IFERROR(__xludf.DUMMYFUNCTION("""COMPUTED_VALUE"""),58.0)</f>
        <v>58</v>
      </c>
      <c r="H53" s="7" t="str">
        <f>IFERROR(__xludf.DUMMYFUNCTION("""COMPUTED_VALUE"""),"ODOBREN")</f>
        <v>ODOBREN</v>
      </c>
      <c r="I53" s="7" t="str">
        <f>IFERROR(__xludf.DUMMYFUNCTION("""COMPUTED_VALUE"""),"Stari grad")</f>
        <v>Stari grad</v>
      </c>
      <c r="J53" s="7" t="str">
        <f>IFERROR(__xludf.DUMMYFUNCTION("""COMPUTED_VALUE"""),"Prva beogradska gimnazija")</f>
        <v>Prva beogradska gimnazija</v>
      </c>
      <c r="K53" s="7" t="str">
        <f>IFERROR(__xludf.DUMMYFUNCTION("""COMPUTED_VALUE"""),"I")</f>
        <v>I</v>
      </c>
      <c r="L53" s="7" t="str">
        <f>IFERROR(__xludf.DUMMYFUNCTION("""COMPUTED_VALUE"""),"B")</f>
        <v>B</v>
      </c>
      <c r="M53" s="7" t="str">
        <f>IFERROR(__xludf.DUMMYFUNCTION("""COMPUTED_VALUE"""),"Miloš Pušić")</f>
        <v>Miloš Pušić</v>
      </c>
      <c r="N53" s="11">
        <f>IFERROR(__xludf.DUMMYFUNCTION("""COMPUTED_VALUE"""),15.0)</f>
        <v>15</v>
      </c>
      <c r="O53" s="10">
        <f>IFERROR(__xludf.DUMMYFUNCTION("""COMPUTED_VALUE"""),43.0)</f>
        <v>43</v>
      </c>
      <c r="P53" s="10" t="str">
        <f>IFERROR(__xludf.DUMMYFUNCTION("""COMPUTED_VALUE"""),"-")</f>
        <v>-</v>
      </c>
      <c r="Q53" s="10" t="str">
        <f>IFERROR(__xludf.DUMMYFUNCTION("""COMPUTED_VALUE"""),"-")</f>
        <v>-</v>
      </c>
      <c r="R53" s="10" t="str">
        <f>IFERROR(__xludf.DUMMYFUNCTION("""COMPUTED_VALUE"""),"-")</f>
        <v>-</v>
      </c>
      <c r="S53" s="10" t="str">
        <f>IFERROR(__xludf.DUMMYFUNCTION("""COMPUTED_VALUE"""),"-")</f>
        <v>-</v>
      </c>
      <c r="T53" s="11">
        <f>IFERROR(__xludf.DUMMYFUNCTION("""COMPUTED_VALUE"""),1.0)</f>
        <v>1</v>
      </c>
      <c r="U53" s="10">
        <f>IFERROR(__xludf.DUMMYFUNCTION("""COMPUTED_VALUE"""),1.0)</f>
        <v>1</v>
      </c>
      <c r="V53" s="10">
        <f>IFERROR(__xludf.DUMMYFUNCTION("""COMPUTED_VALUE"""),1.0)</f>
        <v>1</v>
      </c>
      <c r="W53" s="10">
        <f>IFERROR(__xludf.DUMMYFUNCTION("""COMPUTED_VALUE"""),1.0)</f>
        <v>1</v>
      </c>
      <c r="X53" s="10">
        <f>IFERROR(__xludf.DUMMYFUNCTION("""COMPUTED_VALUE"""),1.0)</f>
        <v>1</v>
      </c>
      <c r="Y53" s="10">
        <f>IFERROR(__xludf.DUMMYFUNCTION("""COMPUTED_VALUE"""),1.0)</f>
        <v>1</v>
      </c>
      <c r="Z53" s="10" t="str">
        <f>IFERROR(__xludf.DUMMYFUNCTION("""COMPUTED_VALUE"""),"TLE")</f>
        <v>TLE</v>
      </c>
      <c r="AA53" s="10" t="str">
        <f>IFERROR(__xludf.DUMMYFUNCTION("""COMPUTED_VALUE"""),"TLE")</f>
        <v>TLE</v>
      </c>
      <c r="AB53" s="10" t="str">
        <f>IFERROR(__xludf.DUMMYFUNCTION("""COMPUTED_VALUE"""),"TLE")</f>
        <v>TLE</v>
      </c>
      <c r="AC53" s="10" t="str">
        <f>IFERROR(__xludf.DUMMYFUNCTION("""COMPUTED_VALUE"""),"TLE")</f>
        <v>TLE</v>
      </c>
      <c r="AD53" s="10" t="str">
        <f>IFERROR(__xludf.DUMMYFUNCTION("""COMPUTED_VALUE"""),"TLE")</f>
        <v>TLE</v>
      </c>
      <c r="AE53" s="10" t="str">
        <f>IFERROR(__xludf.DUMMYFUNCTION("""COMPUTED_VALUE"""),"TLE")</f>
        <v>TLE</v>
      </c>
      <c r="AF53" s="10" t="str">
        <f>IFERROR(__xludf.DUMMYFUNCTION("""COMPUTED_VALUE"""),"TLE")</f>
        <v>TLE</v>
      </c>
      <c r="AG53" s="10" t="str">
        <f>IFERROR(__xludf.DUMMYFUNCTION("""COMPUTED_VALUE"""),"TLE")</f>
        <v>TLE</v>
      </c>
      <c r="AH53" s="10" t="str">
        <f>IFERROR(__xludf.DUMMYFUNCTION("""COMPUTED_VALUE"""),"TLE")</f>
        <v>TLE</v>
      </c>
      <c r="AI53" s="10" t="str">
        <f>IFERROR(__xludf.DUMMYFUNCTION("""COMPUTED_VALUE"""),"TLE")</f>
        <v>TLE</v>
      </c>
      <c r="AJ53" s="10" t="str">
        <f>IFERROR(__xludf.DUMMYFUNCTION("""COMPUTED_VALUE"""),"TLE")</f>
        <v>TLE</v>
      </c>
      <c r="AK53" s="10" t="str">
        <f>IFERROR(__xludf.DUMMYFUNCTION("""COMPUTED_VALUE"""),"TLE")</f>
        <v>TLE</v>
      </c>
      <c r="AL53" s="10" t="str">
        <f>IFERROR(__xludf.DUMMYFUNCTION("""COMPUTED_VALUE"""),"TLE")</f>
        <v>TLE</v>
      </c>
      <c r="AM53" s="10" t="str">
        <f>IFERROR(__xludf.DUMMYFUNCTION("""COMPUTED_VALUE"""),"TLE")</f>
        <v>TLE</v>
      </c>
      <c r="AN53" s="11">
        <f>IFERROR(__xludf.DUMMYFUNCTION("""COMPUTED_VALUE"""),1.0)</f>
        <v>1</v>
      </c>
      <c r="AO53" s="10">
        <f>IFERROR(__xludf.DUMMYFUNCTION("""COMPUTED_VALUE"""),1.0)</f>
        <v>1</v>
      </c>
      <c r="AP53" s="10">
        <f>IFERROR(__xludf.DUMMYFUNCTION("""COMPUTED_VALUE"""),1.0)</f>
        <v>1</v>
      </c>
      <c r="AQ53" s="10">
        <f>IFERROR(__xludf.DUMMYFUNCTION("""COMPUTED_VALUE"""),1.0)</f>
        <v>1</v>
      </c>
      <c r="AR53" s="10">
        <f>IFERROR(__xludf.DUMMYFUNCTION("""COMPUTED_VALUE"""),1.0)</f>
        <v>1</v>
      </c>
      <c r="AS53" s="10">
        <f>IFERROR(__xludf.DUMMYFUNCTION("""COMPUTED_VALUE"""),1.0)</f>
        <v>1</v>
      </c>
      <c r="AT53" s="10">
        <f>IFERROR(__xludf.DUMMYFUNCTION("""COMPUTED_VALUE"""),1.0)</f>
        <v>1</v>
      </c>
      <c r="AU53" s="10">
        <f>IFERROR(__xludf.DUMMYFUNCTION("""COMPUTED_VALUE"""),1.0)</f>
        <v>1</v>
      </c>
      <c r="AV53" s="10">
        <f>IFERROR(__xludf.DUMMYFUNCTION("""COMPUTED_VALUE"""),1.0)</f>
        <v>1</v>
      </c>
      <c r="AW53" s="10">
        <f>IFERROR(__xludf.DUMMYFUNCTION("""COMPUTED_VALUE"""),1.0)</f>
        <v>1</v>
      </c>
      <c r="AX53" s="10">
        <f>IFERROR(__xludf.DUMMYFUNCTION("""COMPUTED_VALUE"""),1.0)</f>
        <v>1</v>
      </c>
      <c r="AY53" s="10">
        <f>IFERROR(__xludf.DUMMYFUNCTION("""COMPUTED_VALUE"""),1.0)</f>
        <v>1</v>
      </c>
      <c r="AZ53" s="10">
        <f>IFERROR(__xludf.DUMMYFUNCTION("""COMPUTED_VALUE"""),1.0)</f>
        <v>1</v>
      </c>
      <c r="BA53" s="10" t="str">
        <f>IFERROR(__xludf.DUMMYFUNCTION("""COMPUTED_VALUE"""),"WA")</f>
        <v>WA</v>
      </c>
      <c r="BB53" s="10">
        <f>IFERROR(__xludf.DUMMYFUNCTION("""COMPUTED_VALUE"""),1.0)</f>
        <v>1</v>
      </c>
      <c r="BC53" s="10" t="str">
        <f>IFERROR(__xludf.DUMMYFUNCTION("""COMPUTED_VALUE"""),"WA")</f>
        <v>WA</v>
      </c>
      <c r="BD53" s="10" t="str">
        <f>IFERROR(__xludf.DUMMYFUNCTION("""COMPUTED_VALUE"""),"WA")</f>
        <v>WA</v>
      </c>
      <c r="BE53" s="10">
        <f>IFERROR(__xludf.DUMMYFUNCTION("""COMPUTED_VALUE"""),1.0)</f>
        <v>1</v>
      </c>
      <c r="BF53" s="10">
        <f>IFERROR(__xludf.DUMMYFUNCTION("""COMPUTED_VALUE"""),1.0)</f>
        <v>1</v>
      </c>
      <c r="BG53" s="10">
        <f>IFERROR(__xludf.DUMMYFUNCTION("""COMPUTED_VALUE"""),1.0)</f>
        <v>1</v>
      </c>
      <c r="BH53" s="10" t="str">
        <f>IFERROR(__xludf.DUMMYFUNCTION("""COMPUTED_VALUE"""),"WA")</f>
        <v>WA</v>
      </c>
      <c r="BI53" s="10" t="str">
        <f>IFERROR(__xludf.DUMMYFUNCTION("""COMPUTED_VALUE"""),"WA")</f>
        <v>WA</v>
      </c>
      <c r="BJ53" s="10" t="str">
        <f>IFERROR(__xludf.DUMMYFUNCTION("""COMPUTED_VALUE"""),"WA")</f>
        <v>WA</v>
      </c>
      <c r="BK53" s="10" t="str">
        <f>IFERROR(__xludf.DUMMYFUNCTION("""COMPUTED_VALUE"""),"WA")</f>
        <v>WA</v>
      </c>
      <c r="BL53" s="11" t="str">
        <f>IFERROR(__xludf.DUMMYFUNCTION("""COMPUTED_VALUE"""),"-")</f>
        <v>-</v>
      </c>
      <c r="BM53" s="10" t="str">
        <f>IFERROR(__xludf.DUMMYFUNCTION("""COMPUTED_VALUE"""),"-")</f>
        <v>-</v>
      </c>
      <c r="BN53" s="10" t="str">
        <f>IFERROR(__xludf.DUMMYFUNCTION("""COMPUTED_VALUE"""),"-")</f>
        <v>-</v>
      </c>
      <c r="BO53" s="10" t="str">
        <f>IFERROR(__xludf.DUMMYFUNCTION("""COMPUTED_VALUE"""),"-")</f>
        <v>-</v>
      </c>
      <c r="BP53" s="10" t="str">
        <f>IFERROR(__xludf.DUMMYFUNCTION("""COMPUTED_VALUE"""),"-")</f>
        <v>-</v>
      </c>
      <c r="BQ53" s="10" t="str">
        <f>IFERROR(__xludf.DUMMYFUNCTION("""COMPUTED_VALUE"""),"-")</f>
        <v>-</v>
      </c>
      <c r="BR53" s="10" t="str">
        <f>IFERROR(__xludf.DUMMYFUNCTION("""COMPUTED_VALUE"""),"-")</f>
        <v>-</v>
      </c>
      <c r="BS53" s="10" t="str">
        <f>IFERROR(__xludf.DUMMYFUNCTION("""COMPUTED_VALUE"""),"-")</f>
        <v>-</v>
      </c>
      <c r="BT53" s="10" t="str">
        <f>IFERROR(__xludf.DUMMYFUNCTION("""COMPUTED_VALUE"""),"-")</f>
        <v>-</v>
      </c>
      <c r="BU53" s="10" t="str">
        <f>IFERROR(__xludf.DUMMYFUNCTION("""COMPUTED_VALUE"""),"-")</f>
        <v>-</v>
      </c>
      <c r="BV53" s="10" t="str">
        <f>IFERROR(__xludf.DUMMYFUNCTION("""COMPUTED_VALUE"""),"-")</f>
        <v>-</v>
      </c>
      <c r="BW53" s="10" t="str">
        <f>IFERROR(__xludf.DUMMYFUNCTION("""COMPUTED_VALUE"""),"-")</f>
        <v>-</v>
      </c>
      <c r="BX53" s="10" t="str">
        <f>IFERROR(__xludf.DUMMYFUNCTION("""COMPUTED_VALUE"""),"-")</f>
        <v>-</v>
      </c>
      <c r="BY53" s="10" t="str">
        <f>IFERROR(__xludf.DUMMYFUNCTION("""COMPUTED_VALUE"""),"-")</f>
        <v>-</v>
      </c>
      <c r="BZ53" s="10" t="str">
        <f>IFERROR(__xludf.DUMMYFUNCTION("""COMPUTED_VALUE"""),"-")</f>
        <v>-</v>
      </c>
      <c r="CA53" s="10" t="str">
        <f>IFERROR(__xludf.DUMMYFUNCTION("""COMPUTED_VALUE"""),"-")</f>
        <v>-</v>
      </c>
      <c r="CB53" s="10" t="str">
        <f>IFERROR(__xludf.DUMMYFUNCTION("""COMPUTED_VALUE"""),"-")</f>
        <v>-</v>
      </c>
      <c r="CC53" s="10" t="str">
        <f>IFERROR(__xludf.DUMMYFUNCTION("""COMPUTED_VALUE"""),"-")</f>
        <v>-</v>
      </c>
      <c r="CD53" s="10" t="str">
        <f>IFERROR(__xludf.DUMMYFUNCTION("""COMPUTED_VALUE"""),"-")</f>
        <v>-</v>
      </c>
      <c r="CE53" s="10" t="str">
        <f>IFERROR(__xludf.DUMMYFUNCTION("""COMPUTED_VALUE"""),"-")</f>
        <v>-</v>
      </c>
      <c r="CF53" s="10" t="str">
        <f>IFERROR(__xludf.DUMMYFUNCTION("""COMPUTED_VALUE"""),"-")</f>
        <v>-</v>
      </c>
      <c r="CG53" s="10" t="str">
        <f>IFERROR(__xludf.DUMMYFUNCTION("""COMPUTED_VALUE"""),"-")</f>
        <v>-</v>
      </c>
      <c r="CH53" s="10" t="str">
        <f>IFERROR(__xludf.DUMMYFUNCTION("""COMPUTED_VALUE"""),"-")</f>
        <v>-</v>
      </c>
      <c r="CI53" s="10" t="str">
        <f>IFERROR(__xludf.DUMMYFUNCTION("""COMPUTED_VALUE"""),"-")</f>
        <v>-</v>
      </c>
      <c r="CJ53" s="10" t="str">
        <f>IFERROR(__xludf.DUMMYFUNCTION("""COMPUTED_VALUE"""),"-")</f>
        <v>-</v>
      </c>
      <c r="CK53" s="10" t="str">
        <f>IFERROR(__xludf.DUMMYFUNCTION("""COMPUTED_VALUE"""),"-")</f>
        <v>-</v>
      </c>
      <c r="CL53" s="10" t="str">
        <f>IFERROR(__xludf.DUMMYFUNCTION("""COMPUTED_VALUE"""),"-")</f>
        <v>-</v>
      </c>
      <c r="CM53" s="10" t="str">
        <f>IFERROR(__xludf.DUMMYFUNCTION("""COMPUTED_VALUE"""),"-")</f>
        <v>-</v>
      </c>
      <c r="CN53" s="10" t="str">
        <f>IFERROR(__xludf.DUMMYFUNCTION("""COMPUTED_VALUE"""),"-")</f>
        <v>-</v>
      </c>
      <c r="CO53" s="11" t="str">
        <f>IFERROR(__xludf.DUMMYFUNCTION("""COMPUTED_VALUE"""),"-")</f>
        <v>-</v>
      </c>
      <c r="CP53" s="10" t="str">
        <f>IFERROR(__xludf.DUMMYFUNCTION("""COMPUTED_VALUE"""),"-")</f>
        <v>-</v>
      </c>
      <c r="CQ53" s="10" t="str">
        <f>IFERROR(__xludf.DUMMYFUNCTION("""COMPUTED_VALUE"""),"-")</f>
        <v>-</v>
      </c>
      <c r="CR53" s="10" t="str">
        <f>IFERROR(__xludf.DUMMYFUNCTION("""COMPUTED_VALUE"""),"-")</f>
        <v>-</v>
      </c>
      <c r="CS53" s="10" t="str">
        <f>IFERROR(__xludf.DUMMYFUNCTION("""COMPUTED_VALUE"""),"-")</f>
        <v>-</v>
      </c>
      <c r="CT53" s="10" t="str">
        <f>IFERROR(__xludf.DUMMYFUNCTION("""COMPUTED_VALUE"""),"-")</f>
        <v>-</v>
      </c>
      <c r="CU53" s="10" t="str">
        <f>IFERROR(__xludf.DUMMYFUNCTION("""COMPUTED_VALUE"""),"-")</f>
        <v>-</v>
      </c>
      <c r="CV53" s="10" t="str">
        <f>IFERROR(__xludf.DUMMYFUNCTION("""COMPUTED_VALUE"""),"-")</f>
        <v>-</v>
      </c>
      <c r="CW53" s="10" t="str">
        <f>IFERROR(__xludf.DUMMYFUNCTION("""COMPUTED_VALUE"""),"-")</f>
        <v>-</v>
      </c>
      <c r="CX53" s="10" t="str">
        <f>IFERROR(__xludf.DUMMYFUNCTION("""COMPUTED_VALUE"""),"-")</f>
        <v>-</v>
      </c>
      <c r="CY53" s="10" t="str">
        <f>IFERROR(__xludf.DUMMYFUNCTION("""COMPUTED_VALUE"""),"-")</f>
        <v>-</v>
      </c>
      <c r="CZ53" s="10" t="str">
        <f>IFERROR(__xludf.DUMMYFUNCTION("""COMPUTED_VALUE"""),"-")</f>
        <v>-</v>
      </c>
      <c r="DA53" s="10" t="str">
        <f>IFERROR(__xludf.DUMMYFUNCTION("""COMPUTED_VALUE"""),"-")</f>
        <v>-</v>
      </c>
      <c r="DB53" s="10" t="str">
        <f>IFERROR(__xludf.DUMMYFUNCTION("""COMPUTED_VALUE"""),"-")</f>
        <v>-</v>
      </c>
      <c r="DC53" s="10" t="str">
        <f>IFERROR(__xludf.DUMMYFUNCTION("""COMPUTED_VALUE"""),"-")</f>
        <v>-</v>
      </c>
      <c r="DD53" s="10" t="str">
        <f>IFERROR(__xludf.DUMMYFUNCTION("""COMPUTED_VALUE"""),"-")</f>
        <v>-</v>
      </c>
      <c r="DE53" s="10" t="str">
        <f>IFERROR(__xludf.DUMMYFUNCTION("""COMPUTED_VALUE"""),"-")</f>
        <v>-</v>
      </c>
      <c r="DF53" s="10" t="str">
        <f>IFERROR(__xludf.DUMMYFUNCTION("""COMPUTED_VALUE"""),"-")</f>
        <v>-</v>
      </c>
      <c r="DG53" s="10" t="str">
        <f>IFERROR(__xludf.DUMMYFUNCTION("""COMPUTED_VALUE"""),"-")</f>
        <v>-</v>
      </c>
      <c r="DH53" s="10" t="str">
        <f>IFERROR(__xludf.DUMMYFUNCTION("""COMPUTED_VALUE"""),"-")</f>
        <v>-</v>
      </c>
      <c r="DI53" s="10" t="str">
        <f>IFERROR(__xludf.DUMMYFUNCTION("""COMPUTED_VALUE"""),"-")</f>
        <v>-</v>
      </c>
      <c r="DJ53" s="10" t="str">
        <f>IFERROR(__xludf.DUMMYFUNCTION("""COMPUTED_VALUE"""),"-")</f>
        <v>-</v>
      </c>
      <c r="DK53" s="10" t="str">
        <f>IFERROR(__xludf.DUMMYFUNCTION("""COMPUTED_VALUE"""),"-")</f>
        <v>-</v>
      </c>
      <c r="DL53" s="10" t="str">
        <f>IFERROR(__xludf.DUMMYFUNCTION("""COMPUTED_VALUE"""),"-")</f>
        <v>-</v>
      </c>
      <c r="DM53" s="10" t="str">
        <f>IFERROR(__xludf.DUMMYFUNCTION("""COMPUTED_VALUE"""),"-")</f>
        <v>-</v>
      </c>
      <c r="DN53" s="10" t="str">
        <f>IFERROR(__xludf.DUMMYFUNCTION("""COMPUTED_VALUE"""),"-")</f>
        <v>-</v>
      </c>
      <c r="DO53" s="10" t="str">
        <f>IFERROR(__xludf.DUMMYFUNCTION("""COMPUTED_VALUE"""),"-")</f>
        <v>-</v>
      </c>
      <c r="DP53" s="10" t="str">
        <f>IFERROR(__xludf.DUMMYFUNCTION("""COMPUTED_VALUE"""),"-")</f>
        <v>-</v>
      </c>
      <c r="DQ53" s="10" t="str">
        <f>IFERROR(__xludf.DUMMYFUNCTION("""COMPUTED_VALUE"""),"-")</f>
        <v>-</v>
      </c>
      <c r="DR53" s="10" t="str">
        <f>IFERROR(__xludf.DUMMYFUNCTION("""COMPUTED_VALUE"""),"-")</f>
        <v>-</v>
      </c>
      <c r="DS53" s="10" t="str">
        <f>IFERROR(__xludf.DUMMYFUNCTION("""COMPUTED_VALUE"""),"-")</f>
        <v>-</v>
      </c>
      <c r="DT53" s="10" t="str">
        <f>IFERROR(__xludf.DUMMYFUNCTION("""COMPUTED_VALUE"""),"-")</f>
        <v>-</v>
      </c>
      <c r="DU53" s="10" t="str">
        <f>IFERROR(__xludf.DUMMYFUNCTION("""COMPUTED_VALUE"""),"-")</f>
        <v>-</v>
      </c>
      <c r="DV53" s="10" t="str">
        <f>IFERROR(__xludf.DUMMYFUNCTION("""COMPUTED_VALUE"""),"-")</f>
        <v>-</v>
      </c>
      <c r="DW53" s="10" t="str">
        <f>IFERROR(__xludf.DUMMYFUNCTION("""COMPUTED_VALUE"""),"-")</f>
        <v>-</v>
      </c>
      <c r="DX53" s="10" t="str">
        <f>IFERROR(__xludf.DUMMYFUNCTION("""COMPUTED_VALUE"""),"-")</f>
        <v>-</v>
      </c>
      <c r="DY53" s="10" t="str">
        <f>IFERROR(__xludf.DUMMYFUNCTION("""COMPUTED_VALUE"""),"-")</f>
        <v>-</v>
      </c>
      <c r="DZ53" s="10" t="str">
        <f>IFERROR(__xludf.DUMMYFUNCTION("""COMPUTED_VALUE"""),"-")</f>
        <v>-</v>
      </c>
      <c r="EA53" s="10" t="str">
        <f>IFERROR(__xludf.DUMMYFUNCTION("""COMPUTED_VALUE"""),"-")</f>
        <v>-</v>
      </c>
      <c r="EB53" s="10" t="str">
        <f>IFERROR(__xludf.DUMMYFUNCTION("""COMPUTED_VALUE"""),"-")</f>
        <v>-</v>
      </c>
      <c r="EC53" s="10" t="str">
        <f>IFERROR(__xludf.DUMMYFUNCTION("""COMPUTED_VALUE"""),"-")</f>
        <v>-</v>
      </c>
      <c r="ED53" s="10" t="str">
        <f>IFERROR(__xludf.DUMMYFUNCTION("""COMPUTED_VALUE"""),"-")</f>
        <v>-</v>
      </c>
      <c r="EE53" s="10" t="str">
        <f>IFERROR(__xludf.DUMMYFUNCTION("""COMPUTED_VALUE"""),"-")</f>
        <v>-</v>
      </c>
      <c r="EF53" s="10" t="str">
        <f>IFERROR(__xludf.DUMMYFUNCTION("""COMPUTED_VALUE"""),"-")</f>
        <v>-</v>
      </c>
      <c r="EG53" s="10" t="str">
        <f>IFERROR(__xludf.DUMMYFUNCTION("""COMPUTED_VALUE"""),"-")</f>
        <v>-</v>
      </c>
      <c r="EH53" s="10" t="str">
        <f>IFERROR(__xludf.DUMMYFUNCTION("""COMPUTED_VALUE"""),"-")</f>
        <v>-</v>
      </c>
      <c r="EI53" s="10" t="str">
        <f>IFERROR(__xludf.DUMMYFUNCTION("""COMPUTED_VALUE"""),"-")</f>
        <v>-</v>
      </c>
      <c r="EJ53" s="10" t="str">
        <f>IFERROR(__xludf.DUMMYFUNCTION("""COMPUTED_VALUE"""),"-")</f>
        <v>-</v>
      </c>
      <c r="EK53" s="10" t="str">
        <f>IFERROR(__xludf.DUMMYFUNCTION("""COMPUTED_VALUE"""),"-")</f>
        <v>-</v>
      </c>
      <c r="EL53" s="10" t="str">
        <f>IFERROR(__xludf.DUMMYFUNCTION("""COMPUTED_VALUE"""),"-")</f>
        <v>-</v>
      </c>
      <c r="EM53" s="10" t="str">
        <f>IFERROR(__xludf.DUMMYFUNCTION("""COMPUTED_VALUE"""),"-")</f>
        <v>-</v>
      </c>
      <c r="EN53" s="10" t="str">
        <f>IFERROR(__xludf.DUMMYFUNCTION("""COMPUTED_VALUE"""),"-")</f>
        <v>-</v>
      </c>
      <c r="EO53" s="10" t="str">
        <f>IFERROR(__xludf.DUMMYFUNCTION("""COMPUTED_VALUE"""),"-")</f>
        <v>-</v>
      </c>
      <c r="EP53" s="10" t="str">
        <f>IFERROR(__xludf.DUMMYFUNCTION("""COMPUTED_VALUE"""),"-")</f>
        <v>-</v>
      </c>
      <c r="EQ53" s="10" t="str">
        <f>IFERROR(__xludf.DUMMYFUNCTION("""COMPUTED_VALUE"""),"-")</f>
        <v>-</v>
      </c>
      <c r="ER53" s="10" t="str">
        <f>IFERROR(__xludf.DUMMYFUNCTION("""COMPUTED_VALUE"""),"-")</f>
        <v>-</v>
      </c>
      <c r="ES53" s="10" t="str">
        <f>IFERROR(__xludf.DUMMYFUNCTION("""COMPUTED_VALUE"""),"-")</f>
        <v>-</v>
      </c>
      <c r="ET53" s="10" t="str">
        <f>IFERROR(__xludf.DUMMYFUNCTION("""COMPUTED_VALUE"""),"-")</f>
        <v>-</v>
      </c>
      <c r="EU53" s="10" t="str">
        <f>IFERROR(__xludf.DUMMYFUNCTION("""COMPUTED_VALUE"""),"-")</f>
        <v>-</v>
      </c>
      <c r="EV53" s="10" t="str">
        <f>IFERROR(__xludf.DUMMYFUNCTION("""COMPUTED_VALUE"""),"-")</f>
        <v>-</v>
      </c>
      <c r="EW53" s="10" t="str">
        <f>IFERROR(__xludf.DUMMYFUNCTION("""COMPUTED_VALUE"""),"-")</f>
        <v>-</v>
      </c>
      <c r="EX53" s="10" t="str">
        <f>IFERROR(__xludf.DUMMYFUNCTION("""COMPUTED_VALUE"""),"-")</f>
        <v>-</v>
      </c>
      <c r="EY53" s="10" t="str">
        <f>IFERROR(__xludf.DUMMYFUNCTION("""COMPUTED_VALUE"""),"-")</f>
        <v>-</v>
      </c>
      <c r="EZ53" s="10" t="str">
        <f>IFERROR(__xludf.DUMMYFUNCTION("""COMPUTED_VALUE"""),"-")</f>
        <v>-</v>
      </c>
      <c r="FA53" s="10" t="str">
        <f>IFERROR(__xludf.DUMMYFUNCTION("""COMPUTED_VALUE"""),"-")</f>
        <v>-</v>
      </c>
      <c r="FB53" s="10" t="str">
        <f>IFERROR(__xludf.DUMMYFUNCTION("""COMPUTED_VALUE"""),"-")</f>
        <v>-</v>
      </c>
      <c r="FC53" s="10" t="str">
        <f>IFERROR(__xludf.DUMMYFUNCTION("""COMPUTED_VALUE"""),"-")</f>
        <v>-</v>
      </c>
      <c r="FD53" s="11" t="str">
        <f>IFERROR(__xludf.DUMMYFUNCTION("""COMPUTED_VALUE"""),"-")</f>
        <v>-</v>
      </c>
      <c r="FE53" s="10" t="str">
        <f>IFERROR(__xludf.DUMMYFUNCTION("""COMPUTED_VALUE"""),"-")</f>
        <v>-</v>
      </c>
      <c r="FF53" s="10" t="str">
        <f>IFERROR(__xludf.DUMMYFUNCTION("""COMPUTED_VALUE"""),"-")</f>
        <v>-</v>
      </c>
      <c r="FG53" s="10" t="str">
        <f>IFERROR(__xludf.DUMMYFUNCTION("""COMPUTED_VALUE"""),"-")</f>
        <v>-</v>
      </c>
      <c r="FH53" s="10" t="str">
        <f>IFERROR(__xludf.DUMMYFUNCTION("""COMPUTED_VALUE"""),"-")</f>
        <v>-</v>
      </c>
      <c r="FI53" s="10" t="str">
        <f>IFERROR(__xludf.DUMMYFUNCTION("""COMPUTED_VALUE"""),"-")</f>
        <v>-</v>
      </c>
      <c r="FJ53" s="10" t="str">
        <f>IFERROR(__xludf.DUMMYFUNCTION("""COMPUTED_VALUE"""),"-")</f>
        <v>-</v>
      </c>
      <c r="FK53" s="10" t="str">
        <f>IFERROR(__xludf.DUMMYFUNCTION("""COMPUTED_VALUE"""),"-")</f>
        <v>-</v>
      </c>
      <c r="FL53" s="10" t="str">
        <f>IFERROR(__xludf.DUMMYFUNCTION("""COMPUTED_VALUE"""),"-")</f>
        <v>-</v>
      </c>
      <c r="FM53" s="10" t="str">
        <f>IFERROR(__xludf.DUMMYFUNCTION("""COMPUTED_VALUE"""),"-")</f>
        <v>-</v>
      </c>
      <c r="FN53" s="10" t="str">
        <f>IFERROR(__xludf.DUMMYFUNCTION("""COMPUTED_VALUE"""),"-")</f>
        <v>-</v>
      </c>
      <c r="FO53" s="10" t="str">
        <f>IFERROR(__xludf.DUMMYFUNCTION("""COMPUTED_VALUE"""),"-")</f>
        <v>-</v>
      </c>
      <c r="FP53" s="10" t="str">
        <f>IFERROR(__xludf.DUMMYFUNCTION("""COMPUTED_VALUE"""),"-")</f>
        <v>-</v>
      </c>
      <c r="FQ53" s="10" t="str">
        <f>IFERROR(__xludf.DUMMYFUNCTION("""COMPUTED_VALUE"""),"-")</f>
        <v>-</v>
      </c>
      <c r="FR53" s="10" t="str">
        <f>IFERROR(__xludf.DUMMYFUNCTION("""COMPUTED_VALUE"""),"-")</f>
        <v>-</v>
      </c>
      <c r="FS53" s="10" t="str">
        <f>IFERROR(__xludf.DUMMYFUNCTION("""COMPUTED_VALUE"""),"-")</f>
        <v>-</v>
      </c>
      <c r="FT53" s="10" t="str">
        <f>IFERROR(__xludf.DUMMYFUNCTION("""COMPUTED_VALUE"""),"-")</f>
        <v>-</v>
      </c>
      <c r="FU53" s="10" t="str">
        <f>IFERROR(__xludf.DUMMYFUNCTION("""COMPUTED_VALUE"""),"-")</f>
        <v>-</v>
      </c>
      <c r="FV53" s="10" t="str">
        <f>IFERROR(__xludf.DUMMYFUNCTION("""COMPUTED_VALUE"""),"-")</f>
        <v>-</v>
      </c>
      <c r="FW53" s="10" t="str">
        <f>IFERROR(__xludf.DUMMYFUNCTION("""COMPUTED_VALUE"""),"-")</f>
        <v>-</v>
      </c>
      <c r="FX53" s="10" t="str">
        <f>IFERROR(__xludf.DUMMYFUNCTION("""COMPUTED_VALUE"""),"-")</f>
        <v>-</v>
      </c>
      <c r="FY53" s="10" t="str">
        <f>IFERROR(__xludf.DUMMYFUNCTION("""COMPUTED_VALUE"""),"-")</f>
        <v>-</v>
      </c>
      <c r="FZ53" s="10" t="str">
        <f>IFERROR(__xludf.DUMMYFUNCTION("""COMPUTED_VALUE"""),"-")</f>
        <v>-</v>
      </c>
      <c r="GA53" s="10" t="str">
        <f>IFERROR(__xludf.DUMMYFUNCTION("""COMPUTED_VALUE"""),"-")</f>
        <v>-</v>
      </c>
      <c r="GB53" s="10" t="str">
        <f>IFERROR(__xludf.DUMMYFUNCTION("""COMPUTED_VALUE"""),"-")</f>
        <v>-</v>
      </c>
      <c r="GC53" s="10" t="str">
        <f>IFERROR(__xludf.DUMMYFUNCTION("""COMPUTED_VALUE"""),"-")</f>
        <v>-</v>
      </c>
      <c r="GD53" s="10" t="str">
        <f>IFERROR(__xludf.DUMMYFUNCTION("""COMPUTED_VALUE"""),"-")</f>
        <v>-</v>
      </c>
      <c r="GE53" s="10" t="str">
        <f>IFERROR(__xludf.DUMMYFUNCTION("""COMPUTED_VALUE"""),"-")</f>
        <v>-</v>
      </c>
      <c r="GF53" s="10" t="str">
        <f>IFERROR(__xludf.DUMMYFUNCTION("""COMPUTED_VALUE"""),"-")</f>
        <v>-</v>
      </c>
      <c r="GG53" s="10" t="str">
        <f>IFERROR(__xludf.DUMMYFUNCTION("""COMPUTED_VALUE"""),"-")</f>
        <v>-</v>
      </c>
      <c r="GH53" s="10" t="str">
        <f>IFERROR(__xludf.DUMMYFUNCTION("""COMPUTED_VALUE"""),"-")</f>
        <v>-</v>
      </c>
      <c r="GI53" s="10" t="str">
        <f>IFERROR(__xludf.DUMMYFUNCTION("""COMPUTED_VALUE"""),"-")</f>
        <v>-</v>
      </c>
      <c r="GJ53" s="10" t="str">
        <f>IFERROR(__xludf.DUMMYFUNCTION("""COMPUTED_VALUE"""),"-")</f>
        <v>-</v>
      </c>
      <c r="GK53" s="10" t="str">
        <f>IFERROR(__xludf.DUMMYFUNCTION("""COMPUTED_VALUE"""),"-")</f>
        <v>-</v>
      </c>
      <c r="GL53" s="10" t="str">
        <f>IFERROR(__xludf.DUMMYFUNCTION("""COMPUTED_VALUE"""),"-")</f>
        <v>-</v>
      </c>
      <c r="GM53" s="10" t="str">
        <f>IFERROR(__xludf.DUMMYFUNCTION("""COMPUTED_VALUE"""),"-")</f>
        <v>-</v>
      </c>
      <c r="GN53" s="10" t="str">
        <f>IFERROR(__xludf.DUMMYFUNCTION("""COMPUTED_VALUE"""),"-")</f>
        <v>-</v>
      </c>
      <c r="GO53" s="10" t="str">
        <f>IFERROR(__xludf.DUMMYFUNCTION("""COMPUTED_VALUE"""),"-")</f>
        <v>-</v>
      </c>
      <c r="GP53" s="10" t="str">
        <f>IFERROR(__xludf.DUMMYFUNCTION("""COMPUTED_VALUE"""),"-")</f>
        <v>-</v>
      </c>
      <c r="GQ53" s="10" t="str">
        <f>IFERROR(__xludf.DUMMYFUNCTION("""COMPUTED_VALUE"""),"-")</f>
        <v>-</v>
      </c>
      <c r="GR53" s="10" t="str">
        <f>IFERROR(__xludf.DUMMYFUNCTION("""COMPUTED_VALUE"""),"-")</f>
        <v>-</v>
      </c>
      <c r="GS53" s="10" t="str">
        <f>IFERROR(__xludf.DUMMYFUNCTION("""COMPUTED_VALUE"""),"-")</f>
        <v>-</v>
      </c>
      <c r="GT53" s="10" t="str">
        <f>IFERROR(__xludf.DUMMYFUNCTION("""COMPUTED_VALUE"""),"-")</f>
        <v>-</v>
      </c>
      <c r="GU53" s="10" t="str">
        <f>IFERROR(__xludf.DUMMYFUNCTION("""COMPUTED_VALUE"""),"-")</f>
        <v>-</v>
      </c>
      <c r="GV53" s="10" t="str">
        <f>IFERROR(__xludf.DUMMYFUNCTION("""COMPUTED_VALUE"""),"-")</f>
        <v>-</v>
      </c>
      <c r="GW53" s="10" t="str">
        <f>IFERROR(__xludf.DUMMYFUNCTION("""COMPUTED_VALUE"""),"-")</f>
        <v>-</v>
      </c>
      <c r="GX53" s="10" t="str">
        <f>IFERROR(__xludf.DUMMYFUNCTION("""COMPUTED_VALUE"""),"-")</f>
        <v>-</v>
      </c>
      <c r="GY53" s="10" t="str">
        <f>IFERROR(__xludf.DUMMYFUNCTION("""COMPUTED_VALUE"""),"-")</f>
        <v>-</v>
      </c>
      <c r="GZ53" s="10" t="str">
        <f>IFERROR(__xludf.DUMMYFUNCTION("""COMPUTED_VALUE"""),"-")</f>
        <v>-</v>
      </c>
      <c r="HA53" s="10" t="str">
        <f>IFERROR(__xludf.DUMMYFUNCTION("""COMPUTED_VALUE"""),"-")</f>
        <v>-</v>
      </c>
      <c r="HB53" s="10" t="str">
        <f>IFERROR(__xludf.DUMMYFUNCTION("""COMPUTED_VALUE"""),"-")</f>
        <v>-</v>
      </c>
      <c r="HC53" s="10" t="str">
        <f>IFERROR(__xludf.DUMMYFUNCTION("""COMPUTED_VALUE"""),"-")</f>
        <v>-</v>
      </c>
      <c r="HD53" s="10" t="str">
        <f>IFERROR(__xludf.DUMMYFUNCTION("""COMPUTED_VALUE"""),"-")</f>
        <v>-</v>
      </c>
      <c r="HE53" s="10" t="str">
        <f>IFERROR(__xludf.DUMMYFUNCTION("""COMPUTED_VALUE"""),"-")</f>
        <v>-</v>
      </c>
      <c r="HF53" s="10" t="str">
        <f>IFERROR(__xludf.DUMMYFUNCTION("""COMPUTED_VALUE"""),"-")</f>
        <v>-</v>
      </c>
      <c r="HG53" s="10" t="str">
        <f>IFERROR(__xludf.DUMMYFUNCTION("""COMPUTED_VALUE"""),"-")</f>
        <v>-</v>
      </c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</row>
    <row r="54">
      <c r="A54" s="7"/>
      <c r="B54" s="8"/>
      <c r="C54" s="8" t="str">
        <f t="shared" si="1"/>
        <v>46 - 56</v>
      </c>
      <c r="D54" s="7" t="str">
        <f>IFERROR(__xludf.DUMMYFUNCTION("""COMPUTED_VALUE"""),"VladaA4")</f>
        <v>VladaA4</v>
      </c>
      <c r="E54" s="7" t="str">
        <f>IFERROR(__xludf.DUMMYFUNCTION("""COMPUTED_VALUE"""),"Vladimir")</f>
        <v>Vladimir</v>
      </c>
      <c r="F54" s="7" t="str">
        <f>IFERROR(__xludf.DUMMYFUNCTION("""COMPUTED_VALUE"""),"Krstić")</f>
        <v>Krstić</v>
      </c>
      <c r="G54" s="9">
        <f>IFERROR(__xludf.DUMMYFUNCTION("""COMPUTED_VALUE"""),58.0)</f>
        <v>58</v>
      </c>
      <c r="H54" s="7" t="str">
        <f>IFERROR(__xludf.DUMMYFUNCTION("""COMPUTED_VALUE"""),"ODOBREN")</f>
        <v>ODOBREN</v>
      </c>
      <c r="I54" s="7" t="str">
        <f>IFERROR(__xludf.DUMMYFUNCTION("""COMPUTED_VALUE"""),"Pančevo")</f>
        <v>Pančevo</v>
      </c>
      <c r="J54" s="7" t="str">
        <f>IFERROR(__xludf.DUMMYFUNCTION("""COMPUTED_VALUE"""),"Gimnazija Uroš Predić")</f>
        <v>Gimnazija Uroš Predić</v>
      </c>
      <c r="K54" s="7" t="str">
        <f>IFERROR(__xludf.DUMMYFUNCTION("""COMPUTED_VALUE"""),"III")</f>
        <v>III</v>
      </c>
      <c r="L54" s="7" t="str">
        <f>IFERROR(__xludf.DUMMYFUNCTION("""COMPUTED_VALUE"""),"B")</f>
        <v>B</v>
      </c>
      <c r="M54" s="7"/>
      <c r="N54" s="11">
        <f>IFERROR(__xludf.DUMMYFUNCTION("""COMPUTED_VALUE"""),15.0)</f>
        <v>15</v>
      </c>
      <c r="O54" s="10">
        <f>IFERROR(__xludf.DUMMYFUNCTION("""COMPUTED_VALUE"""),43.0)</f>
        <v>43</v>
      </c>
      <c r="P54" s="10" t="str">
        <f>IFERROR(__xludf.DUMMYFUNCTION("""COMPUTED_VALUE"""),"-")</f>
        <v>-</v>
      </c>
      <c r="Q54" s="10" t="str">
        <f>IFERROR(__xludf.DUMMYFUNCTION("""COMPUTED_VALUE"""),"-")</f>
        <v>-</v>
      </c>
      <c r="R54" s="10" t="str">
        <f>IFERROR(__xludf.DUMMYFUNCTION("""COMPUTED_VALUE"""),"-")</f>
        <v>-</v>
      </c>
      <c r="S54" s="10" t="str">
        <f>IFERROR(__xludf.DUMMYFUNCTION("""COMPUTED_VALUE"""),"-")</f>
        <v>-</v>
      </c>
      <c r="T54" s="11">
        <f>IFERROR(__xludf.DUMMYFUNCTION("""COMPUTED_VALUE"""),1.0)</f>
        <v>1</v>
      </c>
      <c r="U54" s="10">
        <f>IFERROR(__xludf.DUMMYFUNCTION("""COMPUTED_VALUE"""),1.0)</f>
        <v>1</v>
      </c>
      <c r="V54" s="10">
        <f>IFERROR(__xludf.DUMMYFUNCTION("""COMPUTED_VALUE"""),1.0)</f>
        <v>1</v>
      </c>
      <c r="W54" s="10">
        <f>IFERROR(__xludf.DUMMYFUNCTION("""COMPUTED_VALUE"""),1.0)</f>
        <v>1</v>
      </c>
      <c r="X54" s="10">
        <f>IFERROR(__xludf.DUMMYFUNCTION("""COMPUTED_VALUE"""),1.0)</f>
        <v>1</v>
      </c>
      <c r="Y54" s="10">
        <f>IFERROR(__xludf.DUMMYFUNCTION("""COMPUTED_VALUE"""),1.0)</f>
        <v>1</v>
      </c>
      <c r="Z54" s="10">
        <f>IFERROR(__xludf.DUMMYFUNCTION("""COMPUTED_VALUE"""),1.0)</f>
        <v>1</v>
      </c>
      <c r="AA54" s="10">
        <f>IFERROR(__xludf.DUMMYFUNCTION("""COMPUTED_VALUE"""),1.0)</f>
        <v>1</v>
      </c>
      <c r="AB54" s="10" t="str">
        <f>IFERROR(__xludf.DUMMYFUNCTION("""COMPUTED_VALUE"""),"TLE")</f>
        <v>TLE</v>
      </c>
      <c r="AC54" s="10">
        <f>IFERROR(__xludf.DUMMYFUNCTION("""COMPUTED_VALUE"""),1.0)</f>
        <v>1</v>
      </c>
      <c r="AD54" s="10" t="str">
        <f>IFERROR(__xludf.DUMMYFUNCTION("""COMPUTED_VALUE"""),"TLE")</f>
        <v>TLE</v>
      </c>
      <c r="AE54" s="10" t="str">
        <f>IFERROR(__xludf.DUMMYFUNCTION("""COMPUTED_VALUE"""),"TLE")</f>
        <v>TLE</v>
      </c>
      <c r="AF54" s="10" t="str">
        <f>IFERROR(__xludf.DUMMYFUNCTION("""COMPUTED_VALUE"""),"TLE")</f>
        <v>TLE</v>
      </c>
      <c r="AG54" s="10" t="str">
        <f>IFERROR(__xludf.DUMMYFUNCTION("""COMPUTED_VALUE"""),"TLE")</f>
        <v>TLE</v>
      </c>
      <c r="AH54" s="10" t="str">
        <f>IFERROR(__xludf.DUMMYFUNCTION("""COMPUTED_VALUE"""),"TLE")</f>
        <v>TLE</v>
      </c>
      <c r="AI54" s="10" t="str">
        <f>IFERROR(__xludf.DUMMYFUNCTION("""COMPUTED_VALUE"""),"TLE")</f>
        <v>TLE</v>
      </c>
      <c r="AJ54" s="10" t="str">
        <f>IFERROR(__xludf.DUMMYFUNCTION("""COMPUTED_VALUE"""),"TLE")</f>
        <v>TLE</v>
      </c>
      <c r="AK54" s="10" t="str">
        <f>IFERROR(__xludf.DUMMYFUNCTION("""COMPUTED_VALUE"""),"TLE")</f>
        <v>TLE</v>
      </c>
      <c r="AL54" s="10" t="str">
        <f>IFERROR(__xludf.DUMMYFUNCTION("""COMPUTED_VALUE"""),"TLE")</f>
        <v>TLE</v>
      </c>
      <c r="AM54" s="10" t="str">
        <f>IFERROR(__xludf.DUMMYFUNCTION("""COMPUTED_VALUE"""),"TLE")</f>
        <v>TLE</v>
      </c>
      <c r="AN54" s="11">
        <f>IFERROR(__xludf.DUMMYFUNCTION("""COMPUTED_VALUE"""),1.0)</f>
        <v>1</v>
      </c>
      <c r="AO54" s="10">
        <f>IFERROR(__xludf.DUMMYFUNCTION("""COMPUTED_VALUE"""),1.0)</f>
        <v>1</v>
      </c>
      <c r="AP54" s="10">
        <f>IFERROR(__xludf.DUMMYFUNCTION("""COMPUTED_VALUE"""),1.0)</f>
        <v>1</v>
      </c>
      <c r="AQ54" s="10">
        <f>IFERROR(__xludf.DUMMYFUNCTION("""COMPUTED_VALUE"""),1.0)</f>
        <v>1</v>
      </c>
      <c r="AR54" s="10">
        <f>IFERROR(__xludf.DUMMYFUNCTION("""COMPUTED_VALUE"""),1.0)</f>
        <v>1</v>
      </c>
      <c r="AS54" s="10">
        <f>IFERROR(__xludf.DUMMYFUNCTION("""COMPUTED_VALUE"""),1.0)</f>
        <v>1</v>
      </c>
      <c r="AT54" s="10">
        <f>IFERROR(__xludf.DUMMYFUNCTION("""COMPUTED_VALUE"""),1.0)</f>
        <v>1</v>
      </c>
      <c r="AU54" s="10">
        <f>IFERROR(__xludf.DUMMYFUNCTION("""COMPUTED_VALUE"""),1.0)</f>
        <v>1</v>
      </c>
      <c r="AV54" s="10">
        <f>IFERROR(__xludf.DUMMYFUNCTION("""COMPUTED_VALUE"""),1.0)</f>
        <v>1</v>
      </c>
      <c r="AW54" s="10">
        <f>IFERROR(__xludf.DUMMYFUNCTION("""COMPUTED_VALUE"""),1.0)</f>
        <v>1</v>
      </c>
      <c r="AX54" s="10">
        <f>IFERROR(__xludf.DUMMYFUNCTION("""COMPUTED_VALUE"""),1.0)</f>
        <v>1</v>
      </c>
      <c r="AY54" s="10">
        <f>IFERROR(__xludf.DUMMYFUNCTION("""COMPUTED_VALUE"""),1.0)</f>
        <v>1</v>
      </c>
      <c r="AZ54" s="10">
        <f>IFERROR(__xludf.DUMMYFUNCTION("""COMPUTED_VALUE"""),1.0)</f>
        <v>1</v>
      </c>
      <c r="BA54" s="10" t="str">
        <f>IFERROR(__xludf.DUMMYFUNCTION("""COMPUTED_VALUE"""),"WA")</f>
        <v>WA</v>
      </c>
      <c r="BB54" s="10">
        <f>IFERROR(__xludf.DUMMYFUNCTION("""COMPUTED_VALUE"""),1.0)</f>
        <v>1</v>
      </c>
      <c r="BC54" s="10" t="str">
        <f>IFERROR(__xludf.DUMMYFUNCTION("""COMPUTED_VALUE"""),"WA")</f>
        <v>WA</v>
      </c>
      <c r="BD54" s="10" t="str">
        <f>IFERROR(__xludf.DUMMYFUNCTION("""COMPUTED_VALUE"""),"WA")</f>
        <v>WA</v>
      </c>
      <c r="BE54" s="10" t="str">
        <f>IFERROR(__xludf.DUMMYFUNCTION("""COMPUTED_VALUE"""),"WA")</f>
        <v>WA</v>
      </c>
      <c r="BF54" s="10" t="str">
        <f>IFERROR(__xludf.DUMMYFUNCTION("""COMPUTED_VALUE"""),"RTE")</f>
        <v>RTE</v>
      </c>
      <c r="BG54" s="10" t="str">
        <f>IFERROR(__xludf.DUMMYFUNCTION("""COMPUTED_VALUE"""),"WA")</f>
        <v>WA</v>
      </c>
      <c r="BH54" s="10" t="str">
        <f>IFERROR(__xludf.DUMMYFUNCTION("""COMPUTED_VALUE"""),"WA")</f>
        <v>WA</v>
      </c>
      <c r="BI54" s="10" t="str">
        <f>IFERROR(__xludf.DUMMYFUNCTION("""COMPUTED_VALUE"""),"WA")</f>
        <v>WA</v>
      </c>
      <c r="BJ54" s="10" t="str">
        <f>IFERROR(__xludf.DUMMYFUNCTION("""COMPUTED_VALUE"""),"WA")</f>
        <v>WA</v>
      </c>
      <c r="BK54" s="10" t="str">
        <f>IFERROR(__xludf.DUMMYFUNCTION("""COMPUTED_VALUE"""),"WA")</f>
        <v>WA</v>
      </c>
      <c r="BL54" s="11" t="str">
        <f>IFERROR(__xludf.DUMMYFUNCTION("""COMPUTED_VALUE"""),"-")</f>
        <v>-</v>
      </c>
      <c r="BM54" s="10" t="str">
        <f>IFERROR(__xludf.DUMMYFUNCTION("""COMPUTED_VALUE"""),"-")</f>
        <v>-</v>
      </c>
      <c r="BN54" s="10" t="str">
        <f>IFERROR(__xludf.DUMMYFUNCTION("""COMPUTED_VALUE"""),"-")</f>
        <v>-</v>
      </c>
      <c r="BO54" s="10" t="str">
        <f>IFERROR(__xludf.DUMMYFUNCTION("""COMPUTED_VALUE"""),"-")</f>
        <v>-</v>
      </c>
      <c r="BP54" s="10" t="str">
        <f>IFERROR(__xludf.DUMMYFUNCTION("""COMPUTED_VALUE"""),"-")</f>
        <v>-</v>
      </c>
      <c r="BQ54" s="10" t="str">
        <f>IFERROR(__xludf.DUMMYFUNCTION("""COMPUTED_VALUE"""),"-")</f>
        <v>-</v>
      </c>
      <c r="BR54" s="10" t="str">
        <f>IFERROR(__xludf.DUMMYFUNCTION("""COMPUTED_VALUE"""),"-")</f>
        <v>-</v>
      </c>
      <c r="BS54" s="10" t="str">
        <f>IFERROR(__xludf.DUMMYFUNCTION("""COMPUTED_VALUE"""),"-")</f>
        <v>-</v>
      </c>
      <c r="BT54" s="10" t="str">
        <f>IFERROR(__xludf.DUMMYFUNCTION("""COMPUTED_VALUE"""),"-")</f>
        <v>-</v>
      </c>
      <c r="BU54" s="10" t="str">
        <f>IFERROR(__xludf.DUMMYFUNCTION("""COMPUTED_VALUE"""),"-")</f>
        <v>-</v>
      </c>
      <c r="BV54" s="10" t="str">
        <f>IFERROR(__xludf.DUMMYFUNCTION("""COMPUTED_VALUE"""),"-")</f>
        <v>-</v>
      </c>
      <c r="BW54" s="10" t="str">
        <f>IFERROR(__xludf.DUMMYFUNCTION("""COMPUTED_VALUE"""),"-")</f>
        <v>-</v>
      </c>
      <c r="BX54" s="10" t="str">
        <f>IFERROR(__xludf.DUMMYFUNCTION("""COMPUTED_VALUE"""),"-")</f>
        <v>-</v>
      </c>
      <c r="BY54" s="10" t="str">
        <f>IFERROR(__xludf.DUMMYFUNCTION("""COMPUTED_VALUE"""),"-")</f>
        <v>-</v>
      </c>
      <c r="BZ54" s="10" t="str">
        <f>IFERROR(__xludf.DUMMYFUNCTION("""COMPUTED_VALUE"""),"-")</f>
        <v>-</v>
      </c>
      <c r="CA54" s="10" t="str">
        <f>IFERROR(__xludf.DUMMYFUNCTION("""COMPUTED_VALUE"""),"-")</f>
        <v>-</v>
      </c>
      <c r="CB54" s="10" t="str">
        <f>IFERROR(__xludf.DUMMYFUNCTION("""COMPUTED_VALUE"""),"-")</f>
        <v>-</v>
      </c>
      <c r="CC54" s="10" t="str">
        <f>IFERROR(__xludf.DUMMYFUNCTION("""COMPUTED_VALUE"""),"-")</f>
        <v>-</v>
      </c>
      <c r="CD54" s="10" t="str">
        <f>IFERROR(__xludf.DUMMYFUNCTION("""COMPUTED_VALUE"""),"-")</f>
        <v>-</v>
      </c>
      <c r="CE54" s="10" t="str">
        <f>IFERROR(__xludf.DUMMYFUNCTION("""COMPUTED_VALUE"""),"-")</f>
        <v>-</v>
      </c>
      <c r="CF54" s="10" t="str">
        <f>IFERROR(__xludf.DUMMYFUNCTION("""COMPUTED_VALUE"""),"-")</f>
        <v>-</v>
      </c>
      <c r="CG54" s="10" t="str">
        <f>IFERROR(__xludf.DUMMYFUNCTION("""COMPUTED_VALUE"""),"-")</f>
        <v>-</v>
      </c>
      <c r="CH54" s="10" t="str">
        <f>IFERROR(__xludf.DUMMYFUNCTION("""COMPUTED_VALUE"""),"-")</f>
        <v>-</v>
      </c>
      <c r="CI54" s="10" t="str">
        <f>IFERROR(__xludf.DUMMYFUNCTION("""COMPUTED_VALUE"""),"-")</f>
        <v>-</v>
      </c>
      <c r="CJ54" s="10" t="str">
        <f>IFERROR(__xludf.DUMMYFUNCTION("""COMPUTED_VALUE"""),"-")</f>
        <v>-</v>
      </c>
      <c r="CK54" s="10" t="str">
        <f>IFERROR(__xludf.DUMMYFUNCTION("""COMPUTED_VALUE"""),"-")</f>
        <v>-</v>
      </c>
      <c r="CL54" s="10" t="str">
        <f>IFERROR(__xludf.DUMMYFUNCTION("""COMPUTED_VALUE"""),"-")</f>
        <v>-</v>
      </c>
      <c r="CM54" s="10" t="str">
        <f>IFERROR(__xludf.DUMMYFUNCTION("""COMPUTED_VALUE"""),"-")</f>
        <v>-</v>
      </c>
      <c r="CN54" s="10" t="str">
        <f>IFERROR(__xludf.DUMMYFUNCTION("""COMPUTED_VALUE"""),"-")</f>
        <v>-</v>
      </c>
      <c r="CO54" s="11" t="str">
        <f>IFERROR(__xludf.DUMMYFUNCTION("""COMPUTED_VALUE"""),"-")</f>
        <v>-</v>
      </c>
      <c r="CP54" s="10" t="str">
        <f>IFERROR(__xludf.DUMMYFUNCTION("""COMPUTED_VALUE"""),"-")</f>
        <v>-</v>
      </c>
      <c r="CQ54" s="10" t="str">
        <f>IFERROR(__xludf.DUMMYFUNCTION("""COMPUTED_VALUE"""),"-")</f>
        <v>-</v>
      </c>
      <c r="CR54" s="10" t="str">
        <f>IFERROR(__xludf.DUMMYFUNCTION("""COMPUTED_VALUE"""),"-")</f>
        <v>-</v>
      </c>
      <c r="CS54" s="10" t="str">
        <f>IFERROR(__xludf.DUMMYFUNCTION("""COMPUTED_VALUE"""),"-")</f>
        <v>-</v>
      </c>
      <c r="CT54" s="10" t="str">
        <f>IFERROR(__xludf.DUMMYFUNCTION("""COMPUTED_VALUE"""),"-")</f>
        <v>-</v>
      </c>
      <c r="CU54" s="10" t="str">
        <f>IFERROR(__xludf.DUMMYFUNCTION("""COMPUTED_VALUE"""),"-")</f>
        <v>-</v>
      </c>
      <c r="CV54" s="10" t="str">
        <f>IFERROR(__xludf.DUMMYFUNCTION("""COMPUTED_VALUE"""),"-")</f>
        <v>-</v>
      </c>
      <c r="CW54" s="10" t="str">
        <f>IFERROR(__xludf.DUMMYFUNCTION("""COMPUTED_VALUE"""),"-")</f>
        <v>-</v>
      </c>
      <c r="CX54" s="10" t="str">
        <f>IFERROR(__xludf.DUMMYFUNCTION("""COMPUTED_VALUE"""),"-")</f>
        <v>-</v>
      </c>
      <c r="CY54" s="10" t="str">
        <f>IFERROR(__xludf.DUMMYFUNCTION("""COMPUTED_VALUE"""),"-")</f>
        <v>-</v>
      </c>
      <c r="CZ54" s="10" t="str">
        <f>IFERROR(__xludf.DUMMYFUNCTION("""COMPUTED_VALUE"""),"-")</f>
        <v>-</v>
      </c>
      <c r="DA54" s="10" t="str">
        <f>IFERROR(__xludf.DUMMYFUNCTION("""COMPUTED_VALUE"""),"-")</f>
        <v>-</v>
      </c>
      <c r="DB54" s="10" t="str">
        <f>IFERROR(__xludf.DUMMYFUNCTION("""COMPUTED_VALUE"""),"-")</f>
        <v>-</v>
      </c>
      <c r="DC54" s="10" t="str">
        <f>IFERROR(__xludf.DUMMYFUNCTION("""COMPUTED_VALUE"""),"-")</f>
        <v>-</v>
      </c>
      <c r="DD54" s="10" t="str">
        <f>IFERROR(__xludf.DUMMYFUNCTION("""COMPUTED_VALUE"""),"-")</f>
        <v>-</v>
      </c>
      <c r="DE54" s="10" t="str">
        <f>IFERROR(__xludf.DUMMYFUNCTION("""COMPUTED_VALUE"""),"-")</f>
        <v>-</v>
      </c>
      <c r="DF54" s="10" t="str">
        <f>IFERROR(__xludf.DUMMYFUNCTION("""COMPUTED_VALUE"""),"-")</f>
        <v>-</v>
      </c>
      <c r="DG54" s="10" t="str">
        <f>IFERROR(__xludf.DUMMYFUNCTION("""COMPUTED_VALUE"""),"-")</f>
        <v>-</v>
      </c>
      <c r="DH54" s="10" t="str">
        <f>IFERROR(__xludf.DUMMYFUNCTION("""COMPUTED_VALUE"""),"-")</f>
        <v>-</v>
      </c>
      <c r="DI54" s="10" t="str">
        <f>IFERROR(__xludf.DUMMYFUNCTION("""COMPUTED_VALUE"""),"-")</f>
        <v>-</v>
      </c>
      <c r="DJ54" s="10" t="str">
        <f>IFERROR(__xludf.DUMMYFUNCTION("""COMPUTED_VALUE"""),"-")</f>
        <v>-</v>
      </c>
      <c r="DK54" s="10" t="str">
        <f>IFERROR(__xludf.DUMMYFUNCTION("""COMPUTED_VALUE"""),"-")</f>
        <v>-</v>
      </c>
      <c r="DL54" s="10" t="str">
        <f>IFERROR(__xludf.DUMMYFUNCTION("""COMPUTED_VALUE"""),"-")</f>
        <v>-</v>
      </c>
      <c r="DM54" s="10" t="str">
        <f>IFERROR(__xludf.DUMMYFUNCTION("""COMPUTED_VALUE"""),"-")</f>
        <v>-</v>
      </c>
      <c r="DN54" s="10" t="str">
        <f>IFERROR(__xludf.DUMMYFUNCTION("""COMPUTED_VALUE"""),"-")</f>
        <v>-</v>
      </c>
      <c r="DO54" s="10" t="str">
        <f>IFERROR(__xludf.DUMMYFUNCTION("""COMPUTED_VALUE"""),"-")</f>
        <v>-</v>
      </c>
      <c r="DP54" s="10" t="str">
        <f>IFERROR(__xludf.DUMMYFUNCTION("""COMPUTED_VALUE"""),"-")</f>
        <v>-</v>
      </c>
      <c r="DQ54" s="10" t="str">
        <f>IFERROR(__xludf.DUMMYFUNCTION("""COMPUTED_VALUE"""),"-")</f>
        <v>-</v>
      </c>
      <c r="DR54" s="10" t="str">
        <f>IFERROR(__xludf.DUMMYFUNCTION("""COMPUTED_VALUE"""),"-")</f>
        <v>-</v>
      </c>
      <c r="DS54" s="10" t="str">
        <f>IFERROR(__xludf.DUMMYFUNCTION("""COMPUTED_VALUE"""),"-")</f>
        <v>-</v>
      </c>
      <c r="DT54" s="10" t="str">
        <f>IFERROR(__xludf.DUMMYFUNCTION("""COMPUTED_VALUE"""),"-")</f>
        <v>-</v>
      </c>
      <c r="DU54" s="10" t="str">
        <f>IFERROR(__xludf.DUMMYFUNCTION("""COMPUTED_VALUE"""),"-")</f>
        <v>-</v>
      </c>
      <c r="DV54" s="10" t="str">
        <f>IFERROR(__xludf.DUMMYFUNCTION("""COMPUTED_VALUE"""),"-")</f>
        <v>-</v>
      </c>
      <c r="DW54" s="10" t="str">
        <f>IFERROR(__xludf.DUMMYFUNCTION("""COMPUTED_VALUE"""),"-")</f>
        <v>-</v>
      </c>
      <c r="DX54" s="10" t="str">
        <f>IFERROR(__xludf.DUMMYFUNCTION("""COMPUTED_VALUE"""),"-")</f>
        <v>-</v>
      </c>
      <c r="DY54" s="10" t="str">
        <f>IFERROR(__xludf.DUMMYFUNCTION("""COMPUTED_VALUE"""),"-")</f>
        <v>-</v>
      </c>
      <c r="DZ54" s="10" t="str">
        <f>IFERROR(__xludf.DUMMYFUNCTION("""COMPUTED_VALUE"""),"-")</f>
        <v>-</v>
      </c>
      <c r="EA54" s="10" t="str">
        <f>IFERROR(__xludf.DUMMYFUNCTION("""COMPUTED_VALUE"""),"-")</f>
        <v>-</v>
      </c>
      <c r="EB54" s="10" t="str">
        <f>IFERROR(__xludf.DUMMYFUNCTION("""COMPUTED_VALUE"""),"-")</f>
        <v>-</v>
      </c>
      <c r="EC54" s="10" t="str">
        <f>IFERROR(__xludf.DUMMYFUNCTION("""COMPUTED_VALUE"""),"-")</f>
        <v>-</v>
      </c>
      <c r="ED54" s="10" t="str">
        <f>IFERROR(__xludf.DUMMYFUNCTION("""COMPUTED_VALUE"""),"-")</f>
        <v>-</v>
      </c>
      <c r="EE54" s="10" t="str">
        <f>IFERROR(__xludf.DUMMYFUNCTION("""COMPUTED_VALUE"""),"-")</f>
        <v>-</v>
      </c>
      <c r="EF54" s="10" t="str">
        <f>IFERROR(__xludf.DUMMYFUNCTION("""COMPUTED_VALUE"""),"-")</f>
        <v>-</v>
      </c>
      <c r="EG54" s="10" t="str">
        <f>IFERROR(__xludf.DUMMYFUNCTION("""COMPUTED_VALUE"""),"-")</f>
        <v>-</v>
      </c>
      <c r="EH54" s="10" t="str">
        <f>IFERROR(__xludf.DUMMYFUNCTION("""COMPUTED_VALUE"""),"-")</f>
        <v>-</v>
      </c>
      <c r="EI54" s="10" t="str">
        <f>IFERROR(__xludf.DUMMYFUNCTION("""COMPUTED_VALUE"""),"-")</f>
        <v>-</v>
      </c>
      <c r="EJ54" s="10" t="str">
        <f>IFERROR(__xludf.DUMMYFUNCTION("""COMPUTED_VALUE"""),"-")</f>
        <v>-</v>
      </c>
      <c r="EK54" s="10" t="str">
        <f>IFERROR(__xludf.DUMMYFUNCTION("""COMPUTED_VALUE"""),"-")</f>
        <v>-</v>
      </c>
      <c r="EL54" s="10" t="str">
        <f>IFERROR(__xludf.DUMMYFUNCTION("""COMPUTED_VALUE"""),"-")</f>
        <v>-</v>
      </c>
      <c r="EM54" s="10" t="str">
        <f>IFERROR(__xludf.DUMMYFUNCTION("""COMPUTED_VALUE"""),"-")</f>
        <v>-</v>
      </c>
      <c r="EN54" s="10" t="str">
        <f>IFERROR(__xludf.DUMMYFUNCTION("""COMPUTED_VALUE"""),"-")</f>
        <v>-</v>
      </c>
      <c r="EO54" s="10" t="str">
        <f>IFERROR(__xludf.DUMMYFUNCTION("""COMPUTED_VALUE"""),"-")</f>
        <v>-</v>
      </c>
      <c r="EP54" s="10" t="str">
        <f>IFERROR(__xludf.DUMMYFUNCTION("""COMPUTED_VALUE"""),"-")</f>
        <v>-</v>
      </c>
      <c r="EQ54" s="10" t="str">
        <f>IFERROR(__xludf.DUMMYFUNCTION("""COMPUTED_VALUE"""),"-")</f>
        <v>-</v>
      </c>
      <c r="ER54" s="10" t="str">
        <f>IFERROR(__xludf.DUMMYFUNCTION("""COMPUTED_VALUE"""),"-")</f>
        <v>-</v>
      </c>
      <c r="ES54" s="10" t="str">
        <f>IFERROR(__xludf.DUMMYFUNCTION("""COMPUTED_VALUE"""),"-")</f>
        <v>-</v>
      </c>
      <c r="ET54" s="10" t="str">
        <f>IFERROR(__xludf.DUMMYFUNCTION("""COMPUTED_VALUE"""),"-")</f>
        <v>-</v>
      </c>
      <c r="EU54" s="10" t="str">
        <f>IFERROR(__xludf.DUMMYFUNCTION("""COMPUTED_VALUE"""),"-")</f>
        <v>-</v>
      </c>
      <c r="EV54" s="10" t="str">
        <f>IFERROR(__xludf.DUMMYFUNCTION("""COMPUTED_VALUE"""),"-")</f>
        <v>-</v>
      </c>
      <c r="EW54" s="10" t="str">
        <f>IFERROR(__xludf.DUMMYFUNCTION("""COMPUTED_VALUE"""),"-")</f>
        <v>-</v>
      </c>
      <c r="EX54" s="10" t="str">
        <f>IFERROR(__xludf.DUMMYFUNCTION("""COMPUTED_VALUE"""),"-")</f>
        <v>-</v>
      </c>
      <c r="EY54" s="10" t="str">
        <f>IFERROR(__xludf.DUMMYFUNCTION("""COMPUTED_VALUE"""),"-")</f>
        <v>-</v>
      </c>
      <c r="EZ54" s="10" t="str">
        <f>IFERROR(__xludf.DUMMYFUNCTION("""COMPUTED_VALUE"""),"-")</f>
        <v>-</v>
      </c>
      <c r="FA54" s="10" t="str">
        <f>IFERROR(__xludf.DUMMYFUNCTION("""COMPUTED_VALUE"""),"-")</f>
        <v>-</v>
      </c>
      <c r="FB54" s="10" t="str">
        <f>IFERROR(__xludf.DUMMYFUNCTION("""COMPUTED_VALUE"""),"-")</f>
        <v>-</v>
      </c>
      <c r="FC54" s="10" t="str">
        <f>IFERROR(__xludf.DUMMYFUNCTION("""COMPUTED_VALUE"""),"-")</f>
        <v>-</v>
      </c>
      <c r="FD54" s="11" t="str">
        <f>IFERROR(__xludf.DUMMYFUNCTION("""COMPUTED_VALUE"""),"-")</f>
        <v>-</v>
      </c>
      <c r="FE54" s="10" t="str">
        <f>IFERROR(__xludf.DUMMYFUNCTION("""COMPUTED_VALUE"""),"-")</f>
        <v>-</v>
      </c>
      <c r="FF54" s="10" t="str">
        <f>IFERROR(__xludf.DUMMYFUNCTION("""COMPUTED_VALUE"""),"-")</f>
        <v>-</v>
      </c>
      <c r="FG54" s="10" t="str">
        <f>IFERROR(__xludf.DUMMYFUNCTION("""COMPUTED_VALUE"""),"-")</f>
        <v>-</v>
      </c>
      <c r="FH54" s="10" t="str">
        <f>IFERROR(__xludf.DUMMYFUNCTION("""COMPUTED_VALUE"""),"-")</f>
        <v>-</v>
      </c>
      <c r="FI54" s="10" t="str">
        <f>IFERROR(__xludf.DUMMYFUNCTION("""COMPUTED_VALUE"""),"-")</f>
        <v>-</v>
      </c>
      <c r="FJ54" s="10" t="str">
        <f>IFERROR(__xludf.DUMMYFUNCTION("""COMPUTED_VALUE"""),"-")</f>
        <v>-</v>
      </c>
      <c r="FK54" s="10" t="str">
        <f>IFERROR(__xludf.DUMMYFUNCTION("""COMPUTED_VALUE"""),"-")</f>
        <v>-</v>
      </c>
      <c r="FL54" s="10" t="str">
        <f>IFERROR(__xludf.DUMMYFUNCTION("""COMPUTED_VALUE"""),"-")</f>
        <v>-</v>
      </c>
      <c r="FM54" s="10" t="str">
        <f>IFERROR(__xludf.DUMMYFUNCTION("""COMPUTED_VALUE"""),"-")</f>
        <v>-</v>
      </c>
      <c r="FN54" s="10" t="str">
        <f>IFERROR(__xludf.DUMMYFUNCTION("""COMPUTED_VALUE"""),"-")</f>
        <v>-</v>
      </c>
      <c r="FO54" s="10" t="str">
        <f>IFERROR(__xludf.DUMMYFUNCTION("""COMPUTED_VALUE"""),"-")</f>
        <v>-</v>
      </c>
      <c r="FP54" s="10" t="str">
        <f>IFERROR(__xludf.DUMMYFUNCTION("""COMPUTED_VALUE"""),"-")</f>
        <v>-</v>
      </c>
      <c r="FQ54" s="10" t="str">
        <f>IFERROR(__xludf.DUMMYFUNCTION("""COMPUTED_VALUE"""),"-")</f>
        <v>-</v>
      </c>
      <c r="FR54" s="10" t="str">
        <f>IFERROR(__xludf.DUMMYFUNCTION("""COMPUTED_VALUE"""),"-")</f>
        <v>-</v>
      </c>
      <c r="FS54" s="10" t="str">
        <f>IFERROR(__xludf.DUMMYFUNCTION("""COMPUTED_VALUE"""),"-")</f>
        <v>-</v>
      </c>
      <c r="FT54" s="10" t="str">
        <f>IFERROR(__xludf.DUMMYFUNCTION("""COMPUTED_VALUE"""),"-")</f>
        <v>-</v>
      </c>
      <c r="FU54" s="10" t="str">
        <f>IFERROR(__xludf.DUMMYFUNCTION("""COMPUTED_VALUE"""),"-")</f>
        <v>-</v>
      </c>
      <c r="FV54" s="10" t="str">
        <f>IFERROR(__xludf.DUMMYFUNCTION("""COMPUTED_VALUE"""),"-")</f>
        <v>-</v>
      </c>
      <c r="FW54" s="10" t="str">
        <f>IFERROR(__xludf.DUMMYFUNCTION("""COMPUTED_VALUE"""),"-")</f>
        <v>-</v>
      </c>
      <c r="FX54" s="10" t="str">
        <f>IFERROR(__xludf.DUMMYFUNCTION("""COMPUTED_VALUE"""),"-")</f>
        <v>-</v>
      </c>
      <c r="FY54" s="10" t="str">
        <f>IFERROR(__xludf.DUMMYFUNCTION("""COMPUTED_VALUE"""),"-")</f>
        <v>-</v>
      </c>
      <c r="FZ54" s="10" t="str">
        <f>IFERROR(__xludf.DUMMYFUNCTION("""COMPUTED_VALUE"""),"-")</f>
        <v>-</v>
      </c>
      <c r="GA54" s="10" t="str">
        <f>IFERROR(__xludf.DUMMYFUNCTION("""COMPUTED_VALUE"""),"-")</f>
        <v>-</v>
      </c>
      <c r="GB54" s="10" t="str">
        <f>IFERROR(__xludf.DUMMYFUNCTION("""COMPUTED_VALUE"""),"-")</f>
        <v>-</v>
      </c>
      <c r="GC54" s="10" t="str">
        <f>IFERROR(__xludf.DUMMYFUNCTION("""COMPUTED_VALUE"""),"-")</f>
        <v>-</v>
      </c>
      <c r="GD54" s="10" t="str">
        <f>IFERROR(__xludf.DUMMYFUNCTION("""COMPUTED_VALUE"""),"-")</f>
        <v>-</v>
      </c>
      <c r="GE54" s="10" t="str">
        <f>IFERROR(__xludf.DUMMYFUNCTION("""COMPUTED_VALUE"""),"-")</f>
        <v>-</v>
      </c>
      <c r="GF54" s="10" t="str">
        <f>IFERROR(__xludf.DUMMYFUNCTION("""COMPUTED_VALUE"""),"-")</f>
        <v>-</v>
      </c>
      <c r="GG54" s="10" t="str">
        <f>IFERROR(__xludf.DUMMYFUNCTION("""COMPUTED_VALUE"""),"-")</f>
        <v>-</v>
      </c>
      <c r="GH54" s="10" t="str">
        <f>IFERROR(__xludf.DUMMYFUNCTION("""COMPUTED_VALUE"""),"-")</f>
        <v>-</v>
      </c>
      <c r="GI54" s="10" t="str">
        <f>IFERROR(__xludf.DUMMYFUNCTION("""COMPUTED_VALUE"""),"-")</f>
        <v>-</v>
      </c>
      <c r="GJ54" s="10" t="str">
        <f>IFERROR(__xludf.DUMMYFUNCTION("""COMPUTED_VALUE"""),"-")</f>
        <v>-</v>
      </c>
      <c r="GK54" s="10" t="str">
        <f>IFERROR(__xludf.DUMMYFUNCTION("""COMPUTED_VALUE"""),"-")</f>
        <v>-</v>
      </c>
      <c r="GL54" s="10" t="str">
        <f>IFERROR(__xludf.DUMMYFUNCTION("""COMPUTED_VALUE"""),"-")</f>
        <v>-</v>
      </c>
      <c r="GM54" s="10" t="str">
        <f>IFERROR(__xludf.DUMMYFUNCTION("""COMPUTED_VALUE"""),"-")</f>
        <v>-</v>
      </c>
      <c r="GN54" s="10" t="str">
        <f>IFERROR(__xludf.DUMMYFUNCTION("""COMPUTED_VALUE"""),"-")</f>
        <v>-</v>
      </c>
      <c r="GO54" s="10" t="str">
        <f>IFERROR(__xludf.DUMMYFUNCTION("""COMPUTED_VALUE"""),"-")</f>
        <v>-</v>
      </c>
      <c r="GP54" s="10" t="str">
        <f>IFERROR(__xludf.DUMMYFUNCTION("""COMPUTED_VALUE"""),"-")</f>
        <v>-</v>
      </c>
      <c r="GQ54" s="10" t="str">
        <f>IFERROR(__xludf.DUMMYFUNCTION("""COMPUTED_VALUE"""),"-")</f>
        <v>-</v>
      </c>
      <c r="GR54" s="10" t="str">
        <f>IFERROR(__xludf.DUMMYFUNCTION("""COMPUTED_VALUE"""),"-")</f>
        <v>-</v>
      </c>
      <c r="GS54" s="10" t="str">
        <f>IFERROR(__xludf.DUMMYFUNCTION("""COMPUTED_VALUE"""),"-")</f>
        <v>-</v>
      </c>
      <c r="GT54" s="10" t="str">
        <f>IFERROR(__xludf.DUMMYFUNCTION("""COMPUTED_VALUE"""),"-")</f>
        <v>-</v>
      </c>
      <c r="GU54" s="10" t="str">
        <f>IFERROR(__xludf.DUMMYFUNCTION("""COMPUTED_VALUE"""),"-")</f>
        <v>-</v>
      </c>
      <c r="GV54" s="10" t="str">
        <f>IFERROR(__xludf.DUMMYFUNCTION("""COMPUTED_VALUE"""),"-")</f>
        <v>-</v>
      </c>
      <c r="GW54" s="10" t="str">
        <f>IFERROR(__xludf.DUMMYFUNCTION("""COMPUTED_VALUE"""),"-")</f>
        <v>-</v>
      </c>
      <c r="GX54" s="10" t="str">
        <f>IFERROR(__xludf.DUMMYFUNCTION("""COMPUTED_VALUE"""),"-")</f>
        <v>-</v>
      </c>
      <c r="GY54" s="10" t="str">
        <f>IFERROR(__xludf.DUMMYFUNCTION("""COMPUTED_VALUE"""),"-")</f>
        <v>-</v>
      </c>
      <c r="GZ54" s="10" t="str">
        <f>IFERROR(__xludf.DUMMYFUNCTION("""COMPUTED_VALUE"""),"-")</f>
        <v>-</v>
      </c>
      <c r="HA54" s="10" t="str">
        <f>IFERROR(__xludf.DUMMYFUNCTION("""COMPUTED_VALUE"""),"-")</f>
        <v>-</v>
      </c>
      <c r="HB54" s="10" t="str">
        <f>IFERROR(__xludf.DUMMYFUNCTION("""COMPUTED_VALUE"""),"-")</f>
        <v>-</v>
      </c>
      <c r="HC54" s="10" t="str">
        <f>IFERROR(__xludf.DUMMYFUNCTION("""COMPUTED_VALUE"""),"-")</f>
        <v>-</v>
      </c>
      <c r="HD54" s="10" t="str">
        <f>IFERROR(__xludf.DUMMYFUNCTION("""COMPUTED_VALUE"""),"-")</f>
        <v>-</v>
      </c>
      <c r="HE54" s="10" t="str">
        <f>IFERROR(__xludf.DUMMYFUNCTION("""COMPUTED_VALUE"""),"-")</f>
        <v>-</v>
      </c>
      <c r="HF54" s="10" t="str">
        <f>IFERROR(__xludf.DUMMYFUNCTION("""COMPUTED_VALUE"""),"-")</f>
        <v>-</v>
      </c>
      <c r="HG54" s="10" t="str">
        <f>IFERROR(__xludf.DUMMYFUNCTION("""COMPUTED_VALUE"""),"-")</f>
        <v>-</v>
      </c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</row>
    <row r="55">
      <c r="A55" s="7"/>
      <c r="B55" s="8"/>
      <c r="C55" s="8" t="str">
        <f t="shared" si="1"/>
        <v>46 - 56</v>
      </c>
      <c r="D55" s="7" t="str">
        <f>IFERROR(__xludf.DUMMYFUNCTION("""COMPUTED_VALUE"""),"milicamicic")</f>
        <v>milicamicic</v>
      </c>
      <c r="E55" s="7" t="str">
        <f>IFERROR(__xludf.DUMMYFUNCTION("""COMPUTED_VALUE"""),"Milica")</f>
        <v>Milica</v>
      </c>
      <c r="F55" s="7" t="str">
        <f>IFERROR(__xludf.DUMMYFUNCTION("""COMPUTED_VALUE"""),"Mićić")</f>
        <v>Mićić</v>
      </c>
      <c r="G55" s="9">
        <f>IFERROR(__xludf.DUMMYFUNCTION("""COMPUTED_VALUE"""),58.0)</f>
        <v>58</v>
      </c>
      <c r="H55" s="7" t="str">
        <f>IFERROR(__xludf.DUMMYFUNCTION("""COMPUTED_VALUE"""),"ODOBREN")</f>
        <v>ODOBREN</v>
      </c>
      <c r="I55" s="7" t="str">
        <f>IFERROR(__xludf.DUMMYFUNCTION("""COMPUTED_VALUE"""),"Novi Beograd")</f>
        <v>Novi Beograd</v>
      </c>
      <c r="J55" s="7" t="str">
        <f>IFERROR(__xludf.DUMMYFUNCTION("""COMPUTED_VALUE"""),"Deveta gimnazija Mihailo Petrović Alas")</f>
        <v>Deveta gimnazija Mihailo Petrović Alas</v>
      </c>
      <c r="K55" s="7" t="str">
        <f>IFERROR(__xludf.DUMMYFUNCTION("""COMPUTED_VALUE"""),"II")</f>
        <v>II</v>
      </c>
      <c r="L55" s="7" t="str">
        <f>IFERROR(__xludf.DUMMYFUNCTION("""COMPUTED_VALUE"""),"B")</f>
        <v>B</v>
      </c>
      <c r="M55" s="7" t="str">
        <f>IFERROR(__xludf.DUMMYFUNCTION("""COMPUTED_VALUE"""),"Zorana Tošić")</f>
        <v>Zorana Tošić</v>
      </c>
      <c r="N55" s="11">
        <f>IFERROR(__xludf.DUMMYFUNCTION("""COMPUTED_VALUE"""),15.0)</f>
        <v>15</v>
      </c>
      <c r="O55" s="10">
        <f>IFERROR(__xludf.DUMMYFUNCTION("""COMPUTED_VALUE"""),43.0)</f>
        <v>43</v>
      </c>
      <c r="P55" s="10" t="str">
        <f>IFERROR(__xludf.DUMMYFUNCTION("""COMPUTED_VALUE"""),"-")</f>
        <v>-</v>
      </c>
      <c r="Q55" s="10" t="str">
        <f>IFERROR(__xludf.DUMMYFUNCTION("""COMPUTED_VALUE"""),"-")</f>
        <v>-</v>
      </c>
      <c r="R55" s="10" t="str">
        <f>IFERROR(__xludf.DUMMYFUNCTION("""COMPUTED_VALUE"""),"-")</f>
        <v>-</v>
      </c>
      <c r="S55" s="10" t="str">
        <f>IFERROR(__xludf.DUMMYFUNCTION("""COMPUTED_VALUE"""),"-")</f>
        <v>-</v>
      </c>
      <c r="T55" s="11">
        <f>IFERROR(__xludf.DUMMYFUNCTION("""COMPUTED_VALUE"""),1.0)</f>
        <v>1</v>
      </c>
      <c r="U55" s="10">
        <f>IFERROR(__xludf.DUMMYFUNCTION("""COMPUTED_VALUE"""),1.0)</f>
        <v>1</v>
      </c>
      <c r="V55" s="10">
        <f>IFERROR(__xludf.DUMMYFUNCTION("""COMPUTED_VALUE"""),1.0)</f>
        <v>1</v>
      </c>
      <c r="W55" s="10">
        <f>IFERROR(__xludf.DUMMYFUNCTION("""COMPUTED_VALUE"""),1.0)</f>
        <v>1</v>
      </c>
      <c r="X55" s="10">
        <f>IFERROR(__xludf.DUMMYFUNCTION("""COMPUTED_VALUE"""),1.0)</f>
        <v>1</v>
      </c>
      <c r="Y55" s="10">
        <f>IFERROR(__xludf.DUMMYFUNCTION("""COMPUTED_VALUE"""),1.0)</f>
        <v>1</v>
      </c>
      <c r="Z55" s="10">
        <f>IFERROR(__xludf.DUMMYFUNCTION("""COMPUTED_VALUE"""),1.0)</f>
        <v>1</v>
      </c>
      <c r="AA55" s="10">
        <f>IFERROR(__xludf.DUMMYFUNCTION("""COMPUTED_VALUE"""),1.0)</f>
        <v>1</v>
      </c>
      <c r="AB55" s="10" t="str">
        <f>IFERROR(__xludf.DUMMYFUNCTION("""COMPUTED_VALUE"""),"TLE")</f>
        <v>TLE</v>
      </c>
      <c r="AC55" s="10">
        <f>IFERROR(__xludf.DUMMYFUNCTION("""COMPUTED_VALUE"""),1.0)</f>
        <v>1</v>
      </c>
      <c r="AD55" s="10" t="str">
        <f>IFERROR(__xludf.DUMMYFUNCTION("""COMPUTED_VALUE"""),"TLE")</f>
        <v>TLE</v>
      </c>
      <c r="AE55" s="10" t="str">
        <f>IFERROR(__xludf.DUMMYFUNCTION("""COMPUTED_VALUE"""),"TLE")</f>
        <v>TLE</v>
      </c>
      <c r="AF55" s="10" t="str">
        <f>IFERROR(__xludf.DUMMYFUNCTION("""COMPUTED_VALUE"""),"TLE")</f>
        <v>TLE</v>
      </c>
      <c r="AG55" s="10" t="str">
        <f>IFERROR(__xludf.DUMMYFUNCTION("""COMPUTED_VALUE"""),"TLE")</f>
        <v>TLE</v>
      </c>
      <c r="AH55" s="10" t="str">
        <f>IFERROR(__xludf.DUMMYFUNCTION("""COMPUTED_VALUE"""),"TLE")</f>
        <v>TLE</v>
      </c>
      <c r="AI55" s="10" t="str">
        <f>IFERROR(__xludf.DUMMYFUNCTION("""COMPUTED_VALUE"""),"TLE")</f>
        <v>TLE</v>
      </c>
      <c r="AJ55" s="10" t="str">
        <f>IFERROR(__xludf.DUMMYFUNCTION("""COMPUTED_VALUE"""),"TLE")</f>
        <v>TLE</v>
      </c>
      <c r="AK55" s="10" t="str">
        <f>IFERROR(__xludf.DUMMYFUNCTION("""COMPUTED_VALUE"""),"TLE")</f>
        <v>TLE</v>
      </c>
      <c r="AL55" s="10" t="str">
        <f>IFERROR(__xludf.DUMMYFUNCTION("""COMPUTED_VALUE"""),"TLE")</f>
        <v>TLE</v>
      </c>
      <c r="AM55" s="10" t="str">
        <f>IFERROR(__xludf.DUMMYFUNCTION("""COMPUTED_VALUE"""),"TLE")</f>
        <v>TLE</v>
      </c>
      <c r="AN55" s="11">
        <f>IFERROR(__xludf.DUMMYFUNCTION("""COMPUTED_VALUE"""),1.0)</f>
        <v>1</v>
      </c>
      <c r="AO55" s="10">
        <f>IFERROR(__xludf.DUMMYFUNCTION("""COMPUTED_VALUE"""),1.0)</f>
        <v>1</v>
      </c>
      <c r="AP55" s="10">
        <f>IFERROR(__xludf.DUMMYFUNCTION("""COMPUTED_VALUE"""),1.0)</f>
        <v>1</v>
      </c>
      <c r="AQ55" s="10">
        <f>IFERROR(__xludf.DUMMYFUNCTION("""COMPUTED_VALUE"""),1.0)</f>
        <v>1</v>
      </c>
      <c r="AR55" s="10">
        <f>IFERROR(__xludf.DUMMYFUNCTION("""COMPUTED_VALUE"""),1.0)</f>
        <v>1</v>
      </c>
      <c r="AS55" s="10">
        <f>IFERROR(__xludf.DUMMYFUNCTION("""COMPUTED_VALUE"""),1.0)</f>
        <v>1</v>
      </c>
      <c r="AT55" s="10">
        <f>IFERROR(__xludf.DUMMYFUNCTION("""COMPUTED_VALUE"""),1.0)</f>
        <v>1</v>
      </c>
      <c r="AU55" s="10">
        <f>IFERROR(__xludf.DUMMYFUNCTION("""COMPUTED_VALUE"""),1.0)</f>
        <v>1</v>
      </c>
      <c r="AV55" s="10">
        <f>IFERROR(__xludf.DUMMYFUNCTION("""COMPUTED_VALUE"""),1.0)</f>
        <v>1</v>
      </c>
      <c r="AW55" s="10">
        <f>IFERROR(__xludf.DUMMYFUNCTION("""COMPUTED_VALUE"""),1.0)</f>
        <v>1</v>
      </c>
      <c r="AX55" s="10">
        <f>IFERROR(__xludf.DUMMYFUNCTION("""COMPUTED_VALUE"""),1.0)</f>
        <v>1</v>
      </c>
      <c r="AY55" s="10">
        <f>IFERROR(__xludf.DUMMYFUNCTION("""COMPUTED_VALUE"""),1.0)</f>
        <v>1</v>
      </c>
      <c r="AZ55" s="10" t="str">
        <f>IFERROR(__xludf.DUMMYFUNCTION("""COMPUTED_VALUE"""),"WA")</f>
        <v>WA</v>
      </c>
      <c r="BA55" s="10" t="str">
        <f>IFERROR(__xludf.DUMMYFUNCTION("""COMPUTED_VALUE"""),"WA")</f>
        <v>WA</v>
      </c>
      <c r="BB55" s="10">
        <f>IFERROR(__xludf.DUMMYFUNCTION("""COMPUTED_VALUE"""),1.0)</f>
        <v>1</v>
      </c>
      <c r="BC55" s="10" t="str">
        <f>IFERROR(__xludf.DUMMYFUNCTION("""COMPUTED_VALUE"""),"WA")</f>
        <v>WA</v>
      </c>
      <c r="BD55" s="10" t="str">
        <f>IFERROR(__xludf.DUMMYFUNCTION("""COMPUTED_VALUE"""),"WA")</f>
        <v>WA</v>
      </c>
      <c r="BE55" s="10">
        <f>IFERROR(__xludf.DUMMYFUNCTION("""COMPUTED_VALUE"""),1.0)</f>
        <v>1</v>
      </c>
      <c r="BF55" s="10">
        <f>IFERROR(__xludf.DUMMYFUNCTION("""COMPUTED_VALUE"""),1.0)</f>
        <v>1</v>
      </c>
      <c r="BG55" s="10" t="str">
        <f>IFERROR(__xludf.DUMMYFUNCTION("""COMPUTED_VALUE"""),"WA")</f>
        <v>WA</v>
      </c>
      <c r="BH55" s="10">
        <f>IFERROR(__xludf.DUMMYFUNCTION("""COMPUTED_VALUE"""),1.0)</f>
        <v>1</v>
      </c>
      <c r="BI55" s="10">
        <f>IFERROR(__xludf.DUMMYFUNCTION("""COMPUTED_VALUE"""),1.0)</f>
        <v>1</v>
      </c>
      <c r="BJ55" s="10" t="str">
        <f>IFERROR(__xludf.DUMMYFUNCTION("""COMPUTED_VALUE"""),"WA")</f>
        <v>WA</v>
      </c>
      <c r="BK55" s="10">
        <f>IFERROR(__xludf.DUMMYFUNCTION("""COMPUTED_VALUE"""),1.0)</f>
        <v>1</v>
      </c>
      <c r="BL55" s="11" t="str">
        <f>IFERROR(__xludf.DUMMYFUNCTION("""COMPUTED_VALUE"""),"-")</f>
        <v>-</v>
      </c>
      <c r="BM55" s="10" t="str">
        <f>IFERROR(__xludf.DUMMYFUNCTION("""COMPUTED_VALUE"""),"-")</f>
        <v>-</v>
      </c>
      <c r="BN55" s="10" t="str">
        <f>IFERROR(__xludf.DUMMYFUNCTION("""COMPUTED_VALUE"""),"-")</f>
        <v>-</v>
      </c>
      <c r="BO55" s="10" t="str">
        <f>IFERROR(__xludf.DUMMYFUNCTION("""COMPUTED_VALUE"""),"-")</f>
        <v>-</v>
      </c>
      <c r="BP55" s="10" t="str">
        <f>IFERROR(__xludf.DUMMYFUNCTION("""COMPUTED_VALUE"""),"-")</f>
        <v>-</v>
      </c>
      <c r="BQ55" s="10" t="str">
        <f>IFERROR(__xludf.DUMMYFUNCTION("""COMPUTED_VALUE"""),"-")</f>
        <v>-</v>
      </c>
      <c r="BR55" s="10" t="str">
        <f>IFERROR(__xludf.DUMMYFUNCTION("""COMPUTED_VALUE"""),"-")</f>
        <v>-</v>
      </c>
      <c r="BS55" s="10" t="str">
        <f>IFERROR(__xludf.DUMMYFUNCTION("""COMPUTED_VALUE"""),"-")</f>
        <v>-</v>
      </c>
      <c r="BT55" s="10" t="str">
        <f>IFERROR(__xludf.DUMMYFUNCTION("""COMPUTED_VALUE"""),"-")</f>
        <v>-</v>
      </c>
      <c r="BU55" s="10" t="str">
        <f>IFERROR(__xludf.DUMMYFUNCTION("""COMPUTED_VALUE"""),"-")</f>
        <v>-</v>
      </c>
      <c r="BV55" s="10" t="str">
        <f>IFERROR(__xludf.DUMMYFUNCTION("""COMPUTED_VALUE"""),"-")</f>
        <v>-</v>
      </c>
      <c r="BW55" s="10" t="str">
        <f>IFERROR(__xludf.DUMMYFUNCTION("""COMPUTED_VALUE"""),"-")</f>
        <v>-</v>
      </c>
      <c r="BX55" s="10" t="str">
        <f>IFERROR(__xludf.DUMMYFUNCTION("""COMPUTED_VALUE"""),"-")</f>
        <v>-</v>
      </c>
      <c r="BY55" s="10" t="str">
        <f>IFERROR(__xludf.DUMMYFUNCTION("""COMPUTED_VALUE"""),"-")</f>
        <v>-</v>
      </c>
      <c r="BZ55" s="10" t="str">
        <f>IFERROR(__xludf.DUMMYFUNCTION("""COMPUTED_VALUE"""),"-")</f>
        <v>-</v>
      </c>
      <c r="CA55" s="10" t="str">
        <f>IFERROR(__xludf.DUMMYFUNCTION("""COMPUTED_VALUE"""),"-")</f>
        <v>-</v>
      </c>
      <c r="CB55" s="10" t="str">
        <f>IFERROR(__xludf.DUMMYFUNCTION("""COMPUTED_VALUE"""),"-")</f>
        <v>-</v>
      </c>
      <c r="CC55" s="10" t="str">
        <f>IFERROR(__xludf.DUMMYFUNCTION("""COMPUTED_VALUE"""),"-")</f>
        <v>-</v>
      </c>
      <c r="CD55" s="10" t="str">
        <f>IFERROR(__xludf.DUMMYFUNCTION("""COMPUTED_VALUE"""),"-")</f>
        <v>-</v>
      </c>
      <c r="CE55" s="10" t="str">
        <f>IFERROR(__xludf.DUMMYFUNCTION("""COMPUTED_VALUE"""),"-")</f>
        <v>-</v>
      </c>
      <c r="CF55" s="10" t="str">
        <f>IFERROR(__xludf.DUMMYFUNCTION("""COMPUTED_VALUE"""),"-")</f>
        <v>-</v>
      </c>
      <c r="CG55" s="10" t="str">
        <f>IFERROR(__xludf.DUMMYFUNCTION("""COMPUTED_VALUE"""),"-")</f>
        <v>-</v>
      </c>
      <c r="CH55" s="10" t="str">
        <f>IFERROR(__xludf.DUMMYFUNCTION("""COMPUTED_VALUE"""),"-")</f>
        <v>-</v>
      </c>
      <c r="CI55" s="10" t="str">
        <f>IFERROR(__xludf.DUMMYFUNCTION("""COMPUTED_VALUE"""),"-")</f>
        <v>-</v>
      </c>
      <c r="CJ55" s="10" t="str">
        <f>IFERROR(__xludf.DUMMYFUNCTION("""COMPUTED_VALUE"""),"-")</f>
        <v>-</v>
      </c>
      <c r="CK55" s="10" t="str">
        <f>IFERROR(__xludf.DUMMYFUNCTION("""COMPUTED_VALUE"""),"-")</f>
        <v>-</v>
      </c>
      <c r="CL55" s="10" t="str">
        <f>IFERROR(__xludf.DUMMYFUNCTION("""COMPUTED_VALUE"""),"-")</f>
        <v>-</v>
      </c>
      <c r="CM55" s="10" t="str">
        <f>IFERROR(__xludf.DUMMYFUNCTION("""COMPUTED_VALUE"""),"-")</f>
        <v>-</v>
      </c>
      <c r="CN55" s="10" t="str">
        <f>IFERROR(__xludf.DUMMYFUNCTION("""COMPUTED_VALUE"""),"-")</f>
        <v>-</v>
      </c>
      <c r="CO55" s="11" t="str">
        <f>IFERROR(__xludf.DUMMYFUNCTION("""COMPUTED_VALUE"""),"-")</f>
        <v>-</v>
      </c>
      <c r="CP55" s="10" t="str">
        <f>IFERROR(__xludf.DUMMYFUNCTION("""COMPUTED_VALUE"""),"-")</f>
        <v>-</v>
      </c>
      <c r="CQ55" s="10" t="str">
        <f>IFERROR(__xludf.DUMMYFUNCTION("""COMPUTED_VALUE"""),"-")</f>
        <v>-</v>
      </c>
      <c r="CR55" s="10" t="str">
        <f>IFERROR(__xludf.DUMMYFUNCTION("""COMPUTED_VALUE"""),"-")</f>
        <v>-</v>
      </c>
      <c r="CS55" s="10" t="str">
        <f>IFERROR(__xludf.DUMMYFUNCTION("""COMPUTED_VALUE"""),"-")</f>
        <v>-</v>
      </c>
      <c r="CT55" s="10" t="str">
        <f>IFERROR(__xludf.DUMMYFUNCTION("""COMPUTED_VALUE"""),"-")</f>
        <v>-</v>
      </c>
      <c r="CU55" s="10" t="str">
        <f>IFERROR(__xludf.DUMMYFUNCTION("""COMPUTED_VALUE"""),"-")</f>
        <v>-</v>
      </c>
      <c r="CV55" s="10" t="str">
        <f>IFERROR(__xludf.DUMMYFUNCTION("""COMPUTED_VALUE"""),"-")</f>
        <v>-</v>
      </c>
      <c r="CW55" s="10" t="str">
        <f>IFERROR(__xludf.DUMMYFUNCTION("""COMPUTED_VALUE"""),"-")</f>
        <v>-</v>
      </c>
      <c r="CX55" s="10" t="str">
        <f>IFERROR(__xludf.DUMMYFUNCTION("""COMPUTED_VALUE"""),"-")</f>
        <v>-</v>
      </c>
      <c r="CY55" s="10" t="str">
        <f>IFERROR(__xludf.DUMMYFUNCTION("""COMPUTED_VALUE"""),"-")</f>
        <v>-</v>
      </c>
      <c r="CZ55" s="10" t="str">
        <f>IFERROR(__xludf.DUMMYFUNCTION("""COMPUTED_VALUE"""),"-")</f>
        <v>-</v>
      </c>
      <c r="DA55" s="10" t="str">
        <f>IFERROR(__xludf.DUMMYFUNCTION("""COMPUTED_VALUE"""),"-")</f>
        <v>-</v>
      </c>
      <c r="DB55" s="10" t="str">
        <f>IFERROR(__xludf.DUMMYFUNCTION("""COMPUTED_VALUE"""),"-")</f>
        <v>-</v>
      </c>
      <c r="DC55" s="10" t="str">
        <f>IFERROR(__xludf.DUMMYFUNCTION("""COMPUTED_VALUE"""),"-")</f>
        <v>-</v>
      </c>
      <c r="DD55" s="10" t="str">
        <f>IFERROR(__xludf.DUMMYFUNCTION("""COMPUTED_VALUE"""),"-")</f>
        <v>-</v>
      </c>
      <c r="DE55" s="10" t="str">
        <f>IFERROR(__xludf.DUMMYFUNCTION("""COMPUTED_VALUE"""),"-")</f>
        <v>-</v>
      </c>
      <c r="DF55" s="10" t="str">
        <f>IFERROR(__xludf.DUMMYFUNCTION("""COMPUTED_VALUE"""),"-")</f>
        <v>-</v>
      </c>
      <c r="DG55" s="10" t="str">
        <f>IFERROR(__xludf.DUMMYFUNCTION("""COMPUTED_VALUE"""),"-")</f>
        <v>-</v>
      </c>
      <c r="DH55" s="10" t="str">
        <f>IFERROR(__xludf.DUMMYFUNCTION("""COMPUTED_VALUE"""),"-")</f>
        <v>-</v>
      </c>
      <c r="DI55" s="10" t="str">
        <f>IFERROR(__xludf.DUMMYFUNCTION("""COMPUTED_VALUE"""),"-")</f>
        <v>-</v>
      </c>
      <c r="DJ55" s="10" t="str">
        <f>IFERROR(__xludf.DUMMYFUNCTION("""COMPUTED_VALUE"""),"-")</f>
        <v>-</v>
      </c>
      <c r="DK55" s="10" t="str">
        <f>IFERROR(__xludf.DUMMYFUNCTION("""COMPUTED_VALUE"""),"-")</f>
        <v>-</v>
      </c>
      <c r="DL55" s="10" t="str">
        <f>IFERROR(__xludf.DUMMYFUNCTION("""COMPUTED_VALUE"""),"-")</f>
        <v>-</v>
      </c>
      <c r="DM55" s="10" t="str">
        <f>IFERROR(__xludf.DUMMYFUNCTION("""COMPUTED_VALUE"""),"-")</f>
        <v>-</v>
      </c>
      <c r="DN55" s="10" t="str">
        <f>IFERROR(__xludf.DUMMYFUNCTION("""COMPUTED_VALUE"""),"-")</f>
        <v>-</v>
      </c>
      <c r="DO55" s="10" t="str">
        <f>IFERROR(__xludf.DUMMYFUNCTION("""COMPUTED_VALUE"""),"-")</f>
        <v>-</v>
      </c>
      <c r="DP55" s="10" t="str">
        <f>IFERROR(__xludf.DUMMYFUNCTION("""COMPUTED_VALUE"""),"-")</f>
        <v>-</v>
      </c>
      <c r="DQ55" s="10" t="str">
        <f>IFERROR(__xludf.DUMMYFUNCTION("""COMPUTED_VALUE"""),"-")</f>
        <v>-</v>
      </c>
      <c r="DR55" s="10" t="str">
        <f>IFERROR(__xludf.DUMMYFUNCTION("""COMPUTED_VALUE"""),"-")</f>
        <v>-</v>
      </c>
      <c r="DS55" s="10" t="str">
        <f>IFERROR(__xludf.DUMMYFUNCTION("""COMPUTED_VALUE"""),"-")</f>
        <v>-</v>
      </c>
      <c r="DT55" s="10" t="str">
        <f>IFERROR(__xludf.DUMMYFUNCTION("""COMPUTED_VALUE"""),"-")</f>
        <v>-</v>
      </c>
      <c r="DU55" s="10" t="str">
        <f>IFERROR(__xludf.DUMMYFUNCTION("""COMPUTED_VALUE"""),"-")</f>
        <v>-</v>
      </c>
      <c r="DV55" s="10" t="str">
        <f>IFERROR(__xludf.DUMMYFUNCTION("""COMPUTED_VALUE"""),"-")</f>
        <v>-</v>
      </c>
      <c r="DW55" s="10" t="str">
        <f>IFERROR(__xludf.DUMMYFUNCTION("""COMPUTED_VALUE"""),"-")</f>
        <v>-</v>
      </c>
      <c r="DX55" s="10" t="str">
        <f>IFERROR(__xludf.DUMMYFUNCTION("""COMPUTED_VALUE"""),"-")</f>
        <v>-</v>
      </c>
      <c r="DY55" s="10" t="str">
        <f>IFERROR(__xludf.DUMMYFUNCTION("""COMPUTED_VALUE"""),"-")</f>
        <v>-</v>
      </c>
      <c r="DZ55" s="10" t="str">
        <f>IFERROR(__xludf.DUMMYFUNCTION("""COMPUTED_VALUE"""),"-")</f>
        <v>-</v>
      </c>
      <c r="EA55" s="10" t="str">
        <f>IFERROR(__xludf.DUMMYFUNCTION("""COMPUTED_VALUE"""),"-")</f>
        <v>-</v>
      </c>
      <c r="EB55" s="10" t="str">
        <f>IFERROR(__xludf.DUMMYFUNCTION("""COMPUTED_VALUE"""),"-")</f>
        <v>-</v>
      </c>
      <c r="EC55" s="10" t="str">
        <f>IFERROR(__xludf.DUMMYFUNCTION("""COMPUTED_VALUE"""),"-")</f>
        <v>-</v>
      </c>
      <c r="ED55" s="10" t="str">
        <f>IFERROR(__xludf.DUMMYFUNCTION("""COMPUTED_VALUE"""),"-")</f>
        <v>-</v>
      </c>
      <c r="EE55" s="10" t="str">
        <f>IFERROR(__xludf.DUMMYFUNCTION("""COMPUTED_VALUE"""),"-")</f>
        <v>-</v>
      </c>
      <c r="EF55" s="10" t="str">
        <f>IFERROR(__xludf.DUMMYFUNCTION("""COMPUTED_VALUE"""),"-")</f>
        <v>-</v>
      </c>
      <c r="EG55" s="10" t="str">
        <f>IFERROR(__xludf.DUMMYFUNCTION("""COMPUTED_VALUE"""),"-")</f>
        <v>-</v>
      </c>
      <c r="EH55" s="10" t="str">
        <f>IFERROR(__xludf.DUMMYFUNCTION("""COMPUTED_VALUE"""),"-")</f>
        <v>-</v>
      </c>
      <c r="EI55" s="10" t="str">
        <f>IFERROR(__xludf.DUMMYFUNCTION("""COMPUTED_VALUE"""),"-")</f>
        <v>-</v>
      </c>
      <c r="EJ55" s="10" t="str">
        <f>IFERROR(__xludf.DUMMYFUNCTION("""COMPUTED_VALUE"""),"-")</f>
        <v>-</v>
      </c>
      <c r="EK55" s="10" t="str">
        <f>IFERROR(__xludf.DUMMYFUNCTION("""COMPUTED_VALUE"""),"-")</f>
        <v>-</v>
      </c>
      <c r="EL55" s="10" t="str">
        <f>IFERROR(__xludf.DUMMYFUNCTION("""COMPUTED_VALUE"""),"-")</f>
        <v>-</v>
      </c>
      <c r="EM55" s="10" t="str">
        <f>IFERROR(__xludf.DUMMYFUNCTION("""COMPUTED_VALUE"""),"-")</f>
        <v>-</v>
      </c>
      <c r="EN55" s="10" t="str">
        <f>IFERROR(__xludf.DUMMYFUNCTION("""COMPUTED_VALUE"""),"-")</f>
        <v>-</v>
      </c>
      <c r="EO55" s="10" t="str">
        <f>IFERROR(__xludf.DUMMYFUNCTION("""COMPUTED_VALUE"""),"-")</f>
        <v>-</v>
      </c>
      <c r="EP55" s="10" t="str">
        <f>IFERROR(__xludf.DUMMYFUNCTION("""COMPUTED_VALUE"""),"-")</f>
        <v>-</v>
      </c>
      <c r="EQ55" s="10" t="str">
        <f>IFERROR(__xludf.DUMMYFUNCTION("""COMPUTED_VALUE"""),"-")</f>
        <v>-</v>
      </c>
      <c r="ER55" s="10" t="str">
        <f>IFERROR(__xludf.DUMMYFUNCTION("""COMPUTED_VALUE"""),"-")</f>
        <v>-</v>
      </c>
      <c r="ES55" s="10" t="str">
        <f>IFERROR(__xludf.DUMMYFUNCTION("""COMPUTED_VALUE"""),"-")</f>
        <v>-</v>
      </c>
      <c r="ET55" s="10" t="str">
        <f>IFERROR(__xludf.DUMMYFUNCTION("""COMPUTED_VALUE"""),"-")</f>
        <v>-</v>
      </c>
      <c r="EU55" s="10" t="str">
        <f>IFERROR(__xludf.DUMMYFUNCTION("""COMPUTED_VALUE"""),"-")</f>
        <v>-</v>
      </c>
      <c r="EV55" s="10" t="str">
        <f>IFERROR(__xludf.DUMMYFUNCTION("""COMPUTED_VALUE"""),"-")</f>
        <v>-</v>
      </c>
      <c r="EW55" s="10" t="str">
        <f>IFERROR(__xludf.DUMMYFUNCTION("""COMPUTED_VALUE"""),"-")</f>
        <v>-</v>
      </c>
      <c r="EX55" s="10" t="str">
        <f>IFERROR(__xludf.DUMMYFUNCTION("""COMPUTED_VALUE"""),"-")</f>
        <v>-</v>
      </c>
      <c r="EY55" s="10" t="str">
        <f>IFERROR(__xludf.DUMMYFUNCTION("""COMPUTED_VALUE"""),"-")</f>
        <v>-</v>
      </c>
      <c r="EZ55" s="10" t="str">
        <f>IFERROR(__xludf.DUMMYFUNCTION("""COMPUTED_VALUE"""),"-")</f>
        <v>-</v>
      </c>
      <c r="FA55" s="10" t="str">
        <f>IFERROR(__xludf.DUMMYFUNCTION("""COMPUTED_VALUE"""),"-")</f>
        <v>-</v>
      </c>
      <c r="FB55" s="10" t="str">
        <f>IFERROR(__xludf.DUMMYFUNCTION("""COMPUTED_VALUE"""),"-")</f>
        <v>-</v>
      </c>
      <c r="FC55" s="10" t="str">
        <f>IFERROR(__xludf.DUMMYFUNCTION("""COMPUTED_VALUE"""),"-")</f>
        <v>-</v>
      </c>
      <c r="FD55" s="11" t="str">
        <f>IFERROR(__xludf.DUMMYFUNCTION("""COMPUTED_VALUE"""),"-")</f>
        <v>-</v>
      </c>
      <c r="FE55" s="10" t="str">
        <f>IFERROR(__xludf.DUMMYFUNCTION("""COMPUTED_VALUE"""),"-")</f>
        <v>-</v>
      </c>
      <c r="FF55" s="10" t="str">
        <f>IFERROR(__xludf.DUMMYFUNCTION("""COMPUTED_VALUE"""),"-")</f>
        <v>-</v>
      </c>
      <c r="FG55" s="10" t="str">
        <f>IFERROR(__xludf.DUMMYFUNCTION("""COMPUTED_VALUE"""),"-")</f>
        <v>-</v>
      </c>
      <c r="FH55" s="10" t="str">
        <f>IFERROR(__xludf.DUMMYFUNCTION("""COMPUTED_VALUE"""),"-")</f>
        <v>-</v>
      </c>
      <c r="FI55" s="10" t="str">
        <f>IFERROR(__xludf.DUMMYFUNCTION("""COMPUTED_VALUE"""),"-")</f>
        <v>-</v>
      </c>
      <c r="FJ55" s="10" t="str">
        <f>IFERROR(__xludf.DUMMYFUNCTION("""COMPUTED_VALUE"""),"-")</f>
        <v>-</v>
      </c>
      <c r="FK55" s="10" t="str">
        <f>IFERROR(__xludf.DUMMYFUNCTION("""COMPUTED_VALUE"""),"-")</f>
        <v>-</v>
      </c>
      <c r="FL55" s="10" t="str">
        <f>IFERROR(__xludf.DUMMYFUNCTION("""COMPUTED_VALUE"""),"-")</f>
        <v>-</v>
      </c>
      <c r="FM55" s="10" t="str">
        <f>IFERROR(__xludf.DUMMYFUNCTION("""COMPUTED_VALUE"""),"-")</f>
        <v>-</v>
      </c>
      <c r="FN55" s="10" t="str">
        <f>IFERROR(__xludf.DUMMYFUNCTION("""COMPUTED_VALUE"""),"-")</f>
        <v>-</v>
      </c>
      <c r="FO55" s="10" t="str">
        <f>IFERROR(__xludf.DUMMYFUNCTION("""COMPUTED_VALUE"""),"-")</f>
        <v>-</v>
      </c>
      <c r="FP55" s="10" t="str">
        <f>IFERROR(__xludf.DUMMYFUNCTION("""COMPUTED_VALUE"""),"-")</f>
        <v>-</v>
      </c>
      <c r="FQ55" s="10" t="str">
        <f>IFERROR(__xludf.DUMMYFUNCTION("""COMPUTED_VALUE"""),"-")</f>
        <v>-</v>
      </c>
      <c r="FR55" s="10" t="str">
        <f>IFERROR(__xludf.DUMMYFUNCTION("""COMPUTED_VALUE"""),"-")</f>
        <v>-</v>
      </c>
      <c r="FS55" s="10" t="str">
        <f>IFERROR(__xludf.DUMMYFUNCTION("""COMPUTED_VALUE"""),"-")</f>
        <v>-</v>
      </c>
      <c r="FT55" s="10" t="str">
        <f>IFERROR(__xludf.DUMMYFUNCTION("""COMPUTED_VALUE"""),"-")</f>
        <v>-</v>
      </c>
      <c r="FU55" s="10" t="str">
        <f>IFERROR(__xludf.DUMMYFUNCTION("""COMPUTED_VALUE"""),"-")</f>
        <v>-</v>
      </c>
      <c r="FV55" s="10" t="str">
        <f>IFERROR(__xludf.DUMMYFUNCTION("""COMPUTED_VALUE"""),"-")</f>
        <v>-</v>
      </c>
      <c r="FW55" s="10" t="str">
        <f>IFERROR(__xludf.DUMMYFUNCTION("""COMPUTED_VALUE"""),"-")</f>
        <v>-</v>
      </c>
      <c r="FX55" s="10" t="str">
        <f>IFERROR(__xludf.DUMMYFUNCTION("""COMPUTED_VALUE"""),"-")</f>
        <v>-</v>
      </c>
      <c r="FY55" s="10" t="str">
        <f>IFERROR(__xludf.DUMMYFUNCTION("""COMPUTED_VALUE"""),"-")</f>
        <v>-</v>
      </c>
      <c r="FZ55" s="10" t="str">
        <f>IFERROR(__xludf.DUMMYFUNCTION("""COMPUTED_VALUE"""),"-")</f>
        <v>-</v>
      </c>
      <c r="GA55" s="10" t="str">
        <f>IFERROR(__xludf.DUMMYFUNCTION("""COMPUTED_VALUE"""),"-")</f>
        <v>-</v>
      </c>
      <c r="GB55" s="10" t="str">
        <f>IFERROR(__xludf.DUMMYFUNCTION("""COMPUTED_VALUE"""),"-")</f>
        <v>-</v>
      </c>
      <c r="GC55" s="10" t="str">
        <f>IFERROR(__xludf.DUMMYFUNCTION("""COMPUTED_VALUE"""),"-")</f>
        <v>-</v>
      </c>
      <c r="GD55" s="10" t="str">
        <f>IFERROR(__xludf.DUMMYFUNCTION("""COMPUTED_VALUE"""),"-")</f>
        <v>-</v>
      </c>
      <c r="GE55" s="10" t="str">
        <f>IFERROR(__xludf.DUMMYFUNCTION("""COMPUTED_VALUE"""),"-")</f>
        <v>-</v>
      </c>
      <c r="GF55" s="10" t="str">
        <f>IFERROR(__xludf.DUMMYFUNCTION("""COMPUTED_VALUE"""),"-")</f>
        <v>-</v>
      </c>
      <c r="GG55" s="10" t="str">
        <f>IFERROR(__xludf.DUMMYFUNCTION("""COMPUTED_VALUE"""),"-")</f>
        <v>-</v>
      </c>
      <c r="GH55" s="10" t="str">
        <f>IFERROR(__xludf.DUMMYFUNCTION("""COMPUTED_VALUE"""),"-")</f>
        <v>-</v>
      </c>
      <c r="GI55" s="10" t="str">
        <f>IFERROR(__xludf.DUMMYFUNCTION("""COMPUTED_VALUE"""),"-")</f>
        <v>-</v>
      </c>
      <c r="GJ55" s="10" t="str">
        <f>IFERROR(__xludf.DUMMYFUNCTION("""COMPUTED_VALUE"""),"-")</f>
        <v>-</v>
      </c>
      <c r="GK55" s="10" t="str">
        <f>IFERROR(__xludf.DUMMYFUNCTION("""COMPUTED_VALUE"""),"-")</f>
        <v>-</v>
      </c>
      <c r="GL55" s="10" t="str">
        <f>IFERROR(__xludf.DUMMYFUNCTION("""COMPUTED_VALUE"""),"-")</f>
        <v>-</v>
      </c>
      <c r="GM55" s="10" t="str">
        <f>IFERROR(__xludf.DUMMYFUNCTION("""COMPUTED_VALUE"""),"-")</f>
        <v>-</v>
      </c>
      <c r="GN55" s="10" t="str">
        <f>IFERROR(__xludf.DUMMYFUNCTION("""COMPUTED_VALUE"""),"-")</f>
        <v>-</v>
      </c>
      <c r="GO55" s="10" t="str">
        <f>IFERROR(__xludf.DUMMYFUNCTION("""COMPUTED_VALUE"""),"-")</f>
        <v>-</v>
      </c>
      <c r="GP55" s="10" t="str">
        <f>IFERROR(__xludf.DUMMYFUNCTION("""COMPUTED_VALUE"""),"-")</f>
        <v>-</v>
      </c>
      <c r="GQ55" s="10" t="str">
        <f>IFERROR(__xludf.DUMMYFUNCTION("""COMPUTED_VALUE"""),"-")</f>
        <v>-</v>
      </c>
      <c r="GR55" s="10" t="str">
        <f>IFERROR(__xludf.DUMMYFUNCTION("""COMPUTED_VALUE"""),"-")</f>
        <v>-</v>
      </c>
      <c r="GS55" s="10" t="str">
        <f>IFERROR(__xludf.DUMMYFUNCTION("""COMPUTED_VALUE"""),"-")</f>
        <v>-</v>
      </c>
      <c r="GT55" s="10" t="str">
        <f>IFERROR(__xludf.DUMMYFUNCTION("""COMPUTED_VALUE"""),"-")</f>
        <v>-</v>
      </c>
      <c r="GU55" s="10" t="str">
        <f>IFERROR(__xludf.DUMMYFUNCTION("""COMPUTED_VALUE"""),"-")</f>
        <v>-</v>
      </c>
      <c r="GV55" s="10" t="str">
        <f>IFERROR(__xludf.DUMMYFUNCTION("""COMPUTED_VALUE"""),"-")</f>
        <v>-</v>
      </c>
      <c r="GW55" s="10" t="str">
        <f>IFERROR(__xludf.DUMMYFUNCTION("""COMPUTED_VALUE"""),"-")</f>
        <v>-</v>
      </c>
      <c r="GX55" s="10" t="str">
        <f>IFERROR(__xludf.DUMMYFUNCTION("""COMPUTED_VALUE"""),"-")</f>
        <v>-</v>
      </c>
      <c r="GY55" s="10" t="str">
        <f>IFERROR(__xludf.DUMMYFUNCTION("""COMPUTED_VALUE"""),"-")</f>
        <v>-</v>
      </c>
      <c r="GZ55" s="10" t="str">
        <f>IFERROR(__xludf.DUMMYFUNCTION("""COMPUTED_VALUE"""),"-")</f>
        <v>-</v>
      </c>
      <c r="HA55" s="10" t="str">
        <f>IFERROR(__xludf.DUMMYFUNCTION("""COMPUTED_VALUE"""),"-")</f>
        <v>-</v>
      </c>
      <c r="HB55" s="10" t="str">
        <f>IFERROR(__xludf.DUMMYFUNCTION("""COMPUTED_VALUE"""),"-")</f>
        <v>-</v>
      </c>
      <c r="HC55" s="10" t="str">
        <f>IFERROR(__xludf.DUMMYFUNCTION("""COMPUTED_VALUE"""),"-")</f>
        <v>-</v>
      </c>
      <c r="HD55" s="10" t="str">
        <f>IFERROR(__xludf.DUMMYFUNCTION("""COMPUTED_VALUE"""),"-")</f>
        <v>-</v>
      </c>
      <c r="HE55" s="10" t="str">
        <f>IFERROR(__xludf.DUMMYFUNCTION("""COMPUTED_VALUE"""),"-")</f>
        <v>-</v>
      </c>
      <c r="HF55" s="10" t="str">
        <f>IFERROR(__xludf.DUMMYFUNCTION("""COMPUTED_VALUE"""),"-")</f>
        <v>-</v>
      </c>
      <c r="HG55" s="10" t="str">
        <f>IFERROR(__xludf.DUMMYFUNCTION("""COMPUTED_VALUE"""),"-")</f>
        <v>-</v>
      </c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</row>
    <row r="56">
      <c r="A56" s="7"/>
      <c r="B56" s="8"/>
      <c r="C56" s="8" t="str">
        <f t="shared" si="1"/>
        <v>46 - 56</v>
      </c>
      <c r="D56" s="7" t="str">
        <f>IFERROR(__xludf.DUMMYFUNCTION("""COMPUTED_VALUE"""),"TBSOS")</f>
        <v>TBSOS</v>
      </c>
      <c r="E56" s="7" t="str">
        <f>IFERROR(__xludf.DUMMYFUNCTION("""COMPUTED_VALUE"""),"Đorđe")</f>
        <v>Đorđe</v>
      </c>
      <c r="F56" s="7" t="str">
        <f>IFERROR(__xludf.DUMMYFUNCTION("""COMPUTED_VALUE"""),"Jovanović")</f>
        <v>Jovanović</v>
      </c>
      <c r="G56" s="9">
        <f>IFERROR(__xludf.DUMMYFUNCTION("""COMPUTED_VALUE"""),58.0)</f>
        <v>58</v>
      </c>
      <c r="H56" s="7" t="str">
        <f>IFERROR(__xludf.DUMMYFUNCTION("""COMPUTED_VALUE"""),"ODOBREN")</f>
        <v>ODOBREN</v>
      </c>
      <c r="I56" s="7" t="str">
        <f>IFERROR(__xludf.DUMMYFUNCTION("""COMPUTED_VALUE"""),"Stari grad")</f>
        <v>Stari grad</v>
      </c>
      <c r="J56" s="7" t="str">
        <f>IFERROR(__xludf.DUMMYFUNCTION("""COMPUTED_VALUE"""),"Matematička gimnazija")</f>
        <v>Matematička gimnazija</v>
      </c>
      <c r="K56" s="7" t="str">
        <f>IFERROR(__xludf.DUMMYFUNCTION("""COMPUTED_VALUE"""),"OŠ 8.")</f>
        <v>OŠ 8.</v>
      </c>
      <c r="L56" s="7" t="str">
        <f>IFERROR(__xludf.DUMMYFUNCTION("""COMPUTED_VALUE"""),"B")</f>
        <v>B</v>
      </c>
      <c r="M56" s="7"/>
      <c r="N56" s="11">
        <f>IFERROR(__xludf.DUMMYFUNCTION("""COMPUTED_VALUE"""),15.0)</f>
        <v>15</v>
      </c>
      <c r="O56" s="10">
        <f>IFERROR(__xludf.DUMMYFUNCTION("""COMPUTED_VALUE"""),43.0)</f>
        <v>43</v>
      </c>
      <c r="P56" s="10">
        <f>IFERROR(__xludf.DUMMYFUNCTION("""COMPUTED_VALUE"""),0.0)</f>
        <v>0</v>
      </c>
      <c r="Q56" s="10" t="str">
        <f>IFERROR(__xludf.DUMMYFUNCTION("""COMPUTED_VALUE"""),"-")</f>
        <v>-</v>
      </c>
      <c r="R56" s="10" t="str">
        <f>IFERROR(__xludf.DUMMYFUNCTION("""COMPUTED_VALUE"""),"-")</f>
        <v>-</v>
      </c>
      <c r="S56" s="10" t="str">
        <f>IFERROR(__xludf.DUMMYFUNCTION("""COMPUTED_VALUE"""),"-")</f>
        <v>-</v>
      </c>
      <c r="T56" s="11">
        <f>IFERROR(__xludf.DUMMYFUNCTION("""COMPUTED_VALUE"""),1.0)</f>
        <v>1</v>
      </c>
      <c r="U56" s="10">
        <f>IFERROR(__xludf.DUMMYFUNCTION("""COMPUTED_VALUE"""),1.0)</f>
        <v>1</v>
      </c>
      <c r="V56" s="10">
        <f>IFERROR(__xludf.DUMMYFUNCTION("""COMPUTED_VALUE"""),1.0)</f>
        <v>1</v>
      </c>
      <c r="W56" s="10">
        <f>IFERROR(__xludf.DUMMYFUNCTION("""COMPUTED_VALUE"""),1.0)</f>
        <v>1</v>
      </c>
      <c r="X56" s="10">
        <f>IFERROR(__xludf.DUMMYFUNCTION("""COMPUTED_VALUE"""),1.0)</f>
        <v>1</v>
      </c>
      <c r="Y56" s="10">
        <f>IFERROR(__xludf.DUMMYFUNCTION("""COMPUTED_VALUE"""),1.0)</f>
        <v>1</v>
      </c>
      <c r="Z56" s="10" t="str">
        <f>IFERROR(__xludf.DUMMYFUNCTION("""COMPUTED_VALUE"""),"TLE")</f>
        <v>TLE</v>
      </c>
      <c r="AA56" s="10" t="str">
        <f>IFERROR(__xludf.DUMMYFUNCTION("""COMPUTED_VALUE"""),"WA")</f>
        <v>WA</v>
      </c>
      <c r="AB56" s="10" t="str">
        <f>IFERROR(__xludf.DUMMYFUNCTION("""COMPUTED_VALUE"""),"WA")</f>
        <v>WA</v>
      </c>
      <c r="AC56" s="10" t="str">
        <f>IFERROR(__xludf.DUMMYFUNCTION("""COMPUTED_VALUE"""),"WA")</f>
        <v>WA</v>
      </c>
      <c r="AD56" s="10" t="str">
        <f>IFERROR(__xludf.DUMMYFUNCTION("""COMPUTED_VALUE"""),"WA")</f>
        <v>WA</v>
      </c>
      <c r="AE56" s="10" t="str">
        <f>IFERROR(__xludf.DUMMYFUNCTION("""COMPUTED_VALUE"""),"WA")</f>
        <v>WA</v>
      </c>
      <c r="AF56" s="10" t="str">
        <f>IFERROR(__xludf.DUMMYFUNCTION("""COMPUTED_VALUE"""),"TLE")</f>
        <v>TLE</v>
      </c>
      <c r="AG56" s="10" t="str">
        <f>IFERROR(__xludf.DUMMYFUNCTION("""COMPUTED_VALUE"""),"TLE")</f>
        <v>TLE</v>
      </c>
      <c r="AH56" s="10" t="str">
        <f>IFERROR(__xludf.DUMMYFUNCTION("""COMPUTED_VALUE"""),"TLE")</f>
        <v>TLE</v>
      </c>
      <c r="AI56" s="10" t="str">
        <f>IFERROR(__xludf.DUMMYFUNCTION("""COMPUTED_VALUE"""),"TLE")</f>
        <v>TLE</v>
      </c>
      <c r="AJ56" s="10" t="str">
        <f>IFERROR(__xludf.DUMMYFUNCTION("""COMPUTED_VALUE"""),"TLE")</f>
        <v>TLE</v>
      </c>
      <c r="AK56" s="10" t="str">
        <f>IFERROR(__xludf.DUMMYFUNCTION("""COMPUTED_VALUE"""),"TLE")</f>
        <v>TLE</v>
      </c>
      <c r="AL56" s="10" t="str">
        <f>IFERROR(__xludf.DUMMYFUNCTION("""COMPUTED_VALUE"""),"TLE")</f>
        <v>TLE</v>
      </c>
      <c r="AM56" s="10" t="str">
        <f>IFERROR(__xludf.DUMMYFUNCTION("""COMPUTED_VALUE"""),"TLE")</f>
        <v>TLE</v>
      </c>
      <c r="AN56" s="11">
        <f>IFERROR(__xludf.DUMMYFUNCTION("""COMPUTED_VALUE"""),1.0)</f>
        <v>1</v>
      </c>
      <c r="AO56" s="10">
        <f>IFERROR(__xludf.DUMMYFUNCTION("""COMPUTED_VALUE"""),1.0)</f>
        <v>1</v>
      </c>
      <c r="AP56" s="10">
        <f>IFERROR(__xludf.DUMMYFUNCTION("""COMPUTED_VALUE"""),1.0)</f>
        <v>1</v>
      </c>
      <c r="AQ56" s="10">
        <f>IFERROR(__xludf.DUMMYFUNCTION("""COMPUTED_VALUE"""),1.0)</f>
        <v>1</v>
      </c>
      <c r="AR56" s="10">
        <f>IFERROR(__xludf.DUMMYFUNCTION("""COMPUTED_VALUE"""),1.0)</f>
        <v>1</v>
      </c>
      <c r="AS56" s="10">
        <f>IFERROR(__xludf.DUMMYFUNCTION("""COMPUTED_VALUE"""),1.0)</f>
        <v>1</v>
      </c>
      <c r="AT56" s="10">
        <f>IFERROR(__xludf.DUMMYFUNCTION("""COMPUTED_VALUE"""),1.0)</f>
        <v>1</v>
      </c>
      <c r="AU56" s="10">
        <f>IFERROR(__xludf.DUMMYFUNCTION("""COMPUTED_VALUE"""),1.0)</f>
        <v>1</v>
      </c>
      <c r="AV56" s="10">
        <f>IFERROR(__xludf.DUMMYFUNCTION("""COMPUTED_VALUE"""),1.0)</f>
        <v>1</v>
      </c>
      <c r="AW56" s="10">
        <f>IFERROR(__xludf.DUMMYFUNCTION("""COMPUTED_VALUE"""),1.0)</f>
        <v>1</v>
      </c>
      <c r="AX56" s="10">
        <f>IFERROR(__xludf.DUMMYFUNCTION("""COMPUTED_VALUE"""),1.0)</f>
        <v>1</v>
      </c>
      <c r="AY56" s="10">
        <f>IFERROR(__xludf.DUMMYFUNCTION("""COMPUTED_VALUE"""),1.0)</f>
        <v>1</v>
      </c>
      <c r="AZ56" s="10" t="str">
        <f>IFERROR(__xludf.DUMMYFUNCTION("""COMPUTED_VALUE"""),"WA")</f>
        <v>WA</v>
      </c>
      <c r="BA56" s="10" t="str">
        <f>IFERROR(__xludf.DUMMYFUNCTION("""COMPUTED_VALUE"""),"WA")</f>
        <v>WA</v>
      </c>
      <c r="BB56" s="10">
        <f>IFERROR(__xludf.DUMMYFUNCTION("""COMPUTED_VALUE"""),1.0)</f>
        <v>1</v>
      </c>
      <c r="BC56" s="10" t="str">
        <f>IFERROR(__xludf.DUMMYFUNCTION("""COMPUTED_VALUE"""),"WA")</f>
        <v>WA</v>
      </c>
      <c r="BD56" s="10" t="str">
        <f>IFERROR(__xludf.DUMMYFUNCTION("""COMPUTED_VALUE"""),"WA")</f>
        <v>WA</v>
      </c>
      <c r="BE56" s="10">
        <f>IFERROR(__xludf.DUMMYFUNCTION("""COMPUTED_VALUE"""),1.0)</f>
        <v>1</v>
      </c>
      <c r="BF56" s="10">
        <f>IFERROR(__xludf.DUMMYFUNCTION("""COMPUTED_VALUE"""),1.0)</f>
        <v>1</v>
      </c>
      <c r="BG56" s="10" t="str">
        <f>IFERROR(__xludf.DUMMYFUNCTION("""COMPUTED_VALUE"""),"WA")</f>
        <v>WA</v>
      </c>
      <c r="BH56" s="10" t="str">
        <f>IFERROR(__xludf.DUMMYFUNCTION("""COMPUTED_VALUE"""),"WA")</f>
        <v>WA</v>
      </c>
      <c r="BI56" s="10" t="str">
        <f>IFERROR(__xludf.DUMMYFUNCTION("""COMPUTED_VALUE"""),"WA")</f>
        <v>WA</v>
      </c>
      <c r="BJ56" s="10" t="str">
        <f>IFERROR(__xludf.DUMMYFUNCTION("""COMPUTED_VALUE"""),"WA")</f>
        <v>WA</v>
      </c>
      <c r="BK56" s="10" t="str">
        <f>IFERROR(__xludf.DUMMYFUNCTION("""COMPUTED_VALUE"""),"WA")</f>
        <v>WA</v>
      </c>
      <c r="BL56" s="11" t="str">
        <f>IFERROR(__xludf.DUMMYFUNCTION("""COMPUTED_VALUE"""),"WA")</f>
        <v>WA</v>
      </c>
      <c r="BM56" s="10" t="str">
        <f>IFERROR(__xludf.DUMMYFUNCTION("""COMPUTED_VALUE"""),"WA")</f>
        <v>WA</v>
      </c>
      <c r="BN56" s="10" t="str">
        <f>IFERROR(__xludf.DUMMYFUNCTION("""COMPUTED_VALUE"""),"WA")</f>
        <v>WA</v>
      </c>
      <c r="BO56" s="10" t="str">
        <f>IFERROR(__xludf.DUMMYFUNCTION("""COMPUTED_VALUE"""),"WA")</f>
        <v>WA</v>
      </c>
      <c r="BP56" s="10" t="str">
        <f>IFERROR(__xludf.DUMMYFUNCTION("""COMPUTED_VALUE"""),"WA")</f>
        <v>WA</v>
      </c>
      <c r="BQ56" s="10" t="str">
        <f>IFERROR(__xludf.DUMMYFUNCTION("""COMPUTED_VALUE"""),"WA")</f>
        <v>WA</v>
      </c>
      <c r="BR56" s="10" t="str">
        <f>IFERROR(__xludf.DUMMYFUNCTION("""COMPUTED_VALUE"""),"WA")</f>
        <v>WA</v>
      </c>
      <c r="BS56" s="10" t="str">
        <f>IFERROR(__xludf.DUMMYFUNCTION("""COMPUTED_VALUE"""),"WA")</f>
        <v>WA</v>
      </c>
      <c r="BT56" s="10" t="str">
        <f>IFERROR(__xludf.DUMMYFUNCTION("""COMPUTED_VALUE"""),"WA")</f>
        <v>WA</v>
      </c>
      <c r="BU56" s="10">
        <f>IFERROR(__xludf.DUMMYFUNCTION("""COMPUTED_VALUE"""),1.0)</f>
        <v>1</v>
      </c>
      <c r="BV56" s="10">
        <f>IFERROR(__xludf.DUMMYFUNCTION("""COMPUTED_VALUE"""),1.0)</f>
        <v>1</v>
      </c>
      <c r="BW56" s="10">
        <f>IFERROR(__xludf.DUMMYFUNCTION("""COMPUTED_VALUE"""),1.0)</f>
        <v>1</v>
      </c>
      <c r="BX56" s="10" t="str">
        <f>IFERROR(__xludf.DUMMYFUNCTION("""COMPUTED_VALUE"""),"WA")</f>
        <v>WA</v>
      </c>
      <c r="BY56" s="10" t="str">
        <f>IFERROR(__xludf.DUMMYFUNCTION("""COMPUTED_VALUE"""),"WA")</f>
        <v>WA</v>
      </c>
      <c r="BZ56" s="10" t="str">
        <f>IFERROR(__xludf.DUMMYFUNCTION("""COMPUTED_VALUE"""),"WA")</f>
        <v>WA</v>
      </c>
      <c r="CA56" s="10" t="str">
        <f>IFERROR(__xludf.DUMMYFUNCTION("""COMPUTED_VALUE"""),"WA")</f>
        <v>WA</v>
      </c>
      <c r="CB56" s="10" t="str">
        <f>IFERROR(__xludf.DUMMYFUNCTION("""COMPUTED_VALUE"""),"WA")</f>
        <v>WA</v>
      </c>
      <c r="CC56" s="10" t="str">
        <f>IFERROR(__xludf.DUMMYFUNCTION("""COMPUTED_VALUE"""),"WA")</f>
        <v>WA</v>
      </c>
      <c r="CD56" s="10" t="str">
        <f>IFERROR(__xludf.DUMMYFUNCTION("""COMPUTED_VALUE"""),"WA")</f>
        <v>WA</v>
      </c>
      <c r="CE56" s="10">
        <f>IFERROR(__xludf.DUMMYFUNCTION("""COMPUTED_VALUE"""),1.0)</f>
        <v>1</v>
      </c>
      <c r="CF56" s="10">
        <f>IFERROR(__xludf.DUMMYFUNCTION("""COMPUTED_VALUE"""),1.0)</f>
        <v>1</v>
      </c>
      <c r="CG56" s="10">
        <f>IFERROR(__xludf.DUMMYFUNCTION("""COMPUTED_VALUE"""),1.0)</f>
        <v>1</v>
      </c>
      <c r="CH56" s="10" t="str">
        <f>IFERROR(__xludf.DUMMYFUNCTION("""COMPUTED_VALUE"""),"WA")</f>
        <v>WA</v>
      </c>
      <c r="CI56" s="10" t="str">
        <f>IFERROR(__xludf.DUMMYFUNCTION("""COMPUTED_VALUE"""),"WA")</f>
        <v>WA</v>
      </c>
      <c r="CJ56" s="10" t="str">
        <f>IFERROR(__xludf.DUMMYFUNCTION("""COMPUTED_VALUE"""),"WA")</f>
        <v>WA</v>
      </c>
      <c r="CK56" s="10" t="str">
        <f>IFERROR(__xludf.DUMMYFUNCTION("""COMPUTED_VALUE"""),"WA")</f>
        <v>WA</v>
      </c>
      <c r="CL56" s="10" t="str">
        <f>IFERROR(__xludf.DUMMYFUNCTION("""COMPUTED_VALUE"""),"WA")</f>
        <v>WA</v>
      </c>
      <c r="CM56" s="10" t="str">
        <f>IFERROR(__xludf.DUMMYFUNCTION("""COMPUTED_VALUE"""),"WA")</f>
        <v>WA</v>
      </c>
      <c r="CN56" s="10" t="str">
        <f>IFERROR(__xludf.DUMMYFUNCTION("""COMPUTED_VALUE"""),"WA")</f>
        <v>WA</v>
      </c>
      <c r="CO56" s="11" t="str">
        <f>IFERROR(__xludf.DUMMYFUNCTION("""COMPUTED_VALUE"""),"-")</f>
        <v>-</v>
      </c>
      <c r="CP56" s="10" t="str">
        <f>IFERROR(__xludf.DUMMYFUNCTION("""COMPUTED_VALUE"""),"-")</f>
        <v>-</v>
      </c>
      <c r="CQ56" s="10" t="str">
        <f>IFERROR(__xludf.DUMMYFUNCTION("""COMPUTED_VALUE"""),"-")</f>
        <v>-</v>
      </c>
      <c r="CR56" s="10" t="str">
        <f>IFERROR(__xludf.DUMMYFUNCTION("""COMPUTED_VALUE"""),"-")</f>
        <v>-</v>
      </c>
      <c r="CS56" s="10" t="str">
        <f>IFERROR(__xludf.DUMMYFUNCTION("""COMPUTED_VALUE"""),"-")</f>
        <v>-</v>
      </c>
      <c r="CT56" s="10" t="str">
        <f>IFERROR(__xludf.DUMMYFUNCTION("""COMPUTED_VALUE"""),"-")</f>
        <v>-</v>
      </c>
      <c r="CU56" s="10" t="str">
        <f>IFERROR(__xludf.DUMMYFUNCTION("""COMPUTED_VALUE"""),"-")</f>
        <v>-</v>
      </c>
      <c r="CV56" s="10" t="str">
        <f>IFERROR(__xludf.DUMMYFUNCTION("""COMPUTED_VALUE"""),"-")</f>
        <v>-</v>
      </c>
      <c r="CW56" s="10" t="str">
        <f>IFERROR(__xludf.DUMMYFUNCTION("""COMPUTED_VALUE"""),"-")</f>
        <v>-</v>
      </c>
      <c r="CX56" s="10" t="str">
        <f>IFERROR(__xludf.DUMMYFUNCTION("""COMPUTED_VALUE"""),"-")</f>
        <v>-</v>
      </c>
      <c r="CY56" s="10" t="str">
        <f>IFERROR(__xludf.DUMMYFUNCTION("""COMPUTED_VALUE"""),"-")</f>
        <v>-</v>
      </c>
      <c r="CZ56" s="10" t="str">
        <f>IFERROR(__xludf.DUMMYFUNCTION("""COMPUTED_VALUE"""),"-")</f>
        <v>-</v>
      </c>
      <c r="DA56" s="10" t="str">
        <f>IFERROR(__xludf.DUMMYFUNCTION("""COMPUTED_VALUE"""),"-")</f>
        <v>-</v>
      </c>
      <c r="DB56" s="10" t="str">
        <f>IFERROR(__xludf.DUMMYFUNCTION("""COMPUTED_VALUE"""),"-")</f>
        <v>-</v>
      </c>
      <c r="DC56" s="10" t="str">
        <f>IFERROR(__xludf.DUMMYFUNCTION("""COMPUTED_VALUE"""),"-")</f>
        <v>-</v>
      </c>
      <c r="DD56" s="10" t="str">
        <f>IFERROR(__xludf.DUMMYFUNCTION("""COMPUTED_VALUE"""),"-")</f>
        <v>-</v>
      </c>
      <c r="DE56" s="10" t="str">
        <f>IFERROR(__xludf.DUMMYFUNCTION("""COMPUTED_VALUE"""),"-")</f>
        <v>-</v>
      </c>
      <c r="DF56" s="10" t="str">
        <f>IFERROR(__xludf.DUMMYFUNCTION("""COMPUTED_VALUE"""),"-")</f>
        <v>-</v>
      </c>
      <c r="DG56" s="10" t="str">
        <f>IFERROR(__xludf.DUMMYFUNCTION("""COMPUTED_VALUE"""),"-")</f>
        <v>-</v>
      </c>
      <c r="DH56" s="10" t="str">
        <f>IFERROR(__xludf.DUMMYFUNCTION("""COMPUTED_VALUE"""),"-")</f>
        <v>-</v>
      </c>
      <c r="DI56" s="10" t="str">
        <f>IFERROR(__xludf.DUMMYFUNCTION("""COMPUTED_VALUE"""),"-")</f>
        <v>-</v>
      </c>
      <c r="DJ56" s="10" t="str">
        <f>IFERROR(__xludf.DUMMYFUNCTION("""COMPUTED_VALUE"""),"-")</f>
        <v>-</v>
      </c>
      <c r="DK56" s="10" t="str">
        <f>IFERROR(__xludf.DUMMYFUNCTION("""COMPUTED_VALUE"""),"-")</f>
        <v>-</v>
      </c>
      <c r="DL56" s="10" t="str">
        <f>IFERROR(__xludf.DUMMYFUNCTION("""COMPUTED_VALUE"""),"-")</f>
        <v>-</v>
      </c>
      <c r="DM56" s="10" t="str">
        <f>IFERROR(__xludf.DUMMYFUNCTION("""COMPUTED_VALUE"""),"-")</f>
        <v>-</v>
      </c>
      <c r="DN56" s="10" t="str">
        <f>IFERROR(__xludf.DUMMYFUNCTION("""COMPUTED_VALUE"""),"-")</f>
        <v>-</v>
      </c>
      <c r="DO56" s="10" t="str">
        <f>IFERROR(__xludf.DUMMYFUNCTION("""COMPUTED_VALUE"""),"-")</f>
        <v>-</v>
      </c>
      <c r="DP56" s="10" t="str">
        <f>IFERROR(__xludf.DUMMYFUNCTION("""COMPUTED_VALUE"""),"-")</f>
        <v>-</v>
      </c>
      <c r="DQ56" s="10" t="str">
        <f>IFERROR(__xludf.DUMMYFUNCTION("""COMPUTED_VALUE"""),"-")</f>
        <v>-</v>
      </c>
      <c r="DR56" s="10" t="str">
        <f>IFERROR(__xludf.DUMMYFUNCTION("""COMPUTED_VALUE"""),"-")</f>
        <v>-</v>
      </c>
      <c r="DS56" s="10" t="str">
        <f>IFERROR(__xludf.DUMMYFUNCTION("""COMPUTED_VALUE"""),"-")</f>
        <v>-</v>
      </c>
      <c r="DT56" s="10" t="str">
        <f>IFERROR(__xludf.DUMMYFUNCTION("""COMPUTED_VALUE"""),"-")</f>
        <v>-</v>
      </c>
      <c r="DU56" s="10" t="str">
        <f>IFERROR(__xludf.DUMMYFUNCTION("""COMPUTED_VALUE"""),"-")</f>
        <v>-</v>
      </c>
      <c r="DV56" s="10" t="str">
        <f>IFERROR(__xludf.DUMMYFUNCTION("""COMPUTED_VALUE"""),"-")</f>
        <v>-</v>
      </c>
      <c r="DW56" s="10" t="str">
        <f>IFERROR(__xludf.DUMMYFUNCTION("""COMPUTED_VALUE"""),"-")</f>
        <v>-</v>
      </c>
      <c r="DX56" s="10" t="str">
        <f>IFERROR(__xludf.DUMMYFUNCTION("""COMPUTED_VALUE"""),"-")</f>
        <v>-</v>
      </c>
      <c r="DY56" s="10" t="str">
        <f>IFERROR(__xludf.DUMMYFUNCTION("""COMPUTED_VALUE"""),"-")</f>
        <v>-</v>
      </c>
      <c r="DZ56" s="10" t="str">
        <f>IFERROR(__xludf.DUMMYFUNCTION("""COMPUTED_VALUE"""),"-")</f>
        <v>-</v>
      </c>
      <c r="EA56" s="10" t="str">
        <f>IFERROR(__xludf.DUMMYFUNCTION("""COMPUTED_VALUE"""),"-")</f>
        <v>-</v>
      </c>
      <c r="EB56" s="10" t="str">
        <f>IFERROR(__xludf.DUMMYFUNCTION("""COMPUTED_VALUE"""),"-")</f>
        <v>-</v>
      </c>
      <c r="EC56" s="10" t="str">
        <f>IFERROR(__xludf.DUMMYFUNCTION("""COMPUTED_VALUE"""),"-")</f>
        <v>-</v>
      </c>
      <c r="ED56" s="10" t="str">
        <f>IFERROR(__xludf.DUMMYFUNCTION("""COMPUTED_VALUE"""),"-")</f>
        <v>-</v>
      </c>
      <c r="EE56" s="10" t="str">
        <f>IFERROR(__xludf.DUMMYFUNCTION("""COMPUTED_VALUE"""),"-")</f>
        <v>-</v>
      </c>
      <c r="EF56" s="10" t="str">
        <f>IFERROR(__xludf.DUMMYFUNCTION("""COMPUTED_VALUE"""),"-")</f>
        <v>-</v>
      </c>
      <c r="EG56" s="10" t="str">
        <f>IFERROR(__xludf.DUMMYFUNCTION("""COMPUTED_VALUE"""),"-")</f>
        <v>-</v>
      </c>
      <c r="EH56" s="10" t="str">
        <f>IFERROR(__xludf.DUMMYFUNCTION("""COMPUTED_VALUE"""),"-")</f>
        <v>-</v>
      </c>
      <c r="EI56" s="10" t="str">
        <f>IFERROR(__xludf.DUMMYFUNCTION("""COMPUTED_VALUE"""),"-")</f>
        <v>-</v>
      </c>
      <c r="EJ56" s="10" t="str">
        <f>IFERROR(__xludf.DUMMYFUNCTION("""COMPUTED_VALUE"""),"-")</f>
        <v>-</v>
      </c>
      <c r="EK56" s="10" t="str">
        <f>IFERROR(__xludf.DUMMYFUNCTION("""COMPUTED_VALUE"""),"-")</f>
        <v>-</v>
      </c>
      <c r="EL56" s="10" t="str">
        <f>IFERROR(__xludf.DUMMYFUNCTION("""COMPUTED_VALUE"""),"-")</f>
        <v>-</v>
      </c>
      <c r="EM56" s="10" t="str">
        <f>IFERROR(__xludf.DUMMYFUNCTION("""COMPUTED_VALUE"""),"-")</f>
        <v>-</v>
      </c>
      <c r="EN56" s="10" t="str">
        <f>IFERROR(__xludf.DUMMYFUNCTION("""COMPUTED_VALUE"""),"-")</f>
        <v>-</v>
      </c>
      <c r="EO56" s="10" t="str">
        <f>IFERROR(__xludf.DUMMYFUNCTION("""COMPUTED_VALUE"""),"-")</f>
        <v>-</v>
      </c>
      <c r="EP56" s="10" t="str">
        <f>IFERROR(__xludf.DUMMYFUNCTION("""COMPUTED_VALUE"""),"-")</f>
        <v>-</v>
      </c>
      <c r="EQ56" s="10" t="str">
        <f>IFERROR(__xludf.DUMMYFUNCTION("""COMPUTED_VALUE"""),"-")</f>
        <v>-</v>
      </c>
      <c r="ER56" s="10" t="str">
        <f>IFERROR(__xludf.DUMMYFUNCTION("""COMPUTED_VALUE"""),"-")</f>
        <v>-</v>
      </c>
      <c r="ES56" s="10" t="str">
        <f>IFERROR(__xludf.DUMMYFUNCTION("""COMPUTED_VALUE"""),"-")</f>
        <v>-</v>
      </c>
      <c r="ET56" s="10" t="str">
        <f>IFERROR(__xludf.DUMMYFUNCTION("""COMPUTED_VALUE"""),"-")</f>
        <v>-</v>
      </c>
      <c r="EU56" s="10" t="str">
        <f>IFERROR(__xludf.DUMMYFUNCTION("""COMPUTED_VALUE"""),"-")</f>
        <v>-</v>
      </c>
      <c r="EV56" s="10" t="str">
        <f>IFERROR(__xludf.DUMMYFUNCTION("""COMPUTED_VALUE"""),"-")</f>
        <v>-</v>
      </c>
      <c r="EW56" s="10" t="str">
        <f>IFERROR(__xludf.DUMMYFUNCTION("""COMPUTED_VALUE"""),"-")</f>
        <v>-</v>
      </c>
      <c r="EX56" s="10" t="str">
        <f>IFERROR(__xludf.DUMMYFUNCTION("""COMPUTED_VALUE"""),"-")</f>
        <v>-</v>
      </c>
      <c r="EY56" s="10" t="str">
        <f>IFERROR(__xludf.DUMMYFUNCTION("""COMPUTED_VALUE"""),"-")</f>
        <v>-</v>
      </c>
      <c r="EZ56" s="10" t="str">
        <f>IFERROR(__xludf.DUMMYFUNCTION("""COMPUTED_VALUE"""),"-")</f>
        <v>-</v>
      </c>
      <c r="FA56" s="10" t="str">
        <f>IFERROR(__xludf.DUMMYFUNCTION("""COMPUTED_VALUE"""),"-")</f>
        <v>-</v>
      </c>
      <c r="FB56" s="10" t="str">
        <f>IFERROR(__xludf.DUMMYFUNCTION("""COMPUTED_VALUE"""),"-")</f>
        <v>-</v>
      </c>
      <c r="FC56" s="10" t="str">
        <f>IFERROR(__xludf.DUMMYFUNCTION("""COMPUTED_VALUE"""),"-")</f>
        <v>-</v>
      </c>
      <c r="FD56" s="11" t="str">
        <f>IFERROR(__xludf.DUMMYFUNCTION("""COMPUTED_VALUE"""),"-")</f>
        <v>-</v>
      </c>
      <c r="FE56" s="10" t="str">
        <f>IFERROR(__xludf.DUMMYFUNCTION("""COMPUTED_VALUE"""),"-")</f>
        <v>-</v>
      </c>
      <c r="FF56" s="10" t="str">
        <f>IFERROR(__xludf.DUMMYFUNCTION("""COMPUTED_VALUE"""),"-")</f>
        <v>-</v>
      </c>
      <c r="FG56" s="10" t="str">
        <f>IFERROR(__xludf.DUMMYFUNCTION("""COMPUTED_VALUE"""),"-")</f>
        <v>-</v>
      </c>
      <c r="FH56" s="10" t="str">
        <f>IFERROR(__xludf.DUMMYFUNCTION("""COMPUTED_VALUE"""),"-")</f>
        <v>-</v>
      </c>
      <c r="FI56" s="10" t="str">
        <f>IFERROR(__xludf.DUMMYFUNCTION("""COMPUTED_VALUE"""),"-")</f>
        <v>-</v>
      </c>
      <c r="FJ56" s="10" t="str">
        <f>IFERROR(__xludf.DUMMYFUNCTION("""COMPUTED_VALUE"""),"-")</f>
        <v>-</v>
      </c>
      <c r="FK56" s="10" t="str">
        <f>IFERROR(__xludf.DUMMYFUNCTION("""COMPUTED_VALUE"""),"-")</f>
        <v>-</v>
      </c>
      <c r="FL56" s="10" t="str">
        <f>IFERROR(__xludf.DUMMYFUNCTION("""COMPUTED_VALUE"""),"-")</f>
        <v>-</v>
      </c>
      <c r="FM56" s="10" t="str">
        <f>IFERROR(__xludf.DUMMYFUNCTION("""COMPUTED_VALUE"""),"-")</f>
        <v>-</v>
      </c>
      <c r="FN56" s="10" t="str">
        <f>IFERROR(__xludf.DUMMYFUNCTION("""COMPUTED_VALUE"""),"-")</f>
        <v>-</v>
      </c>
      <c r="FO56" s="10" t="str">
        <f>IFERROR(__xludf.DUMMYFUNCTION("""COMPUTED_VALUE"""),"-")</f>
        <v>-</v>
      </c>
      <c r="FP56" s="10" t="str">
        <f>IFERROR(__xludf.DUMMYFUNCTION("""COMPUTED_VALUE"""),"-")</f>
        <v>-</v>
      </c>
      <c r="FQ56" s="10" t="str">
        <f>IFERROR(__xludf.DUMMYFUNCTION("""COMPUTED_VALUE"""),"-")</f>
        <v>-</v>
      </c>
      <c r="FR56" s="10" t="str">
        <f>IFERROR(__xludf.DUMMYFUNCTION("""COMPUTED_VALUE"""),"-")</f>
        <v>-</v>
      </c>
      <c r="FS56" s="10" t="str">
        <f>IFERROR(__xludf.DUMMYFUNCTION("""COMPUTED_VALUE"""),"-")</f>
        <v>-</v>
      </c>
      <c r="FT56" s="10" t="str">
        <f>IFERROR(__xludf.DUMMYFUNCTION("""COMPUTED_VALUE"""),"-")</f>
        <v>-</v>
      </c>
      <c r="FU56" s="10" t="str">
        <f>IFERROR(__xludf.DUMMYFUNCTION("""COMPUTED_VALUE"""),"-")</f>
        <v>-</v>
      </c>
      <c r="FV56" s="10" t="str">
        <f>IFERROR(__xludf.DUMMYFUNCTION("""COMPUTED_VALUE"""),"-")</f>
        <v>-</v>
      </c>
      <c r="FW56" s="10" t="str">
        <f>IFERROR(__xludf.DUMMYFUNCTION("""COMPUTED_VALUE"""),"-")</f>
        <v>-</v>
      </c>
      <c r="FX56" s="10" t="str">
        <f>IFERROR(__xludf.DUMMYFUNCTION("""COMPUTED_VALUE"""),"-")</f>
        <v>-</v>
      </c>
      <c r="FY56" s="10" t="str">
        <f>IFERROR(__xludf.DUMMYFUNCTION("""COMPUTED_VALUE"""),"-")</f>
        <v>-</v>
      </c>
      <c r="FZ56" s="10" t="str">
        <f>IFERROR(__xludf.DUMMYFUNCTION("""COMPUTED_VALUE"""),"-")</f>
        <v>-</v>
      </c>
      <c r="GA56" s="10" t="str">
        <f>IFERROR(__xludf.DUMMYFUNCTION("""COMPUTED_VALUE"""),"-")</f>
        <v>-</v>
      </c>
      <c r="GB56" s="10" t="str">
        <f>IFERROR(__xludf.DUMMYFUNCTION("""COMPUTED_VALUE"""),"-")</f>
        <v>-</v>
      </c>
      <c r="GC56" s="10" t="str">
        <f>IFERROR(__xludf.DUMMYFUNCTION("""COMPUTED_VALUE"""),"-")</f>
        <v>-</v>
      </c>
      <c r="GD56" s="10" t="str">
        <f>IFERROR(__xludf.DUMMYFUNCTION("""COMPUTED_VALUE"""),"-")</f>
        <v>-</v>
      </c>
      <c r="GE56" s="10" t="str">
        <f>IFERROR(__xludf.DUMMYFUNCTION("""COMPUTED_VALUE"""),"-")</f>
        <v>-</v>
      </c>
      <c r="GF56" s="10" t="str">
        <f>IFERROR(__xludf.DUMMYFUNCTION("""COMPUTED_VALUE"""),"-")</f>
        <v>-</v>
      </c>
      <c r="GG56" s="10" t="str">
        <f>IFERROR(__xludf.DUMMYFUNCTION("""COMPUTED_VALUE"""),"-")</f>
        <v>-</v>
      </c>
      <c r="GH56" s="10" t="str">
        <f>IFERROR(__xludf.DUMMYFUNCTION("""COMPUTED_VALUE"""),"-")</f>
        <v>-</v>
      </c>
      <c r="GI56" s="10" t="str">
        <f>IFERROR(__xludf.DUMMYFUNCTION("""COMPUTED_VALUE"""),"-")</f>
        <v>-</v>
      </c>
      <c r="GJ56" s="10" t="str">
        <f>IFERROR(__xludf.DUMMYFUNCTION("""COMPUTED_VALUE"""),"-")</f>
        <v>-</v>
      </c>
      <c r="GK56" s="10" t="str">
        <f>IFERROR(__xludf.DUMMYFUNCTION("""COMPUTED_VALUE"""),"-")</f>
        <v>-</v>
      </c>
      <c r="GL56" s="10" t="str">
        <f>IFERROR(__xludf.DUMMYFUNCTION("""COMPUTED_VALUE"""),"-")</f>
        <v>-</v>
      </c>
      <c r="GM56" s="10" t="str">
        <f>IFERROR(__xludf.DUMMYFUNCTION("""COMPUTED_VALUE"""),"-")</f>
        <v>-</v>
      </c>
      <c r="GN56" s="10" t="str">
        <f>IFERROR(__xludf.DUMMYFUNCTION("""COMPUTED_VALUE"""),"-")</f>
        <v>-</v>
      </c>
      <c r="GO56" s="10" t="str">
        <f>IFERROR(__xludf.DUMMYFUNCTION("""COMPUTED_VALUE"""),"-")</f>
        <v>-</v>
      </c>
      <c r="GP56" s="10" t="str">
        <f>IFERROR(__xludf.DUMMYFUNCTION("""COMPUTED_VALUE"""),"-")</f>
        <v>-</v>
      </c>
      <c r="GQ56" s="10" t="str">
        <f>IFERROR(__xludf.DUMMYFUNCTION("""COMPUTED_VALUE"""),"-")</f>
        <v>-</v>
      </c>
      <c r="GR56" s="10" t="str">
        <f>IFERROR(__xludf.DUMMYFUNCTION("""COMPUTED_VALUE"""),"-")</f>
        <v>-</v>
      </c>
      <c r="GS56" s="10" t="str">
        <f>IFERROR(__xludf.DUMMYFUNCTION("""COMPUTED_VALUE"""),"-")</f>
        <v>-</v>
      </c>
      <c r="GT56" s="10" t="str">
        <f>IFERROR(__xludf.DUMMYFUNCTION("""COMPUTED_VALUE"""),"-")</f>
        <v>-</v>
      </c>
      <c r="GU56" s="10" t="str">
        <f>IFERROR(__xludf.DUMMYFUNCTION("""COMPUTED_VALUE"""),"-")</f>
        <v>-</v>
      </c>
      <c r="GV56" s="10" t="str">
        <f>IFERROR(__xludf.DUMMYFUNCTION("""COMPUTED_VALUE"""),"-")</f>
        <v>-</v>
      </c>
      <c r="GW56" s="10" t="str">
        <f>IFERROR(__xludf.DUMMYFUNCTION("""COMPUTED_VALUE"""),"-")</f>
        <v>-</v>
      </c>
      <c r="GX56" s="10" t="str">
        <f>IFERROR(__xludf.DUMMYFUNCTION("""COMPUTED_VALUE"""),"-")</f>
        <v>-</v>
      </c>
      <c r="GY56" s="10" t="str">
        <f>IFERROR(__xludf.DUMMYFUNCTION("""COMPUTED_VALUE"""),"-")</f>
        <v>-</v>
      </c>
      <c r="GZ56" s="10" t="str">
        <f>IFERROR(__xludf.DUMMYFUNCTION("""COMPUTED_VALUE"""),"-")</f>
        <v>-</v>
      </c>
      <c r="HA56" s="10" t="str">
        <f>IFERROR(__xludf.DUMMYFUNCTION("""COMPUTED_VALUE"""),"-")</f>
        <v>-</v>
      </c>
      <c r="HB56" s="10" t="str">
        <f>IFERROR(__xludf.DUMMYFUNCTION("""COMPUTED_VALUE"""),"-")</f>
        <v>-</v>
      </c>
      <c r="HC56" s="10" t="str">
        <f>IFERROR(__xludf.DUMMYFUNCTION("""COMPUTED_VALUE"""),"-")</f>
        <v>-</v>
      </c>
      <c r="HD56" s="10" t="str">
        <f>IFERROR(__xludf.DUMMYFUNCTION("""COMPUTED_VALUE"""),"-")</f>
        <v>-</v>
      </c>
      <c r="HE56" s="10" t="str">
        <f>IFERROR(__xludf.DUMMYFUNCTION("""COMPUTED_VALUE"""),"-")</f>
        <v>-</v>
      </c>
      <c r="HF56" s="10" t="str">
        <f>IFERROR(__xludf.DUMMYFUNCTION("""COMPUTED_VALUE"""),"-")</f>
        <v>-</v>
      </c>
      <c r="HG56" s="10" t="str">
        <f>IFERROR(__xludf.DUMMYFUNCTION("""COMPUTED_VALUE"""),"-")</f>
        <v>-</v>
      </c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</row>
    <row r="57">
      <c r="A57" s="7"/>
      <c r="B57" s="8"/>
      <c r="C57" s="8" t="str">
        <f t="shared" si="1"/>
        <v>46 - 56</v>
      </c>
      <c r="D57" s="7" t="str">
        <f>IFERROR(__xludf.DUMMYFUNCTION("""COMPUTED_VALUE"""),"NemanjaGemovic")</f>
        <v>NemanjaGemovic</v>
      </c>
      <c r="E57" s="7" t="str">
        <f>IFERROR(__xludf.DUMMYFUNCTION("""COMPUTED_VALUE"""),"Nemanja")</f>
        <v>Nemanja</v>
      </c>
      <c r="F57" s="7" t="str">
        <f>IFERROR(__xludf.DUMMYFUNCTION("""COMPUTED_VALUE"""),"Gemović")</f>
        <v>Gemović</v>
      </c>
      <c r="G57" s="9">
        <f>IFERROR(__xludf.DUMMYFUNCTION("""COMPUTED_VALUE"""),58.0)</f>
        <v>58</v>
      </c>
      <c r="H57" s="7" t="str">
        <f>IFERROR(__xludf.DUMMYFUNCTION("""COMPUTED_VALUE"""),"ODOBREN")</f>
        <v>ODOBREN</v>
      </c>
      <c r="I57" s="7" t="str">
        <f>IFERROR(__xludf.DUMMYFUNCTION("""COMPUTED_VALUE"""),"Novi Sad")</f>
        <v>Novi Sad</v>
      </c>
      <c r="J57" s="7" t="str">
        <f>IFERROR(__xludf.DUMMYFUNCTION("""COMPUTED_VALUE"""),"Gimnazija Jovan Jovanović Zmaj")</f>
        <v>Gimnazija Jovan Jovanović Zmaj</v>
      </c>
      <c r="K57" s="7" t="str">
        <f>IFERROR(__xludf.DUMMYFUNCTION("""COMPUTED_VALUE"""),"I")</f>
        <v>I</v>
      </c>
      <c r="L57" s="7" t="str">
        <f>IFERROR(__xludf.DUMMYFUNCTION("""COMPUTED_VALUE"""),"B")</f>
        <v>B</v>
      </c>
      <c r="M57" s="7" t="str">
        <f>IFERROR(__xludf.DUMMYFUNCTION("""COMPUTED_VALUE"""),"Brankica Bratić")</f>
        <v>Brankica Bratić</v>
      </c>
      <c r="N57" s="11">
        <f>IFERROR(__xludf.DUMMYFUNCTION("""COMPUTED_VALUE"""),15.0)</f>
        <v>15</v>
      </c>
      <c r="O57" s="10">
        <f>IFERROR(__xludf.DUMMYFUNCTION("""COMPUTED_VALUE"""),43.0)</f>
        <v>43</v>
      </c>
      <c r="P57" s="10">
        <f>IFERROR(__xludf.DUMMYFUNCTION("""COMPUTED_VALUE"""),0.0)</f>
        <v>0</v>
      </c>
      <c r="Q57" s="10" t="str">
        <f>IFERROR(__xludf.DUMMYFUNCTION("""COMPUTED_VALUE"""),"-")</f>
        <v>-</v>
      </c>
      <c r="R57" s="10" t="str">
        <f>IFERROR(__xludf.DUMMYFUNCTION("""COMPUTED_VALUE"""),"-")</f>
        <v>-</v>
      </c>
      <c r="S57" s="10" t="str">
        <f>IFERROR(__xludf.DUMMYFUNCTION("""COMPUTED_VALUE"""),"-")</f>
        <v>-</v>
      </c>
      <c r="T57" s="11">
        <f>IFERROR(__xludf.DUMMYFUNCTION("""COMPUTED_VALUE"""),1.0)</f>
        <v>1</v>
      </c>
      <c r="U57" s="10">
        <f>IFERROR(__xludf.DUMMYFUNCTION("""COMPUTED_VALUE"""),1.0)</f>
        <v>1</v>
      </c>
      <c r="V57" s="10">
        <f>IFERROR(__xludf.DUMMYFUNCTION("""COMPUTED_VALUE"""),1.0)</f>
        <v>1</v>
      </c>
      <c r="W57" s="10">
        <f>IFERROR(__xludf.DUMMYFUNCTION("""COMPUTED_VALUE"""),1.0)</f>
        <v>1</v>
      </c>
      <c r="X57" s="10">
        <f>IFERROR(__xludf.DUMMYFUNCTION("""COMPUTED_VALUE"""),1.0)</f>
        <v>1</v>
      </c>
      <c r="Y57" s="10">
        <f>IFERROR(__xludf.DUMMYFUNCTION("""COMPUTED_VALUE"""),1.0)</f>
        <v>1</v>
      </c>
      <c r="Z57" s="10">
        <f>IFERROR(__xludf.DUMMYFUNCTION("""COMPUTED_VALUE"""),1.0)</f>
        <v>1</v>
      </c>
      <c r="AA57" s="10">
        <f>IFERROR(__xludf.DUMMYFUNCTION("""COMPUTED_VALUE"""),1.0)</f>
        <v>1</v>
      </c>
      <c r="AB57" s="10" t="str">
        <f>IFERROR(__xludf.DUMMYFUNCTION("""COMPUTED_VALUE"""),"TLE")</f>
        <v>TLE</v>
      </c>
      <c r="AC57" s="10">
        <f>IFERROR(__xludf.DUMMYFUNCTION("""COMPUTED_VALUE"""),1.0)</f>
        <v>1</v>
      </c>
      <c r="AD57" s="10">
        <f>IFERROR(__xludf.DUMMYFUNCTION("""COMPUTED_VALUE"""),1.0)</f>
        <v>1</v>
      </c>
      <c r="AE57" s="10">
        <f>IFERROR(__xludf.DUMMYFUNCTION("""COMPUTED_VALUE"""),1.0)</f>
        <v>1</v>
      </c>
      <c r="AF57" s="10" t="str">
        <f>IFERROR(__xludf.DUMMYFUNCTION("""COMPUTED_VALUE"""),"TLE")</f>
        <v>TLE</v>
      </c>
      <c r="AG57" s="10" t="str">
        <f>IFERROR(__xludf.DUMMYFUNCTION("""COMPUTED_VALUE"""),"TLE")</f>
        <v>TLE</v>
      </c>
      <c r="AH57" s="10" t="str">
        <f>IFERROR(__xludf.DUMMYFUNCTION("""COMPUTED_VALUE"""),"TLE")</f>
        <v>TLE</v>
      </c>
      <c r="AI57" s="10" t="str">
        <f>IFERROR(__xludf.DUMMYFUNCTION("""COMPUTED_VALUE"""),"TLE")</f>
        <v>TLE</v>
      </c>
      <c r="AJ57" s="10" t="str">
        <f>IFERROR(__xludf.DUMMYFUNCTION("""COMPUTED_VALUE"""),"TLE")</f>
        <v>TLE</v>
      </c>
      <c r="AK57" s="10" t="str">
        <f>IFERROR(__xludf.DUMMYFUNCTION("""COMPUTED_VALUE"""),"TLE")</f>
        <v>TLE</v>
      </c>
      <c r="AL57" s="10" t="str">
        <f>IFERROR(__xludf.DUMMYFUNCTION("""COMPUTED_VALUE"""),"TLE")</f>
        <v>TLE</v>
      </c>
      <c r="AM57" s="10" t="str">
        <f>IFERROR(__xludf.DUMMYFUNCTION("""COMPUTED_VALUE"""),"TLE")</f>
        <v>TLE</v>
      </c>
      <c r="AN57" s="11" t="str">
        <f>IFERROR(__xludf.DUMMYFUNCTION("""COMPUTED_VALUE"""),"WA")</f>
        <v>WA</v>
      </c>
      <c r="AO57" s="10">
        <f>IFERROR(__xludf.DUMMYFUNCTION("""COMPUTED_VALUE"""),1.0)</f>
        <v>1</v>
      </c>
      <c r="AP57" s="10">
        <f>IFERROR(__xludf.DUMMYFUNCTION("""COMPUTED_VALUE"""),1.0)</f>
        <v>1</v>
      </c>
      <c r="AQ57" s="10">
        <f>IFERROR(__xludf.DUMMYFUNCTION("""COMPUTED_VALUE"""),1.0)</f>
        <v>1</v>
      </c>
      <c r="AR57" s="10">
        <f>IFERROR(__xludf.DUMMYFUNCTION("""COMPUTED_VALUE"""),1.0)</f>
        <v>1</v>
      </c>
      <c r="AS57" s="10">
        <f>IFERROR(__xludf.DUMMYFUNCTION("""COMPUTED_VALUE"""),1.0)</f>
        <v>1</v>
      </c>
      <c r="AT57" s="10">
        <f>IFERROR(__xludf.DUMMYFUNCTION("""COMPUTED_VALUE"""),1.0)</f>
        <v>1</v>
      </c>
      <c r="AU57" s="10">
        <f>IFERROR(__xludf.DUMMYFUNCTION("""COMPUTED_VALUE"""),1.0)</f>
        <v>1</v>
      </c>
      <c r="AV57" s="10">
        <f>IFERROR(__xludf.DUMMYFUNCTION("""COMPUTED_VALUE"""),1.0)</f>
        <v>1</v>
      </c>
      <c r="AW57" s="10">
        <f>IFERROR(__xludf.DUMMYFUNCTION("""COMPUTED_VALUE"""),1.0)</f>
        <v>1</v>
      </c>
      <c r="AX57" s="10">
        <f>IFERROR(__xludf.DUMMYFUNCTION("""COMPUTED_VALUE"""),1.0)</f>
        <v>1</v>
      </c>
      <c r="AY57" s="10">
        <f>IFERROR(__xludf.DUMMYFUNCTION("""COMPUTED_VALUE"""),1.0)</f>
        <v>1</v>
      </c>
      <c r="AZ57" s="10" t="str">
        <f>IFERROR(__xludf.DUMMYFUNCTION("""COMPUTED_VALUE"""),"WA")</f>
        <v>WA</v>
      </c>
      <c r="BA57" s="10" t="str">
        <f>IFERROR(__xludf.DUMMYFUNCTION("""COMPUTED_VALUE"""),"WA")</f>
        <v>WA</v>
      </c>
      <c r="BB57" s="10" t="str">
        <f>IFERROR(__xludf.DUMMYFUNCTION("""COMPUTED_VALUE"""),"WA")</f>
        <v>WA</v>
      </c>
      <c r="BC57" s="10" t="str">
        <f>IFERROR(__xludf.DUMMYFUNCTION("""COMPUTED_VALUE"""),"WA")</f>
        <v>WA</v>
      </c>
      <c r="BD57" s="10" t="str">
        <f>IFERROR(__xludf.DUMMYFUNCTION("""COMPUTED_VALUE"""),"WA")</f>
        <v>WA</v>
      </c>
      <c r="BE57" s="10" t="str">
        <f>IFERROR(__xludf.DUMMYFUNCTION("""COMPUTED_VALUE"""),"WA")</f>
        <v>WA</v>
      </c>
      <c r="BF57" s="10" t="str">
        <f>IFERROR(__xludf.DUMMYFUNCTION("""COMPUTED_VALUE"""),"WA")</f>
        <v>WA</v>
      </c>
      <c r="BG57" s="10" t="str">
        <f>IFERROR(__xludf.DUMMYFUNCTION("""COMPUTED_VALUE"""),"WA")</f>
        <v>WA</v>
      </c>
      <c r="BH57" s="10" t="str">
        <f>IFERROR(__xludf.DUMMYFUNCTION("""COMPUTED_VALUE"""),"WA")</f>
        <v>WA</v>
      </c>
      <c r="BI57" s="10" t="str">
        <f>IFERROR(__xludf.DUMMYFUNCTION("""COMPUTED_VALUE"""),"WA")</f>
        <v>WA</v>
      </c>
      <c r="BJ57" s="10" t="str">
        <f>IFERROR(__xludf.DUMMYFUNCTION("""COMPUTED_VALUE"""),"WA")</f>
        <v>WA</v>
      </c>
      <c r="BK57" s="10" t="str">
        <f>IFERROR(__xludf.DUMMYFUNCTION("""COMPUTED_VALUE"""),"WA")</f>
        <v>WA</v>
      </c>
      <c r="BL57" s="11">
        <f>IFERROR(__xludf.DUMMYFUNCTION("""COMPUTED_VALUE"""),1.0)</f>
        <v>1</v>
      </c>
      <c r="BM57" s="10">
        <f>IFERROR(__xludf.DUMMYFUNCTION("""COMPUTED_VALUE"""),1.0)</f>
        <v>1</v>
      </c>
      <c r="BN57" s="10" t="str">
        <f>IFERROR(__xludf.DUMMYFUNCTION("""COMPUTED_VALUE"""),"WA")</f>
        <v>WA</v>
      </c>
      <c r="BO57" s="10">
        <f>IFERROR(__xludf.DUMMYFUNCTION("""COMPUTED_VALUE"""),1.0)</f>
        <v>1</v>
      </c>
      <c r="BP57" s="10">
        <f>IFERROR(__xludf.DUMMYFUNCTION("""COMPUTED_VALUE"""),1.0)</f>
        <v>1</v>
      </c>
      <c r="BQ57" s="10" t="str">
        <f>IFERROR(__xludf.DUMMYFUNCTION("""COMPUTED_VALUE"""),"WA")</f>
        <v>WA</v>
      </c>
      <c r="BR57" s="10">
        <f>IFERROR(__xludf.DUMMYFUNCTION("""COMPUTED_VALUE"""),1.0)</f>
        <v>1</v>
      </c>
      <c r="BS57" s="10">
        <f>IFERROR(__xludf.DUMMYFUNCTION("""COMPUTED_VALUE"""),1.0)</f>
        <v>1</v>
      </c>
      <c r="BT57" s="10">
        <f>IFERROR(__xludf.DUMMYFUNCTION("""COMPUTED_VALUE"""),1.0)</f>
        <v>1</v>
      </c>
      <c r="BU57" s="10">
        <f>IFERROR(__xludf.DUMMYFUNCTION("""COMPUTED_VALUE"""),1.0)</f>
        <v>1</v>
      </c>
      <c r="BV57" s="10">
        <f>IFERROR(__xludf.DUMMYFUNCTION("""COMPUTED_VALUE"""),1.0)</f>
        <v>1</v>
      </c>
      <c r="BW57" s="10">
        <f>IFERROR(__xludf.DUMMYFUNCTION("""COMPUTED_VALUE"""),1.0)</f>
        <v>1</v>
      </c>
      <c r="BX57" s="10">
        <f>IFERROR(__xludf.DUMMYFUNCTION("""COMPUTED_VALUE"""),1.0)</f>
        <v>1</v>
      </c>
      <c r="BY57" s="10" t="str">
        <f>IFERROR(__xludf.DUMMYFUNCTION("""COMPUTED_VALUE"""),"WA")</f>
        <v>WA</v>
      </c>
      <c r="BZ57" s="10" t="str">
        <f>IFERROR(__xludf.DUMMYFUNCTION("""COMPUTED_VALUE"""),"WA")</f>
        <v>WA</v>
      </c>
      <c r="CA57" s="10" t="str">
        <f>IFERROR(__xludf.DUMMYFUNCTION("""COMPUTED_VALUE"""),"WA")</f>
        <v>WA</v>
      </c>
      <c r="CB57" s="10">
        <f>IFERROR(__xludf.DUMMYFUNCTION("""COMPUTED_VALUE"""),1.0)</f>
        <v>1</v>
      </c>
      <c r="CC57" s="10" t="str">
        <f>IFERROR(__xludf.DUMMYFUNCTION("""COMPUTED_VALUE"""),"WA")</f>
        <v>WA</v>
      </c>
      <c r="CD57" s="10">
        <f>IFERROR(__xludf.DUMMYFUNCTION("""COMPUTED_VALUE"""),1.0)</f>
        <v>1</v>
      </c>
      <c r="CE57" s="10">
        <f>IFERROR(__xludf.DUMMYFUNCTION("""COMPUTED_VALUE"""),1.0)</f>
        <v>1</v>
      </c>
      <c r="CF57" s="10">
        <f>IFERROR(__xludf.DUMMYFUNCTION("""COMPUTED_VALUE"""),1.0)</f>
        <v>1</v>
      </c>
      <c r="CG57" s="10">
        <f>IFERROR(__xludf.DUMMYFUNCTION("""COMPUTED_VALUE"""),1.0)</f>
        <v>1</v>
      </c>
      <c r="CH57" s="10">
        <f>IFERROR(__xludf.DUMMYFUNCTION("""COMPUTED_VALUE"""),1.0)</f>
        <v>1</v>
      </c>
      <c r="CI57" s="10" t="str">
        <f>IFERROR(__xludf.DUMMYFUNCTION("""COMPUTED_VALUE"""),"WA")</f>
        <v>WA</v>
      </c>
      <c r="CJ57" s="10" t="str">
        <f>IFERROR(__xludf.DUMMYFUNCTION("""COMPUTED_VALUE"""),"WA")</f>
        <v>WA</v>
      </c>
      <c r="CK57" s="10" t="str">
        <f>IFERROR(__xludf.DUMMYFUNCTION("""COMPUTED_VALUE"""),"WA")</f>
        <v>WA</v>
      </c>
      <c r="CL57" s="10" t="str">
        <f>IFERROR(__xludf.DUMMYFUNCTION("""COMPUTED_VALUE"""),"WA")</f>
        <v>WA</v>
      </c>
      <c r="CM57" s="10">
        <f>IFERROR(__xludf.DUMMYFUNCTION("""COMPUTED_VALUE"""),1.0)</f>
        <v>1</v>
      </c>
      <c r="CN57" s="10">
        <f>IFERROR(__xludf.DUMMYFUNCTION("""COMPUTED_VALUE"""),1.0)</f>
        <v>1</v>
      </c>
      <c r="CO57" s="11" t="str">
        <f>IFERROR(__xludf.DUMMYFUNCTION("""COMPUTED_VALUE"""),"-")</f>
        <v>-</v>
      </c>
      <c r="CP57" s="10" t="str">
        <f>IFERROR(__xludf.DUMMYFUNCTION("""COMPUTED_VALUE"""),"-")</f>
        <v>-</v>
      </c>
      <c r="CQ57" s="10" t="str">
        <f>IFERROR(__xludf.DUMMYFUNCTION("""COMPUTED_VALUE"""),"-")</f>
        <v>-</v>
      </c>
      <c r="CR57" s="10" t="str">
        <f>IFERROR(__xludf.DUMMYFUNCTION("""COMPUTED_VALUE"""),"-")</f>
        <v>-</v>
      </c>
      <c r="CS57" s="10" t="str">
        <f>IFERROR(__xludf.DUMMYFUNCTION("""COMPUTED_VALUE"""),"-")</f>
        <v>-</v>
      </c>
      <c r="CT57" s="10" t="str">
        <f>IFERROR(__xludf.DUMMYFUNCTION("""COMPUTED_VALUE"""),"-")</f>
        <v>-</v>
      </c>
      <c r="CU57" s="10" t="str">
        <f>IFERROR(__xludf.DUMMYFUNCTION("""COMPUTED_VALUE"""),"-")</f>
        <v>-</v>
      </c>
      <c r="CV57" s="10" t="str">
        <f>IFERROR(__xludf.DUMMYFUNCTION("""COMPUTED_VALUE"""),"-")</f>
        <v>-</v>
      </c>
      <c r="CW57" s="10" t="str">
        <f>IFERROR(__xludf.DUMMYFUNCTION("""COMPUTED_VALUE"""),"-")</f>
        <v>-</v>
      </c>
      <c r="CX57" s="10" t="str">
        <f>IFERROR(__xludf.DUMMYFUNCTION("""COMPUTED_VALUE"""),"-")</f>
        <v>-</v>
      </c>
      <c r="CY57" s="10" t="str">
        <f>IFERROR(__xludf.DUMMYFUNCTION("""COMPUTED_VALUE"""),"-")</f>
        <v>-</v>
      </c>
      <c r="CZ57" s="10" t="str">
        <f>IFERROR(__xludf.DUMMYFUNCTION("""COMPUTED_VALUE"""),"-")</f>
        <v>-</v>
      </c>
      <c r="DA57" s="10" t="str">
        <f>IFERROR(__xludf.DUMMYFUNCTION("""COMPUTED_VALUE"""),"-")</f>
        <v>-</v>
      </c>
      <c r="DB57" s="10" t="str">
        <f>IFERROR(__xludf.DUMMYFUNCTION("""COMPUTED_VALUE"""),"-")</f>
        <v>-</v>
      </c>
      <c r="DC57" s="10" t="str">
        <f>IFERROR(__xludf.DUMMYFUNCTION("""COMPUTED_VALUE"""),"-")</f>
        <v>-</v>
      </c>
      <c r="DD57" s="10" t="str">
        <f>IFERROR(__xludf.DUMMYFUNCTION("""COMPUTED_VALUE"""),"-")</f>
        <v>-</v>
      </c>
      <c r="DE57" s="10" t="str">
        <f>IFERROR(__xludf.DUMMYFUNCTION("""COMPUTED_VALUE"""),"-")</f>
        <v>-</v>
      </c>
      <c r="DF57" s="10" t="str">
        <f>IFERROR(__xludf.DUMMYFUNCTION("""COMPUTED_VALUE"""),"-")</f>
        <v>-</v>
      </c>
      <c r="DG57" s="10" t="str">
        <f>IFERROR(__xludf.DUMMYFUNCTION("""COMPUTED_VALUE"""),"-")</f>
        <v>-</v>
      </c>
      <c r="DH57" s="10" t="str">
        <f>IFERROR(__xludf.DUMMYFUNCTION("""COMPUTED_VALUE"""),"-")</f>
        <v>-</v>
      </c>
      <c r="DI57" s="10" t="str">
        <f>IFERROR(__xludf.DUMMYFUNCTION("""COMPUTED_VALUE"""),"-")</f>
        <v>-</v>
      </c>
      <c r="DJ57" s="10" t="str">
        <f>IFERROR(__xludf.DUMMYFUNCTION("""COMPUTED_VALUE"""),"-")</f>
        <v>-</v>
      </c>
      <c r="DK57" s="10" t="str">
        <f>IFERROR(__xludf.DUMMYFUNCTION("""COMPUTED_VALUE"""),"-")</f>
        <v>-</v>
      </c>
      <c r="DL57" s="10" t="str">
        <f>IFERROR(__xludf.DUMMYFUNCTION("""COMPUTED_VALUE"""),"-")</f>
        <v>-</v>
      </c>
      <c r="DM57" s="10" t="str">
        <f>IFERROR(__xludf.DUMMYFUNCTION("""COMPUTED_VALUE"""),"-")</f>
        <v>-</v>
      </c>
      <c r="DN57" s="10" t="str">
        <f>IFERROR(__xludf.DUMMYFUNCTION("""COMPUTED_VALUE"""),"-")</f>
        <v>-</v>
      </c>
      <c r="DO57" s="10" t="str">
        <f>IFERROR(__xludf.DUMMYFUNCTION("""COMPUTED_VALUE"""),"-")</f>
        <v>-</v>
      </c>
      <c r="DP57" s="10" t="str">
        <f>IFERROR(__xludf.DUMMYFUNCTION("""COMPUTED_VALUE"""),"-")</f>
        <v>-</v>
      </c>
      <c r="DQ57" s="10" t="str">
        <f>IFERROR(__xludf.DUMMYFUNCTION("""COMPUTED_VALUE"""),"-")</f>
        <v>-</v>
      </c>
      <c r="DR57" s="10" t="str">
        <f>IFERROR(__xludf.DUMMYFUNCTION("""COMPUTED_VALUE"""),"-")</f>
        <v>-</v>
      </c>
      <c r="DS57" s="10" t="str">
        <f>IFERROR(__xludf.DUMMYFUNCTION("""COMPUTED_VALUE"""),"-")</f>
        <v>-</v>
      </c>
      <c r="DT57" s="10" t="str">
        <f>IFERROR(__xludf.DUMMYFUNCTION("""COMPUTED_VALUE"""),"-")</f>
        <v>-</v>
      </c>
      <c r="DU57" s="10" t="str">
        <f>IFERROR(__xludf.DUMMYFUNCTION("""COMPUTED_VALUE"""),"-")</f>
        <v>-</v>
      </c>
      <c r="DV57" s="10" t="str">
        <f>IFERROR(__xludf.DUMMYFUNCTION("""COMPUTED_VALUE"""),"-")</f>
        <v>-</v>
      </c>
      <c r="DW57" s="10" t="str">
        <f>IFERROR(__xludf.DUMMYFUNCTION("""COMPUTED_VALUE"""),"-")</f>
        <v>-</v>
      </c>
      <c r="DX57" s="10" t="str">
        <f>IFERROR(__xludf.DUMMYFUNCTION("""COMPUTED_VALUE"""),"-")</f>
        <v>-</v>
      </c>
      <c r="DY57" s="10" t="str">
        <f>IFERROR(__xludf.DUMMYFUNCTION("""COMPUTED_VALUE"""),"-")</f>
        <v>-</v>
      </c>
      <c r="DZ57" s="10" t="str">
        <f>IFERROR(__xludf.DUMMYFUNCTION("""COMPUTED_VALUE"""),"-")</f>
        <v>-</v>
      </c>
      <c r="EA57" s="10" t="str">
        <f>IFERROR(__xludf.DUMMYFUNCTION("""COMPUTED_VALUE"""),"-")</f>
        <v>-</v>
      </c>
      <c r="EB57" s="10" t="str">
        <f>IFERROR(__xludf.DUMMYFUNCTION("""COMPUTED_VALUE"""),"-")</f>
        <v>-</v>
      </c>
      <c r="EC57" s="10" t="str">
        <f>IFERROR(__xludf.DUMMYFUNCTION("""COMPUTED_VALUE"""),"-")</f>
        <v>-</v>
      </c>
      <c r="ED57" s="10" t="str">
        <f>IFERROR(__xludf.DUMMYFUNCTION("""COMPUTED_VALUE"""),"-")</f>
        <v>-</v>
      </c>
      <c r="EE57" s="10" t="str">
        <f>IFERROR(__xludf.DUMMYFUNCTION("""COMPUTED_VALUE"""),"-")</f>
        <v>-</v>
      </c>
      <c r="EF57" s="10" t="str">
        <f>IFERROR(__xludf.DUMMYFUNCTION("""COMPUTED_VALUE"""),"-")</f>
        <v>-</v>
      </c>
      <c r="EG57" s="10" t="str">
        <f>IFERROR(__xludf.DUMMYFUNCTION("""COMPUTED_VALUE"""),"-")</f>
        <v>-</v>
      </c>
      <c r="EH57" s="10" t="str">
        <f>IFERROR(__xludf.DUMMYFUNCTION("""COMPUTED_VALUE"""),"-")</f>
        <v>-</v>
      </c>
      <c r="EI57" s="10" t="str">
        <f>IFERROR(__xludf.DUMMYFUNCTION("""COMPUTED_VALUE"""),"-")</f>
        <v>-</v>
      </c>
      <c r="EJ57" s="10" t="str">
        <f>IFERROR(__xludf.DUMMYFUNCTION("""COMPUTED_VALUE"""),"-")</f>
        <v>-</v>
      </c>
      <c r="EK57" s="10" t="str">
        <f>IFERROR(__xludf.DUMMYFUNCTION("""COMPUTED_VALUE"""),"-")</f>
        <v>-</v>
      </c>
      <c r="EL57" s="10" t="str">
        <f>IFERROR(__xludf.DUMMYFUNCTION("""COMPUTED_VALUE"""),"-")</f>
        <v>-</v>
      </c>
      <c r="EM57" s="10" t="str">
        <f>IFERROR(__xludf.DUMMYFUNCTION("""COMPUTED_VALUE"""),"-")</f>
        <v>-</v>
      </c>
      <c r="EN57" s="10" t="str">
        <f>IFERROR(__xludf.DUMMYFUNCTION("""COMPUTED_VALUE"""),"-")</f>
        <v>-</v>
      </c>
      <c r="EO57" s="10" t="str">
        <f>IFERROR(__xludf.DUMMYFUNCTION("""COMPUTED_VALUE"""),"-")</f>
        <v>-</v>
      </c>
      <c r="EP57" s="10" t="str">
        <f>IFERROR(__xludf.DUMMYFUNCTION("""COMPUTED_VALUE"""),"-")</f>
        <v>-</v>
      </c>
      <c r="EQ57" s="10" t="str">
        <f>IFERROR(__xludf.DUMMYFUNCTION("""COMPUTED_VALUE"""),"-")</f>
        <v>-</v>
      </c>
      <c r="ER57" s="10" t="str">
        <f>IFERROR(__xludf.DUMMYFUNCTION("""COMPUTED_VALUE"""),"-")</f>
        <v>-</v>
      </c>
      <c r="ES57" s="10" t="str">
        <f>IFERROR(__xludf.DUMMYFUNCTION("""COMPUTED_VALUE"""),"-")</f>
        <v>-</v>
      </c>
      <c r="ET57" s="10" t="str">
        <f>IFERROR(__xludf.DUMMYFUNCTION("""COMPUTED_VALUE"""),"-")</f>
        <v>-</v>
      </c>
      <c r="EU57" s="10" t="str">
        <f>IFERROR(__xludf.DUMMYFUNCTION("""COMPUTED_VALUE"""),"-")</f>
        <v>-</v>
      </c>
      <c r="EV57" s="10" t="str">
        <f>IFERROR(__xludf.DUMMYFUNCTION("""COMPUTED_VALUE"""),"-")</f>
        <v>-</v>
      </c>
      <c r="EW57" s="10" t="str">
        <f>IFERROR(__xludf.DUMMYFUNCTION("""COMPUTED_VALUE"""),"-")</f>
        <v>-</v>
      </c>
      <c r="EX57" s="10" t="str">
        <f>IFERROR(__xludf.DUMMYFUNCTION("""COMPUTED_VALUE"""),"-")</f>
        <v>-</v>
      </c>
      <c r="EY57" s="10" t="str">
        <f>IFERROR(__xludf.DUMMYFUNCTION("""COMPUTED_VALUE"""),"-")</f>
        <v>-</v>
      </c>
      <c r="EZ57" s="10" t="str">
        <f>IFERROR(__xludf.DUMMYFUNCTION("""COMPUTED_VALUE"""),"-")</f>
        <v>-</v>
      </c>
      <c r="FA57" s="10" t="str">
        <f>IFERROR(__xludf.DUMMYFUNCTION("""COMPUTED_VALUE"""),"-")</f>
        <v>-</v>
      </c>
      <c r="FB57" s="10" t="str">
        <f>IFERROR(__xludf.DUMMYFUNCTION("""COMPUTED_VALUE"""),"-")</f>
        <v>-</v>
      </c>
      <c r="FC57" s="10" t="str">
        <f>IFERROR(__xludf.DUMMYFUNCTION("""COMPUTED_VALUE"""),"-")</f>
        <v>-</v>
      </c>
      <c r="FD57" s="11" t="str">
        <f>IFERROR(__xludf.DUMMYFUNCTION("""COMPUTED_VALUE"""),"-")</f>
        <v>-</v>
      </c>
      <c r="FE57" s="10" t="str">
        <f>IFERROR(__xludf.DUMMYFUNCTION("""COMPUTED_VALUE"""),"-")</f>
        <v>-</v>
      </c>
      <c r="FF57" s="10" t="str">
        <f>IFERROR(__xludf.DUMMYFUNCTION("""COMPUTED_VALUE"""),"-")</f>
        <v>-</v>
      </c>
      <c r="FG57" s="10" t="str">
        <f>IFERROR(__xludf.DUMMYFUNCTION("""COMPUTED_VALUE"""),"-")</f>
        <v>-</v>
      </c>
      <c r="FH57" s="10" t="str">
        <f>IFERROR(__xludf.DUMMYFUNCTION("""COMPUTED_VALUE"""),"-")</f>
        <v>-</v>
      </c>
      <c r="FI57" s="10" t="str">
        <f>IFERROR(__xludf.DUMMYFUNCTION("""COMPUTED_VALUE"""),"-")</f>
        <v>-</v>
      </c>
      <c r="FJ57" s="10" t="str">
        <f>IFERROR(__xludf.DUMMYFUNCTION("""COMPUTED_VALUE"""),"-")</f>
        <v>-</v>
      </c>
      <c r="FK57" s="10" t="str">
        <f>IFERROR(__xludf.DUMMYFUNCTION("""COMPUTED_VALUE"""),"-")</f>
        <v>-</v>
      </c>
      <c r="FL57" s="10" t="str">
        <f>IFERROR(__xludf.DUMMYFUNCTION("""COMPUTED_VALUE"""),"-")</f>
        <v>-</v>
      </c>
      <c r="FM57" s="10" t="str">
        <f>IFERROR(__xludf.DUMMYFUNCTION("""COMPUTED_VALUE"""),"-")</f>
        <v>-</v>
      </c>
      <c r="FN57" s="10" t="str">
        <f>IFERROR(__xludf.DUMMYFUNCTION("""COMPUTED_VALUE"""),"-")</f>
        <v>-</v>
      </c>
      <c r="FO57" s="10" t="str">
        <f>IFERROR(__xludf.DUMMYFUNCTION("""COMPUTED_VALUE"""),"-")</f>
        <v>-</v>
      </c>
      <c r="FP57" s="10" t="str">
        <f>IFERROR(__xludf.DUMMYFUNCTION("""COMPUTED_VALUE"""),"-")</f>
        <v>-</v>
      </c>
      <c r="FQ57" s="10" t="str">
        <f>IFERROR(__xludf.DUMMYFUNCTION("""COMPUTED_VALUE"""),"-")</f>
        <v>-</v>
      </c>
      <c r="FR57" s="10" t="str">
        <f>IFERROR(__xludf.DUMMYFUNCTION("""COMPUTED_VALUE"""),"-")</f>
        <v>-</v>
      </c>
      <c r="FS57" s="10" t="str">
        <f>IFERROR(__xludf.DUMMYFUNCTION("""COMPUTED_VALUE"""),"-")</f>
        <v>-</v>
      </c>
      <c r="FT57" s="10" t="str">
        <f>IFERROR(__xludf.DUMMYFUNCTION("""COMPUTED_VALUE"""),"-")</f>
        <v>-</v>
      </c>
      <c r="FU57" s="10" t="str">
        <f>IFERROR(__xludf.DUMMYFUNCTION("""COMPUTED_VALUE"""),"-")</f>
        <v>-</v>
      </c>
      <c r="FV57" s="10" t="str">
        <f>IFERROR(__xludf.DUMMYFUNCTION("""COMPUTED_VALUE"""),"-")</f>
        <v>-</v>
      </c>
      <c r="FW57" s="10" t="str">
        <f>IFERROR(__xludf.DUMMYFUNCTION("""COMPUTED_VALUE"""),"-")</f>
        <v>-</v>
      </c>
      <c r="FX57" s="10" t="str">
        <f>IFERROR(__xludf.DUMMYFUNCTION("""COMPUTED_VALUE"""),"-")</f>
        <v>-</v>
      </c>
      <c r="FY57" s="10" t="str">
        <f>IFERROR(__xludf.DUMMYFUNCTION("""COMPUTED_VALUE"""),"-")</f>
        <v>-</v>
      </c>
      <c r="FZ57" s="10" t="str">
        <f>IFERROR(__xludf.DUMMYFUNCTION("""COMPUTED_VALUE"""),"-")</f>
        <v>-</v>
      </c>
      <c r="GA57" s="10" t="str">
        <f>IFERROR(__xludf.DUMMYFUNCTION("""COMPUTED_VALUE"""),"-")</f>
        <v>-</v>
      </c>
      <c r="GB57" s="10" t="str">
        <f>IFERROR(__xludf.DUMMYFUNCTION("""COMPUTED_VALUE"""),"-")</f>
        <v>-</v>
      </c>
      <c r="GC57" s="10" t="str">
        <f>IFERROR(__xludf.DUMMYFUNCTION("""COMPUTED_VALUE"""),"-")</f>
        <v>-</v>
      </c>
      <c r="GD57" s="10" t="str">
        <f>IFERROR(__xludf.DUMMYFUNCTION("""COMPUTED_VALUE"""),"-")</f>
        <v>-</v>
      </c>
      <c r="GE57" s="10" t="str">
        <f>IFERROR(__xludf.DUMMYFUNCTION("""COMPUTED_VALUE"""),"-")</f>
        <v>-</v>
      </c>
      <c r="GF57" s="10" t="str">
        <f>IFERROR(__xludf.DUMMYFUNCTION("""COMPUTED_VALUE"""),"-")</f>
        <v>-</v>
      </c>
      <c r="GG57" s="10" t="str">
        <f>IFERROR(__xludf.DUMMYFUNCTION("""COMPUTED_VALUE"""),"-")</f>
        <v>-</v>
      </c>
      <c r="GH57" s="10" t="str">
        <f>IFERROR(__xludf.DUMMYFUNCTION("""COMPUTED_VALUE"""),"-")</f>
        <v>-</v>
      </c>
      <c r="GI57" s="10" t="str">
        <f>IFERROR(__xludf.DUMMYFUNCTION("""COMPUTED_VALUE"""),"-")</f>
        <v>-</v>
      </c>
      <c r="GJ57" s="10" t="str">
        <f>IFERROR(__xludf.DUMMYFUNCTION("""COMPUTED_VALUE"""),"-")</f>
        <v>-</v>
      </c>
      <c r="GK57" s="10" t="str">
        <f>IFERROR(__xludf.DUMMYFUNCTION("""COMPUTED_VALUE"""),"-")</f>
        <v>-</v>
      </c>
      <c r="GL57" s="10" t="str">
        <f>IFERROR(__xludf.DUMMYFUNCTION("""COMPUTED_VALUE"""),"-")</f>
        <v>-</v>
      </c>
      <c r="GM57" s="10" t="str">
        <f>IFERROR(__xludf.DUMMYFUNCTION("""COMPUTED_VALUE"""),"-")</f>
        <v>-</v>
      </c>
      <c r="GN57" s="10" t="str">
        <f>IFERROR(__xludf.DUMMYFUNCTION("""COMPUTED_VALUE"""),"-")</f>
        <v>-</v>
      </c>
      <c r="GO57" s="10" t="str">
        <f>IFERROR(__xludf.DUMMYFUNCTION("""COMPUTED_VALUE"""),"-")</f>
        <v>-</v>
      </c>
      <c r="GP57" s="10" t="str">
        <f>IFERROR(__xludf.DUMMYFUNCTION("""COMPUTED_VALUE"""),"-")</f>
        <v>-</v>
      </c>
      <c r="GQ57" s="10" t="str">
        <f>IFERROR(__xludf.DUMMYFUNCTION("""COMPUTED_VALUE"""),"-")</f>
        <v>-</v>
      </c>
      <c r="GR57" s="10" t="str">
        <f>IFERROR(__xludf.DUMMYFUNCTION("""COMPUTED_VALUE"""),"-")</f>
        <v>-</v>
      </c>
      <c r="GS57" s="10" t="str">
        <f>IFERROR(__xludf.DUMMYFUNCTION("""COMPUTED_VALUE"""),"-")</f>
        <v>-</v>
      </c>
      <c r="GT57" s="10" t="str">
        <f>IFERROR(__xludf.DUMMYFUNCTION("""COMPUTED_VALUE"""),"-")</f>
        <v>-</v>
      </c>
      <c r="GU57" s="10" t="str">
        <f>IFERROR(__xludf.DUMMYFUNCTION("""COMPUTED_VALUE"""),"-")</f>
        <v>-</v>
      </c>
      <c r="GV57" s="10" t="str">
        <f>IFERROR(__xludf.DUMMYFUNCTION("""COMPUTED_VALUE"""),"-")</f>
        <v>-</v>
      </c>
      <c r="GW57" s="10" t="str">
        <f>IFERROR(__xludf.DUMMYFUNCTION("""COMPUTED_VALUE"""),"-")</f>
        <v>-</v>
      </c>
      <c r="GX57" s="10" t="str">
        <f>IFERROR(__xludf.DUMMYFUNCTION("""COMPUTED_VALUE"""),"-")</f>
        <v>-</v>
      </c>
      <c r="GY57" s="10" t="str">
        <f>IFERROR(__xludf.DUMMYFUNCTION("""COMPUTED_VALUE"""),"-")</f>
        <v>-</v>
      </c>
      <c r="GZ57" s="10" t="str">
        <f>IFERROR(__xludf.DUMMYFUNCTION("""COMPUTED_VALUE"""),"-")</f>
        <v>-</v>
      </c>
      <c r="HA57" s="10" t="str">
        <f>IFERROR(__xludf.DUMMYFUNCTION("""COMPUTED_VALUE"""),"-")</f>
        <v>-</v>
      </c>
      <c r="HB57" s="10" t="str">
        <f>IFERROR(__xludf.DUMMYFUNCTION("""COMPUTED_VALUE"""),"-")</f>
        <v>-</v>
      </c>
      <c r="HC57" s="10" t="str">
        <f>IFERROR(__xludf.DUMMYFUNCTION("""COMPUTED_VALUE"""),"-")</f>
        <v>-</v>
      </c>
      <c r="HD57" s="10" t="str">
        <f>IFERROR(__xludf.DUMMYFUNCTION("""COMPUTED_VALUE"""),"-")</f>
        <v>-</v>
      </c>
      <c r="HE57" s="10" t="str">
        <f>IFERROR(__xludf.DUMMYFUNCTION("""COMPUTED_VALUE"""),"-")</f>
        <v>-</v>
      </c>
      <c r="HF57" s="10" t="str">
        <f>IFERROR(__xludf.DUMMYFUNCTION("""COMPUTED_VALUE"""),"-")</f>
        <v>-</v>
      </c>
      <c r="HG57" s="10" t="str">
        <f>IFERROR(__xludf.DUMMYFUNCTION("""COMPUTED_VALUE"""),"-")</f>
        <v>-</v>
      </c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</row>
    <row r="58">
      <c r="A58" s="7"/>
      <c r="B58" s="8"/>
      <c r="C58" s="8" t="str">
        <f t="shared" si="1"/>
        <v>46 - 56</v>
      </c>
      <c r="D58" s="7" t="str">
        <f>IFERROR(__xludf.DUMMYFUNCTION("""COMPUTED_VALUE"""),"NikolaD")</f>
        <v>NikolaD</v>
      </c>
      <c r="E58" s="7" t="str">
        <f>IFERROR(__xludf.DUMMYFUNCTION("""COMPUTED_VALUE"""),"Nikola")</f>
        <v>Nikola</v>
      </c>
      <c r="F58" s="7" t="str">
        <f>IFERROR(__xludf.DUMMYFUNCTION("""COMPUTED_VALUE"""),"Dobričić")</f>
        <v>Dobričić</v>
      </c>
      <c r="G58" s="9">
        <f>IFERROR(__xludf.DUMMYFUNCTION("""COMPUTED_VALUE"""),58.0)</f>
        <v>58</v>
      </c>
      <c r="H58" s="7" t="str">
        <f>IFERROR(__xludf.DUMMYFUNCTION("""COMPUTED_VALUE"""),"ODOBREN")</f>
        <v>ODOBREN</v>
      </c>
      <c r="I58" s="7" t="str">
        <f>IFERROR(__xludf.DUMMYFUNCTION("""COMPUTED_VALUE"""),"Stari grad")</f>
        <v>Stari grad</v>
      </c>
      <c r="J58" s="7" t="str">
        <f>IFERROR(__xludf.DUMMYFUNCTION("""COMPUTED_VALUE"""),"Matematička gimnazija")</f>
        <v>Matematička gimnazija</v>
      </c>
      <c r="K58" s="7" t="str">
        <f>IFERROR(__xludf.DUMMYFUNCTION("""COMPUTED_VALUE"""),"I")</f>
        <v>I</v>
      </c>
      <c r="L58" s="7" t="str">
        <f>IFERROR(__xludf.DUMMYFUNCTION("""COMPUTED_VALUE"""),"B")</f>
        <v>B</v>
      </c>
      <c r="M58" s="7" t="str">
        <f>IFERROR(__xludf.DUMMYFUNCTION("""COMPUTED_VALUE"""),"Ivana Mastilović Jovanović")</f>
        <v>Ivana Mastilović Jovanović</v>
      </c>
      <c r="N58" s="11">
        <f>IFERROR(__xludf.DUMMYFUNCTION("""COMPUTED_VALUE"""),15.0)</f>
        <v>15</v>
      </c>
      <c r="O58" s="10">
        <f>IFERROR(__xludf.DUMMYFUNCTION("""COMPUTED_VALUE"""),43.0)</f>
        <v>43</v>
      </c>
      <c r="P58" s="10">
        <f>IFERROR(__xludf.DUMMYFUNCTION("""COMPUTED_VALUE"""),0.0)</f>
        <v>0</v>
      </c>
      <c r="Q58" s="10" t="str">
        <f>IFERROR(__xludf.DUMMYFUNCTION("""COMPUTED_VALUE"""),"-")</f>
        <v>-</v>
      </c>
      <c r="R58" s="10" t="str">
        <f>IFERROR(__xludf.DUMMYFUNCTION("""COMPUTED_VALUE"""),"-")</f>
        <v>-</v>
      </c>
      <c r="S58" s="10" t="str">
        <f>IFERROR(__xludf.DUMMYFUNCTION("""COMPUTED_VALUE"""),"-")</f>
        <v>-</v>
      </c>
      <c r="T58" s="11">
        <f>IFERROR(__xludf.DUMMYFUNCTION("""COMPUTED_VALUE"""),1.0)</f>
        <v>1</v>
      </c>
      <c r="U58" s="10">
        <f>IFERROR(__xludf.DUMMYFUNCTION("""COMPUTED_VALUE"""),1.0)</f>
        <v>1</v>
      </c>
      <c r="V58" s="10">
        <f>IFERROR(__xludf.DUMMYFUNCTION("""COMPUTED_VALUE"""),1.0)</f>
        <v>1</v>
      </c>
      <c r="W58" s="10">
        <f>IFERROR(__xludf.DUMMYFUNCTION("""COMPUTED_VALUE"""),1.0)</f>
        <v>1</v>
      </c>
      <c r="X58" s="10">
        <f>IFERROR(__xludf.DUMMYFUNCTION("""COMPUTED_VALUE"""),1.0)</f>
        <v>1</v>
      </c>
      <c r="Y58" s="10">
        <f>IFERROR(__xludf.DUMMYFUNCTION("""COMPUTED_VALUE"""),1.0)</f>
        <v>1</v>
      </c>
      <c r="Z58" s="10" t="str">
        <f>IFERROR(__xludf.DUMMYFUNCTION("""COMPUTED_VALUE"""),"TLE")</f>
        <v>TLE</v>
      </c>
      <c r="AA58" s="10" t="str">
        <f>IFERROR(__xludf.DUMMYFUNCTION("""COMPUTED_VALUE"""),"TLE")</f>
        <v>TLE</v>
      </c>
      <c r="AB58" s="10" t="str">
        <f>IFERROR(__xludf.DUMMYFUNCTION("""COMPUTED_VALUE"""),"TLE")</f>
        <v>TLE</v>
      </c>
      <c r="AC58" s="10" t="str">
        <f>IFERROR(__xludf.DUMMYFUNCTION("""COMPUTED_VALUE"""),"TLE")</f>
        <v>TLE</v>
      </c>
      <c r="AD58" s="10" t="str">
        <f>IFERROR(__xludf.DUMMYFUNCTION("""COMPUTED_VALUE"""),"TLE")</f>
        <v>TLE</v>
      </c>
      <c r="AE58" s="10">
        <f>IFERROR(__xludf.DUMMYFUNCTION("""COMPUTED_VALUE"""),1.0)</f>
        <v>1</v>
      </c>
      <c r="AF58" s="10" t="str">
        <f>IFERROR(__xludf.DUMMYFUNCTION("""COMPUTED_VALUE"""),"TLE")</f>
        <v>TLE</v>
      </c>
      <c r="AG58" s="10" t="str">
        <f>IFERROR(__xludf.DUMMYFUNCTION("""COMPUTED_VALUE"""),"TLE")</f>
        <v>TLE</v>
      </c>
      <c r="AH58" s="10" t="str">
        <f>IFERROR(__xludf.DUMMYFUNCTION("""COMPUTED_VALUE"""),"TLE")</f>
        <v>TLE</v>
      </c>
      <c r="AI58" s="10" t="str">
        <f>IFERROR(__xludf.DUMMYFUNCTION("""COMPUTED_VALUE"""),"TLE")</f>
        <v>TLE</v>
      </c>
      <c r="AJ58" s="10" t="str">
        <f>IFERROR(__xludf.DUMMYFUNCTION("""COMPUTED_VALUE"""),"TLE")</f>
        <v>TLE</v>
      </c>
      <c r="AK58" s="10" t="str">
        <f>IFERROR(__xludf.DUMMYFUNCTION("""COMPUTED_VALUE"""),"TLE")</f>
        <v>TLE</v>
      </c>
      <c r="AL58" s="10" t="str">
        <f>IFERROR(__xludf.DUMMYFUNCTION("""COMPUTED_VALUE"""),"TLE")</f>
        <v>TLE</v>
      </c>
      <c r="AM58" s="10" t="str">
        <f>IFERROR(__xludf.DUMMYFUNCTION("""COMPUTED_VALUE"""),"TLE")</f>
        <v>TLE</v>
      </c>
      <c r="AN58" s="11" t="str">
        <f>IFERROR(__xludf.DUMMYFUNCTION("""COMPUTED_VALUE"""),"WA")</f>
        <v>WA</v>
      </c>
      <c r="AO58" s="10">
        <f>IFERROR(__xludf.DUMMYFUNCTION("""COMPUTED_VALUE"""),1.0)</f>
        <v>1</v>
      </c>
      <c r="AP58" s="10">
        <f>IFERROR(__xludf.DUMMYFUNCTION("""COMPUTED_VALUE"""),1.0)</f>
        <v>1</v>
      </c>
      <c r="AQ58" s="10">
        <f>IFERROR(__xludf.DUMMYFUNCTION("""COMPUTED_VALUE"""),1.0)</f>
        <v>1</v>
      </c>
      <c r="AR58" s="10">
        <f>IFERROR(__xludf.DUMMYFUNCTION("""COMPUTED_VALUE"""),1.0)</f>
        <v>1</v>
      </c>
      <c r="AS58" s="10">
        <f>IFERROR(__xludf.DUMMYFUNCTION("""COMPUTED_VALUE"""),1.0)</f>
        <v>1</v>
      </c>
      <c r="AT58" s="10">
        <f>IFERROR(__xludf.DUMMYFUNCTION("""COMPUTED_VALUE"""),1.0)</f>
        <v>1</v>
      </c>
      <c r="AU58" s="10">
        <f>IFERROR(__xludf.DUMMYFUNCTION("""COMPUTED_VALUE"""),1.0)</f>
        <v>1</v>
      </c>
      <c r="AV58" s="10">
        <f>IFERROR(__xludf.DUMMYFUNCTION("""COMPUTED_VALUE"""),1.0)</f>
        <v>1</v>
      </c>
      <c r="AW58" s="10">
        <f>IFERROR(__xludf.DUMMYFUNCTION("""COMPUTED_VALUE"""),1.0)</f>
        <v>1</v>
      </c>
      <c r="AX58" s="10">
        <f>IFERROR(__xludf.DUMMYFUNCTION("""COMPUTED_VALUE"""),1.0)</f>
        <v>1</v>
      </c>
      <c r="AY58" s="10">
        <f>IFERROR(__xludf.DUMMYFUNCTION("""COMPUTED_VALUE"""),1.0)</f>
        <v>1</v>
      </c>
      <c r="AZ58" s="10" t="str">
        <f>IFERROR(__xludf.DUMMYFUNCTION("""COMPUTED_VALUE"""),"WA")</f>
        <v>WA</v>
      </c>
      <c r="BA58" s="10" t="str">
        <f>IFERROR(__xludf.DUMMYFUNCTION("""COMPUTED_VALUE"""),"WA")</f>
        <v>WA</v>
      </c>
      <c r="BB58" s="10" t="str">
        <f>IFERROR(__xludf.DUMMYFUNCTION("""COMPUTED_VALUE"""),"WA")</f>
        <v>WA</v>
      </c>
      <c r="BC58" s="10" t="str">
        <f>IFERROR(__xludf.DUMMYFUNCTION("""COMPUTED_VALUE"""),"WA")</f>
        <v>WA</v>
      </c>
      <c r="BD58" s="10" t="str">
        <f>IFERROR(__xludf.DUMMYFUNCTION("""COMPUTED_VALUE"""),"WA")</f>
        <v>WA</v>
      </c>
      <c r="BE58" s="10" t="str">
        <f>IFERROR(__xludf.DUMMYFUNCTION("""COMPUTED_VALUE"""),"WA")</f>
        <v>WA</v>
      </c>
      <c r="BF58" s="10" t="str">
        <f>IFERROR(__xludf.DUMMYFUNCTION("""COMPUTED_VALUE"""),"WA")</f>
        <v>WA</v>
      </c>
      <c r="BG58" s="10" t="str">
        <f>IFERROR(__xludf.DUMMYFUNCTION("""COMPUTED_VALUE"""),"WA")</f>
        <v>WA</v>
      </c>
      <c r="BH58" s="10" t="str">
        <f>IFERROR(__xludf.DUMMYFUNCTION("""COMPUTED_VALUE"""),"WA")</f>
        <v>WA</v>
      </c>
      <c r="BI58" s="10" t="str">
        <f>IFERROR(__xludf.DUMMYFUNCTION("""COMPUTED_VALUE"""),"WA")</f>
        <v>WA</v>
      </c>
      <c r="BJ58" s="10" t="str">
        <f>IFERROR(__xludf.DUMMYFUNCTION("""COMPUTED_VALUE"""),"WA")</f>
        <v>WA</v>
      </c>
      <c r="BK58" s="10" t="str">
        <f>IFERROR(__xludf.DUMMYFUNCTION("""COMPUTED_VALUE"""),"WA")</f>
        <v>WA</v>
      </c>
      <c r="BL58" s="11">
        <f>IFERROR(__xludf.DUMMYFUNCTION("""COMPUTED_VALUE"""),1.0)</f>
        <v>1</v>
      </c>
      <c r="BM58" s="10" t="str">
        <f>IFERROR(__xludf.DUMMYFUNCTION("""COMPUTED_VALUE"""),"WA")</f>
        <v>WA</v>
      </c>
      <c r="BN58" s="10" t="str">
        <f>IFERROR(__xludf.DUMMYFUNCTION("""COMPUTED_VALUE"""),"WA")</f>
        <v>WA</v>
      </c>
      <c r="BO58" s="10" t="str">
        <f>IFERROR(__xludf.DUMMYFUNCTION("""COMPUTED_VALUE"""),"TLE")</f>
        <v>TLE</v>
      </c>
      <c r="BP58" s="10" t="str">
        <f>IFERROR(__xludf.DUMMYFUNCTION("""COMPUTED_VALUE"""),"TLE")</f>
        <v>TLE</v>
      </c>
      <c r="BQ58" s="10" t="str">
        <f>IFERROR(__xludf.DUMMYFUNCTION("""COMPUTED_VALUE"""),"TLE")</f>
        <v>TLE</v>
      </c>
      <c r="BR58" s="10" t="str">
        <f>IFERROR(__xludf.DUMMYFUNCTION("""COMPUTED_VALUE"""),"WA")</f>
        <v>WA</v>
      </c>
      <c r="BS58" s="10" t="str">
        <f>IFERROR(__xludf.DUMMYFUNCTION("""COMPUTED_VALUE"""),"WA")</f>
        <v>WA</v>
      </c>
      <c r="BT58" s="10" t="str">
        <f>IFERROR(__xludf.DUMMYFUNCTION("""COMPUTED_VALUE"""),"WA")</f>
        <v>WA</v>
      </c>
      <c r="BU58" s="10">
        <f>IFERROR(__xludf.DUMMYFUNCTION("""COMPUTED_VALUE"""),1.0)</f>
        <v>1</v>
      </c>
      <c r="BV58" s="10">
        <f>IFERROR(__xludf.DUMMYFUNCTION("""COMPUTED_VALUE"""),1.0)</f>
        <v>1</v>
      </c>
      <c r="BW58" s="10">
        <f>IFERROR(__xludf.DUMMYFUNCTION("""COMPUTED_VALUE"""),1.0)</f>
        <v>1</v>
      </c>
      <c r="BX58" s="10" t="str">
        <f>IFERROR(__xludf.DUMMYFUNCTION("""COMPUTED_VALUE"""),"WA")</f>
        <v>WA</v>
      </c>
      <c r="BY58" s="10" t="str">
        <f>IFERROR(__xludf.DUMMYFUNCTION("""COMPUTED_VALUE"""),"WA")</f>
        <v>WA</v>
      </c>
      <c r="BZ58" s="10" t="str">
        <f>IFERROR(__xludf.DUMMYFUNCTION("""COMPUTED_VALUE"""),"WA")</f>
        <v>WA</v>
      </c>
      <c r="CA58" s="10" t="str">
        <f>IFERROR(__xludf.DUMMYFUNCTION("""COMPUTED_VALUE"""),"WA")</f>
        <v>WA</v>
      </c>
      <c r="CB58" s="10" t="str">
        <f>IFERROR(__xludf.DUMMYFUNCTION("""COMPUTED_VALUE"""),"WA")</f>
        <v>WA</v>
      </c>
      <c r="CC58" s="10" t="str">
        <f>IFERROR(__xludf.DUMMYFUNCTION("""COMPUTED_VALUE"""),"WA")</f>
        <v>WA</v>
      </c>
      <c r="CD58" s="10" t="str">
        <f>IFERROR(__xludf.DUMMYFUNCTION("""COMPUTED_VALUE"""),"WA")</f>
        <v>WA</v>
      </c>
      <c r="CE58" s="10">
        <f>IFERROR(__xludf.DUMMYFUNCTION("""COMPUTED_VALUE"""),1.0)</f>
        <v>1</v>
      </c>
      <c r="CF58" s="10">
        <f>IFERROR(__xludf.DUMMYFUNCTION("""COMPUTED_VALUE"""),1.0)</f>
        <v>1</v>
      </c>
      <c r="CG58" s="10">
        <f>IFERROR(__xludf.DUMMYFUNCTION("""COMPUTED_VALUE"""),1.0)</f>
        <v>1</v>
      </c>
      <c r="CH58" s="10" t="str">
        <f>IFERROR(__xludf.DUMMYFUNCTION("""COMPUTED_VALUE"""),"WA")</f>
        <v>WA</v>
      </c>
      <c r="CI58" s="10" t="str">
        <f>IFERROR(__xludf.DUMMYFUNCTION("""COMPUTED_VALUE"""),"TLE")</f>
        <v>TLE</v>
      </c>
      <c r="CJ58" s="10" t="str">
        <f>IFERROR(__xludf.DUMMYFUNCTION("""COMPUTED_VALUE"""),"WA")</f>
        <v>WA</v>
      </c>
      <c r="CK58" s="10" t="str">
        <f>IFERROR(__xludf.DUMMYFUNCTION("""COMPUTED_VALUE"""),"TLE")</f>
        <v>TLE</v>
      </c>
      <c r="CL58" s="10" t="str">
        <f>IFERROR(__xludf.DUMMYFUNCTION("""COMPUTED_VALUE"""),"TLE")</f>
        <v>TLE</v>
      </c>
      <c r="CM58" s="10" t="str">
        <f>IFERROR(__xludf.DUMMYFUNCTION("""COMPUTED_VALUE"""),"TLE")</f>
        <v>TLE</v>
      </c>
      <c r="CN58" s="10" t="str">
        <f>IFERROR(__xludf.DUMMYFUNCTION("""COMPUTED_VALUE"""),"WA")</f>
        <v>WA</v>
      </c>
      <c r="CO58" s="11" t="str">
        <f>IFERROR(__xludf.DUMMYFUNCTION("""COMPUTED_VALUE"""),"-")</f>
        <v>-</v>
      </c>
      <c r="CP58" s="10" t="str">
        <f>IFERROR(__xludf.DUMMYFUNCTION("""COMPUTED_VALUE"""),"-")</f>
        <v>-</v>
      </c>
      <c r="CQ58" s="10" t="str">
        <f>IFERROR(__xludf.DUMMYFUNCTION("""COMPUTED_VALUE"""),"-")</f>
        <v>-</v>
      </c>
      <c r="CR58" s="10" t="str">
        <f>IFERROR(__xludf.DUMMYFUNCTION("""COMPUTED_VALUE"""),"-")</f>
        <v>-</v>
      </c>
      <c r="CS58" s="10" t="str">
        <f>IFERROR(__xludf.DUMMYFUNCTION("""COMPUTED_VALUE"""),"-")</f>
        <v>-</v>
      </c>
      <c r="CT58" s="10" t="str">
        <f>IFERROR(__xludf.DUMMYFUNCTION("""COMPUTED_VALUE"""),"-")</f>
        <v>-</v>
      </c>
      <c r="CU58" s="10" t="str">
        <f>IFERROR(__xludf.DUMMYFUNCTION("""COMPUTED_VALUE"""),"-")</f>
        <v>-</v>
      </c>
      <c r="CV58" s="10" t="str">
        <f>IFERROR(__xludf.DUMMYFUNCTION("""COMPUTED_VALUE"""),"-")</f>
        <v>-</v>
      </c>
      <c r="CW58" s="10" t="str">
        <f>IFERROR(__xludf.DUMMYFUNCTION("""COMPUTED_VALUE"""),"-")</f>
        <v>-</v>
      </c>
      <c r="CX58" s="10" t="str">
        <f>IFERROR(__xludf.DUMMYFUNCTION("""COMPUTED_VALUE"""),"-")</f>
        <v>-</v>
      </c>
      <c r="CY58" s="10" t="str">
        <f>IFERROR(__xludf.DUMMYFUNCTION("""COMPUTED_VALUE"""),"-")</f>
        <v>-</v>
      </c>
      <c r="CZ58" s="10" t="str">
        <f>IFERROR(__xludf.DUMMYFUNCTION("""COMPUTED_VALUE"""),"-")</f>
        <v>-</v>
      </c>
      <c r="DA58" s="10" t="str">
        <f>IFERROR(__xludf.DUMMYFUNCTION("""COMPUTED_VALUE"""),"-")</f>
        <v>-</v>
      </c>
      <c r="DB58" s="10" t="str">
        <f>IFERROR(__xludf.DUMMYFUNCTION("""COMPUTED_VALUE"""),"-")</f>
        <v>-</v>
      </c>
      <c r="DC58" s="10" t="str">
        <f>IFERROR(__xludf.DUMMYFUNCTION("""COMPUTED_VALUE"""),"-")</f>
        <v>-</v>
      </c>
      <c r="DD58" s="10" t="str">
        <f>IFERROR(__xludf.DUMMYFUNCTION("""COMPUTED_VALUE"""),"-")</f>
        <v>-</v>
      </c>
      <c r="DE58" s="10" t="str">
        <f>IFERROR(__xludf.DUMMYFUNCTION("""COMPUTED_VALUE"""),"-")</f>
        <v>-</v>
      </c>
      <c r="DF58" s="10" t="str">
        <f>IFERROR(__xludf.DUMMYFUNCTION("""COMPUTED_VALUE"""),"-")</f>
        <v>-</v>
      </c>
      <c r="DG58" s="10" t="str">
        <f>IFERROR(__xludf.DUMMYFUNCTION("""COMPUTED_VALUE"""),"-")</f>
        <v>-</v>
      </c>
      <c r="DH58" s="10" t="str">
        <f>IFERROR(__xludf.DUMMYFUNCTION("""COMPUTED_VALUE"""),"-")</f>
        <v>-</v>
      </c>
      <c r="DI58" s="10" t="str">
        <f>IFERROR(__xludf.DUMMYFUNCTION("""COMPUTED_VALUE"""),"-")</f>
        <v>-</v>
      </c>
      <c r="DJ58" s="10" t="str">
        <f>IFERROR(__xludf.DUMMYFUNCTION("""COMPUTED_VALUE"""),"-")</f>
        <v>-</v>
      </c>
      <c r="DK58" s="10" t="str">
        <f>IFERROR(__xludf.DUMMYFUNCTION("""COMPUTED_VALUE"""),"-")</f>
        <v>-</v>
      </c>
      <c r="DL58" s="10" t="str">
        <f>IFERROR(__xludf.DUMMYFUNCTION("""COMPUTED_VALUE"""),"-")</f>
        <v>-</v>
      </c>
      <c r="DM58" s="10" t="str">
        <f>IFERROR(__xludf.DUMMYFUNCTION("""COMPUTED_VALUE"""),"-")</f>
        <v>-</v>
      </c>
      <c r="DN58" s="10" t="str">
        <f>IFERROR(__xludf.DUMMYFUNCTION("""COMPUTED_VALUE"""),"-")</f>
        <v>-</v>
      </c>
      <c r="DO58" s="10" t="str">
        <f>IFERROR(__xludf.DUMMYFUNCTION("""COMPUTED_VALUE"""),"-")</f>
        <v>-</v>
      </c>
      <c r="DP58" s="10" t="str">
        <f>IFERROR(__xludf.DUMMYFUNCTION("""COMPUTED_VALUE"""),"-")</f>
        <v>-</v>
      </c>
      <c r="DQ58" s="10" t="str">
        <f>IFERROR(__xludf.DUMMYFUNCTION("""COMPUTED_VALUE"""),"-")</f>
        <v>-</v>
      </c>
      <c r="DR58" s="10" t="str">
        <f>IFERROR(__xludf.DUMMYFUNCTION("""COMPUTED_VALUE"""),"-")</f>
        <v>-</v>
      </c>
      <c r="DS58" s="10" t="str">
        <f>IFERROR(__xludf.DUMMYFUNCTION("""COMPUTED_VALUE"""),"-")</f>
        <v>-</v>
      </c>
      <c r="DT58" s="10" t="str">
        <f>IFERROR(__xludf.DUMMYFUNCTION("""COMPUTED_VALUE"""),"-")</f>
        <v>-</v>
      </c>
      <c r="DU58" s="10" t="str">
        <f>IFERROR(__xludf.DUMMYFUNCTION("""COMPUTED_VALUE"""),"-")</f>
        <v>-</v>
      </c>
      <c r="DV58" s="10" t="str">
        <f>IFERROR(__xludf.DUMMYFUNCTION("""COMPUTED_VALUE"""),"-")</f>
        <v>-</v>
      </c>
      <c r="DW58" s="10" t="str">
        <f>IFERROR(__xludf.DUMMYFUNCTION("""COMPUTED_VALUE"""),"-")</f>
        <v>-</v>
      </c>
      <c r="DX58" s="10" t="str">
        <f>IFERROR(__xludf.DUMMYFUNCTION("""COMPUTED_VALUE"""),"-")</f>
        <v>-</v>
      </c>
      <c r="DY58" s="10" t="str">
        <f>IFERROR(__xludf.DUMMYFUNCTION("""COMPUTED_VALUE"""),"-")</f>
        <v>-</v>
      </c>
      <c r="DZ58" s="10" t="str">
        <f>IFERROR(__xludf.DUMMYFUNCTION("""COMPUTED_VALUE"""),"-")</f>
        <v>-</v>
      </c>
      <c r="EA58" s="10" t="str">
        <f>IFERROR(__xludf.DUMMYFUNCTION("""COMPUTED_VALUE"""),"-")</f>
        <v>-</v>
      </c>
      <c r="EB58" s="10" t="str">
        <f>IFERROR(__xludf.DUMMYFUNCTION("""COMPUTED_VALUE"""),"-")</f>
        <v>-</v>
      </c>
      <c r="EC58" s="10" t="str">
        <f>IFERROR(__xludf.DUMMYFUNCTION("""COMPUTED_VALUE"""),"-")</f>
        <v>-</v>
      </c>
      <c r="ED58" s="10" t="str">
        <f>IFERROR(__xludf.DUMMYFUNCTION("""COMPUTED_VALUE"""),"-")</f>
        <v>-</v>
      </c>
      <c r="EE58" s="10" t="str">
        <f>IFERROR(__xludf.DUMMYFUNCTION("""COMPUTED_VALUE"""),"-")</f>
        <v>-</v>
      </c>
      <c r="EF58" s="10" t="str">
        <f>IFERROR(__xludf.DUMMYFUNCTION("""COMPUTED_VALUE"""),"-")</f>
        <v>-</v>
      </c>
      <c r="EG58" s="10" t="str">
        <f>IFERROR(__xludf.DUMMYFUNCTION("""COMPUTED_VALUE"""),"-")</f>
        <v>-</v>
      </c>
      <c r="EH58" s="10" t="str">
        <f>IFERROR(__xludf.DUMMYFUNCTION("""COMPUTED_VALUE"""),"-")</f>
        <v>-</v>
      </c>
      <c r="EI58" s="10" t="str">
        <f>IFERROR(__xludf.DUMMYFUNCTION("""COMPUTED_VALUE"""),"-")</f>
        <v>-</v>
      </c>
      <c r="EJ58" s="10" t="str">
        <f>IFERROR(__xludf.DUMMYFUNCTION("""COMPUTED_VALUE"""),"-")</f>
        <v>-</v>
      </c>
      <c r="EK58" s="10" t="str">
        <f>IFERROR(__xludf.DUMMYFUNCTION("""COMPUTED_VALUE"""),"-")</f>
        <v>-</v>
      </c>
      <c r="EL58" s="10" t="str">
        <f>IFERROR(__xludf.DUMMYFUNCTION("""COMPUTED_VALUE"""),"-")</f>
        <v>-</v>
      </c>
      <c r="EM58" s="10" t="str">
        <f>IFERROR(__xludf.DUMMYFUNCTION("""COMPUTED_VALUE"""),"-")</f>
        <v>-</v>
      </c>
      <c r="EN58" s="10" t="str">
        <f>IFERROR(__xludf.DUMMYFUNCTION("""COMPUTED_VALUE"""),"-")</f>
        <v>-</v>
      </c>
      <c r="EO58" s="10" t="str">
        <f>IFERROR(__xludf.DUMMYFUNCTION("""COMPUTED_VALUE"""),"-")</f>
        <v>-</v>
      </c>
      <c r="EP58" s="10" t="str">
        <f>IFERROR(__xludf.DUMMYFUNCTION("""COMPUTED_VALUE"""),"-")</f>
        <v>-</v>
      </c>
      <c r="EQ58" s="10" t="str">
        <f>IFERROR(__xludf.DUMMYFUNCTION("""COMPUTED_VALUE"""),"-")</f>
        <v>-</v>
      </c>
      <c r="ER58" s="10" t="str">
        <f>IFERROR(__xludf.DUMMYFUNCTION("""COMPUTED_VALUE"""),"-")</f>
        <v>-</v>
      </c>
      <c r="ES58" s="10" t="str">
        <f>IFERROR(__xludf.DUMMYFUNCTION("""COMPUTED_VALUE"""),"-")</f>
        <v>-</v>
      </c>
      <c r="ET58" s="10" t="str">
        <f>IFERROR(__xludf.DUMMYFUNCTION("""COMPUTED_VALUE"""),"-")</f>
        <v>-</v>
      </c>
      <c r="EU58" s="10" t="str">
        <f>IFERROR(__xludf.DUMMYFUNCTION("""COMPUTED_VALUE"""),"-")</f>
        <v>-</v>
      </c>
      <c r="EV58" s="10" t="str">
        <f>IFERROR(__xludf.DUMMYFUNCTION("""COMPUTED_VALUE"""),"-")</f>
        <v>-</v>
      </c>
      <c r="EW58" s="10" t="str">
        <f>IFERROR(__xludf.DUMMYFUNCTION("""COMPUTED_VALUE"""),"-")</f>
        <v>-</v>
      </c>
      <c r="EX58" s="10" t="str">
        <f>IFERROR(__xludf.DUMMYFUNCTION("""COMPUTED_VALUE"""),"-")</f>
        <v>-</v>
      </c>
      <c r="EY58" s="10" t="str">
        <f>IFERROR(__xludf.DUMMYFUNCTION("""COMPUTED_VALUE"""),"-")</f>
        <v>-</v>
      </c>
      <c r="EZ58" s="10" t="str">
        <f>IFERROR(__xludf.DUMMYFUNCTION("""COMPUTED_VALUE"""),"-")</f>
        <v>-</v>
      </c>
      <c r="FA58" s="10" t="str">
        <f>IFERROR(__xludf.DUMMYFUNCTION("""COMPUTED_VALUE"""),"-")</f>
        <v>-</v>
      </c>
      <c r="FB58" s="10" t="str">
        <f>IFERROR(__xludf.DUMMYFUNCTION("""COMPUTED_VALUE"""),"-")</f>
        <v>-</v>
      </c>
      <c r="FC58" s="10" t="str">
        <f>IFERROR(__xludf.DUMMYFUNCTION("""COMPUTED_VALUE"""),"-")</f>
        <v>-</v>
      </c>
      <c r="FD58" s="11" t="str">
        <f>IFERROR(__xludf.DUMMYFUNCTION("""COMPUTED_VALUE"""),"-")</f>
        <v>-</v>
      </c>
      <c r="FE58" s="10" t="str">
        <f>IFERROR(__xludf.DUMMYFUNCTION("""COMPUTED_VALUE"""),"-")</f>
        <v>-</v>
      </c>
      <c r="FF58" s="10" t="str">
        <f>IFERROR(__xludf.DUMMYFUNCTION("""COMPUTED_VALUE"""),"-")</f>
        <v>-</v>
      </c>
      <c r="FG58" s="10" t="str">
        <f>IFERROR(__xludf.DUMMYFUNCTION("""COMPUTED_VALUE"""),"-")</f>
        <v>-</v>
      </c>
      <c r="FH58" s="10" t="str">
        <f>IFERROR(__xludf.DUMMYFUNCTION("""COMPUTED_VALUE"""),"-")</f>
        <v>-</v>
      </c>
      <c r="FI58" s="10" t="str">
        <f>IFERROR(__xludf.DUMMYFUNCTION("""COMPUTED_VALUE"""),"-")</f>
        <v>-</v>
      </c>
      <c r="FJ58" s="10" t="str">
        <f>IFERROR(__xludf.DUMMYFUNCTION("""COMPUTED_VALUE"""),"-")</f>
        <v>-</v>
      </c>
      <c r="FK58" s="10" t="str">
        <f>IFERROR(__xludf.DUMMYFUNCTION("""COMPUTED_VALUE"""),"-")</f>
        <v>-</v>
      </c>
      <c r="FL58" s="10" t="str">
        <f>IFERROR(__xludf.DUMMYFUNCTION("""COMPUTED_VALUE"""),"-")</f>
        <v>-</v>
      </c>
      <c r="FM58" s="10" t="str">
        <f>IFERROR(__xludf.DUMMYFUNCTION("""COMPUTED_VALUE"""),"-")</f>
        <v>-</v>
      </c>
      <c r="FN58" s="10" t="str">
        <f>IFERROR(__xludf.DUMMYFUNCTION("""COMPUTED_VALUE"""),"-")</f>
        <v>-</v>
      </c>
      <c r="FO58" s="10" t="str">
        <f>IFERROR(__xludf.DUMMYFUNCTION("""COMPUTED_VALUE"""),"-")</f>
        <v>-</v>
      </c>
      <c r="FP58" s="10" t="str">
        <f>IFERROR(__xludf.DUMMYFUNCTION("""COMPUTED_VALUE"""),"-")</f>
        <v>-</v>
      </c>
      <c r="FQ58" s="10" t="str">
        <f>IFERROR(__xludf.DUMMYFUNCTION("""COMPUTED_VALUE"""),"-")</f>
        <v>-</v>
      </c>
      <c r="FR58" s="10" t="str">
        <f>IFERROR(__xludf.DUMMYFUNCTION("""COMPUTED_VALUE"""),"-")</f>
        <v>-</v>
      </c>
      <c r="FS58" s="10" t="str">
        <f>IFERROR(__xludf.DUMMYFUNCTION("""COMPUTED_VALUE"""),"-")</f>
        <v>-</v>
      </c>
      <c r="FT58" s="10" t="str">
        <f>IFERROR(__xludf.DUMMYFUNCTION("""COMPUTED_VALUE"""),"-")</f>
        <v>-</v>
      </c>
      <c r="FU58" s="10" t="str">
        <f>IFERROR(__xludf.DUMMYFUNCTION("""COMPUTED_VALUE"""),"-")</f>
        <v>-</v>
      </c>
      <c r="FV58" s="10" t="str">
        <f>IFERROR(__xludf.DUMMYFUNCTION("""COMPUTED_VALUE"""),"-")</f>
        <v>-</v>
      </c>
      <c r="FW58" s="10" t="str">
        <f>IFERROR(__xludf.DUMMYFUNCTION("""COMPUTED_VALUE"""),"-")</f>
        <v>-</v>
      </c>
      <c r="FX58" s="10" t="str">
        <f>IFERROR(__xludf.DUMMYFUNCTION("""COMPUTED_VALUE"""),"-")</f>
        <v>-</v>
      </c>
      <c r="FY58" s="10" t="str">
        <f>IFERROR(__xludf.DUMMYFUNCTION("""COMPUTED_VALUE"""),"-")</f>
        <v>-</v>
      </c>
      <c r="FZ58" s="10" t="str">
        <f>IFERROR(__xludf.DUMMYFUNCTION("""COMPUTED_VALUE"""),"-")</f>
        <v>-</v>
      </c>
      <c r="GA58" s="10" t="str">
        <f>IFERROR(__xludf.DUMMYFUNCTION("""COMPUTED_VALUE"""),"-")</f>
        <v>-</v>
      </c>
      <c r="GB58" s="10" t="str">
        <f>IFERROR(__xludf.DUMMYFUNCTION("""COMPUTED_VALUE"""),"-")</f>
        <v>-</v>
      </c>
      <c r="GC58" s="10" t="str">
        <f>IFERROR(__xludf.DUMMYFUNCTION("""COMPUTED_VALUE"""),"-")</f>
        <v>-</v>
      </c>
      <c r="GD58" s="10" t="str">
        <f>IFERROR(__xludf.DUMMYFUNCTION("""COMPUTED_VALUE"""),"-")</f>
        <v>-</v>
      </c>
      <c r="GE58" s="10" t="str">
        <f>IFERROR(__xludf.DUMMYFUNCTION("""COMPUTED_VALUE"""),"-")</f>
        <v>-</v>
      </c>
      <c r="GF58" s="10" t="str">
        <f>IFERROR(__xludf.DUMMYFUNCTION("""COMPUTED_VALUE"""),"-")</f>
        <v>-</v>
      </c>
      <c r="GG58" s="10" t="str">
        <f>IFERROR(__xludf.DUMMYFUNCTION("""COMPUTED_VALUE"""),"-")</f>
        <v>-</v>
      </c>
      <c r="GH58" s="10" t="str">
        <f>IFERROR(__xludf.DUMMYFUNCTION("""COMPUTED_VALUE"""),"-")</f>
        <v>-</v>
      </c>
      <c r="GI58" s="10" t="str">
        <f>IFERROR(__xludf.DUMMYFUNCTION("""COMPUTED_VALUE"""),"-")</f>
        <v>-</v>
      </c>
      <c r="GJ58" s="10" t="str">
        <f>IFERROR(__xludf.DUMMYFUNCTION("""COMPUTED_VALUE"""),"-")</f>
        <v>-</v>
      </c>
      <c r="GK58" s="10" t="str">
        <f>IFERROR(__xludf.DUMMYFUNCTION("""COMPUTED_VALUE"""),"-")</f>
        <v>-</v>
      </c>
      <c r="GL58" s="10" t="str">
        <f>IFERROR(__xludf.DUMMYFUNCTION("""COMPUTED_VALUE"""),"-")</f>
        <v>-</v>
      </c>
      <c r="GM58" s="10" t="str">
        <f>IFERROR(__xludf.DUMMYFUNCTION("""COMPUTED_VALUE"""),"-")</f>
        <v>-</v>
      </c>
      <c r="GN58" s="10" t="str">
        <f>IFERROR(__xludf.DUMMYFUNCTION("""COMPUTED_VALUE"""),"-")</f>
        <v>-</v>
      </c>
      <c r="GO58" s="10" t="str">
        <f>IFERROR(__xludf.DUMMYFUNCTION("""COMPUTED_VALUE"""),"-")</f>
        <v>-</v>
      </c>
      <c r="GP58" s="10" t="str">
        <f>IFERROR(__xludf.DUMMYFUNCTION("""COMPUTED_VALUE"""),"-")</f>
        <v>-</v>
      </c>
      <c r="GQ58" s="10" t="str">
        <f>IFERROR(__xludf.DUMMYFUNCTION("""COMPUTED_VALUE"""),"-")</f>
        <v>-</v>
      </c>
      <c r="GR58" s="10" t="str">
        <f>IFERROR(__xludf.DUMMYFUNCTION("""COMPUTED_VALUE"""),"-")</f>
        <v>-</v>
      </c>
      <c r="GS58" s="10" t="str">
        <f>IFERROR(__xludf.DUMMYFUNCTION("""COMPUTED_VALUE"""),"-")</f>
        <v>-</v>
      </c>
      <c r="GT58" s="10" t="str">
        <f>IFERROR(__xludf.DUMMYFUNCTION("""COMPUTED_VALUE"""),"-")</f>
        <v>-</v>
      </c>
      <c r="GU58" s="10" t="str">
        <f>IFERROR(__xludf.DUMMYFUNCTION("""COMPUTED_VALUE"""),"-")</f>
        <v>-</v>
      </c>
      <c r="GV58" s="10" t="str">
        <f>IFERROR(__xludf.DUMMYFUNCTION("""COMPUTED_VALUE"""),"-")</f>
        <v>-</v>
      </c>
      <c r="GW58" s="10" t="str">
        <f>IFERROR(__xludf.DUMMYFUNCTION("""COMPUTED_VALUE"""),"-")</f>
        <v>-</v>
      </c>
      <c r="GX58" s="10" t="str">
        <f>IFERROR(__xludf.DUMMYFUNCTION("""COMPUTED_VALUE"""),"-")</f>
        <v>-</v>
      </c>
      <c r="GY58" s="10" t="str">
        <f>IFERROR(__xludf.DUMMYFUNCTION("""COMPUTED_VALUE"""),"-")</f>
        <v>-</v>
      </c>
      <c r="GZ58" s="10" t="str">
        <f>IFERROR(__xludf.DUMMYFUNCTION("""COMPUTED_VALUE"""),"-")</f>
        <v>-</v>
      </c>
      <c r="HA58" s="10" t="str">
        <f>IFERROR(__xludf.DUMMYFUNCTION("""COMPUTED_VALUE"""),"-")</f>
        <v>-</v>
      </c>
      <c r="HB58" s="10" t="str">
        <f>IFERROR(__xludf.DUMMYFUNCTION("""COMPUTED_VALUE"""),"-")</f>
        <v>-</v>
      </c>
      <c r="HC58" s="10" t="str">
        <f>IFERROR(__xludf.DUMMYFUNCTION("""COMPUTED_VALUE"""),"-")</f>
        <v>-</v>
      </c>
      <c r="HD58" s="10" t="str">
        <f>IFERROR(__xludf.DUMMYFUNCTION("""COMPUTED_VALUE"""),"-")</f>
        <v>-</v>
      </c>
      <c r="HE58" s="10" t="str">
        <f>IFERROR(__xludf.DUMMYFUNCTION("""COMPUTED_VALUE"""),"-")</f>
        <v>-</v>
      </c>
      <c r="HF58" s="10" t="str">
        <f>IFERROR(__xludf.DUMMYFUNCTION("""COMPUTED_VALUE"""),"-")</f>
        <v>-</v>
      </c>
      <c r="HG58" s="10" t="str">
        <f>IFERROR(__xludf.DUMMYFUNCTION("""COMPUTED_VALUE"""),"-")</f>
        <v>-</v>
      </c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</row>
    <row r="59">
      <c r="A59" s="7"/>
      <c r="B59" s="8"/>
      <c r="C59" s="8" t="str">
        <f t="shared" si="1"/>
        <v>57 - 58</v>
      </c>
      <c r="D59" s="7" t="str">
        <f>IFERROR(__xludf.DUMMYFUNCTION("""COMPUTED_VALUE"""),"Lazar_Mancic")</f>
        <v>Lazar_Mancic</v>
      </c>
      <c r="E59" s="7" t="str">
        <f>IFERROR(__xludf.DUMMYFUNCTION("""COMPUTED_VALUE"""),"Lazar")</f>
        <v>Lazar</v>
      </c>
      <c r="F59" s="7" t="str">
        <f>IFERROR(__xludf.DUMMYFUNCTION("""COMPUTED_VALUE"""),"Mančić")</f>
        <v>Mančić</v>
      </c>
      <c r="G59" s="9">
        <f>IFERROR(__xludf.DUMMYFUNCTION("""COMPUTED_VALUE"""),48.0)</f>
        <v>48</v>
      </c>
      <c r="H59" s="7" t="str">
        <f>IFERROR(__xludf.DUMMYFUNCTION("""COMPUTED_VALUE"""),"ODOBREN")</f>
        <v>ODOBREN</v>
      </c>
      <c r="I59" s="7" t="str">
        <f>IFERROR(__xludf.DUMMYFUNCTION("""COMPUTED_VALUE"""),"Pirot")</f>
        <v>Pirot</v>
      </c>
      <c r="J59" s="7" t="str">
        <f>IFERROR(__xludf.DUMMYFUNCTION("""COMPUTED_VALUE"""),"Tehnička škola")</f>
        <v>Tehnička škola</v>
      </c>
      <c r="K59" s="7" t="str">
        <f>IFERROR(__xludf.DUMMYFUNCTION("""COMPUTED_VALUE"""),"I")</f>
        <v>I</v>
      </c>
      <c r="L59" s="7" t="str">
        <f>IFERROR(__xludf.DUMMYFUNCTION("""COMPUTED_VALUE"""),"B")</f>
        <v>B</v>
      </c>
      <c r="M59" s="7" t="str">
        <f>IFERROR(__xludf.DUMMYFUNCTION("""COMPUTED_VALUE"""),"Boban Blagojević")</f>
        <v>Boban Blagojević</v>
      </c>
      <c r="N59" s="11">
        <f>IFERROR(__xludf.DUMMYFUNCTION("""COMPUTED_VALUE"""),48.0)</f>
        <v>48</v>
      </c>
      <c r="O59" s="10">
        <f>IFERROR(__xludf.DUMMYFUNCTION("""COMPUTED_VALUE"""),0.0)</f>
        <v>0</v>
      </c>
      <c r="P59" s="10">
        <f>IFERROR(__xludf.DUMMYFUNCTION("""COMPUTED_VALUE"""),0.0)</f>
        <v>0</v>
      </c>
      <c r="Q59" s="10" t="str">
        <f>IFERROR(__xludf.DUMMYFUNCTION("""COMPUTED_VALUE"""),"-")</f>
        <v>-</v>
      </c>
      <c r="R59" s="10" t="str">
        <f>IFERROR(__xludf.DUMMYFUNCTION("""COMPUTED_VALUE"""),"-")</f>
        <v>-</v>
      </c>
      <c r="S59" s="10" t="str">
        <f>IFERROR(__xludf.DUMMYFUNCTION("""COMPUTED_VALUE"""),"-")</f>
        <v>-</v>
      </c>
      <c r="T59" s="11">
        <f>IFERROR(__xludf.DUMMYFUNCTION("""COMPUTED_VALUE"""),1.0)</f>
        <v>1</v>
      </c>
      <c r="U59" s="10">
        <f>IFERROR(__xludf.DUMMYFUNCTION("""COMPUTED_VALUE"""),1.0)</f>
        <v>1</v>
      </c>
      <c r="V59" s="10">
        <f>IFERROR(__xludf.DUMMYFUNCTION("""COMPUTED_VALUE"""),1.0)</f>
        <v>1</v>
      </c>
      <c r="W59" s="10">
        <f>IFERROR(__xludf.DUMMYFUNCTION("""COMPUTED_VALUE"""),1.0)</f>
        <v>1</v>
      </c>
      <c r="X59" s="10">
        <f>IFERROR(__xludf.DUMMYFUNCTION("""COMPUTED_VALUE"""),1.0)</f>
        <v>1</v>
      </c>
      <c r="Y59" s="10">
        <f>IFERROR(__xludf.DUMMYFUNCTION("""COMPUTED_VALUE"""),1.0)</f>
        <v>1</v>
      </c>
      <c r="Z59" s="10">
        <f>IFERROR(__xludf.DUMMYFUNCTION("""COMPUTED_VALUE"""),1.0)</f>
        <v>1</v>
      </c>
      <c r="AA59" s="10">
        <f>IFERROR(__xludf.DUMMYFUNCTION("""COMPUTED_VALUE"""),1.0)</f>
        <v>1</v>
      </c>
      <c r="AB59" s="10">
        <f>IFERROR(__xludf.DUMMYFUNCTION("""COMPUTED_VALUE"""),1.0)</f>
        <v>1</v>
      </c>
      <c r="AC59" s="10">
        <f>IFERROR(__xludf.DUMMYFUNCTION("""COMPUTED_VALUE"""),1.0)</f>
        <v>1</v>
      </c>
      <c r="AD59" s="10">
        <f>IFERROR(__xludf.DUMMYFUNCTION("""COMPUTED_VALUE"""),1.0)</f>
        <v>1</v>
      </c>
      <c r="AE59" s="10">
        <f>IFERROR(__xludf.DUMMYFUNCTION("""COMPUTED_VALUE"""),1.0)</f>
        <v>1</v>
      </c>
      <c r="AF59" s="10" t="str">
        <f>IFERROR(__xludf.DUMMYFUNCTION("""COMPUTED_VALUE"""),"TLE")</f>
        <v>TLE</v>
      </c>
      <c r="AG59" s="10" t="str">
        <f>IFERROR(__xludf.DUMMYFUNCTION("""COMPUTED_VALUE"""),"TLE")</f>
        <v>TLE</v>
      </c>
      <c r="AH59" s="10" t="str">
        <f>IFERROR(__xludf.DUMMYFUNCTION("""COMPUTED_VALUE"""),"TLE")</f>
        <v>TLE</v>
      </c>
      <c r="AI59" s="10" t="str">
        <f>IFERROR(__xludf.DUMMYFUNCTION("""COMPUTED_VALUE"""),"TLE")</f>
        <v>TLE</v>
      </c>
      <c r="AJ59" s="10" t="str">
        <f>IFERROR(__xludf.DUMMYFUNCTION("""COMPUTED_VALUE"""),"TLE")</f>
        <v>TLE</v>
      </c>
      <c r="AK59" s="10" t="str">
        <f>IFERROR(__xludf.DUMMYFUNCTION("""COMPUTED_VALUE"""),"TLE")</f>
        <v>TLE</v>
      </c>
      <c r="AL59" s="10" t="str">
        <f>IFERROR(__xludf.DUMMYFUNCTION("""COMPUTED_VALUE"""),"TLE")</f>
        <v>TLE</v>
      </c>
      <c r="AM59" s="10" t="str">
        <f>IFERROR(__xludf.DUMMYFUNCTION("""COMPUTED_VALUE"""),"TLE")</f>
        <v>TLE</v>
      </c>
      <c r="AN59" s="11" t="str">
        <f>IFERROR(__xludf.DUMMYFUNCTION("""COMPUTED_VALUE"""),"WA")</f>
        <v>WA</v>
      </c>
      <c r="AO59" s="10">
        <f>IFERROR(__xludf.DUMMYFUNCTION("""COMPUTED_VALUE"""),1.0)</f>
        <v>1</v>
      </c>
      <c r="AP59" s="10" t="str">
        <f>IFERROR(__xludf.DUMMYFUNCTION("""COMPUTED_VALUE"""),"WA")</f>
        <v>WA</v>
      </c>
      <c r="AQ59" s="10" t="str">
        <f>IFERROR(__xludf.DUMMYFUNCTION("""COMPUTED_VALUE"""),"WA")</f>
        <v>WA</v>
      </c>
      <c r="AR59" s="10">
        <f>IFERROR(__xludf.DUMMYFUNCTION("""COMPUTED_VALUE"""),1.0)</f>
        <v>1</v>
      </c>
      <c r="AS59" s="10" t="str">
        <f>IFERROR(__xludf.DUMMYFUNCTION("""COMPUTED_VALUE"""),"WA")</f>
        <v>WA</v>
      </c>
      <c r="AT59" s="10">
        <f>IFERROR(__xludf.DUMMYFUNCTION("""COMPUTED_VALUE"""),1.0)</f>
        <v>1</v>
      </c>
      <c r="AU59" s="10">
        <f>IFERROR(__xludf.DUMMYFUNCTION("""COMPUTED_VALUE"""),1.0)</f>
        <v>1</v>
      </c>
      <c r="AV59" s="10">
        <f>IFERROR(__xludf.DUMMYFUNCTION("""COMPUTED_VALUE"""),1.0)</f>
        <v>1</v>
      </c>
      <c r="AW59" s="10" t="str">
        <f>IFERROR(__xludf.DUMMYFUNCTION("""COMPUTED_VALUE"""),"WA")</f>
        <v>WA</v>
      </c>
      <c r="AX59" s="10">
        <f>IFERROR(__xludf.DUMMYFUNCTION("""COMPUTED_VALUE"""),1.0)</f>
        <v>1</v>
      </c>
      <c r="AY59" s="10">
        <f>IFERROR(__xludf.DUMMYFUNCTION("""COMPUTED_VALUE"""),1.0)</f>
        <v>1</v>
      </c>
      <c r="AZ59" s="10" t="str">
        <f>IFERROR(__xludf.DUMMYFUNCTION("""COMPUTED_VALUE"""),"WA")</f>
        <v>WA</v>
      </c>
      <c r="BA59" s="10" t="str">
        <f>IFERROR(__xludf.DUMMYFUNCTION("""COMPUTED_VALUE"""),"WA")</f>
        <v>WA</v>
      </c>
      <c r="BB59" s="10" t="str">
        <f>IFERROR(__xludf.DUMMYFUNCTION("""COMPUTED_VALUE"""),"WA")</f>
        <v>WA</v>
      </c>
      <c r="BC59" s="10" t="str">
        <f>IFERROR(__xludf.DUMMYFUNCTION("""COMPUTED_VALUE"""),"WA")</f>
        <v>WA</v>
      </c>
      <c r="BD59" s="10" t="str">
        <f>IFERROR(__xludf.DUMMYFUNCTION("""COMPUTED_VALUE"""),"WA")</f>
        <v>WA</v>
      </c>
      <c r="BE59" s="10" t="str">
        <f>IFERROR(__xludf.DUMMYFUNCTION("""COMPUTED_VALUE"""),"WA")</f>
        <v>WA</v>
      </c>
      <c r="BF59" s="10" t="str">
        <f>IFERROR(__xludf.DUMMYFUNCTION("""COMPUTED_VALUE"""),"WA")</f>
        <v>WA</v>
      </c>
      <c r="BG59" s="10" t="str">
        <f>IFERROR(__xludf.DUMMYFUNCTION("""COMPUTED_VALUE"""),"WA")</f>
        <v>WA</v>
      </c>
      <c r="BH59" s="10" t="str">
        <f>IFERROR(__xludf.DUMMYFUNCTION("""COMPUTED_VALUE"""),"WA")</f>
        <v>WA</v>
      </c>
      <c r="BI59" s="10" t="str">
        <f>IFERROR(__xludf.DUMMYFUNCTION("""COMPUTED_VALUE"""),"WA")</f>
        <v>WA</v>
      </c>
      <c r="BJ59" s="10" t="str">
        <f>IFERROR(__xludf.DUMMYFUNCTION("""COMPUTED_VALUE"""),"WA")</f>
        <v>WA</v>
      </c>
      <c r="BK59" s="10" t="str">
        <f>IFERROR(__xludf.DUMMYFUNCTION("""COMPUTED_VALUE"""),"WA")</f>
        <v>WA</v>
      </c>
      <c r="BL59" s="11" t="str">
        <f>IFERROR(__xludf.DUMMYFUNCTION("""COMPUTED_VALUE"""),"WA")</f>
        <v>WA</v>
      </c>
      <c r="BM59" s="10" t="str">
        <f>IFERROR(__xludf.DUMMYFUNCTION("""COMPUTED_VALUE"""),"WA")</f>
        <v>WA</v>
      </c>
      <c r="BN59" s="10" t="str">
        <f>IFERROR(__xludf.DUMMYFUNCTION("""COMPUTED_VALUE"""),"WA")</f>
        <v>WA</v>
      </c>
      <c r="BO59" s="10" t="str">
        <f>IFERROR(__xludf.DUMMYFUNCTION("""COMPUTED_VALUE"""),"WA")</f>
        <v>WA</v>
      </c>
      <c r="BP59" s="10" t="str">
        <f>IFERROR(__xludf.DUMMYFUNCTION("""COMPUTED_VALUE"""),"WA")</f>
        <v>WA</v>
      </c>
      <c r="BQ59" s="10" t="str">
        <f>IFERROR(__xludf.DUMMYFUNCTION("""COMPUTED_VALUE"""),"WA")</f>
        <v>WA</v>
      </c>
      <c r="BR59" s="10" t="str">
        <f>IFERROR(__xludf.DUMMYFUNCTION("""COMPUTED_VALUE"""),"WA")</f>
        <v>WA</v>
      </c>
      <c r="BS59" s="10" t="str">
        <f>IFERROR(__xludf.DUMMYFUNCTION("""COMPUTED_VALUE"""),"WA")</f>
        <v>WA</v>
      </c>
      <c r="BT59" s="10" t="str">
        <f>IFERROR(__xludf.DUMMYFUNCTION("""COMPUTED_VALUE"""),"WA")</f>
        <v>WA</v>
      </c>
      <c r="BU59" s="10" t="str">
        <f>IFERROR(__xludf.DUMMYFUNCTION("""COMPUTED_VALUE"""),"WA")</f>
        <v>WA</v>
      </c>
      <c r="BV59" s="10" t="str">
        <f>IFERROR(__xludf.DUMMYFUNCTION("""COMPUTED_VALUE"""),"WA")</f>
        <v>WA</v>
      </c>
      <c r="BW59" s="10" t="str">
        <f>IFERROR(__xludf.DUMMYFUNCTION("""COMPUTED_VALUE"""),"WA")</f>
        <v>WA</v>
      </c>
      <c r="BX59" s="10" t="str">
        <f>IFERROR(__xludf.DUMMYFUNCTION("""COMPUTED_VALUE"""),"WA")</f>
        <v>WA</v>
      </c>
      <c r="BY59" s="10" t="str">
        <f>IFERROR(__xludf.DUMMYFUNCTION("""COMPUTED_VALUE"""),"WA")</f>
        <v>WA</v>
      </c>
      <c r="BZ59" s="10" t="str">
        <f>IFERROR(__xludf.DUMMYFUNCTION("""COMPUTED_VALUE"""),"WA")</f>
        <v>WA</v>
      </c>
      <c r="CA59" s="10" t="str">
        <f>IFERROR(__xludf.DUMMYFUNCTION("""COMPUTED_VALUE"""),"WA")</f>
        <v>WA</v>
      </c>
      <c r="CB59" s="10" t="str">
        <f>IFERROR(__xludf.DUMMYFUNCTION("""COMPUTED_VALUE"""),"WA")</f>
        <v>WA</v>
      </c>
      <c r="CC59" s="10" t="str">
        <f>IFERROR(__xludf.DUMMYFUNCTION("""COMPUTED_VALUE"""),"WA")</f>
        <v>WA</v>
      </c>
      <c r="CD59" s="10" t="str">
        <f>IFERROR(__xludf.DUMMYFUNCTION("""COMPUTED_VALUE"""),"WA")</f>
        <v>WA</v>
      </c>
      <c r="CE59" s="10" t="str">
        <f>IFERROR(__xludf.DUMMYFUNCTION("""COMPUTED_VALUE"""),"WA")</f>
        <v>WA</v>
      </c>
      <c r="CF59" s="10" t="str">
        <f>IFERROR(__xludf.DUMMYFUNCTION("""COMPUTED_VALUE"""),"WA")</f>
        <v>WA</v>
      </c>
      <c r="CG59" s="10" t="str">
        <f>IFERROR(__xludf.DUMMYFUNCTION("""COMPUTED_VALUE"""),"WA")</f>
        <v>WA</v>
      </c>
      <c r="CH59" s="10" t="str">
        <f>IFERROR(__xludf.DUMMYFUNCTION("""COMPUTED_VALUE"""),"WA")</f>
        <v>WA</v>
      </c>
      <c r="CI59" s="10" t="str">
        <f>IFERROR(__xludf.DUMMYFUNCTION("""COMPUTED_VALUE"""),"WA")</f>
        <v>WA</v>
      </c>
      <c r="CJ59" s="10" t="str">
        <f>IFERROR(__xludf.DUMMYFUNCTION("""COMPUTED_VALUE"""),"WA")</f>
        <v>WA</v>
      </c>
      <c r="CK59" s="10" t="str">
        <f>IFERROR(__xludf.DUMMYFUNCTION("""COMPUTED_VALUE"""),"WA")</f>
        <v>WA</v>
      </c>
      <c r="CL59" s="10" t="str">
        <f>IFERROR(__xludf.DUMMYFUNCTION("""COMPUTED_VALUE"""),"WA")</f>
        <v>WA</v>
      </c>
      <c r="CM59" s="10" t="str">
        <f>IFERROR(__xludf.DUMMYFUNCTION("""COMPUTED_VALUE"""),"WA")</f>
        <v>WA</v>
      </c>
      <c r="CN59" s="10" t="str">
        <f>IFERROR(__xludf.DUMMYFUNCTION("""COMPUTED_VALUE"""),"WA")</f>
        <v>WA</v>
      </c>
      <c r="CO59" s="11" t="str">
        <f>IFERROR(__xludf.DUMMYFUNCTION("""COMPUTED_VALUE"""),"-")</f>
        <v>-</v>
      </c>
      <c r="CP59" s="10" t="str">
        <f>IFERROR(__xludf.DUMMYFUNCTION("""COMPUTED_VALUE"""),"-")</f>
        <v>-</v>
      </c>
      <c r="CQ59" s="10" t="str">
        <f>IFERROR(__xludf.DUMMYFUNCTION("""COMPUTED_VALUE"""),"-")</f>
        <v>-</v>
      </c>
      <c r="CR59" s="10" t="str">
        <f>IFERROR(__xludf.DUMMYFUNCTION("""COMPUTED_VALUE"""),"-")</f>
        <v>-</v>
      </c>
      <c r="CS59" s="10" t="str">
        <f>IFERROR(__xludf.DUMMYFUNCTION("""COMPUTED_VALUE"""),"-")</f>
        <v>-</v>
      </c>
      <c r="CT59" s="10" t="str">
        <f>IFERROR(__xludf.DUMMYFUNCTION("""COMPUTED_VALUE"""),"-")</f>
        <v>-</v>
      </c>
      <c r="CU59" s="10" t="str">
        <f>IFERROR(__xludf.DUMMYFUNCTION("""COMPUTED_VALUE"""),"-")</f>
        <v>-</v>
      </c>
      <c r="CV59" s="10" t="str">
        <f>IFERROR(__xludf.DUMMYFUNCTION("""COMPUTED_VALUE"""),"-")</f>
        <v>-</v>
      </c>
      <c r="CW59" s="10" t="str">
        <f>IFERROR(__xludf.DUMMYFUNCTION("""COMPUTED_VALUE"""),"-")</f>
        <v>-</v>
      </c>
      <c r="CX59" s="10" t="str">
        <f>IFERROR(__xludf.DUMMYFUNCTION("""COMPUTED_VALUE"""),"-")</f>
        <v>-</v>
      </c>
      <c r="CY59" s="10" t="str">
        <f>IFERROR(__xludf.DUMMYFUNCTION("""COMPUTED_VALUE"""),"-")</f>
        <v>-</v>
      </c>
      <c r="CZ59" s="10" t="str">
        <f>IFERROR(__xludf.DUMMYFUNCTION("""COMPUTED_VALUE"""),"-")</f>
        <v>-</v>
      </c>
      <c r="DA59" s="10" t="str">
        <f>IFERROR(__xludf.DUMMYFUNCTION("""COMPUTED_VALUE"""),"-")</f>
        <v>-</v>
      </c>
      <c r="DB59" s="10" t="str">
        <f>IFERROR(__xludf.DUMMYFUNCTION("""COMPUTED_VALUE"""),"-")</f>
        <v>-</v>
      </c>
      <c r="DC59" s="10" t="str">
        <f>IFERROR(__xludf.DUMMYFUNCTION("""COMPUTED_VALUE"""),"-")</f>
        <v>-</v>
      </c>
      <c r="DD59" s="10" t="str">
        <f>IFERROR(__xludf.DUMMYFUNCTION("""COMPUTED_VALUE"""),"-")</f>
        <v>-</v>
      </c>
      <c r="DE59" s="10" t="str">
        <f>IFERROR(__xludf.DUMMYFUNCTION("""COMPUTED_VALUE"""),"-")</f>
        <v>-</v>
      </c>
      <c r="DF59" s="10" t="str">
        <f>IFERROR(__xludf.DUMMYFUNCTION("""COMPUTED_VALUE"""),"-")</f>
        <v>-</v>
      </c>
      <c r="DG59" s="10" t="str">
        <f>IFERROR(__xludf.DUMMYFUNCTION("""COMPUTED_VALUE"""),"-")</f>
        <v>-</v>
      </c>
      <c r="DH59" s="10" t="str">
        <f>IFERROR(__xludf.DUMMYFUNCTION("""COMPUTED_VALUE"""),"-")</f>
        <v>-</v>
      </c>
      <c r="DI59" s="10" t="str">
        <f>IFERROR(__xludf.DUMMYFUNCTION("""COMPUTED_VALUE"""),"-")</f>
        <v>-</v>
      </c>
      <c r="DJ59" s="10" t="str">
        <f>IFERROR(__xludf.DUMMYFUNCTION("""COMPUTED_VALUE"""),"-")</f>
        <v>-</v>
      </c>
      <c r="DK59" s="10" t="str">
        <f>IFERROR(__xludf.DUMMYFUNCTION("""COMPUTED_VALUE"""),"-")</f>
        <v>-</v>
      </c>
      <c r="DL59" s="10" t="str">
        <f>IFERROR(__xludf.DUMMYFUNCTION("""COMPUTED_VALUE"""),"-")</f>
        <v>-</v>
      </c>
      <c r="DM59" s="10" t="str">
        <f>IFERROR(__xludf.DUMMYFUNCTION("""COMPUTED_VALUE"""),"-")</f>
        <v>-</v>
      </c>
      <c r="DN59" s="10" t="str">
        <f>IFERROR(__xludf.DUMMYFUNCTION("""COMPUTED_VALUE"""),"-")</f>
        <v>-</v>
      </c>
      <c r="DO59" s="10" t="str">
        <f>IFERROR(__xludf.DUMMYFUNCTION("""COMPUTED_VALUE"""),"-")</f>
        <v>-</v>
      </c>
      <c r="DP59" s="10" t="str">
        <f>IFERROR(__xludf.DUMMYFUNCTION("""COMPUTED_VALUE"""),"-")</f>
        <v>-</v>
      </c>
      <c r="DQ59" s="10" t="str">
        <f>IFERROR(__xludf.DUMMYFUNCTION("""COMPUTED_VALUE"""),"-")</f>
        <v>-</v>
      </c>
      <c r="DR59" s="10" t="str">
        <f>IFERROR(__xludf.DUMMYFUNCTION("""COMPUTED_VALUE"""),"-")</f>
        <v>-</v>
      </c>
      <c r="DS59" s="10" t="str">
        <f>IFERROR(__xludf.DUMMYFUNCTION("""COMPUTED_VALUE"""),"-")</f>
        <v>-</v>
      </c>
      <c r="DT59" s="10" t="str">
        <f>IFERROR(__xludf.DUMMYFUNCTION("""COMPUTED_VALUE"""),"-")</f>
        <v>-</v>
      </c>
      <c r="DU59" s="10" t="str">
        <f>IFERROR(__xludf.DUMMYFUNCTION("""COMPUTED_VALUE"""),"-")</f>
        <v>-</v>
      </c>
      <c r="DV59" s="10" t="str">
        <f>IFERROR(__xludf.DUMMYFUNCTION("""COMPUTED_VALUE"""),"-")</f>
        <v>-</v>
      </c>
      <c r="DW59" s="10" t="str">
        <f>IFERROR(__xludf.DUMMYFUNCTION("""COMPUTED_VALUE"""),"-")</f>
        <v>-</v>
      </c>
      <c r="DX59" s="10" t="str">
        <f>IFERROR(__xludf.DUMMYFUNCTION("""COMPUTED_VALUE"""),"-")</f>
        <v>-</v>
      </c>
      <c r="DY59" s="10" t="str">
        <f>IFERROR(__xludf.DUMMYFUNCTION("""COMPUTED_VALUE"""),"-")</f>
        <v>-</v>
      </c>
      <c r="DZ59" s="10" t="str">
        <f>IFERROR(__xludf.DUMMYFUNCTION("""COMPUTED_VALUE"""),"-")</f>
        <v>-</v>
      </c>
      <c r="EA59" s="10" t="str">
        <f>IFERROR(__xludf.DUMMYFUNCTION("""COMPUTED_VALUE"""),"-")</f>
        <v>-</v>
      </c>
      <c r="EB59" s="10" t="str">
        <f>IFERROR(__xludf.DUMMYFUNCTION("""COMPUTED_VALUE"""),"-")</f>
        <v>-</v>
      </c>
      <c r="EC59" s="10" t="str">
        <f>IFERROR(__xludf.DUMMYFUNCTION("""COMPUTED_VALUE"""),"-")</f>
        <v>-</v>
      </c>
      <c r="ED59" s="10" t="str">
        <f>IFERROR(__xludf.DUMMYFUNCTION("""COMPUTED_VALUE"""),"-")</f>
        <v>-</v>
      </c>
      <c r="EE59" s="10" t="str">
        <f>IFERROR(__xludf.DUMMYFUNCTION("""COMPUTED_VALUE"""),"-")</f>
        <v>-</v>
      </c>
      <c r="EF59" s="10" t="str">
        <f>IFERROR(__xludf.DUMMYFUNCTION("""COMPUTED_VALUE"""),"-")</f>
        <v>-</v>
      </c>
      <c r="EG59" s="10" t="str">
        <f>IFERROR(__xludf.DUMMYFUNCTION("""COMPUTED_VALUE"""),"-")</f>
        <v>-</v>
      </c>
      <c r="EH59" s="10" t="str">
        <f>IFERROR(__xludf.DUMMYFUNCTION("""COMPUTED_VALUE"""),"-")</f>
        <v>-</v>
      </c>
      <c r="EI59" s="10" t="str">
        <f>IFERROR(__xludf.DUMMYFUNCTION("""COMPUTED_VALUE"""),"-")</f>
        <v>-</v>
      </c>
      <c r="EJ59" s="10" t="str">
        <f>IFERROR(__xludf.DUMMYFUNCTION("""COMPUTED_VALUE"""),"-")</f>
        <v>-</v>
      </c>
      <c r="EK59" s="10" t="str">
        <f>IFERROR(__xludf.DUMMYFUNCTION("""COMPUTED_VALUE"""),"-")</f>
        <v>-</v>
      </c>
      <c r="EL59" s="10" t="str">
        <f>IFERROR(__xludf.DUMMYFUNCTION("""COMPUTED_VALUE"""),"-")</f>
        <v>-</v>
      </c>
      <c r="EM59" s="10" t="str">
        <f>IFERROR(__xludf.DUMMYFUNCTION("""COMPUTED_VALUE"""),"-")</f>
        <v>-</v>
      </c>
      <c r="EN59" s="10" t="str">
        <f>IFERROR(__xludf.DUMMYFUNCTION("""COMPUTED_VALUE"""),"-")</f>
        <v>-</v>
      </c>
      <c r="EO59" s="10" t="str">
        <f>IFERROR(__xludf.DUMMYFUNCTION("""COMPUTED_VALUE"""),"-")</f>
        <v>-</v>
      </c>
      <c r="EP59" s="10" t="str">
        <f>IFERROR(__xludf.DUMMYFUNCTION("""COMPUTED_VALUE"""),"-")</f>
        <v>-</v>
      </c>
      <c r="EQ59" s="10" t="str">
        <f>IFERROR(__xludf.DUMMYFUNCTION("""COMPUTED_VALUE"""),"-")</f>
        <v>-</v>
      </c>
      <c r="ER59" s="10" t="str">
        <f>IFERROR(__xludf.DUMMYFUNCTION("""COMPUTED_VALUE"""),"-")</f>
        <v>-</v>
      </c>
      <c r="ES59" s="10" t="str">
        <f>IFERROR(__xludf.DUMMYFUNCTION("""COMPUTED_VALUE"""),"-")</f>
        <v>-</v>
      </c>
      <c r="ET59" s="10" t="str">
        <f>IFERROR(__xludf.DUMMYFUNCTION("""COMPUTED_VALUE"""),"-")</f>
        <v>-</v>
      </c>
      <c r="EU59" s="10" t="str">
        <f>IFERROR(__xludf.DUMMYFUNCTION("""COMPUTED_VALUE"""),"-")</f>
        <v>-</v>
      </c>
      <c r="EV59" s="10" t="str">
        <f>IFERROR(__xludf.DUMMYFUNCTION("""COMPUTED_VALUE"""),"-")</f>
        <v>-</v>
      </c>
      <c r="EW59" s="10" t="str">
        <f>IFERROR(__xludf.DUMMYFUNCTION("""COMPUTED_VALUE"""),"-")</f>
        <v>-</v>
      </c>
      <c r="EX59" s="10" t="str">
        <f>IFERROR(__xludf.DUMMYFUNCTION("""COMPUTED_VALUE"""),"-")</f>
        <v>-</v>
      </c>
      <c r="EY59" s="10" t="str">
        <f>IFERROR(__xludf.DUMMYFUNCTION("""COMPUTED_VALUE"""),"-")</f>
        <v>-</v>
      </c>
      <c r="EZ59" s="10" t="str">
        <f>IFERROR(__xludf.DUMMYFUNCTION("""COMPUTED_VALUE"""),"-")</f>
        <v>-</v>
      </c>
      <c r="FA59" s="10" t="str">
        <f>IFERROR(__xludf.DUMMYFUNCTION("""COMPUTED_VALUE"""),"-")</f>
        <v>-</v>
      </c>
      <c r="FB59" s="10" t="str">
        <f>IFERROR(__xludf.DUMMYFUNCTION("""COMPUTED_VALUE"""),"-")</f>
        <v>-</v>
      </c>
      <c r="FC59" s="10" t="str">
        <f>IFERROR(__xludf.DUMMYFUNCTION("""COMPUTED_VALUE"""),"-")</f>
        <v>-</v>
      </c>
      <c r="FD59" s="11" t="str">
        <f>IFERROR(__xludf.DUMMYFUNCTION("""COMPUTED_VALUE"""),"-")</f>
        <v>-</v>
      </c>
      <c r="FE59" s="10" t="str">
        <f>IFERROR(__xludf.DUMMYFUNCTION("""COMPUTED_VALUE"""),"-")</f>
        <v>-</v>
      </c>
      <c r="FF59" s="10" t="str">
        <f>IFERROR(__xludf.DUMMYFUNCTION("""COMPUTED_VALUE"""),"-")</f>
        <v>-</v>
      </c>
      <c r="FG59" s="10" t="str">
        <f>IFERROR(__xludf.DUMMYFUNCTION("""COMPUTED_VALUE"""),"-")</f>
        <v>-</v>
      </c>
      <c r="FH59" s="10" t="str">
        <f>IFERROR(__xludf.DUMMYFUNCTION("""COMPUTED_VALUE"""),"-")</f>
        <v>-</v>
      </c>
      <c r="FI59" s="10" t="str">
        <f>IFERROR(__xludf.DUMMYFUNCTION("""COMPUTED_VALUE"""),"-")</f>
        <v>-</v>
      </c>
      <c r="FJ59" s="10" t="str">
        <f>IFERROR(__xludf.DUMMYFUNCTION("""COMPUTED_VALUE"""),"-")</f>
        <v>-</v>
      </c>
      <c r="FK59" s="10" t="str">
        <f>IFERROR(__xludf.DUMMYFUNCTION("""COMPUTED_VALUE"""),"-")</f>
        <v>-</v>
      </c>
      <c r="FL59" s="10" t="str">
        <f>IFERROR(__xludf.DUMMYFUNCTION("""COMPUTED_VALUE"""),"-")</f>
        <v>-</v>
      </c>
      <c r="FM59" s="10" t="str">
        <f>IFERROR(__xludf.DUMMYFUNCTION("""COMPUTED_VALUE"""),"-")</f>
        <v>-</v>
      </c>
      <c r="FN59" s="10" t="str">
        <f>IFERROR(__xludf.DUMMYFUNCTION("""COMPUTED_VALUE"""),"-")</f>
        <v>-</v>
      </c>
      <c r="FO59" s="10" t="str">
        <f>IFERROR(__xludf.DUMMYFUNCTION("""COMPUTED_VALUE"""),"-")</f>
        <v>-</v>
      </c>
      <c r="FP59" s="10" t="str">
        <f>IFERROR(__xludf.DUMMYFUNCTION("""COMPUTED_VALUE"""),"-")</f>
        <v>-</v>
      </c>
      <c r="FQ59" s="10" t="str">
        <f>IFERROR(__xludf.DUMMYFUNCTION("""COMPUTED_VALUE"""),"-")</f>
        <v>-</v>
      </c>
      <c r="FR59" s="10" t="str">
        <f>IFERROR(__xludf.DUMMYFUNCTION("""COMPUTED_VALUE"""),"-")</f>
        <v>-</v>
      </c>
      <c r="FS59" s="10" t="str">
        <f>IFERROR(__xludf.DUMMYFUNCTION("""COMPUTED_VALUE"""),"-")</f>
        <v>-</v>
      </c>
      <c r="FT59" s="10" t="str">
        <f>IFERROR(__xludf.DUMMYFUNCTION("""COMPUTED_VALUE"""),"-")</f>
        <v>-</v>
      </c>
      <c r="FU59" s="10" t="str">
        <f>IFERROR(__xludf.DUMMYFUNCTION("""COMPUTED_VALUE"""),"-")</f>
        <v>-</v>
      </c>
      <c r="FV59" s="10" t="str">
        <f>IFERROR(__xludf.DUMMYFUNCTION("""COMPUTED_VALUE"""),"-")</f>
        <v>-</v>
      </c>
      <c r="FW59" s="10" t="str">
        <f>IFERROR(__xludf.DUMMYFUNCTION("""COMPUTED_VALUE"""),"-")</f>
        <v>-</v>
      </c>
      <c r="FX59" s="10" t="str">
        <f>IFERROR(__xludf.DUMMYFUNCTION("""COMPUTED_VALUE"""),"-")</f>
        <v>-</v>
      </c>
      <c r="FY59" s="10" t="str">
        <f>IFERROR(__xludf.DUMMYFUNCTION("""COMPUTED_VALUE"""),"-")</f>
        <v>-</v>
      </c>
      <c r="FZ59" s="10" t="str">
        <f>IFERROR(__xludf.DUMMYFUNCTION("""COMPUTED_VALUE"""),"-")</f>
        <v>-</v>
      </c>
      <c r="GA59" s="10" t="str">
        <f>IFERROR(__xludf.DUMMYFUNCTION("""COMPUTED_VALUE"""),"-")</f>
        <v>-</v>
      </c>
      <c r="GB59" s="10" t="str">
        <f>IFERROR(__xludf.DUMMYFUNCTION("""COMPUTED_VALUE"""),"-")</f>
        <v>-</v>
      </c>
      <c r="GC59" s="10" t="str">
        <f>IFERROR(__xludf.DUMMYFUNCTION("""COMPUTED_VALUE"""),"-")</f>
        <v>-</v>
      </c>
      <c r="GD59" s="10" t="str">
        <f>IFERROR(__xludf.DUMMYFUNCTION("""COMPUTED_VALUE"""),"-")</f>
        <v>-</v>
      </c>
      <c r="GE59" s="10" t="str">
        <f>IFERROR(__xludf.DUMMYFUNCTION("""COMPUTED_VALUE"""),"-")</f>
        <v>-</v>
      </c>
      <c r="GF59" s="10" t="str">
        <f>IFERROR(__xludf.DUMMYFUNCTION("""COMPUTED_VALUE"""),"-")</f>
        <v>-</v>
      </c>
      <c r="GG59" s="10" t="str">
        <f>IFERROR(__xludf.DUMMYFUNCTION("""COMPUTED_VALUE"""),"-")</f>
        <v>-</v>
      </c>
      <c r="GH59" s="10" t="str">
        <f>IFERROR(__xludf.DUMMYFUNCTION("""COMPUTED_VALUE"""),"-")</f>
        <v>-</v>
      </c>
      <c r="GI59" s="10" t="str">
        <f>IFERROR(__xludf.DUMMYFUNCTION("""COMPUTED_VALUE"""),"-")</f>
        <v>-</v>
      </c>
      <c r="GJ59" s="10" t="str">
        <f>IFERROR(__xludf.DUMMYFUNCTION("""COMPUTED_VALUE"""),"-")</f>
        <v>-</v>
      </c>
      <c r="GK59" s="10" t="str">
        <f>IFERROR(__xludf.DUMMYFUNCTION("""COMPUTED_VALUE"""),"-")</f>
        <v>-</v>
      </c>
      <c r="GL59" s="10" t="str">
        <f>IFERROR(__xludf.DUMMYFUNCTION("""COMPUTED_VALUE"""),"-")</f>
        <v>-</v>
      </c>
      <c r="GM59" s="10" t="str">
        <f>IFERROR(__xludf.DUMMYFUNCTION("""COMPUTED_VALUE"""),"-")</f>
        <v>-</v>
      </c>
      <c r="GN59" s="10" t="str">
        <f>IFERROR(__xludf.DUMMYFUNCTION("""COMPUTED_VALUE"""),"-")</f>
        <v>-</v>
      </c>
      <c r="GO59" s="10" t="str">
        <f>IFERROR(__xludf.DUMMYFUNCTION("""COMPUTED_VALUE"""),"-")</f>
        <v>-</v>
      </c>
      <c r="GP59" s="10" t="str">
        <f>IFERROR(__xludf.DUMMYFUNCTION("""COMPUTED_VALUE"""),"-")</f>
        <v>-</v>
      </c>
      <c r="GQ59" s="10" t="str">
        <f>IFERROR(__xludf.DUMMYFUNCTION("""COMPUTED_VALUE"""),"-")</f>
        <v>-</v>
      </c>
      <c r="GR59" s="10" t="str">
        <f>IFERROR(__xludf.DUMMYFUNCTION("""COMPUTED_VALUE"""),"-")</f>
        <v>-</v>
      </c>
      <c r="GS59" s="10" t="str">
        <f>IFERROR(__xludf.DUMMYFUNCTION("""COMPUTED_VALUE"""),"-")</f>
        <v>-</v>
      </c>
      <c r="GT59" s="10" t="str">
        <f>IFERROR(__xludf.DUMMYFUNCTION("""COMPUTED_VALUE"""),"-")</f>
        <v>-</v>
      </c>
      <c r="GU59" s="10" t="str">
        <f>IFERROR(__xludf.DUMMYFUNCTION("""COMPUTED_VALUE"""),"-")</f>
        <v>-</v>
      </c>
      <c r="GV59" s="10" t="str">
        <f>IFERROR(__xludf.DUMMYFUNCTION("""COMPUTED_VALUE"""),"-")</f>
        <v>-</v>
      </c>
      <c r="GW59" s="10" t="str">
        <f>IFERROR(__xludf.DUMMYFUNCTION("""COMPUTED_VALUE"""),"-")</f>
        <v>-</v>
      </c>
      <c r="GX59" s="10" t="str">
        <f>IFERROR(__xludf.DUMMYFUNCTION("""COMPUTED_VALUE"""),"-")</f>
        <v>-</v>
      </c>
      <c r="GY59" s="10" t="str">
        <f>IFERROR(__xludf.DUMMYFUNCTION("""COMPUTED_VALUE"""),"-")</f>
        <v>-</v>
      </c>
      <c r="GZ59" s="10" t="str">
        <f>IFERROR(__xludf.DUMMYFUNCTION("""COMPUTED_VALUE"""),"-")</f>
        <v>-</v>
      </c>
      <c r="HA59" s="10" t="str">
        <f>IFERROR(__xludf.DUMMYFUNCTION("""COMPUTED_VALUE"""),"-")</f>
        <v>-</v>
      </c>
      <c r="HB59" s="10" t="str">
        <f>IFERROR(__xludf.DUMMYFUNCTION("""COMPUTED_VALUE"""),"-")</f>
        <v>-</v>
      </c>
      <c r="HC59" s="10" t="str">
        <f>IFERROR(__xludf.DUMMYFUNCTION("""COMPUTED_VALUE"""),"-")</f>
        <v>-</v>
      </c>
      <c r="HD59" s="10" t="str">
        <f>IFERROR(__xludf.DUMMYFUNCTION("""COMPUTED_VALUE"""),"-")</f>
        <v>-</v>
      </c>
      <c r="HE59" s="10" t="str">
        <f>IFERROR(__xludf.DUMMYFUNCTION("""COMPUTED_VALUE"""),"-")</f>
        <v>-</v>
      </c>
      <c r="HF59" s="10" t="str">
        <f>IFERROR(__xludf.DUMMYFUNCTION("""COMPUTED_VALUE"""),"-")</f>
        <v>-</v>
      </c>
      <c r="HG59" s="10" t="str">
        <f>IFERROR(__xludf.DUMMYFUNCTION("""COMPUTED_VALUE"""),"-")</f>
        <v>-</v>
      </c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</row>
    <row r="60">
      <c r="A60" s="7"/>
      <c r="B60" s="8"/>
      <c r="C60" s="8" t="str">
        <f t="shared" si="1"/>
        <v>57 - 58</v>
      </c>
      <c r="D60" s="7" t="str">
        <f>IFERROR(__xludf.DUMMYFUNCTION("""COMPUTED_VALUE"""),"Zelja")</f>
        <v>Zelja</v>
      </c>
      <c r="E60" s="7" t="str">
        <f>IFERROR(__xludf.DUMMYFUNCTION("""COMPUTED_VALUE"""),"Vladimir")</f>
        <v>Vladimir</v>
      </c>
      <c r="F60" s="7" t="str">
        <f>IFERROR(__xludf.DUMMYFUNCTION("""COMPUTED_VALUE"""),"Zeljković")</f>
        <v>Zeljković</v>
      </c>
      <c r="G60" s="9">
        <f>IFERROR(__xludf.DUMMYFUNCTION("""COMPUTED_VALUE"""),48.0)</f>
        <v>48</v>
      </c>
      <c r="H60" s="7" t="str">
        <f>IFERROR(__xludf.DUMMYFUNCTION("""COMPUTED_VALUE"""),"ODOBREN")</f>
        <v>ODOBREN</v>
      </c>
      <c r="I60" s="7" t="str">
        <f>IFERROR(__xludf.DUMMYFUNCTION("""COMPUTED_VALUE"""),"Palilula")</f>
        <v>Palilula</v>
      </c>
      <c r="J60" s="7" t="str">
        <f>IFERROR(__xludf.DUMMYFUNCTION("""COMPUTED_VALUE"""),"Peta beogradska gimnazija")</f>
        <v>Peta beogradska gimnazija</v>
      </c>
      <c r="K60" s="7" t="str">
        <f>IFERROR(__xludf.DUMMYFUNCTION("""COMPUTED_VALUE"""),"III")</f>
        <v>III</v>
      </c>
      <c r="L60" s="7" t="str">
        <f>IFERROR(__xludf.DUMMYFUNCTION("""COMPUTED_VALUE"""),"B")</f>
        <v>B</v>
      </c>
      <c r="M60" s="7" t="str">
        <f>IFERROR(__xludf.DUMMYFUNCTION("""COMPUTED_VALUE"""),"Vladimir Milosavljević")</f>
        <v>Vladimir Milosavljević</v>
      </c>
      <c r="N60" s="11">
        <f>IFERROR(__xludf.DUMMYFUNCTION("""COMPUTED_VALUE"""),48.0)</f>
        <v>48</v>
      </c>
      <c r="O60" s="10">
        <f>IFERROR(__xludf.DUMMYFUNCTION("""COMPUTED_VALUE"""),0.0)</f>
        <v>0</v>
      </c>
      <c r="P60" s="10" t="str">
        <f>IFERROR(__xludf.DUMMYFUNCTION("""COMPUTED_VALUE"""),"-")</f>
        <v>-</v>
      </c>
      <c r="Q60" s="10" t="str">
        <f>IFERROR(__xludf.DUMMYFUNCTION("""COMPUTED_VALUE"""),"-")</f>
        <v>-</v>
      </c>
      <c r="R60" s="10" t="str">
        <f>IFERROR(__xludf.DUMMYFUNCTION("""COMPUTED_VALUE"""),"-")</f>
        <v>-</v>
      </c>
      <c r="S60" s="10" t="str">
        <f>IFERROR(__xludf.DUMMYFUNCTION("""COMPUTED_VALUE"""),"-")</f>
        <v>-</v>
      </c>
      <c r="T60" s="11">
        <f>IFERROR(__xludf.DUMMYFUNCTION("""COMPUTED_VALUE"""),1.0)</f>
        <v>1</v>
      </c>
      <c r="U60" s="10">
        <f>IFERROR(__xludf.DUMMYFUNCTION("""COMPUTED_VALUE"""),1.0)</f>
        <v>1</v>
      </c>
      <c r="V60" s="10">
        <f>IFERROR(__xludf.DUMMYFUNCTION("""COMPUTED_VALUE"""),1.0)</f>
        <v>1</v>
      </c>
      <c r="W60" s="10">
        <f>IFERROR(__xludf.DUMMYFUNCTION("""COMPUTED_VALUE"""),1.0)</f>
        <v>1</v>
      </c>
      <c r="X60" s="10">
        <f>IFERROR(__xludf.DUMMYFUNCTION("""COMPUTED_VALUE"""),1.0)</f>
        <v>1</v>
      </c>
      <c r="Y60" s="10">
        <f>IFERROR(__xludf.DUMMYFUNCTION("""COMPUTED_VALUE"""),1.0)</f>
        <v>1</v>
      </c>
      <c r="Z60" s="10">
        <f>IFERROR(__xludf.DUMMYFUNCTION("""COMPUTED_VALUE"""),1.0)</f>
        <v>1</v>
      </c>
      <c r="AA60" s="10">
        <f>IFERROR(__xludf.DUMMYFUNCTION("""COMPUTED_VALUE"""),1.0)</f>
        <v>1</v>
      </c>
      <c r="AB60" s="10">
        <f>IFERROR(__xludf.DUMMYFUNCTION("""COMPUTED_VALUE"""),1.0)</f>
        <v>1</v>
      </c>
      <c r="AC60" s="10">
        <f>IFERROR(__xludf.DUMMYFUNCTION("""COMPUTED_VALUE"""),1.0)</f>
        <v>1</v>
      </c>
      <c r="AD60" s="10">
        <f>IFERROR(__xludf.DUMMYFUNCTION("""COMPUTED_VALUE"""),1.0)</f>
        <v>1</v>
      </c>
      <c r="AE60" s="10">
        <f>IFERROR(__xludf.DUMMYFUNCTION("""COMPUTED_VALUE"""),1.0)</f>
        <v>1</v>
      </c>
      <c r="AF60" s="10" t="str">
        <f>IFERROR(__xludf.DUMMYFUNCTION("""COMPUTED_VALUE"""),"MLE")</f>
        <v>MLE</v>
      </c>
      <c r="AG60" s="10" t="str">
        <f>IFERROR(__xludf.DUMMYFUNCTION("""COMPUTED_VALUE"""),"MLE")</f>
        <v>MLE</v>
      </c>
      <c r="AH60" s="10" t="str">
        <f>IFERROR(__xludf.DUMMYFUNCTION("""COMPUTED_VALUE"""),"MLE")</f>
        <v>MLE</v>
      </c>
      <c r="AI60" s="10" t="str">
        <f>IFERROR(__xludf.DUMMYFUNCTION("""COMPUTED_VALUE"""),"MLE")</f>
        <v>MLE</v>
      </c>
      <c r="AJ60" s="10" t="str">
        <f>IFERROR(__xludf.DUMMYFUNCTION("""COMPUTED_VALUE"""),"MLE")</f>
        <v>MLE</v>
      </c>
      <c r="AK60" s="10" t="str">
        <f>IFERROR(__xludf.DUMMYFUNCTION("""COMPUTED_VALUE"""),"MLE")</f>
        <v>MLE</v>
      </c>
      <c r="AL60" s="10" t="str">
        <f>IFERROR(__xludf.DUMMYFUNCTION("""COMPUTED_VALUE"""),"MLE")</f>
        <v>MLE</v>
      </c>
      <c r="AM60" s="10" t="str">
        <f>IFERROR(__xludf.DUMMYFUNCTION("""COMPUTED_VALUE"""),"MLE")</f>
        <v>MLE</v>
      </c>
      <c r="AN60" s="11" t="str">
        <f>IFERROR(__xludf.DUMMYFUNCTION("""COMPUTED_VALUE"""),"WA")</f>
        <v>WA</v>
      </c>
      <c r="AO60" s="10" t="str">
        <f>IFERROR(__xludf.DUMMYFUNCTION("""COMPUTED_VALUE"""),"WA")</f>
        <v>WA</v>
      </c>
      <c r="AP60" s="10" t="str">
        <f>IFERROR(__xludf.DUMMYFUNCTION("""COMPUTED_VALUE"""),"WA")</f>
        <v>WA</v>
      </c>
      <c r="AQ60" s="10" t="str">
        <f>IFERROR(__xludf.DUMMYFUNCTION("""COMPUTED_VALUE"""),"WA")</f>
        <v>WA</v>
      </c>
      <c r="AR60" s="10">
        <f>IFERROR(__xludf.DUMMYFUNCTION("""COMPUTED_VALUE"""),1.0)</f>
        <v>1</v>
      </c>
      <c r="AS60" s="10" t="str">
        <f>IFERROR(__xludf.DUMMYFUNCTION("""COMPUTED_VALUE"""),"WA")</f>
        <v>WA</v>
      </c>
      <c r="AT60" s="10">
        <f>IFERROR(__xludf.DUMMYFUNCTION("""COMPUTED_VALUE"""),1.0)</f>
        <v>1</v>
      </c>
      <c r="AU60" s="10">
        <f>IFERROR(__xludf.DUMMYFUNCTION("""COMPUTED_VALUE"""),1.0)</f>
        <v>1</v>
      </c>
      <c r="AV60" s="10">
        <f>IFERROR(__xludf.DUMMYFUNCTION("""COMPUTED_VALUE"""),1.0)</f>
        <v>1</v>
      </c>
      <c r="AW60" s="10" t="str">
        <f>IFERROR(__xludf.DUMMYFUNCTION("""COMPUTED_VALUE"""),"WA")</f>
        <v>WA</v>
      </c>
      <c r="AX60" s="10">
        <f>IFERROR(__xludf.DUMMYFUNCTION("""COMPUTED_VALUE"""),1.0)</f>
        <v>1</v>
      </c>
      <c r="AY60" s="10" t="str">
        <f>IFERROR(__xludf.DUMMYFUNCTION("""COMPUTED_VALUE"""),"WA")</f>
        <v>WA</v>
      </c>
      <c r="AZ60" s="10" t="str">
        <f>IFERROR(__xludf.DUMMYFUNCTION("""COMPUTED_VALUE"""),"WA")</f>
        <v>WA</v>
      </c>
      <c r="BA60" s="10" t="str">
        <f>IFERROR(__xludf.DUMMYFUNCTION("""COMPUTED_VALUE"""),"WA")</f>
        <v>WA</v>
      </c>
      <c r="BB60" s="10" t="str">
        <f>IFERROR(__xludf.DUMMYFUNCTION("""COMPUTED_VALUE"""),"WA")</f>
        <v>WA</v>
      </c>
      <c r="BC60" s="10" t="str">
        <f>IFERROR(__xludf.DUMMYFUNCTION("""COMPUTED_VALUE"""),"WA")</f>
        <v>WA</v>
      </c>
      <c r="BD60" s="10" t="str">
        <f>IFERROR(__xludf.DUMMYFUNCTION("""COMPUTED_VALUE"""),"WA")</f>
        <v>WA</v>
      </c>
      <c r="BE60" s="10">
        <f>IFERROR(__xludf.DUMMYFUNCTION("""COMPUTED_VALUE"""),1.0)</f>
        <v>1</v>
      </c>
      <c r="BF60" s="10" t="str">
        <f>IFERROR(__xludf.DUMMYFUNCTION("""COMPUTED_VALUE"""),"WA")</f>
        <v>WA</v>
      </c>
      <c r="BG60" s="10" t="str">
        <f>IFERROR(__xludf.DUMMYFUNCTION("""COMPUTED_VALUE"""),"WA")</f>
        <v>WA</v>
      </c>
      <c r="BH60" s="10" t="str">
        <f>IFERROR(__xludf.DUMMYFUNCTION("""COMPUTED_VALUE"""),"WA")</f>
        <v>WA</v>
      </c>
      <c r="BI60" s="10" t="str">
        <f>IFERROR(__xludf.DUMMYFUNCTION("""COMPUTED_VALUE"""),"WA")</f>
        <v>WA</v>
      </c>
      <c r="BJ60" s="10" t="str">
        <f>IFERROR(__xludf.DUMMYFUNCTION("""COMPUTED_VALUE"""),"WA")</f>
        <v>WA</v>
      </c>
      <c r="BK60" s="10" t="str">
        <f>IFERROR(__xludf.DUMMYFUNCTION("""COMPUTED_VALUE"""),"WA")</f>
        <v>WA</v>
      </c>
      <c r="BL60" s="11" t="str">
        <f>IFERROR(__xludf.DUMMYFUNCTION("""COMPUTED_VALUE"""),"-")</f>
        <v>-</v>
      </c>
      <c r="BM60" s="10" t="str">
        <f>IFERROR(__xludf.DUMMYFUNCTION("""COMPUTED_VALUE"""),"-")</f>
        <v>-</v>
      </c>
      <c r="BN60" s="10" t="str">
        <f>IFERROR(__xludf.DUMMYFUNCTION("""COMPUTED_VALUE"""),"-")</f>
        <v>-</v>
      </c>
      <c r="BO60" s="10" t="str">
        <f>IFERROR(__xludf.DUMMYFUNCTION("""COMPUTED_VALUE"""),"-")</f>
        <v>-</v>
      </c>
      <c r="BP60" s="10" t="str">
        <f>IFERROR(__xludf.DUMMYFUNCTION("""COMPUTED_VALUE"""),"-")</f>
        <v>-</v>
      </c>
      <c r="BQ60" s="10" t="str">
        <f>IFERROR(__xludf.DUMMYFUNCTION("""COMPUTED_VALUE"""),"-")</f>
        <v>-</v>
      </c>
      <c r="BR60" s="10" t="str">
        <f>IFERROR(__xludf.DUMMYFUNCTION("""COMPUTED_VALUE"""),"-")</f>
        <v>-</v>
      </c>
      <c r="BS60" s="10" t="str">
        <f>IFERROR(__xludf.DUMMYFUNCTION("""COMPUTED_VALUE"""),"-")</f>
        <v>-</v>
      </c>
      <c r="BT60" s="10" t="str">
        <f>IFERROR(__xludf.DUMMYFUNCTION("""COMPUTED_VALUE"""),"-")</f>
        <v>-</v>
      </c>
      <c r="BU60" s="10" t="str">
        <f>IFERROR(__xludf.DUMMYFUNCTION("""COMPUTED_VALUE"""),"-")</f>
        <v>-</v>
      </c>
      <c r="BV60" s="10" t="str">
        <f>IFERROR(__xludf.DUMMYFUNCTION("""COMPUTED_VALUE"""),"-")</f>
        <v>-</v>
      </c>
      <c r="BW60" s="10" t="str">
        <f>IFERROR(__xludf.DUMMYFUNCTION("""COMPUTED_VALUE"""),"-")</f>
        <v>-</v>
      </c>
      <c r="BX60" s="10" t="str">
        <f>IFERROR(__xludf.DUMMYFUNCTION("""COMPUTED_VALUE"""),"-")</f>
        <v>-</v>
      </c>
      <c r="BY60" s="10" t="str">
        <f>IFERROR(__xludf.DUMMYFUNCTION("""COMPUTED_VALUE"""),"-")</f>
        <v>-</v>
      </c>
      <c r="BZ60" s="10" t="str">
        <f>IFERROR(__xludf.DUMMYFUNCTION("""COMPUTED_VALUE"""),"-")</f>
        <v>-</v>
      </c>
      <c r="CA60" s="10" t="str">
        <f>IFERROR(__xludf.DUMMYFUNCTION("""COMPUTED_VALUE"""),"-")</f>
        <v>-</v>
      </c>
      <c r="CB60" s="10" t="str">
        <f>IFERROR(__xludf.DUMMYFUNCTION("""COMPUTED_VALUE"""),"-")</f>
        <v>-</v>
      </c>
      <c r="CC60" s="10" t="str">
        <f>IFERROR(__xludf.DUMMYFUNCTION("""COMPUTED_VALUE"""),"-")</f>
        <v>-</v>
      </c>
      <c r="CD60" s="10" t="str">
        <f>IFERROR(__xludf.DUMMYFUNCTION("""COMPUTED_VALUE"""),"-")</f>
        <v>-</v>
      </c>
      <c r="CE60" s="10" t="str">
        <f>IFERROR(__xludf.DUMMYFUNCTION("""COMPUTED_VALUE"""),"-")</f>
        <v>-</v>
      </c>
      <c r="CF60" s="10" t="str">
        <f>IFERROR(__xludf.DUMMYFUNCTION("""COMPUTED_VALUE"""),"-")</f>
        <v>-</v>
      </c>
      <c r="CG60" s="10" t="str">
        <f>IFERROR(__xludf.DUMMYFUNCTION("""COMPUTED_VALUE"""),"-")</f>
        <v>-</v>
      </c>
      <c r="CH60" s="10" t="str">
        <f>IFERROR(__xludf.DUMMYFUNCTION("""COMPUTED_VALUE"""),"-")</f>
        <v>-</v>
      </c>
      <c r="CI60" s="10" t="str">
        <f>IFERROR(__xludf.DUMMYFUNCTION("""COMPUTED_VALUE"""),"-")</f>
        <v>-</v>
      </c>
      <c r="CJ60" s="10" t="str">
        <f>IFERROR(__xludf.DUMMYFUNCTION("""COMPUTED_VALUE"""),"-")</f>
        <v>-</v>
      </c>
      <c r="CK60" s="10" t="str">
        <f>IFERROR(__xludf.DUMMYFUNCTION("""COMPUTED_VALUE"""),"-")</f>
        <v>-</v>
      </c>
      <c r="CL60" s="10" t="str">
        <f>IFERROR(__xludf.DUMMYFUNCTION("""COMPUTED_VALUE"""),"-")</f>
        <v>-</v>
      </c>
      <c r="CM60" s="10" t="str">
        <f>IFERROR(__xludf.DUMMYFUNCTION("""COMPUTED_VALUE"""),"-")</f>
        <v>-</v>
      </c>
      <c r="CN60" s="10" t="str">
        <f>IFERROR(__xludf.DUMMYFUNCTION("""COMPUTED_VALUE"""),"-")</f>
        <v>-</v>
      </c>
      <c r="CO60" s="11" t="str">
        <f>IFERROR(__xludf.DUMMYFUNCTION("""COMPUTED_VALUE"""),"-")</f>
        <v>-</v>
      </c>
      <c r="CP60" s="10" t="str">
        <f>IFERROR(__xludf.DUMMYFUNCTION("""COMPUTED_VALUE"""),"-")</f>
        <v>-</v>
      </c>
      <c r="CQ60" s="10" t="str">
        <f>IFERROR(__xludf.DUMMYFUNCTION("""COMPUTED_VALUE"""),"-")</f>
        <v>-</v>
      </c>
      <c r="CR60" s="10" t="str">
        <f>IFERROR(__xludf.DUMMYFUNCTION("""COMPUTED_VALUE"""),"-")</f>
        <v>-</v>
      </c>
      <c r="CS60" s="10" t="str">
        <f>IFERROR(__xludf.DUMMYFUNCTION("""COMPUTED_VALUE"""),"-")</f>
        <v>-</v>
      </c>
      <c r="CT60" s="10" t="str">
        <f>IFERROR(__xludf.DUMMYFUNCTION("""COMPUTED_VALUE"""),"-")</f>
        <v>-</v>
      </c>
      <c r="CU60" s="10" t="str">
        <f>IFERROR(__xludf.DUMMYFUNCTION("""COMPUTED_VALUE"""),"-")</f>
        <v>-</v>
      </c>
      <c r="CV60" s="10" t="str">
        <f>IFERROR(__xludf.DUMMYFUNCTION("""COMPUTED_VALUE"""),"-")</f>
        <v>-</v>
      </c>
      <c r="CW60" s="10" t="str">
        <f>IFERROR(__xludf.DUMMYFUNCTION("""COMPUTED_VALUE"""),"-")</f>
        <v>-</v>
      </c>
      <c r="CX60" s="10" t="str">
        <f>IFERROR(__xludf.DUMMYFUNCTION("""COMPUTED_VALUE"""),"-")</f>
        <v>-</v>
      </c>
      <c r="CY60" s="10" t="str">
        <f>IFERROR(__xludf.DUMMYFUNCTION("""COMPUTED_VALUE"""),"-")</f>
        <v>-</v>
      </c>
      <c r="CZ60" s="10" t="str">
        <f>IFERROR(__xludf.DUMMYFUNCTION("""COMPUTED_VALUE"""),"-")</f>
        <v>-</v>
      </c>
      <c r="DA60" s="10" t="str">
        <f>IFERROR(__xludf.DUMMYFUNCTION("""COMPUTED_VALUE"""),"-")</f>
        <v>-</v>
      </c>
      <c r="DB60" s="10" t="str">
        <f>IFERROR(__xludf.DUMMYFUNCTION("""COMPUTED_VALUE"""),"-")</f>
        <v>-</v>
      </c>
      <c r="DC60" s="10" t="str">
        <f>IFERROR(__xludf.DUMMYFUNCTION("""COMPUTED_VALUE"""),"-")</f>
        <v>-</v>
      </c>
      <c r="DD60" s="10" t="str">
        <f>IFERROR(__xludf.DUMMYFUNCTION("""COMPUTED_VALUE"""),"-")</f>
        <v>-</v>
      </c>
      <c r="DE60" s="10" t="str">
        <f>IFERROR(__xludf.DUMMYFUNCTION("""COMPUTED_VALUE"""),"-")</f>
        <v>-</v>
      </c>
      <c r="DF60" s="10" t="str">
        <f>IFERROR(__xludf.DUMMYFUNCTION("""COMPUTED_VALUE"""),"-")</f>
        <v>-</v>
      </c>
      <c r="DG60" s="10" t="str">
        <f>IFERROR(__xludf.DUMMYFUNCTION("""COMPUTED_VALUE"""),"-")</f>
        <v>-</v>
      </c>
      <c r="DH60" s="10" t="str">
        <f>IFERROR(__xludf.DUMMYFUNCTION("""COMPUTED_VALUE"""),"-")</f>
        <v>-</v>
      </c>
      <c r="DI60" s="10" t="str">
        <f>IFERROR(__xludf.DUMMYFUNCTION("""COMPUTED_VALUE"""),"-")</f>
        <v>-</v>
      </c>
      <c r="DJ60" s="10" t="str">
        <f>IFERROR(__xludf.DUMMYFUNCTION("""COMPUTED_VALUE"""),"-")</f>
        <v>-</v>
      </c>
      <c r="DK60" s="10" t="str">
        <f>IFERROR(__xludf.DUMMYFUNCTION("""COMPUTED_VALUE"""),"-")</f>
        <v>-</v>
      </c>
      <c r="DL60" s="10" t="str">
        <f>IFERROR(__xludf.DUMMYFUNCTION("""COMPUTED_VALUE"""),"-")</f>
        <v>-</v>
      </c>
      <c r="DM60" s="10" t="str">
        <f>IFERROR(__xludf.DUMMYFUNCTION("""COMPUTED_VALUE"""),"-")</f>
        <v>-</v>
      </c>
      <c r="DN60" s="10" t="str">
        <f>IFERROR(__xludf.DUMMYFUNCTION("""COMPUTED_VALUE"""),"-")</f>
        <v>-</v>
      </c>
      <c r="DO60" s="10" t="str">
        <f>IFERROR(__xludf.DUMMYFUNCTION("""COMPUTED_VALUE"""),"-")</f>
        <v>-</v>
      </c>
      <c r="DP60" s="10" t="str">
        <f>IFERROR(__xludf.DUMMYFUNCTION("""COMPUTED_VALUE"""),"-")</f>
        <v>-</v>
      </c>
      <c r="DQ60" s="10" t="str">
        <f>IFERROR(__xludf.DUMMYFUNCTION("""COMPUTED_VALUE"""),"-")</f>
        <v>-</v>
      </c>
      <c r="DR60" s="10" t="str">
        <f>IFERROR(__xludf.DUMMYFUNCTION("""COMPUTED_VALUE"""),"-")</f>
        <v>-</v>
      </c>
      <c r="DS60" s="10" t="str">
        <f>IFERROR(__xludf.DUMMYFUNCTION("""COMPUTED_VALUE"""),"-")</f>
        <v>-</v>
      </c>
      <c r="DT60" s="10" t="str">
        <f>IFERROR(__xludf.DUMMYFUNCTION("""COMPUTED_VALUE"""),"-")</f>
        <v>-</v>
      </c>
      <c r="DU60" s="10" t="str">
        <f>IFERROR(__xludf.DUMMYFUNCTION("""COMPUTED_VALUE"""),"-")</f>
        <v>-</v>
      </c>
      <c r="DV60" s="10" t="str">
        <f>IFERROR(__xludf.DUMMYFUNCTION("""COMPUTED_VALUE"""),"-")</f>
        <v>-</v>
      </c>
      <c r="DW60" s="10" t="str">
        <f>IFERROR(__xludf.DUMMYFUNCTION("""COMPUTED_VALUE"""),"-")</f>
        <v>-</v>
      </c>
      <c r="DX60" s="10" t="str">
        <f>IFERROR(__xludf.DUMMYFUNCTION("""COMPUTED_VALUE"""),"-")</f>
        <v>-</v>
      </c>
      <c r="DY60" s="10" t="str">
        <f>IFERROR(__xludf.DUMMYFUNCTION("""COMPUTED_VALUE"""),"-")</f>
        <v>-</v>
      </c>
      <c r="DZ60" s="10" t="str">
        <f>IFERROR(__xludf.DUMMYFUNCTION("""COMPUTED_VALUE"""),"-")</f>
        <v>-</v>
      </c>
      <c r="EA60" s="10" t="str">
        <f>IFERROR(__xludf.DUMMYFUNCTION("""COMPUTED_VALUE"""),"-")</f>
        <v>-</v>
      </c>
      <c r="EB60" s="10" t="str">
        <f>IFERROR(__xludf.DUMMYFUNCTION("""COMPUTED_VALUE"""),"-")</f>
        <v>-</v>
      </c>
      <c r="EC60" s="10" t="str">
        <f>IFERROR(__xludf.DUMMYFUNCTION("""COMPUTED_VALUE"""),"-")</f>
        <v>-</v>
      </c>
      <c r="ED60" s="10" t="str">
        <f>IFERROR(__xludf.DUMMYFUNCTION("""COMPUTED_VALUE"""),"-")</f>
        <v>-</v>
      </c>
      <c r="EE60" s="10" t="str">
        <f>IFERROR(__xludf.DUMMYFUNCTION("""COMPUTED_VALUE"""),"-")</f>
        <v>-</v>
      </c>
      <c r="EF60" s="10" t="str">
        <f>IFERROR(__xludf.DUMMYFUNCTION("""COMPUTED_VALUE"""),"-")</f>
        <v>-</v>
      </c>
      <c r="EG60" s="10" t="str">
        <f>IFERROR(__xludf.DUMMYFUNCTION("""COMPUTED_VALUE"""),"-")</f>
        <v>-</v>
      </c>
      <c r="EH60" s="10" t="str">
        <f>IFERROR(__xludf.DUMMYFUNCTION("""COMPUTED_VALUE"""),"-")</f>
        <v>-</v>
      </c>
      <c r="EI60" s="10" t="str">
        <f>IFERROR(__xludf.DUMMYFUNCTION("""COMPUTED_VALUE"""),"-")</f>
        <v>-</v>
      </c>
      <c r="EJ60" s="10" t="str">
        <f>IFERROR(__xludf.DUMMYFUNCTION("""COMPUTED_VALUE"""),"-")</f>
        <v>-</v>
      </c>
      <c r="EK60" s="10" t="str">
        <f>IFERROR(__xludf.DUMMYFUNCTION("""COMPUTED_VALUE"""),"-")</f>
        <v>-</v>
      </c>
      <c r="EL60" s="10" t="str">
        <f>IFERROR(__xludf.DUMMYFUNCTION("""COMPUTED_VALUE"""),"-")</f>
        <v>-</v>
      </c>
      <c r="EM60" s="10" t="str">
        <f>IFERROR(__xludf.DUMMYFUNCTION("""COMPUTED_VALUE"""),"-")</f>
        <v>-</v>
      </c>
      <c r="EN60" s="10" t="str">
        <f>IFERROR(__xludf.DUMMYFUNCTION("""COMPUTED_VALUE"""),"-")</f>
        <v>-</v>
      </c>
      <c r="EO60" s="10" t="str">
        <f>IFERROR(__xludf.DUMMYFUNCTION("""COMPUTED_VALUE"""),"-")</f>
        <v>-</v>
      </c>
      <c r="EP60" s="10" t="str">
        <f>IFERROR(__xludf.DUMMYFUNCTION("""COMPUTED_VALUE"""),"-")</f>
        <v>-</v>
      </c>
      <c r="EQ60" s="10" t="str">
        <f>IFERROR(__xludf.DUMMYFUNCTION("""COMPUTED_VALUE"""),"-")</f>
        <v>-</v>
      </c>
      <c r="ER60" s="10" t="str">
        <f>IFERROR(__xludf.DUMMYFUNCTION("""COMPUTED_VALUE"""),"-")</f>
        <v>-</v>
      </c>
      <c r="ES60" s="10" t="str">
        <f>IFERROR(__xludf.DUMMYFUNCTION("""COMPUTED_VALUE"""),"-")</f>
        <v>-</v>
      </c>
      <c r="ET60" s="10" t="str">
        <f>IFERROR(__xludf.DUMMYFUNCTION("""COMPUTED_VALUE"""),"-")</f>
        <v>-</v>
      </c>
      <c r="EU60" s="10" t="str">
        <f>IFERROR(__xludf.DUMMYFUNCTION("""COMPUTED_VALUE"""),"-")</f>
        <v>-</v>
      </c>
      <c r="EV60" s="10" t="str">
        <f>IFERROR(__xludf.DUMMYFUNCTION("""COMPUTED_VALUE"""),"-")</f>
        <v>-</v>
      </c>
      <c r="EW60" s="10" t="str">
        <f>IFERROR(__xludf.DUMMYFUNCTION("""COMPUTED_VALUE"""),"-")</f>
        <v>-</v>
      </c>
      <c r="EX60" s="10" t="str">
        <f>IFERROR(__xludf.DUMMYFUNCTION("""COMPUTED_VALUE"""),"-")</f>
        <v>-</v>
      </c>
      <c r="EY60" s="10" t="str">
        <f>IFERROR(__xludf.DUMMYFUNCTION("""COMPUTED_VALUE"""),"-")</f>
        <v>-</v>
      </c>
      <c r="EZ60" s="10" t="str">
        <f>IFERROR(__xludf.DUMMYFUNCTION("""COMPUTED_VALUE"""),"-")</f>
        <v>-</v>
      </c>
      <c r="FA60" s="10" t="str">
        <f>IFERROR(__xludf.DUMMYFUNCTION("""COMPUTED_VALUE"""),"-")</f>
        <v>-</v>
      </c>
      <c r="FB60" s="10" t="str">
        <f>IFERROR(__xludf.DUMMYFUNCTION("""COMPUTED_VALUE"""),"-")</f>
        <v>-</v>
      </c>
      <c r="FC60" s="10" t="str">
        <f>IFERROR(__xludf.DUMMYFUNCTION("""COMPUTED_VALUE"""),"-")</f>
        <v>-</v>
      </c>
      <c r="FD60" s="11" t="str">
        <f>IFERROR(__xludf.DUMMYFUNCTION("""COMPUTED_VALUE"""),"-")</f>
        <v>-</v>
      </c>
      <c r="FE60" s="10" t="str">
        <f>IFERROR(__xludf.DUMMYFUNCTION("""COMPUTED_VALUE"""),"-")</f>
        <v>-</v>
      </c>
      <c r="FF60" s="10" t="str">
        <f>IFERROR(__xludf.DUMMYFUNCTION("""COMPUTED_VALUE"""),"-")</f>
        <v>-</v>
      </c>
      <c r="FG60" s="10" t="str">
        <f>IFERROR(__xludf.DUMMYFUNCTION("""COMPUTED_VALUE"""),"-")</f>
        <v>-</v>
      </c>
      <c r="FH60" s="10" t="str">
        <f>IFERROR(__xludf.DUMMYFUNCTION("""COMPUTED_VALUE"""),"-")</f>
        <v>-</v>
      </c>
      <c r="FI60" s="10" t="str">
        <f>IFERROR(__xludf.DUMMYFUNCTION("""COMPUTED_VALUE"""),"-")</f>
        <v>-</v>
      </c>
      <c r="FJ60" s="10" t="str">
        <f>IFERROR(__xludf.DUMMYFUNCTION("""COMPUTED_VALUE"""),"-")</f>
        <v>-</v>
      </c>
      <c r="FK60" s="10" t="str">
        <f>IFERROR(__xludf.DUMMYFUNCTION("""COMPUTED_VALUE"""),"-")</f>
        <v>-</v>
      </c>
      <c r="FL60" s="10" t="str">
        <f>IFERROR(__xludf.DUMMYFUNCTION("""COMPUTED_VALUE"""),"-")</f>
        <v>-</v>
      </c>
      <c r="FM60" s="10" t="str">
        <f>IFERROR(__xludf.DUMMYFUNCTION("""COMPUTED_VALUE"""),"-")</f>
        <v>-</v>
      </c>
      <c r="FN60" s="10" t="str">
        <f>IFERROR(__xludf.DUMMYFUNCTION("""COMPUTED_VALUE"""),"-")</f>
        <v>-</v>
      </c>
      <c r="FO60" s="10" t="str">
        <f>IFERROR(__xludf.DUMMYFUNCTION("""COMPUTED_VALUE"""),"-")</f>
        <v>-</v>
      </c>
      <c r="FP60" s="10" t="str">
        <f>IFERROR(__xludf.DUMMYFUNCTION("""COMPUTED_VALUE"""),"-")</f>
        <v>-</v>
      </c>
      <c r="FQ60" s="10" t="str">
        <f>IFERROR(__xludf.DUMMYFUNCTION("""COMPUTED_VALUE"""),"-")</f>
        <v>-</v>
      </c>
      <c r="FR60" s="10" t="str">
        <f>IFERROR(__xludf.DUMMYFUNCTION("""COMPUTED_VALUE"""),"-")</f>
        <v>-</v>
      </c>
      <c r="FS60" s="10" t="str">
        <f>IFERROR(__xludf.DUMMYFUNCTION("""COMPUTED_VALUE"""),"-")</f>
        <v>-</v>
      </c>
      <c r="FT60" s="10" t="str">
        <f>IFERROR(__xludf.DUMMYFUNCTION("""COMPUTED_VALUE"""),"-")</f>
        <v>-</v>
      </c>
      <c r="FU60" s="10" t="str">
        <f>IFERROR(__xludf.DUMMYFUNCTION("""COMPUTED_VALUE"""),"-")</f>
        <v>-</v>
      </c>
      <c r="FV60" s="10" t="str">
        <f>IFERROR(__xludf.DUMMYFUNCTION("""COMPUTED_VALUE"""),"-")</f>
        <v>-</v>
      </c>
      <c r="FW60" s="10" t="str">
        <f>IFERROR(__xludf.DUMMYFUNCTION("""COMPUTED_VALUE"""),"-")</f>
        <v>-</v>
      </c>
      <c r="FX60" s="10" t="str">
        <f>IFERROR(__xludf.DUMMYFUNCTION("""COMPUTED_VALUE"""),"-")</f>
        <v>-</v>
      </c>
      <c r="FY60" s="10" t="str">
        <f>IFERROR(__xludf.DUMMYFUNCTION("""COMPUTED_VALUE"""),"-")</f>
        <v>-</v>
      </c>
      <c r="FZ60" s="10" t="str">
        <f>IFERROR(__xludf.DUMMYFUNCTION("""COMPUTED_VALUE"""),"-")</f>
        <v>-</v>
      </c>
      <c r="GA60" s="10" t="str">
        <f>IFERROR(__xludf.DUMMYFUNCTION("""COMPUTED_VALUE"""),"-")</f>
        <v>-</v>
      </c>
      <c r="GB60" s="10" t="str">
        <f>IFERROR(__xludf.DUMMYFUNCTION("""COMPUTED_VALUE"""),"-")</f>
        <v>-</v>
      </c>
      <c r="GC60" s="10" t="str">
        <f>IFERROR(__xludf.DUMMYFUNCTION("""COMPUTED_VALUE"""),"-")</f>
        <v>-</v>
      </c>
      <c r="GD60" s="10" t="str">
        <f>IFERROR(__xludf.DUMMYFUNCTION("""COMPUTED_VALUE"""),"-")</f>
        <v>-</v>
      </c>
      <c r="GE60" s="10" t="str">
        <f>IFERROR(__xludf.DUMMYFUNCTION("""COMPUTED_VALUE"""),"-")</f>
        <v>-</v>
      </c>
      <c r="GF60" s="10" t="str">
        <f>IFERROR(__xludf.DUMMYFUNCTION("""COMPUTED_VALUE"""),"-")</f>
        <v>-</v>
      </c>
      <c r="GG60" s="10" t="str">
        <f>IFERROR(__xludf.DUMMYFUNCTION("""COMPUTED_VALUE"""),"-")</f>
        <v>-</v>
      </c>
      <c r="GH60" s="10" t="str">
        <f>IFERROR(__xludf.DUMMYFUNCTION("""COMPUTED_VALUE"""),"-")</f>
        <v>-</v>
      </c>
      <c r="GI60" s="10" t="str">
        <f>IFERROR(__xludf.DUMMYFUNCTION("""COMPUTED_VALUE"""),"-")</f>
        <v>-</v>
      </c>
      <c r="GJ60" s="10" t="str">
        <f>IFERROR(__xludf.DUMMYFUNCTION("""COMPUTED_VALUE"""),"-")</f>
        <v>-</v>
      </c>
      <c r="GK60" s="10" t="str">
        <f>IFERROR(__xludf.DUMMYFUNCTION("""COMPUTED_VALUE"""),"-")</f>
        <v>-</v>
      </c>
      <c r="GL60" s="10" t="str">
        <f>IFERROR(__xludf.DUMMYFUNCTION("""COMPUTED_VALUE"""),"-")</f>
        <v>-</v>
      </c>
      <c r="GM60" s="10" t="str">
        <f>IFERROR(__xludf.DUMMYFUNCTION("""COMPUTED_VALUE"""),"-")</f>
        <v>-</v>
      </c>
      <c r="GN60" s="10" t="str">
        <f>IFERROR(__xludf.DUMMYFUNCTION("""COMPUTED_VALUE"""),"-")</f>
        <v>-</v>
      </c>
      <c r="GO60" s="10" t="str">
        <f>IFERROR(__xludf.DUMMYFUNCTION("""COMPUTED_VALUE"""),"-")</f>
        <v>-</v>
      </c>
      <c r="GP60" s="10" t="str">
        <f>IFERROR(__xludf.DUMMYFUNCTION("""COMPUTED_VALUE"""),"-")</f>
        <v>-</v>
      </c>
      <c r="GQ60" s="10" t="str">
        <f>IFERROR(__xludf.DUMMYFUNCTION("""COMPUTED_VALUE"""),"-")</f>
        <v>-</v>
      </c>
      <c r="GR60" s="10" t="str">
        <f>IFERROR(__xludf.DUMMYFUNCTION("""COMPUTED_VALUE"""),"-")</f>
        <v>-</v>
      </c>
      <c r="GS60" s="10" t="str">
        <f>IFERROR(__xludf.DUMMYFUNCTION("""COMPUTED_VALUE"""),"-")</f>
        <v>-</v>
      </c>
      <c r="GT60" s="10" t="str">
        <f>IFERROR(__xludf.DUMMYFUNCTION("""COMPUTED_VALUE"""),"-")</f>
        <v>-</v>
      </c>
      <c r="GU60" s="10" t="str">
        <f>IFERROR(__xludf.DUMMYFUNCTION("""COMPUTED_VALUE"""),"-")</f>
        <v>-</v>
      </c>
      <c r="GV60" s="10" t="str">
        <f>IFERROR(__xludf.DUMMYFUNCTION("""COMPUTED_VALUE"""),"-")</f>
        <v>-</v>
      </c>
      <c r="GW60" s="10" t="str">
        <f>IFERROR(__xludf.DUMMYFUNCTION("""COMPUTED_VALUE"""),"-")</f>
        <v>-</v>
      </c>
      <c r="GX60" s="10" t="str">
        <f>IFERROR(__xludf.DUMMYFUNCTION("""COMPUTED_VALUE"""),"-")</f>
        <v>-</v>
      </c>
      <c r="GY60" s="10" t="str">
        <f>IFERROR(__xludf.DUMMYFUNCTION("""COMPUTED_VALUE"""),"-")</f>
        <v>-</v>
      </c>
      <c r="GZ60" s="10" t="str">
        <f>IFERROR(__xludf.DUMMYFUNCTION("""COMPUTED_VALUE"""),"-")</f>
        <v>-</v>
      </c>
      <c r="HA60" s="10" t="str">
        <f>IFERROR(__xludf.DUMMYFUNCTION("""COMPUTED_VALUE"""),"-")</f>
        <v>-</v>
      </c>
      <c r="HB60" s="10" t="str">
        <f>IFERROR(__xludf.DUMMYFUNCTION("""COMPUTED_VALUE"""),"-")</f>
        <v>-</v>
      </c>
      <c r="HC60" s="10" t="str">
        <f>IFERROR(__xludf.DUMMYFUNCTION("""COMPUTED_VALUE"""),"-")</f>
        <v>-</v>
      </c>
      <c r="HD60" s="10" t="str">
        <f>IFERROR(__xludf.DUMMYFUNCTION("""COMPUTED_VALUE"""),"-")</f>
        <v>-</v>
      </c>
      <c r="HE60" s="10" t="str">
        <f>IFERROR(__xludf.DUMMYFUNCTION("""COMPUTED_VALUE"""),"-")</f>
        <v>-</v>
      </c>
      <c r="HF60" s="10" t="str">
        <f>IFERROR(__xludf.DUMMYFUNCTION("""COMPUTED_VALUE"""),"-")</f>
        <v>-</v>
      </c>
      <c r="HG60" s="10" t="str">
        <f>IFERROR(__xludf.DUMMYFUNCTION("""COMPUTED_VALUE"""),"-")</f>
        <v>-</v>
      </c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</row>
    <row r="61">
      <c r="A61" s="7"/>
      <c r="B61" s="8"/>
      <c r="C61" s="8">
        <f t="shared" si="1"/>
        <v>59</v>
      </c>
      <c r="D61" s="7" t="str">
        <f>IFERROR(__xludf.DUMMYFUNCTION("""COMPUTED_VALUE"""),"KYGAS")</f>
        <v>KYGAS</v>
      </c>
      <c r="E61" s="7" t="str">
        <f>IFERROR(__xludf.DUMMYFUNCTION("""COMPUTED_VALUE"""),"Александар")</f>
        <v>Александар</v>
      </c>
      <c r="F61" s="7" t="str">
        <f>IFERROR(__xludf.DUMMYFUNCTION("""COMPUTED_VALUE"""),"Крстић")</f>
        <v>Крстић</v>
      </c>
      <c r="G61" s="9">
        <f>IFERROR(__xludf.DUMMYFUNCTION("""COMPUTED_VALUE"""),46.0)</f>
        <v>46</v>
      </c>
      <c r="H61" s="7" t="str">
        <f>IFERROR(__xludf.DUMMYFUNCTION("""COMPUTED_VALUE"""),"ODOBREN")</f>
        <v>ODOBREN</v>
      </c>
      <c r="I61" s="7" t="str">
        <f>IFERROR(__xludf.DUMMYFUNCTION("""COMPUTED_VALUE"""),"Stari grad")</f>
        <v>Stari grad</v>
      </c>
      <c r="J61" s="7" t="str">
        <f>IFERROR(__xludf.DUMMYFUNCTION("""COMPUTED_VALUE"""),"Elektrotehnička škola Nikola Tesla")</f>
        <v>Elektrotehnička škola Nikola Tesla</v>
      </c>
      <c r="K61" s="7" t="str">
        <f>IFERROR(__xludf.DUMMYFUNCTION("""COMPUTED_VALUE"""),"IV")</f>
        <v>IV</v>
      </c>
      <c r="L61" s="7" t="str">
        <f>IFERROR(__xludf.DUMMYFUNCTION("""COMPUTED_VALUE"""),"B")</f>
        <v>B</v>
      </c>
      <c r="M61" s="7" t="str">
        <f>IFERROR(__xludf.DUMMYFUNCTION("""COMPUTED_VALUE"""),"Биљана Стефановић")</f>
        <v>Биљана Стефановић</v>
      </c>
      <c r="N61" s="11">
        <f>IFERROR(__xludf.DUMMYFUNCTION("""COMPUTED_VALUE"""),15.0)</f>
        <v>15</v>
      </c>
      <c r="O61" s="10">
        <f>IFERROR(__xludf.DUMMYFUNCTION("""COMPUTED_VALUE"""),0.0)</f>
        <v>0</v>
      </c>
      <c r="P61" s="10">
        <f>IFERROR(__xludf.DUMMYFUNCTION("""COMPUTED_VALUE"""),31.0)</f>
        <v>31</v>
      </c>
      <c r="Q61" s="10" t="str">
        <f>IFERROR(__xludf.DUMMYFUNCTION("""COMPUTED_VALUE"""),"-")</f>
        <v>-</v>
      </c>
      <c r="R61" s="10" t="str">
        <f>IFERROR(__xludf.DUMMYFUNCTION("""COMPUTED_VALUE"""),"-")</f>
        <v>-</v>
      </c>
      <c r="S61" s="10" t="str">
        <f>IFERROR(__xludf.DUMMYFUNCTION("""COMPUTED_VALUE"""),"-")</f>
        <v>-</v>
      </c>
      <c r="T61" s="11">
        <f>IFERROR(__xludf.DUMMYFUNCTION("""COMPUTED_VALUE"""),1.0)</f>
        <v>1</v>
      </c>
      <c r="U61" s="10">
        <f>IFERROR(__xludf.DUMMYFUNCTION("""COMPUTED_VALUE"""),1.0)</f>
        <v>1</v>
      </c>
      <c r="V61" s="10">
        <f>IFERROR(__xludf.DUMMYFUNCTION("""COMPUTED_VALUE"""),1.0)</f>
        <v>1</v>
      </c>
      <c r="W61" s="10">
        <f>IFERROR(__xludf.DUMMYFUNCTION("""COMPUTED_VALUE"""),1.0)</f>
        <v>1</v>
      </c>
      <c r="X61" s="10">
        <f>IFERROR(__xludf.DUMMYFUNCTION("""COMPUTED_VALUE"""),1.0)</f>
        <v>1</v>
      </c>
      <c r="Y61" s="10">
        <f>IFERROR(__xludf.DUMMYFUNCTION("""COMPUTED_VALUE"""),1.0)</f>
        <v>1</v>
      </c>
      <c r="Z61" s="10" t="str">
        <f>IFERROR(__xludf.DUMMYFUNCTION("""COMPUTED_VALUE"""),"WA")</f>
        <v>WA</v>
      </c>
      <c r="AA61" s="10" t="str">
        <f>IFERROR(__xludf.DUMMYFUNCTION("""COMPUTED_VALUE"""),"WA")</f>
        <v>WA</v>
      </c>
      <c r="AB61" s="10" t="str">
        <f>IFERROR(__xludf.DUMMYFUNCTION("""COMPUTED_VALUE"""),"WA")</f>
        <v>WA</v>
      </c>
      <c r="AC61" s="10" t="str">
        <f>IFERROR(__xludf.DUMMYFUNCTION("""COMPUTED_VALUE"""),"WA")</f>
        <v>WA</v>
      </c>
      <c r="AD61" s="10" t="str">
        <f>IFERROR(__xludf.DUMMYFUNCTION("""COMPUTED_VALUE"""),"WA")</f>
        <v>WA</v>
      </c>
      <c r="AE61" s="10" t="str">
        <f>IFERROR(__xludf.DUMMYFUNCTION("""COMPUTED_VALUE"""),"WA")</f>
        <v>WA</v>
      </c>
      <c r="AF61" s="10" t="str">
        <f>IFERROR(__xludf.DUMMYFUNCTION("""COMPUTED_VALUE"""),"TLE")</f>
        <v>TLE</v>
      </c>
      <c r="AG61" s="10" t="str">
        <f>IFERROR(__xludf.DUMMYFUNCTION("""COMPUTED_VALUE"""),"TLE")</f>
        <v>TLE</v>
      </c>
      <c r="AH61" s="10" t="str">
        <f>IFERROR(__xludf.DUMMYFUNCTION("""COMPUTED_VALUE"""),"TLE")</f>
        <v>TLE</v>
      </c>
      <c r="AI61" s="10" t="str">
        <f>IFERROR(__xludf.DUMMYFUNCTION("""COMPUTED_VALUE"""),"TLE")</f>
        <v>TLE</v>
      </c>
      <c r="AJ61" s="10" t="str">
        <f>IFERROR(__xludf.DUMMYFUNCTION("""COMPUTED_VALUE"""),"TLE")</f>
        <v>TLE</v>
      </c>
      <c r="AK61" s="10" t="str">
        <f>IFERROR(__xludf.DUMMYFUNCTION("""COMPUTED_VALUE"""),"TLE")</f>
        <v>TLE</v>
      </c>
      <c r="AL61" s="10" t="str">
        <f>IFERROR(__xludf.DUMMYFUNCTION("""COMPUTED_VALUE"""),"TLE")</f>
        <v>TLE</v>
      </c>
      <c r="AM61" s="10" t="str">
        <f>IFERROR(__xludf.DUMMYFUNCTION("""COMPUTED_VALUE"""),"MLE")</f>
        <v>MLE</v>
      </c>
      <c r="AN61" s="11" t="str">
        <f>IFERROR(__xludf.DUMMYFUNCTION("""COMPUTED_VALUE"""),"WA")</f>
        <v>WA</v>
      </c>
      <c r="AO61" s="10">
        <f>IFERROR(__xludf.DUMMYFUNCTION("""COMPUTED_VALUE"""),1.0)</f>
        <v>1</v>
      </c>
      <c r="AP61" s="10">
        <f>IFERROR(__xludf.DUMMYFUNCTION("""COMPUTED_VALUE"""),1.0)</f>
        <v>1</v>
      </c>
      <c r="AQ61" s="10">
        <f>IFERROR(__xludf.DUMMYFUNCTION("""COMPUTED_VALUE"""),1.0)</f>
        <v>1</v>
      </c>
      <c r="AR61" s="10">
        <f>IFERROR(__xludf.DUMMYFUNCTION("""COMPUTED_VALUE"""),1.0)</f>
        <v>1</v>
      </c>
      <c r="AS61" s="10" t="str">
        <f>IFERROR(__xludf.DUMMYFUNCTION("""COMPUTED_VALUE"""),"WA")</f>
        <v>WA</v>
      </c>
      <c r="AT61" s="10" t="str">
        <f>IFERROR(__xludf.DUMMYFUNCTION("""COMPUTED_VALUE"""),"WA")</f>
        <v>WA</v>
      </c>
      <c r="AU61" s="10" t="str">
        <f>IFERROR(__xludf.DUMMYFUNCTION("""COMPUTED_VALUE"""),"WA")</f>
        <v>WA</v>
      </c>
      <c r="AV61" s="10" t="str">
        <f>IFERROR(__xludf.DUMMYFUNCTION("""COMPUTED_VALUE"""),"WA")</f>
        <v>WA</v>
      </c>
      <c r="AW61" s="10" t="str">
        <f>IFERROR(__xludf.DUMMYFUNCTION("""COMPUTED_VALUE"""),"WA")</f>
        <v>WA</v>
      </c>
      <c r="AX61" s="10" t="str">
        <f>IFERROR(__xludf.DUMMYFUNCTION("""COMPUTED_VALUE"""),"WA")</f>
        <v>WA</v>
      </c>
      <c r="AY61" s="10" t="str">
        <f>IFERROR(__xludf.DUMMYFUNCTION("""COMPUTED_VALUE"""),"WA")</f>
        <v>WA</v>
      </c>
      <c r="AZ61" s="10" t="str">
        <f>IFERROR(__xludf.DUMMYFUNCTION("""COMPUTED_VALUE"""),"WA")</f>
        <v>WA</v>
      </c>
      <c r="BA61" s="10" t="str">
        <f>IFERROR(__xludf.DUMMYFUNCTION("""COMPUTED_VALUE"""),"WA")</f>
        <v>WA</v>
      </c>
      <c r="BB61" s="10" t="str">
        <f>IFERROR(__xludf.DUMMYFUNCTION("""COMPUTED_VALUE"""),"WA")</f>
        <v>WA</v>
      </c>
      <c r="BC61" s="10" t="str">
        <f>IFERROR(__xludf.DUMMYFUNCTION("""COMPUTED_VALUE"""),"WA")</f>
        <v>WA</v>
      </c>
      <c r="BD61" s="10" t="str">
        <f>IFERROR(__xludf.DUMMYFUNCTION("""COMPUTED_VALUE"""),"WA")</f>
        <v>WA</v>
      </c>
      <c r="BE61" s="10" t="str">
        <f>IFERROR(__xludf.DUMMYFUNCTION("""COMPUTED_VALUE"""),"WA")</f>
        <v>WA</v>
      </c>
      <c r="BF61" s="10" t="str">
        <f>IFERROR(__xludf.DUMMYFUNCTION("""COMPUTED_VALUE"""),"WA")</f>
        <v>WA</v>
      </c>
      <c r="BG61" s="10" t="str">
        <f>IFERROR(__xludf.DUMMYFUNCTION("""COMPUTED_VALUE"""),"WA")</f>
        <v>WA</v>
      </c>
      <c r="BH61" s="10" t="str">
        <f>IFERROR(__xludf.DUMMYFUNCTION("""COMPUTED_VALUE"""),"WA")</f>
        <v>WA</v>
      </c>
      <c r="BI61" s="10" t="str">
        <f>IFERROR(__xludf.DUMMYFUNCTION("""COMPUTED_VALUE"""),"WA")</f>
        <v>WA</v>
      </c>
      <c r="BJ61" s="10" t="str">
        <f>IFERROR(__xludf.DUMMYFUNCTION("""COMPUTED_VALUE"""),"WA")</f>
        <v>WA</v>
      </c>
      <c r="BK61" s="10" t="str">
        <f>IFERROR(__xludf.DUMMYFUNCTION("""COMPUTED_VALUE"""),"WA")</f>
        <v>WA</v>
      </c>
      <c r="BL61" s="11">
        <f>IFERROR(__xludf.DUMMYFUNCTION("""COMPUTED_VALUE"""),1.0)</f>
        <v>1</v>
      </c>
      <c r="BM61" s="10">
        <f>IFERROR(__xludf.DUMMYFUNCTION("""COMPUTED_VALUE"""),1.0)</f>
        <v>1</v>
      </c>
      <c r="BN61" s="10">
        <f>IFERROR(__xludf.DUMMYFUNCTION("""COMPUTED_VALUE"""),1.0)</f>
        <v>1</v>
      </c>
      <c r="BO61" s="10">
        <f>IFERROR(__xludf.DUMMYFUNCTION("""COMPUTED_VALUE"""),1.0)</f>
        <v>1</v>
      </c>
      <c r="BP61" s="10">
        <f>IFERROR(__xludf.DUMMYFUNCTION("""COMPUTED_VALUE"""),1.0)</f>
        <v>1</v>
      </c>
      <c r="BQ61" s="10">
        <f>IFERROR(__xludf.DUMMYFUNCTION("""COMPUTED_VALUE"""),1.0)</f>
        <v>1</v>
      </c>
      <c r="BR61" s="10">
        <f>IFERROR(__xludf.DUMMYFUNCTION("""COMPUTED_VALUE"""),1.0)</f>
        <v>1</v>
      </c>
      <c r="BS61" s="10">
        <f>IFERROR(__xludf.DUMMYFUNCTION("""COMPUTED_VALUE"""),1.0)</f>
        <v>1</v>
      </c>
      <c r="BT61" s="10">
        <f>IFERROR(__xludf.DUMMYFUNCTION("""COMPUTED_VALUE"""),1.0)</f>
        <v>1</v>
      </c>
      <c r="BU61" s="10" t="str">
        <f>IFERROR(__xludf.DUMMYFUNCTION("""COMPUTED_VALUE"""),"WA")</f>
        <v>WA</v>
      </c>
      <c r="BV61" s="10" t="str">
        <f>IFERROR(__xludf.DUMMYFUNCTION("""COMPUTED_VALUE"""),"WA")</f>
        <v>WA</v>
      </c>
      <c r="BW61" s="10" t="str">
        <f>IFERROR(__xludf.DUMMYFUNCTION("""COMPUTED_VALUE"""),"WA")</f>
        <v>WA</v>
      </c>
      <c r="BX61" s="10" t="str">
        <f>IFERROR(__xludf.DUMMYFUNCTION("""COMPUTED_VALUE"""),"WA")</f>
        <v>WA</v>
      </c>
      <c r="BY61" s="10" t="str">
        <f>IFERROR(__xludf.DUMMYFUNCTION("""COMPUTED_VALUE"""),"WA")</f>
        <v>WA</v>
      </c>
      <c r="BZ61" s="10">
        <f>IFERROR(__xludf.DUMMYFUNCTION("""COMPUTED_VALUE"""),1.0)</f>
        <v>1</v>
      </c>
      <c r="CA61" s="10" t="str">
        <f>IFERROR(__xludf.DUMMYFUNCTION("""COMPUTED_VALUE"""),"WA")</f>
        <v>WA</v>
      </c>
      <c r="CB61" s="10">
        <f>IFERROR(__xludf.DUMMYFUNCTION("""COMPUTED_VALUE"""),1.0)</f>
        <v>1</v>
      </c>
      <c r="CC61" s="10" t="str">
        <f>IFERROR(__xludf.DUMMYFUNCTION("""COMPUTED_VALUE"""),"WA")</f>
        <v>WA</v>
      </c>
      <c r="CD61" s="10">
        <f>IFERROR(__xludf.DUMMYFUNCTION("""COMPUTED_VALUE"""),1.0)</f>
        <v>1</v>
      </c>
      <c r="CE61" s="10" t="str">
        <f>IFERROR(__xludf.DUMMYFUNCTION("""COMPUTED_VALUE"""),"WA")</f>
        <v>WA</v>
      </c>
      <c r="CF61" s="10" t="str">
        <f>IFERROR(__xludf.DUMMYFUNCTION("""COMPUTED_VALUE"""),"WA")</f>
        <v>WA</v>
      </c>
      <c r="CG61" s="10" t="str">
        <f>IFERROR(__xludf.DUMMYFUNCTION("""COMPUTED_VALUE"""),"WA")</f>
        <v>WA</v>
      </c>
      <c r="CH61" s="10" t="str">
        <f>IFERROR(__xludf.DUMMYFUNCTION("""COMPUTED_VALUE"""),"WA")</f>
        <v>WA</v>
      </c>
      <c r="CI61" s="10" t="str">
        <f>IFERROR(__xludf.DUMMYFUNCTION("""COMPUTED_VALUE"""),"WA")</f>
        <v>WA</v>
      </c>
      <c r="CJ61" s="10" t="str">
        <f>IFERROR(__xludf.DUMMYFUNCTION("""COMPUTED_VALUE"""),"TLE")</f>
        <v>TLE</v>
      </c>
      <c r="CK61" s="10" t="str">
        <f>IFERROR(__xludf.DUMMYFUNCTION("""COMPUTED_VALUE"""),"TLE")</f>
        <v>TLE</v>
      </c>
      <c r="CL61" s="10" t="str">
        <f>IFERROR(__xludf.DUMMYFUNCTION("""COMPUTED_VALUE"""),"WA")</f>
        <v>WA</v>
      </c>
      <c r="CM61" s="10" t="str">
        <f>IFERROR(__xludf.DUMMYFUNCTION("""COMPUTED_VALUE"""),"TLE")</f>
        <v>TLE</v>
      </c>
      <c r="CN61" s="10">
        <f>IFERROR(__xludf.DUMMYFUNCTION("""COMPUTED_VALUE"""),1.0)</f>
        <v>1</v>
      </c>
      <c r="CO61" s="11" t="str">
        <f>IFERROR(__xludf.DUMMYFUNCTION("""COMPUTED_VALUE"""),"-")</f>
        <v>-</v>
      </c>
      <c r="CP61" s="10" t="str">
        <f>IFERROR(__xludf.DUMMYFUNCTION("""COMPUTED_VALUE"""),"-")</f>
        <v>-</v>
      </c>
      <c r="CQ61" s="10" t="str">
        <f>IFERROR(__xludf.DUMMYFUNCTION("""COMPUTED_VALUE"""),"-")</f>
        <v>-</v>
      </c>
      <c r="CR61" s="10" t="str">
        <f>IFERROR(__xludf.DUMMYFUNCTION("""COMPUTED_VALUE"""),"-")</f>
        <v>-</v>
      </c>
      <c r="CS61" s="10" t="str">
        <f>IFERROR(__xludf.DUMMYFUNCTION("""COMPUTED_VALUE"""),"-")</f>
        <v>-</v>
      </c>
      <c r="CT61" s="10" t="str">
        <f>IFERROR(__xludf.DUMMYFUNCTION("""COMPUTED_VALUE"""),"-")</f>
        <v>-</v>
      </c>
      <c r="CU61" s="10" t="str">
        <f>IFERROR(__xludf.DUMMYFUNCTION("""COMPUTED_VALUE"""),"-")</f>
        <v>-</v>
      </c>
      <c r="CV61" s="10" t="str">
        <f>IFERROR(__xludf.DUMMYFUNCTION("""COMPUTED_VALUE"""),"-")</f>
        <v>-</v>
      </c>
      <c r="CW61" s="10" t="str">
        <f>IFERROR(__xludf.DUMMYFUNCTION("""COMPUTED_VALUE"""),"-")</f>
        <v>-</v>
      </c>
      <c r="CX61" s="10" t="str">
        <f>IFERROR(__xludf.DUMMYFUNCTION("""COMPUTED_VALUE"""),"-")</f>
        <v>-</v>
      </c>
      <c r="CY61" s="10" t="str">
        <f>IFERROR(__xludf.DUMMYFUNCTION("""COMPUTED_VALUE"""),"-")</f>
        <v>-</v>
      </c>
      <c r="CZ61" s="10" t="str">
        <f>IFERROR(__xludf.DUMMYFUNCTION("""COMPUTED_VALUE"""),"-")</f>
        <v>-</v>
      </c>
      <c r="DA61" s="10" t="str">
        <f>IFERROR(__xludf.DUMMYFUNCTION("""COMPUTED_VALUE"""),"-")</f>
        <v>-</v>
      </c>
      <c r="DB61" s="10" t="str">
        <f>IFERROR(__xludf.DUMMYFUNCTION("""COMPUTED_VALUE"""),"-")</f>
        <v>-</v>
      </c>
      <c r="DC61" s="10" t="str">
        <f>IFERROR(__xludf.DUMMYFUNCTION("""COMPUTED_VALUE"""),"-")</f>
        <v>-</v>
      </c>
      <c r="DD61" s="10" t="str">
        <f>IFERROR(__xludf.DUMMYFUNCTION("""COMPUTED_VALUE"""),"-")</f>
        <v>-</v>
      </c>
      <c r="DE61" s="10" t="str">
        <f>IFERROR(__xludf.DUMMYFUNCTION("""COMPUTED_VALUE"""),"-")</f>
        <v>-</v>
      </c>
      <c r="DF61" s="10" t="str">
        <f>IFERROR(__xludf.DUMMYFUNCTION("""COMPUTED_VALUE"""),"-")</f>
        <v>-</v>
      </c>
      <c r="DG61" s="10" t="str">
        <f>IFERROR(__xludf.DUMMYFUNCTION("""COMPUTED_VALUE"""),"-")</f>
        <v>-</v>
      </c>
      <c r="DH61" s="10" t="str">
        <f>IFERROR(__xludf.DUMMYFUNCTION("""COMPUTED_VALUE"""),"-")</f>
        <v>-</v>
      </c>
      <c r="DI61" s="10" t="str">
        <f>IFERROR(__xludf.DUMMYFUNCTION("""COMPUTED_VALUE"""),"-")</f>
        <v>-</v>
      </c>
      <c r="DJ61" s="10" t="str">
        <f>IFERROR(__xludf.DUMMYFUNCTION("""COMPUTED_VALUE"""),"-")</f>
        <v>-</v>
      </c>
      <c r="DK61" s="10" t="str">
        <f>IFERROR(__xludf.DUMMYFUNCTION("""COMPUTED_VALUE"""),"-")</f>
        <v>-</v>
      </c>
      <c r="DL61" s="10" t="str">
        <f>IFERROR(__xludf.DUMMYFUNCTION("""COMPUTED_VALUE"""),"-")</f>
        <v>-</v>
      </c>
      <c r="DM61" s="10" t="str">
        <f>IFERROR(__xludf.DUMMYFUNCTION("""COMPUTED_VALUE"""),"-")</f>
        <v>-</v>
      </c>
      <c r="DN61" s="10" t="str">
        <f>IFERROR(__xludf.DUMMYFUNCTION("""COMPUTED_VALUE"""),"-")</f>
        <v>-</v>
      </c>
      <c r="DO61" s="10" t="str">
        <f>IFERROR(__xludf.DUMMYFUNCTION("""COMPUTED_VALUE"""),"-")</f>
        <v>-</v>
      </c>
      <c r="DP61" s="10" t="str">
        <f>IFERROR(__xludf.DUMMYFUNCTION("""COMPUTED_VALUE"""),"-")</f>
        <v>-</v>
      </c>
      <c r="DQ61" s="10" t="str">
        <f>IFERROR(__xludf.DUMMYFUNCTION("""COMPUTED_VALUE"""),"-")</f>
        <v>-</v>
      </c>
      <c r="DR61" s="10" t="str">
        <f>IFERROR(__xludf.DUMMYFUNCTION("""COMPUTED_VALUE"""),"-")</f>
        <v>-</v>
      </c>
      <c r="DS61" s="10" t="str">
        <f>IFERROR(__xludf.DUMMYFUNCTION("""COMPUTED_VALUE"""),"-")</f>
        <v>-</v>
      </c>
      <c r="DT61" s="10" t="str">
        <f>IFERROR(__xludf.DUMMYFUNCTION("""COMPUTED_VALUE"""),"-")</f>
        <v>-</v>
      </c>
      <c r="DU61" s="10" t="str">
        <f>IFERROR(__xludf.DUMMYFUNCTION("""COMPUTED_VALUE"""),"-")</f>
        <v>-</v>
      </c>
      <c r="DV61" s="10" t="str">
        <f>IFERROR(__xludf.DUMMYFUNCTION("""COMPUTED_VALUE"""),"-")</f>
        <v>-</v>
      </c>
      <c r="DW61" s="10" t="str">
        <f>IFERROR(__xludf.DUMMYFUNCTION("""COMPUTED_VALUE"""),"-")</f>
        <v>-</v>
      </c>
      <c r="DX61" s="10" t="str">
        <f>IFERROR(__xludf.DUMMYFUNCTION("""COMPUTED_VALUE"""),"-")</f>
        <v>-</v>
      </c>
      <c r="DY61" s="10" t="str">
        <f>IFERROR(__xludf.DUMMYFUNCTION("""COMPUTED_VALUE"""),"-")</f>
        <v>-</v>
      </c>
      <c r="DZ61" s="10" t="str">
        <f>IFERROR(__xludf.DUMMYFUNCTION("""COMPUTED_VALUE"""),"-")</f>
        <v>-</v>
      </c>
      <c r="EA61" s="10" t="str">
        <f>IFERROR(__xludf.DUMMYFUNCTION("""COMPUTED_VALUE"""),"-")</f>
        <v>-</v>
      </c>
      <c r="EB61" s="10" t="str">
        <f>IFERROR(__xludf.DUMMYFUNCTION("""COMPUTED_VALUE"""),"-")</f>
        <v>-</v>
      </c>
      <c r="EC61" s="10" t="str">
        <f>IFERROR(__xludf.DUMMYFUNCTION("""COMPUTED_VALUE"""),"-")</f>
        <v>-</v>
      </c>
      <c r="ED61" s="10" t="str">
        <f>IFERROR(__xludf.DUMMYFUNCTION("""COMPUTED_VALUE"""),"-")</f>
        <v>-</v>
      </c>
      <c r="EE61" s="10" t="str">
        <f>IFERROR(__xludf.DUMMYFUNCTION("""COMPUTED_VALUE"""),"-")</f>
        <v>-</v>
      </c>
      <c r="EF61" s="10" t="str">
        <f>IFERROR(__xludf.DUMMYFUNCTION("""COMPUTED_VALUE"""),"-")</f>
        <v>-</v>
      </c>
      <c r="EG61" s="10" t="str">
        <f>IFERROR(__xludf.DUMMYFUNCTION("""COMPUTED_VALUE"""),"-")</f>
        <v>-</v>
      </c>
      <c r="EH61" s="10" t="str">
        <f>IFERROR(__xludf.DUMMYFUNCTION("""COMPUTED_VALUE"""),"-")</f>
        <v>-</v>
      </c>
      <c r="EI61" s="10" t="str">
        <f>IFERROR(__xludf.DUMMYFUNCTION("""COMPUTED_VALUE"""),"-")</f>
        <v>-</v>
      </c>
      <c r="EJ61" s="10" t="str">
        <f>IFERROR(__xludf.DUMMYFUNCTION("""COMPUTED_VALUE"""),"-")</f>
        <v>-</v>
      </c>
      <c r="EK61" s="10" t="str">
        <f>IFERROR(__xludf.DUMMYFUNCTION("""COMPUTED_VALUE"""),"-")</f>
        <v>-</v>
      </c>
      <c r="EL61" s="10" t="str">
        <f>IFERROR(__xludf.DUMMYFUNCTION("""COMPUTED_VALUE"""),"-")</f>
        <v>-</v>
      </c>
      <c r="EM61" s="10" t="str">
        <f>IFERROR(__xludf.DUMMYFUNCTION("""COMPUTED_VALUE"""),"-")</f>
        <v>-</v>
      </c>
      <c r="EN61" s="10" t="str">
        <f>IFERROR(__xludf.DUMMYFUNCTION("""COMPUTED_VALUE"""),"-")</f>
        <v>-</v>
      </c>
      <c r="EO61" s="10" t="str">
        <f>IFERROR(__xludf.DUMMYFUNCTION("""COMPUTED_VALUE"""),"-")</f>
        <v>-</v>
      </c>
      <c r="EP61" s="10" t="str">
        <f>IFERROR(__xludf.DUMMYFUNCTION("""COMPUTED_VALUE"""),"-")</f>
        <v>-</v>
      </c>
      <c r="EQ61" s="10" t="str">
        <f>IFERROR(__xludf.DUMMYFUNCTION("""COMPUTED_VALUE"""),"-")</f>
        <v>-</v>
      </c>
      <c r="ER61" s="10" t="str">
        <f>IFERROR(__xludf.DUMMYFUNCTION("""COMPUTED_VALUE"""),"-")</f>
        <v>-</v>
      </c>
      <c r="ES61" s="10" t="str">
        <f>IFERROR(__xludf.DUMMYFUNCTION("""COMPUTED_VALUE"""),"-")</f>
        <v>-</v>
      </c>
      <c r="ET61" s="10" t="str">
        <f>IFERROR(__xludf.DUMMYFUNCTION("""COMPUTED_VALUE"""),"-")</f>
        <v>-</v>
      </c>
      <c r="EU61" s="10" t="str">
        <f>IFERROR(__xludf.DUMMYFUNCTION("""COMPUTED_VALUE"""),"-")</f>
        <v>-</v>
      </c>
      <c r="EV61" s="10" t="str">
        <f>IFERROR(__xludf.DUMMYFUNCTION("""COMPUTED_VALUE"""),"-")</f>
        <v>-</v>
      </c>
      <c r="EW61" s="10" t="str">
        <f>IFERROR(__xludf.DUMMYFUNCTION("""COMPUTED_VALUE"""),"-")</f>
        <v>-</v>
      </c>
      <c r="EX61" s="10" t="str">
        <f>IFERROR(__xludf.DUMMYFUNCTION("""COMPUTED_VALUE"""),"-")</f>
        <v>-</v>
      </c>
      <c r="EY61" s="10" t="str">
        <f>IFERROR(__xludf.DUMMYFUNCTION("""COMPUTED_VALUE"""),"-")</f>
        <v>-</v>
      </c>
      <c r="EZ61" s="10" t="str">
        <f>IFERROR(__xludf.DUMMYFUNCTION("""COMPUTED_VALUE"""),"-")</f>
        <v>-</v>
      </c>
      <c r="FA61" s="10" t="str">
        <f>IFERROR(__xludf.DUMMYFUNCTION("""COMPUTED_VALUE"""),"-")</f>
        <v>-</v>
      </c>
      <c r="FB61" s="10" t="str">
        <f>IFERROR(__xludf.DUMMYFUNCTION("""COMPUTED_VALUE"""),"-")</f>
        <v>-</v>
      </c>
      <c r="FC61" s="10" t="str">
        <f>IFERROR(__xludf.DUMMYFUNCTION("""COMPUTED_VALUE"""),"-")</f>
        <v>-</v>
      </c>
      <c r="FD61" s="11" t="str">
        <f>IFERROR(__xludf.DUMMYFUNCTION("""COMPUTED_VALUE"""),"-")</f>
        <v>-</v>
      </c>
      <c r="FE61" s="10" t="str">
        <f>IFERROR(__xludf.DUMMYFUNCTION("""COMPUTED_VALUE"""),"-")</f>
        <v>-</v>
      </c>
      <c r="FF61" s="10" t="str">
        <f>IFERROR(__xludf.DUMMYFUNCTION("""COMPUTED_VALUE"""),"-")</f>
        <v>-</v>
      </c>
      <c r="FG61" s="10" t="str">
        <f>IFERROR(__xludf.DUMMYFUNCTION("""COMPUTED_VALUE"""),"-")</f>
        <v>-</v>
      </c>
      <c r="FH61" s="10" t="str">
        <f>IFERROR(__xludf.DUMMYFUNCTION("""COMPUTED_VALUE"""),"-")</f>
        <v>-</v>
      </c>
      <c r="FI61" s="10" t="str">
        <f>IFERROR(__xludf.DUMMYFUNCTION("""COMPUTED_VALUE"""),"-")</f>
        <v>-</v>
      </c>
      <c r="FJ61" s="10" t="str">
        <f>IFERROR(__xludf.DUMMYFUNCTION("""COMPUTED_VALUE"""),"-")</f>
        <v>-</v>
      </c>
      <c r="FK61" s="10" t="str">
        <f>IFERROR(__xludf.DUMMYFUNCTION("""COMPUTED_VALUE"""),"-")</f>
        <v>-</v>
      </c>
      <c r="FL61" s="10" t="str">
        <f>IFERROR(__xludf.DUMMYFUNCTION("""COMPUTED_VALUE"""),"-")</f>
        <v>-</v>
      </c>
      <c r="FM61" s="10" t="str">
        <f>IFERROR(__xludf.DUMMYFUNCTION("""COMPUTED_VALUE"""),"-")</f>
        <v>-</v>
      </c>
      <c r="FN61" s="10" t="str">
        <f>IFERROR(__xludf.DUMMYFUNCTION("""COMPUTED_VALUE"""),"-")</f>
        <v>-</v>
      </c>
      <c r="FO61" s="10" t="str">
        <f>IFERROR(__xludf.DUMMYFUNCTION("""COMPUTED_VALUE"""),"-")</f>
        <v>-</v>
      </c>
      <c r="FP61" s="10" t="str">
        <f>IFERROR(__xludf.DUMMYFUNCTION("""COMPUTED_VALUE"""),"-")</f>
        <v>-</v>
      </c>
      <c r="FQ61" s="10" t="str">
        <f>IFERROR(__xludf.DUMMYFUNCTION("""COMPUTED_VALUE"""),"-")</f>
        <v>-</v>
      </c>
      <c r="FR61" s="10" t="str">
        <f>IFERROR(__xludf.DUMMYFUNCTION("""COMPUTED_VALUE"""),"-")</f>
        <v>-</v>
      </c>
      <c r="FS61" s="10" t="str">
        <f>IFERROR(__xludf.DUMMYFUNCTION("""COMPUTED_VALUE"""),"-")</f>
        <v>-</v>
      </c>
      <c r="FT61" s="10" t="str">
        <f>IFERROR(__xludf.DUMMYFUNCTION("""COMPUTED_VALUE"""),"-")</f>
        <v>-</v>
      </c>
      <c r="FU61" s="10" t="str">
        <f>IFERROR(__xludf.DUMMYFUNCTION("""COMPUTED_VALUE"""),"-")</f>
        <v>-</v>
      </c>
      <c r="FV61" s="10" t="str">
        <f>IFERROR(__xludf.DUMMYFUNCTION("""COMPUTED_VALUE"""),"-")</f>
        <v>-</v>
      </c>
      <c r="FW61" s="10" t="str">
        <f>IFERROR(__xludf.DUMMYFUNCTION("""COMPUTED_VALUE"""),"-")</f>
        <v>-</v>
      </c>
      <c r="FX61" s="10" t="str">
        <f>IFERROR(__xludf.DUMMYFUNCTION("""COMPUTED_VALUE"""),"-")</f>
        <v>-</v>
      </c>
      <c r="FY61" s="10" t="str">
        <f>IFERROR(__xludf.DUMMYFUNCTION("""COMPUTED_VALUE"""),"-")</f>
        <v>-</v>
      </c>
      <c r="FZ61" s="10" t="str">
        <f>IFERROR(__xludf.DUMMYFUNCTION("""COMPUTED_VALUE"""),"-")</f>
        <v>-</v>
      </c>
      <c r="GA61" s="10" t="str">
        <f>IFERROR(__xludf.DUMMYFUNCTION("""COMPUTED_VALUE"""),"-")</f>
        <v>-</v>
      </c>
      <c r="GB61" s="10" t="str">
        <f>IFERROR(__xludf.DUMMYFUNCTION("""COMPUTED_VALUE"""),"-")</f>
        <v>-</v>
      </c>
      <c r="GC61" s="10" t="str">
        <f>IFERROR(__xludf.DUMMYFUNCTION("""COMPUTED_VALUE"""),"-")</f>
        <v>-</v>
      </c>
      <c r="GD61" s="10" t="str">
        <f>IFERROR(__xludf.DUMMYFUNCTION("""COMPUTED_VALUE"""),"-")</f>
        <v>-</v>
      </c>
      <c r="GE61" s="10" t="str">
        <f>IFERROR(__xludf.DUMMYFUNCTION("""COMPUTED_VALUE"""),"-")</f>
        <v>-</v>
      </c>
      <c r="GF61" s="10" t="str">
        <f>IFERROR(__xludf.DUMMYFUNCTION("""COMPUTED_VALUE"""),"-")</f>
        <v>-</v>
      </c>
      <c r="GG61" s="10" t="str">
        <f>IFERROR(__xludf.DUMMYFUNCTION("""COMPUTED_VALUE"""),"-")</f>
        <v>-</v>
      </c>
      <c r="GH61" s="10" t="str">
        <f>IFERROR(__xludf.DUMMYFUNCTION("""COMPUTED_VALUE"""),"-")</f>
        <v>-</v>
      </c>
      <c r="GI61" s="10" t="str">
        <f>IFERROR(__xludf.DUMMYFUNCTION("""COMPUTED_VALUE"""),"-")</f>
        <v>-</v>
      </c>
      <c r="GJ61" s="10" t="str">
        <f>IFERROR(__xludf.DUMMYFUNCTION("""COMPUTED_VALUE"""),"-")</f>
        <v>-</v>
      </c>
      <c r="GK61" s="10" t="str">
        <f>IFERROR(__xludf.DUMMYFUNCTION("""COMPUTED_VALUE"""),"-")</f>
        <v>-</v>
      </c>
      <c r="GL61" s="10" t="str">
        <f>IFERROR(__xludf.DUMMYFUNCTION("""COMPUTED_VALUE"""),"-")</f>
        <v>-</v>
      </c>
      <c r="GM61" s="10" t="str">
        <f>IFERROR(__xludf.DUMMYFUNCTION("""COMPUTED_VALUE"""),"-")</f>
        <v>-</v>
      </c>
      <c r="GN61" s="10" t="str">
        <f>IFERROR(__xludf.DUMMYFUNCTION("""COMPUTED_VALUE"""),"-")</f>
        <v>-</v>
      </c>
      <c r="GO61" s="10" t="str">
        <f>IFERROR(__xludf.DUMMYFUNCTION("""COMPUTED_VALUE"""),"-")</f>
        <v>-</v>
      </c>
      <c r="GP61" s="10" t="str">
        <f>IFERROR(__xludf.DUMMYFUNCTION("""COMPUTED_VALUE"""),"-")</f>
        <v>-</v>
      </c>
      <c r="GQ61" s="10" t="str">
        <f>IFERROR(__xludf.DUMMYFUNCTION("""COMPUTED_VALUE"""),"-")</f>
        <v>-</v>
      </c>
      <c r="GR61" s="10" t="str">
        <f>IFERROR(__xludf.DUMMYFUNCTION("""COMPUTED_VALUE"""),"-")</f>
        <v>-</v>
      </c>
      <c r="GS61" s="10" t="str">
        <f>IFERROR(__xludf.DUMMYFUNCTION("""COMPUTED_VALUE"""),"-")</f>
        <v>-</v>
      </c>
      <c r="GT61" s="10" t="str">
        <f>IFERROR(__xludf.DUMMYFUNCTION("""COMPUTED_VALUE"""),"-")</f>
        <v>-</v>
      </c>
      <c r="GU61" s="10" t="str">
        <f>IFERROR(__xludf.DUMMYFUNCTION("""COMPUTED_VALUE"""),"-")</f>
        <v>-</v>
      </c>
      <c r="GV61" s="10" t="str">
        <f>IFERROR(__xludf.DUMMYFUNCTION("""COMPUTED_VALUE"""),"-")</f>
        <v>-</v>
      </c>
      <c r="GW61" s="10" t="str">
        <f>IFERROR(__xludf.DUMMYFUNCTION("""COMPUTED_VALUE"""),"-")</f>
        <v>-</v>
      </c>
      <c r="GX61" s="10" t="str">
        <f>IFERROR(__xludf.DUMMYFUNCTION("""COMPUTED_VALUE"""),"-")</f>
        <v>-</v>
      </c>
      <c r="GY61" s="10" t="str">
        <f>IFERROR(__xludf.DUMMYFUNCTION("""COMPUTED_VALUE"""),"-")</f>
        <v>-</v>
      </c>
      <c r="GZ61" s="10" t="str">
        <f>IFERROR(__xludf.DUMMYFUNCTION("""COMPUTED_VALUE"""),"-")</f>
        <v>-</v>
      </c>
      <c r="HA61" s="10" t="str">
        <f>IFERROR(__xludf.DUMMYFUNCTION("""COMPUTED_VALUE"""),"-")</f>
        <v>-</v>
      </c>
      <c r="HB61" s="10" t="str">
        <f>IFERROR(__xludf.DUMMYFUNCTION("""COMPUTED_VALUE"""),"-")</f>
        <v>-</v>
      </c>
      <c r="HC61" s="10" t="str">
        <f>IFERROR(__xludf.DUMMYFUNCTION("""COMPUTED_VALUE"""),"-")</f>
        <v>-</v>
      </c>
      <c r="HD61" s="10" t="str">
        <f>IFERROR(__xludf.DUMMYFUNCTION("""COMPUTED_VALUE"""),"-")</f>
        <v>-</v>
      </c>
      <c r="HE61" s="10" t="str">
        <f>IFERROR(__xludf.DUMMYFUNCTION("""COMPUTED_VALUE"""),"-")</f>
        <v>-</v>
      </c>
      <c r="HF61" s="10" t="str">
        <f>IFERROR(__xludf.DUMMYFUNCTION("""COMPUTED_VALUE"""),"-")</f>
        <v>-</v>
      </c>
      <c r="HG61" s="10" t="str">
        <f>IFERROR(__xludf.DUMMYFUNCTION("""COMPUTED_VALUE"""),"-")</f>
        <v>-</v>
      </c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</row>
    <row r="62">
      <c r="A62" s="7"/>
      <c r="B62" s="8"/>
      <c r="C62" s="8" t="str">
        <f t="shared" si="1"/>
        <v>60 - 61</v>
      </c>
      <c r="D62" s="7" t="str">
        <f>IFERROR(__xludf.DUMMYFUNCTION("""COMPUTED_VALUE"""),"AleksandarTr")</f>
        <v>AleksandarTr</v>
      </c>
      <c r="E62" s="7" t="str">
        <f>IFERROR(__xludf.DUMMYFUNCTION("""COMPUTED_VALUE"""),"Aleksandar")</f>
        <v>Aleksandar</v>
      </c>
      <c r="F62" s="7" t="str">
        <f>IFERROR(__xludf.DUMMYFUNCTION("""COMPUTED_VALUE"""),"Trajković")</f>
        <v>Trajković</v>
      </c>
      <c r="G62" s="9">
        <f>IFERROR(__xludf.DUMMYFUNCTION("""COMPUTED_VALUE"""),43.0)</f>
        <v>43</v>
      </c>
      <c r="H62" s="7" t="str">
        <f>IFERROR(__xludf.DUMMYFUNCTION("""COMPUTED_VALUE"""),"ODOBREN")</f>
        <v>ODOBREN</v>
      </c>
      <c r="I62" s="7" t="str">
        <f>IFERROR(__xludf.DUMMYFUNCTION("""COMPUTED_VALUE"""),"Leskovac")</f>
        <v>Leskovac</v>
      </c>
      <c r="J62" s="7" t="str">
        <f>IFERROR(__xludf.DUMMYFUNCTION("""COMPUTED_VALUE"""),"Gimnazija")</f>
        <v>Gimnazija</v>
      </c>
      <c r="K62" s="7" t="str">
        <f>IFERROR(__xludf.DUMMYFUNCTION("""COMPUTED_VALUE"""),"I")</f>
        <v>I</v>
      </c>
      <c r="L62" s="7" t="str">
        <f>IFERROR(__xludf.DUMMYFUNCTION("""COMPUTED_VALUE"""),"B")</f>
        <v>B</v>
      </c>
      <c r="M62" s="7" t="str">
        <f>IFERROR(__xludf.DUMMYFUNCTION("""COMPUTED_VALUE"""),"Nikolić Biljana")</f>
        <v>Nikolić Biljana</v>
      </c>
      <c r="N62" s="11">
        <f>IFERROR(__xludf.DUMMYFUNCTION("""COMPUTED_VALUE"""),0.0)</f>
        <v>0</v>
      </c>
      <c r="O62" s="10">
        <f>IFERROR(__xludf.DUMMYFUNCTION("""COMPUTED_VALUE"""),43.0)</f>
        <v>43</v>
      </c>
      <c r="P62" s="10" t="str">
        <f>IFERROR(__xludf.DUMMYFUNCTION("""COMPUTED_VALUE"""),"-")</f>
        <v>-</v>
      </c>
      <c r="Q62" s="10" t="str">
        <f>IFERROR(__xludf.DUMMYFUNCTION("""COMPUTED_VALUE"""),"-")</f>
        <v>-</v>
      </c>
      <c r="R62" s="10" t="str">
        <f>IFERROR(__xludf.DUMMYFUNCTION("""COMPUTED_VALUE"""),"-")</f>
        <v>-</v>
      </c>
      <c r="S62" s="10" t="str">
        <f>IFERROR(__xludf.DUMMYFUNCTION("""COMPUTED_VALUE"""),"-")</f>
        <v>-</v>
      </c>
      <c r="T62" s="11" t="str">
        <f>IFERROR(__xludf.DUMMYFUNCTION("""COMPUTED_VALUE"""),"RTE")</f>
        <v>RTE</v>
      </c>
      <c r="U62" s="10" t="str">
        <f>IFERROR(__xludf.DUMMYFUNCTION("""COMPUTED_VALUE"""),"WA")</f>
        <v>WA</v>
      </c>
      <c r="V62" s="10" t="str">
        <f>IFERROR(__xludf.DUMMYFUNCTION("""COMPUTED_VALUE"""),"WA")</f>
        <v>WA</v>
      </c>
      <c r="W62" s="10" t="str">
        <f>IFERROR(__xludf.DUMMYFUNCTION("""COMPUTED_VALUE"""),"WA")</f>
        <v>WA</v>
      </c>
      <c r="X62" s="10" t="str">
        <f>IFERROR(__xludf.DUMMYFUNCTION("""COMPUTED_VALUE"""),"WA")</f>
        <v>WA</v>
      </c>
      <c r="Y62" s="10" t="str">
        <f>IFERROR(__xludf.DUMMYFUNCTION("""COMPUTED_VALUE"""),"WA")</f>
        <v>WA</v>
      </c>
      <c r="Z62" s="10" t="str">
        <f>IFERROR(__xludf.DUMMYFUNCTION("""COMPUTED_VALUE"""),"TLE")</f>
        <v>TLE</v>
      </c>
      <c r="AA62" s="10" t="str">
        <f>IFERROR(__xludf.DUMMYFUNCTION("""COMPUTED_VALUE"""),"TLE")</f>
        <v>TLE</v>
      </c>
      <c r="AB62" s="10" t="str">
        <f>IFERROR(__xludf.DUMMYFUNCTION("""COMPUTED_VALUE"""),"TLE")</f>
        <v>TLE</v>
      </c>
      <c r="AC62" s="10" t="str">
        <f>IFERROR(__xludf.DUMMYFUNCTION("""COMPUTED_VALUE"""),"TLE")</f>
        <v>TLE</v>
      </c>
      <c r="AD62" s="10" t="str">
        <f>IFERROR(__xludf.DUMMYFUNCTION("""COMPUTED_VALUE"""),"TLE")</f>
        <v>TLE</v>
      </c>
      <c r="AE62" s="10" t="str">
        <f>IFERROR(__xludf.DUMMYFUNCTION("""COMPUTED_VALUE"""),"RTE")</f>
        <v>RTE</v>
      </c>
      <c r="AF62" s="10" t="str">
        <f>IFERROR(__xludf.DUMMYFUNCTION("""COMPUTED_VALUE"""),"TLE")</f>
        <v>TLE</v>
      </c>
      <c r="AG62" s="10" t="str">
        <f>IFERROR(__xludf.DUMMYFUNCTION("""COMPUTED_VALUE"""),"TLE")</f>
        <v>TLE</v>
      </c>
      <c r="AH62" s="10" t="str">
        <f>IFERROR(__xludf.DUMMYFUNCTION("""COMPUTED_VALUE"""),"TLE")</f>
        <v>TLE</v>
      </c>
      <c r="AI62" s="10" t="str">
        <f>IFERROR(__xludf.DUMMYFUNCTION("""COMPUTED_VALUE"""),"TLE")</f>
        <v>TLE</v>
      </c>
      <c r="AJ62" s="10" t="str">
        <f>IFERROR(__xludf.DUMMYFUNCTION("""COMPUTED_VALUE"""),"TLE")</f>
        <v>TLE</v>
      </c>
      <c r="AK62" s="10" t="str">
        <f>IFERROR(__xludf.DUMMYFUNCTION("""COMPUTED_VALUE"""),"TLE")</f>
        <v>TLE</v>
      </c>
      <c r="AL62" s="10" t="str">
        <f>IFERROR(__xludf.DUMMYFUNCTION("""COMPUTED_VALUE"""),"TLE")</f>
        <v>TLE</v>
      </c>
      <c r="AM62" s="10" t="str">
        <f>IFERROR(__xludf.DUMMYFUNCTION("""COMPUTED_VALUE"""),"TLE")</f>
        <v>TLE</v>
      </c>
      <c r="AN62" s="11">
        <f>IFERROR(__xludf.DUMMYFUNCTION("""COMPUTED_VALUE"""),1.0)</f>
        <v>1</v>
      </c>
      <c r="AO62" s="10">
        <f>IFERROR(__xludf.DUMMYFUNCTION("""COMPUTED_VALUE"""),1.0)</f>
        <v>1</v>
      </c>
      <c r="AP62" s="10">
        <f>IFERROR(__xludf.DUMMYFUNCTION("""COMPUTED_VALUE"""),1.0)</f>
        <v>1</v>
      </c>
      <c r="AQ62" s="10">
        <f>IFERROR(__xludf.DUMMYFUNCTION("""COMPUTED_VALUE"""),1.0)</f>
        <v>1</v>
      </c>
      <c r="AR62" s="10">
        <f>IFERROR(__xludf.DUMMYFUNCTION("""COMPUTED_VALUE"""),1.0)</f>
        <v>1</v>
      </c>
      <c r="AS62" s="10">
        <f>IFERROR(__xludf.DUMMYFUNCTION("""COMPUTED_VALUE"""),1.0)</f>
        <v>1</v>
      </c>
      <c r="AT62" s="10">
        <f>IFERROR(__xludf.DUMMYFUNCTION("""COMPUTED_VALUE"""),1.0)</f>
        <v>1</v>
      </c>
      <c r="AU62" s="10">
        <f>IFERROR(__xludf.DUMMYFUNCTION("""COMPUTED_VALUE"""),1.0)</f>
        <v>1</v>
      </c>
      <c r="AV62" s="10">
        <f>IFERROR(__xludf.DUMMYFUNCTION("""COMPUTED_VALUE"""),1.0)</f>
        <v>1</v>
      </c>
      <c r="AW62" s="10">
        <f>IFERROR(__xludf.DUMMYFUNCTION("""COMPUTED_VALUE"""),1.0)</f>
        <v>1</v>
      </c>
      <c r="AX62" s="10">
        <f>IFERROR(__xludf.DUMMYFUNCTION("""COMPUTED_VALUE"""),1.0)</f>
        <v>1</v>
      </c>
      <c r="AY62" s="10">
        <f>IFERROR(__xludf.DUMMYFUNCTION("""COMPUTED_VALUE"""),1.0)</f>
        <v>1</v>
      </c>
      <c r="AZ62" s="10" t="str">
        <f>IFERROR(__xludf.DUMMYFUNCTION("""COMPUTED_VALUE"""),"TLE")</f>
        <v>TLE</v>
      </c>
      <c r="BA62" s="10" t="str">
        <f>IFERROR(__xludf.DUMMYFUNCTION("""COMPUTED_VALUE"""),"TLE")</f>
        <v>TLE</v>
      </c>
      <c r="BB62" s="10">
        <f>IFERROR(__xludf.DUMMYFUNCTION("""COMPUTED_VALUE"""),1.0)</f>
        <v>1</v>
      </c>
      <c r="BC62" s="10" t="str">
        <f>IFERROR(__xludf.DUMMYFUNCTION("""COMPUTED_VALUE"""),"WA")</f>
        <v>WA</v>
      </c>
      <c r="BD62" s="10" t="str">
        <f>IFERROR(__xludf.DUMMYFUNCTION("""COMPUTED_VALUE"""),"TLE")</f>
        <v>TLE</v>
      </c>
      <c r="BE62" s="10">
        <f>IFERROR(__xludf.DUMMYFUNCTION("""COMPUTED_VALUE"""),1.0)</f>
        <v>1</v>
      </c>
      <c r="BF62" s="10">
        <f>IFERROR(__xludf.DUMMYFUNCTION("""COMPUTED_VALUE"""),1.0)</f>
        <v>1</v>
      </c>
      <c r="BG62" s="10" t="str">
        <f>IFERROR(__xludf.DUMMYFUNCTION("""COMPUTED_VALUE"""),"WA")</f>
        <v>WA</v>
      </c>
      <c r="BH62" s="10" t="str">
        <f>IFERROR(__xludf.DUMMYFUNCTION("""COMPUTED_VALUE"""),"TLE")</f>
        <v>TLE</v>
      </c>
      <c r="BI62" s="10" t="str">
        <f>IFERROR(__xludf.DUMMYFUNCTION("""COMPUTED_VALUE"""),"WA")</f>
        <v>WA</v>
      </c>
      <c r="BJ62" s="10" t="str">
        <f>IFERROR(__xludf.DUMMYFUNCTION("""COMPUTED_VALUE"""),"TLE")</f>
        <v>TLE</v>
      </c>
      <c r="BK62" s="10" t="str">
        <f>IFERROR(__xludf.DUMMYFUNCTION("""COMPUTED_VALUE"""),"WA")</f>
        <v>WA</v>
      </c>
      <c r="BL62" s="11" t="str">
        <f>IFERROR(__xludf.DUMMYFUNCTION("""COMPUTED_VALUE"""),"-")</f>
        <v>-</v>
      </c>
      <c r="BM62" s="10" t="str">
        <f>IFERROR(__xludf.DUMMYFUNCTION("""COMPUTED_VALUE"""),"-")</f>
        <v>-</v>
      </c>
      <c r="BN62" s="10" t="str">
        <f>IFERROR(__xludf.DUMMYFUNCTION("""COMPUTED_VALUE"""),"-")</f>
        <v>-</v>
      </c>
      <c r="BO62" s="10" t="str">
        <f>IFERROR(__xludf.DUMMYFUNCTION("""COMPUTED_VALUE"""),"-")</f>
        <v>-</v>
      </c>
      <c r="BP62" s="10" t="str">
        <f>IFERROR(__xludf.DUMMYFUNCTION("""COMPUTED_VALUE"""),"-")</f>
        <v>-</v>
      </c>
      <c r="BQ62" s="10" t="str">
        <f>IFERROR(__xludf.DUMMYFUNCTION("""COMPUTED_VALUE"""),"-")</f>
        <v>-</v>
      </c>
      <c r="BR62" s="10" t="str">
        <f>IFERROR(__xludf.DUMMYFUNCTION("""COMPUTED_VALUE"""),"-")</f>
        <v>-</v>
      </c>
      <c r="BS62" s="10" t="str">
        <f>IFERROR(__xludf.DUMMYFUNCTION("""COMPUTED_VALUE"""),"-")</f>
        <v>-</v>
      </c>
      <c r="BT62" s="10" t="str">
        <f>IFERROR(__xludf.DUMMYFUNCTION("""COMPUTED_VALUE"""),"-")</f>
        <v>-</v>
      </c>
      <c r="BU62" s="10" t="str">
        <f>IFERROR(__xludf.DUMMYFUNCTION("""COMPUTED_VALUE"""),"-")</f>
        <v>-</v>
      </c>
      <c r="BV62" s="10" t="str">
        <f>IFERROR(__xludf.DUMMYFUNCTION("""COMPUTED_VALUE"""),"-")</f>
        <v>-</v>
      </c>
      <c r="BW62" s="10" t="str">
        <f>IFERROR(__xludf.DUMMYFUNCTION("""COMPUTED_VALUE"""),"-")</f>
        <v>-</v>
      </c>
      <c r="BX62" s="10" t="str">
        <f>IFERROR(__xludf.DUMMYFUNCTION("""COMPUTED_VALUE"""),"-")</f>
        <v>-</v>
      </c>
      <c r="BY62" s="10" t="str">
        <f>IFERROR(__xludf.DUMMYFUNCTION("""COMPUTED_VALUE"""),"-")</f>
        <v>-</v>
      </c>
      <c r="BZ62" s="10" t="str">
        <f>IFERROR(__xludf.DUMMYFUNCTION("""COMPUTED_VALUE"""),"-")</f>
        <v>-</v>
      </c>
      <c r="CA62" s="10" t="str">
        <f>IFERROR(__xludf.DUMMYFUNCTION("""COMPUTED_VALUE"""),"-")</f>
        <v>-</v>
      </c>
      <c r="CB62" s="10" t="str">
        <f>IFERROR(__xludf.DUMMYFUNCTION("""COMPUTED_VALUE"""),"-")</f>
        <v>-</v>
      </c>
      <c r="CC62" s="10" t="str">
        <f>IFERROR(__xludf.DUMMYFUNCTION("""COMPUTED_VALUE"""),"-")</f>
        <v>-</v>
      </c>
      <c r="CD62" s="10" t="str">
        <f>IFERROR(__xludf.DUMMYFUNCTION("""COMPUTED_VALUE"""),"-")</f>
        <v>-</v>
      </c>
      <c r="CE62" s="10" t="str">
        <f>IFERROR(__xludf.DUMMYFUNCTION("""COMPUTED_VALUE"""),"-")</f>
        <v>-</v>
      </c>
      <c r="CF62" s="10" t="str">
        <f>IFERROR(__xludf.DUMMYFUNCTION("""COMPUTED_VALUE"""),"-")</f>
        <v>-</v>
      </c>
      <c r="CG62" s="10" t="str">
        <f>IFERROR(__xludf.DUMMYFUNCTION("""COMPUTED_VALUE"""),"-")</f>
        <v>-</v>
      </c>
      <c r="CH62" s="10" t="str">
        <f>IFERROR(__xludf.DUMMYFUNCTION("""COMPUTED_VALUE"""),"-")</f>
        <v>-</v>
      </c>
      <c r="CI62" s="10" t="str">
        <f>IFERROR(__xludf.DUMMYFUNCTION("""COMPUTED_VALUE"""),"-")</f>
        <v>-</v>
      </c>
      <c r="CJ62" s="10" t="str">
        <f>IFERROR(__xludf.DUMMYFUNCTION("""COMPUTED_VALUE"""),"-")</f>
        <v>-</v>
      </c>
      <c r="CK62" s="10" t="str">
        <f>IFERROR(__xludf.DUMMYFUNCTION("""COMPUTED_VALUE"""),"-")</f>
        <v>-</v>
      </c>
      <c r="CL62" s="10" t="str">
        <f>IFERROR(__xludf.DUMMYFUNCTION("""COMPUTED_VALUE"""),"-")</f>
        <v>-</v>
      </c>
      <c r="CM62" s="10" t="str">
        <f>IFERROR(__xludf.DUMMYFUNCTION("""COMPUTED_VALUE"""),"-")</f>
        <v>-</v>
      </c>
      <c r="CN62" s="10" t="str">
        <f>IFERROR(__xludf.DUMMYFUNCTION("""COMPUTED_VALUE"""),"-")</f>
        <v>-</v>
      </c>
      <c r="CO62" s="11" t="str">
        <f>IFERROR(__xludf.DUMMYFUNCTION("""COMPUTED_VALUE"""),"-")</f>
        <v>-</v>
      </c>
      <c r="CP62" s="10" t="str">
        <f>IFERROR(__xludf.DUMMYFUNCTION("""COMPUTED_VALUE"""),"-")</f>
        <v>-</v>
      </c>
      <c r="CQ62" s="10" t="str">
        <f>IFERROR(__xludf.DUMMYFUNCTION("""COMPUTED_VALUE"""),"-")</f>
        <v>-</v>
      </c>
      <c r="CR62" s="10" t="str">
        <f>IFERROR(__xludf.DUMMYFUNCTION("""COMPUTED_VALUE"""),"-")</f>
        <v>-</v>
      </c>
      <c r="CS62" s="10" t="str">
        <f>IFERROR(__xludf.DUMMYFUNCTION("""COMPUTED_VALUE"""),"-")</f>
        <v>-</v>
      </c>
      <c r="CT62" s="10" t="str">
        <f>IFERROR(__xludf.DUMMYFUNCTION("""COMPUTED_VALUE"""),"-")</f>
        <v>-</v>
      </c>
      <c r="CU62" s="10" t="str">
        <f>IFERROR(__xludf.DUMMYFUNCTION("""COMPUTED_VALUE"""),"-")</f>
        <v>-</v>
      </c>
      <c r="CV62" s="10" t="str">
        <f>IFERROR(__xludf.DUMMYFUNCTION("""COMPUTED_VALUE"""),"-")</f>
        <v>-</v>
      </c>
      <c r="CW62" s="10" t="str">
        <f>IFERROR(__xludf.DUMMYFUNCTION("""COMPUTED_VALUE"""),"-")</f>
        <v>-</v>
      </c>
      <c r="CX62" s="10" t="str">
        <f>IFERROR(__xludf.DUMMYFUNCTION("""COMPUTED_VALUE"""),"-")</f>
        <v>-</v>
      </c>
      <c r="CY62" s="10" t="str">
        <f>IFERROR(__xludf.DUMMYFUNCTION("""COMPUTED_VALUE"""),"-")</f>
        <v>-</v>
      </c>
      <c r="CZ62" s="10" t="str">
        <f>IFERROR(__xludf.DUMMYFUNCTION("""COMPUTED_VALUE"""),"-")</f>
        <v>-</v>
      </c>
      <c r="DA62" s="10" t="str">
        <f>IFERROR(__xludf.DUMMYFUNCTION("""COMPUTED_VALUE"""),"-")</f>
        <v>-</v>
      </c>
      <c r="DB62" s="10" t="str">
        <f>IFERROR(__xludf.DUMMYFUNCTION("""COMPUTED_VALUE"""),"-")</f>
        <v>-</v>
      </c>
      <c r="DC62" s="10" t="str">
        <f>IFERROR(__xludf.DUMMYFUNCTION("""COMPUTED_VALUE"""),"-")</f>
        <v>-</v>
      </c>
      <c r="DD62" s="10" t="str">
        <f>IFERROR(__xludf.DUMMYFUNCTION("""COMPUTED_VALUE"""),"-")</f>
        <v>-</v>
      </c>
      <c r="DE62" s="10" t="str">
        <f>IFERROR(__xludf.DUMMYFUNCTION("""COMPUTED_VALUE"""),"-")</f>
        <v>-</v>
      </c>
      <c r="DF62" s="10" t="str">
        <f>IFERROR(__xludf.DUMMYFUNCTION("""COMPUTED_VALUE"""),"-")</f>
        <v>-</v>
      </c>
      <c r="DG62" s="10" t="str">
        <f>IFERROR(__xludf.DUMMYFUNCTION("""COMPUTED_VALUE"""),"-")</f>
        <v>-</v>
      </c>
      <c r="DH62" s="10" t="str">
        <f>IFERROR(__xludf.DUMMYFUNCTION("""COMPUTED_VALUE"""),"-")</f>
        <v>-</v>
      </c>
      <c r="DI62" s="10" t="str">
        <f>IFERROR(__xludf.DUMMYFUNCTION("""COMPUTED_VALUE"""),"-")</f>
        <v>-</v>
      </c>
      <c r="DJ62" s="10" t="str">
        <f>IFERROR(__xludf.DUMMYFUNCTION("""COMPUTED_VALUE"""),"-")</f>
        <v>-</v>
      </c>
      <c r="DK62" s="10" t="str">
        <f>IFERROR(__xludf.DUMMYFUNCTION("""COMPUTED_VALUE"""),"-")</f>
        <v>-</v>
      </c>
      <c r="DL62" s="10" t="str">
        <f>IFERROR(__xludf.DUMMYFUNCTION("""COMPUTED_VALUE"""),"-")</f>
        <v>-</v>
      </c>
      <c r="DM62" s="10" t="str">
        <f>IFERROR(__xludf.DUMMYFUNCTION("""COMPUTED_VALUE"""),"-")</f>
        <v>-</v>
      </c>
      <c r="DN62" s="10" t="str">
        <f>IFERROR(__xludf.DUMMYFUNCTION("""COMPUTED_VALUE"""),"-")</f>
        <v>-</v>
      </c>
      <c r="DO62" s="10" t="str">
        <f>IFERROR(__xludf.DUMMYFUNCTION("""COMPUTED_VALUE"""),"-")</f>
        <v>-</v>
      </c>
      <c r="DP62" s="10" t="str">
        <f>IFERROR(__xludf.DUMMYFUNCTION("""COMPUTED_VALUE"""),"-")</f>
        <v>-</v>
      </c>
      <c r="DQ62" s="10" t="str">
        <f>IFERROR(__xludf.DUMMYFUNCTION("""COMPUTED_VALUE"""),"-")</f>
        <v>-</v>
      </c>
      <c r="DR62" s="10" t="str">
        <f>IFERROR(__xludf.DUMMYFUNCTION("""COMPUTED_VALUE"""),"-")</f>
        <v>-</v>
      </c>
      <c r="DS62" s="10" t="str">
        <f>IFERROR(__xludf.DUMMYFUNCTION("""COMPUTED_VALUE"""),"-")</f>
        <v>-</v>
      </c>
      <c r="DT62" s="10" t="str">
        <f>IFERROR(__xludf.DUMMYFUNCTION("""COMPUTED_VALUE"""),"-")</f>
        <v>-</v>
      </c>
      <c r="DU62" s="10" t="str">
        <f>IFERROR(__xludf.DUMMYFUNCTION("""COMPUTED_VALUE"""),"-")</f>
        <v>-</v>
      </c>
      <c r="DV62" s="10" t="str">
        <f>IFERROR(__xludf.DUMMYFUNCTION("""COMPUTED_VALUE"""),"-")</f>
        <v>-</v>
      </c>
      <c r="DW62" s="10" t="str">
        <f>IFERROR(__xludf.DUMMYFUNCTION("""COMPUTED_VALUE"""),"-")</f>
        <v>-</v>
      </c>
      <c r="DX62" s="10" t="str">
        <f>IFERROR(__xludf.DUMMYFUNCTION("""COMPUTED_VALUE"""),"-")</f>
        <v>-</v>
      </c>
      <c r="DY62" s="10" t="str">
        <f>IFERROR(__xludf.DUMMYFUNCTION("""COMPUTED_VALUE"""),"-")</f>
        <v>-</v>
      </c>
      <c r="DZ62" s="10" t="str">
        <f>IFERROR(__xludf.DUMMYFUNCTION("""COMPUTED_VALUE"""),"-")</f>
        <v>-</v>
      </c>
      <c r="EA62" s="10" t="str">
        <f>IFERROR(__xludf.DUMMYFUNCTION("""COMPUTED_VALUE"""),"-")</f>
        <v>-</v>
      </c>
      <c r="EB62" s="10" t="str">
        <f>IFERROR(__xludf.DUMMYFUNCTION("""COMPUTED_VALUE"""),"-")</f>
        <v>-</v>
      </c>
      <c r="EC62" s="10" t="str">
        <f>IFERROR(__xludf.DUMMYFUNCTION("""COMPUTED_VALUE"""),"-")</f>
        <v>-</v>
      </c>
      <c r="ED62" s="10" t="str">
        <f>IFERROR(__xludf.DUMMYFUNCTION("""COMPUTED_VALUE"""),"-")</f>
        <v>-</v>
      </c>
      <c r="EE62" s="10" t="str">
        <f>IFERROR(__xludf.DUMMYFUNCTION("""COMPUTED_VALUE"""),"-")</f>
        <v>-</v>
      </c>
      <c r="EF62" s="10" t="str">
        <f>IFERROR(__xludf.DUMMYFUNCTION("""COMPUTED_VALUE"""),"-")</f>
        <v>-</v>
      </c>
      <c r="EG62" s="10" t="str">
        <f>IFERROR(__xludf.DUMMYFUNCTION("""COMPUTED_VALUE"""),"-")</f>
        <v>-</v>
      </c>
      <c r="EH62" s="10" t="str">
        <f>IFERROR(__xludf.DUMMYFUNCTION("""COMPUTED_VALUE"""),"-")</f>
        <v>-</v>
      </c>
      <c r="EI62" s="10" t="str">
        <f>IFERROR(__xludf.DUMMYFUNCTION("""COMPUTED_VALUE"""),"-")</f>
        <v>-</v>
      </c>
      <c r="EJ62" s="10" t="str">
        <f>IFERROR(__xludf.DUMMYFUNCTION("""COMPUTED_VALUE"""),"-")</f>
        <v>-</v>
      </c>
      <c r="EK62" s="10" t="str">
        <f>IFERROR(__xludf.DUMMYFUNCTION("""COMPUTED_VALUE"""),"-")</f>
        <v>-</v>
      </c>
      <c r="EL62" s="10" t="str">
        <f>IFERROR(__xludf.DUMMYFUNCTION("""COMPUTED_VALUE"""),"-")</f>
        <v>-</v>
      </c>
      <c r="EM62" s="10" t="str">
        <f>IFERROR(__xludf.DUMMYFUNCTION("""COMPUTED_VALUE"""),"-")</f>
        <v>-</v>
      </c>
      <c r="EN62" s="10" t="str">
        <f>IFERROR(__xludf.DUMMYFUNCTION("""COMPUTED_VALUE"""),"-")</f>
        <v>-</v>
      </c>
      <c r="EO62" s="10" t="str">
        <f>IFERROR(__xludf.DUMMYFUNCTION("""COMPUTED_VALUE"""),"-")</f>
        <v>-</v>
      </c>
      <c r="EP62" s="10" t="str">
        <f>IFERROR(__xludf.DUMMYFUNCTION("""COMPUTED_VALUE"""),"-")</f>
        <v>-</v>
      </c>
      <c r="EQ62" s="10" t="str">
        <f>IFERROR(__xludf.DUMMYFUNCTION("""COMPUTED_VALUE"""),"-")</f>
        <v>-</v>
      </c>
      <c r="ER62" s="10" t="str">
        <f>IFERROR(__xludf.DUMMYFUNCTION("""COMPUTED_VALUE"""),"-")</f>
        <v>-</v>
      </c>
      <c r="ES62" s="10" t="str">
        <f>IFERROR(__xludf.DUMMYFUNCTION("""COMPUTED_VALUE"""),"-")</f>
        <v>-</v>
      </c>
      <c r="ET62" s="10" t="str">
        <f>IFERROR(__xludf.DUMMYFUNCTION("""COMPUTED_VALUE"""),"-")</f>
        <v>-</v>
      </c>
      <c r="EU62" s="10" t="str">
        <f>IFERROR(__xludf.DUMMYFUNCTION("""COMPUTED_VALUE"""),"-")</f>
        <v>-</v>
      </c>
      <c r="EV62" s="10" t="str">
        <f>IFERROR(__xludf.DUMMYFUNCTION("""COMPUTED_VALUE"""),"-")</f>
        <v>-</v>
      </c>
      <c r="EW62" s="10" t="str">
        <f>IFERROR(__xludf.DUMMYFUNCTION("""COMPUTED_VALUE"""),"-")</f>
        <v>-</v>
      </c>
      <c r="EX62" s="10" t="str">
        <f>IFERROR(__xludf.DUMMYFUNCTION("""COMPUTED_VALUE"""),"-")</f>
        <v>-</v>
      </c>
      <c r="EY62" s="10" t="str">
        <f>IFERROR(__xludf.DUMMYFUNCTION("""COMPUTED_VALUE"""),"-")</f>
        <v>-</v>
      </c>
      <c r="EZ62" s="10" t="str">
        <f>IFERROR(__xludf.DUMMYFUNCTION("""COMPUTED_VALUE"""),"-")</f>
        <v>-</v>
      </c>
      <c r="FA62" s="10" t="str">
        <f>IFERROR(__xludf.DUMMYFUNCTION("""COMPUTED_VALUE"""),"-")</f>
        <v>-</v>
      </c>
      <c r="FB62" s="10" t="str">
        <f>IFERROR(__xludf.DUMMYFUNCTION("""COMPUTED_VALUE"""),"-")</f>
        <v>-</v>
      </c>
      <c r="FC62" s="10" t="str">
        <f>IFERROR(__xludf.DUMMYFUNCTION("""COMPUTED_VALUE"""),"-")</f>
        <v>-</v>
      </c>
      <c r="FD62" s="11" t="str">
        <f>IFERROR(__xludf.DUMMYFUNCTION("""COMPUTED_VALUE"""),"-")</f>
        <v>-</v>
      </c>
      <c r="FE62" s="10" t="str">
        <f>IFERROR(__xludf.DUMMYFUNCTION("""COMPUTED_VALUE"""),"-")</f>
        <v>-</v>
      </c>
      <c r="FF62" s="10" t="str">
        <f>IFERROR(__xludf.DUMMYFUNCTION("""COMPUTED_VALUE"""),"-")</f>
        <v>-</v>
      </c>
      <c r="FG62" s="10" t="str">
        <f>IFERROR(__xludf.DUMMYFUNCTION("""COMPUTED_VALUE"""),"-")</f>
        <v>-</v>
      </c>
      <c r="FH62" s="10" t="str">
        <f>IFERROR(__xludf.DUMMYFUNCTION("""COMPUTED_VALUE"""),"-")</f>
        <v>-</v>
      </c>
      <c r="FI62" s="10" t="str">
        <f>IFERROR(__xludf.DUMMYFUNCTION("""COMPUTED_VALUE"""),"-")</f>
        <v>-</v>
      </c>
      <c r="FJ62" s="10" t="str">
        <f>IFERROR(__xludf.DUMMYFUNCTION("""COMPUTED_VALUE"""),"-")</f>
        <v>-</v>
      </c>
      <c r="FK62" s="10" t="str">
        <f>IFERROR(__xludf.DUMMYFUNCTION("""COMPUTED_VALUE"""),"-")</f>
        <v>-</v>
      </c>
      <c r="FL62" s="10" t="str">
        <f>IFERROR(__xludf.DUMMYFUNCTION("""COMPUTED_VALUE"""),"-")</f>
        <v>-</v>
      </c>
      <c r="FM62" s="10" t="str">
        <f>IFERROR(__xludf.DUMMYFUNCTION("""COMPUTED_VALUE"""),"-")</f>
        <v>-</v>
      </c>
      <c r="FN62" s="10" t="str">
        <f>IFERROR(__xludf.DUMMYFUNCTION("""COMPUTED_VALUE"""),"-")</f>
        <v>-</v>
      </c>
      <c r="FO62" s="10" t="str">
        <f>IFERROR(__xludf.DUMMYFUNCTION("""COMPUTED_VALUE"""),"-")</f>
        <v>-</v>
      </c>
      <c r="FP62" s="10" t="str">
        <f>IFERROR(__xludf.DUMMYFUNCTION("""COMPUTED_VALUE"""),"-")</f>
        <v>-</v>
      </c>
      <c r="FQ62" s="10" t="str">
        <f>IFERROR(__xludf.DUMMYFUNCTION("""COMPUTED_VALUE"""),"-")</f>
        <v>-</v>
      </c>
      <c r="FR62" s="10" t="str">
        <f>IFERROR(__xludf.DUMMYFUNCTION("""COMPUTED_VALUE"""),"-")</f>
        <v>-</v>
      </c>
      <c r="FS62" s="10" t="str">
        <f>IFERROR(__xludf.DUMMYFUNCTION("""COMPUTED_VALUE"""),"-")</f>
        <v>-</v>
      </c>
      <c r="FT62" s="10" t="str">
        <f>IFERROR(__xludf.DUMMYFUNCTION("""COMPUTED_VALUE"""),"-")</f>
        <v>-</v>
      </c>
      <c r="FU62" s="10" t="str">
        <f>IFERROR(__xludf.DUMMYFUNCTION("""COMPUTED_VALUE"""),"-")</f>
        <v>-</v>
      </c>
      <c r="FV62" s="10" t="str">
        <f>IFERROR(__xludf.DUMMYFUNCTION("""COMPUTED_VALUE"""),"-")</f>
        <v>-</v>
      </c>
      <c r="FW62" s="10" t="str">
        <f>IFERROR(__xludf.DUMMYFUNCTION("""COMPUTED_VALUE"""),"-")</f>
        <v>-</v>
      </c>
      <c r="FX62" s="10" t="str">
        <f>IFERROR(__xludf.DUMMYFUNCTION("""COMPUTED_VALUE"""),"-")</f>
        <v>-</v>
      </c>
      <c r="FY62" s="10" t="str">
        <f>IFERROR(__xludf.DUMMYFUNCTION("""COMPUTED_VALUE"""),"-")</f>
        <v>-</v>
      </c>
      <c r="FZ62" s="10" t="str">
        <f>IFERROR(__xludf.DUMMYFUNCTION("""COMPUTED_VALUE"""),"-")</f>
        <v>-</v>
      </c>
      <c r="GA62" s="10" t="str">
        <f>IFERROR(__xludf.DUMMYFUNCTION("""COMPUTED_VALUE"""),"-")</f>
        <v>-</v>
      </c>
      <c r="GB62" s="10" t="str">
        <f>IFERROR(__xludf.DUMMYFUNCTION("""COMPUTED_VALUE"""),"-")</f>
        <v>-</v>
      </c>
      <c r="GC62" s="10" t="str">
        <f>IFERROR(__xludf.DUMMYFUNCTION("""COMPUTED_VALUE"""),"-")</f>
        <v>-</v>
      </c>
      <c r="GD62" s="10" t="str">
        <f>IFERROR(__xludf.DUMMYFUNCTION("""COMPUTED_VALUE"""),"-")</f>
        <v>-</v>
      </c>
      <c r="GE62" s="10" t="str">
        <f>IFERROR(__xludf.DUMMYFUNCTION("""COMPUTED_VALUE"""),"-")</f>
        <v>-</v>
      </c>
      <c r="GF62" s="10" t="str">
        <f>IFERROR(__xludf.DUMMYFUNCTION("""COMPUTED_VALUE"""),"-")</f>
        <v>-</v>
      </c>
      <c r="GG62" s="10" t="str">
        <f>IFERROR(__xludf.DUMMYFUNCTION("""COMPUTED_VALUE"""),"-")</f>
        <v>-</v>
      </c>
      <c r="GH62" s="10" t="str">
        <f>IFERROR(__xludf.DUMMYFUNCTION("""COMPUTED_VALUE"""),"-")</f>
        <v>-</v>
      </c>
      <c r="GI62" s="10" t="str">
        <f>IFERROR(__xludf.DUMMYFUNCTION("""COMPUTED_VALUE"""),"-")</f>
        <v>-</v>
      </c>
      <c r="GJ62" s="10" t="str">
        <f>IFERROR(__xludf.DUMMYFUNCTION("""COMPUTED_VALUE"""),"-")</f>
        <v>-</v>
      </c>
      <c r="GK62" s="10" t="str">
        <f>IFERROR(__xludf.DUMMYFUNCTION("""COMPUTED_VALUE"""),"-")</f>
        <v>-</v>
      </c>
      <c r="GL62" s="10" t="str">
        <f>IFERROR(__xludf.DUMMYFUNCTION("""COMPUTED_VALUE"""),"-")</f>
        <v>-</v>
      </c>
      <c r="GM62" s="10" t="str">
        <f>IFERROR(__xludf.DUMMYFUNCTION("""COMPUTED_VALUE"""),"-")</f>
        <v>-</v>
      </c>
      <c r="GN62" s="10" t="str">
        <f>IFERROR(__xludf.DUMMYFUNCTION("""COMPUTED_VALUE"""),"-")</f>
        <v>-</v>
      </c>
      <c r="GO62" s="10" t="str">
        <f>IFERROR(__xludf.DUMMYFUNCTION("""COMPUTED_VALUE"""),"-")</f>
        <v>-</v>
      </c>
      <c r="GP62" s="10" t="str">
        <f>IFERROR(__xludf.DUMMYFUNCTION("""COMPUTED_VALUE"""),"-")</f>
        <v>-</v>
      </c>
      <c r="GQ62" s="10" t="str">
        <f>IFERROR(__xludf.DUMMYFUNCTION("""COMPUTED_VALUE"""),"-")</f>
        <v>-</v>
      </c>
      <c r="GR62" s="10" t="str">
        <f>IFERROR(__xludf.DUMMYFUNCTION("""COMPUTED_VALUE"""),"-")</f>
        <v>-</v>
      </c>
      <c r="GS62" s="10" t="str">
        <f>IFERROR(__xludf.DUMMYFUNCTION("""COMPUTED_VALUE"""),"-")</f>
        <v>-</v>
      </c>
      <c r="GT62" s="10" t="str">
        <f>IFERROR(__xludf.DUMMYFUNCTION("""COMPUTED_VALUE"""),"-")</f>
        <v>-</v>
      </c>
      <c r="GU62" s="10" t="str">
        <f>IFERROR(__xludf.DUMMYFUNCTION("""COMPUTED_VALUE"""),"-")</f>
        <v>-</v>
      </c>
      <c r="GV62" s="10" t="str">
        <f>IFERROR(__xludf.DUMMYFUNCTION("""COMPUTED_VALUE"""),"-")</f>
        <v>-</v>
      </c>
      <c r="GW62" s="10" t="str">
        <f>IFERROR(__xludf.DUMMYFUNCTION("""COMPUTED_VALUE"""),"-")</f>
        <v>-</v>
      </c>
      <c r="GX62" s="10" t="str">
        <f>IFERROR(__xludf.DUMMYFUNCTION("""COMPUTED_VALUE"""),"-")</f>
        <v>-</v>
      </c>
      <c r="GY62" s="10" t="str">
        <f>IFERROR(__xludf.DUMMYFUNCTION("""COMPUTED_VALUE"""),"-")</f>
        <v>-</v>
      </c>
      <c r="GZ62" s="10" t="str">
        <f>IFERROR(__xludf.DUMMYFUNCTION("""COMPUTED_VALUE"""),"-")</f>
        <v>-</v>
      </c>
      <c r="HA62" s="10" t="str">
        <f>IFERROR(__xludf.DUMMYFUNCTION("""COMPUTED_VALUE"""),"-")</f>
        <v>-</v>
      </c>
      <c r="HB62" s="10" t="str">
        <f>IFERROR(__xludf.DUMMYFUNCTION("""COMPUTED_VALUE"""),"-")</f>
        <v>-</v>
      </c>
      <c r="HC62" s="10" t="str">
        <f>IFERROR(__xludf.DUMMYFUNCTION("""COMPUTED_VALUE"""),"-")</f>
        <v>-</v>
      </c>
      <c r="HD62" s="10" t="str">
        <f>IFERROR(__xludf.DUMMYFUNCTION("""COMPUTED_VALUE"""),"-")</f>
        <v>-</v>
      </c>
      <c r="HE62" s="10" t="str">
        <f>IFERROR(__xludf.DUMMYFUNCTION("""COMPUTED_VALUE"""),"-")</f>
        <v>-</v>
      </c>
      <c r="HF62" s="10" t="str">
        <f>IFERROR(__xludf.DUMMYFUNCTION("""COMPUTED_VALUE"""),"-")</f>
        <v>-</v>
      </c>
      <c r="HG62" s="10" t="str">
        <f>IFERROR(__xludf.DUMMYFUNCTION("""COMPUTED_VALUE"""),"-")</f>
        <v>-</v>
      </c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</row>
    <row r="63">
      <c r="A63" s="7"/>
      <c r="B63" s="8"/>
      <c r="C63" s="8" t="str">
        <f t="shared" si="1"/>
        <v>60 - 61</v>
      </c>
      <c r="D63" s="7" t="str">
        <f>IFERROR(__xludf.DUMMYFUNCTION("""COMPUTED_VALUE"""),"filipCubric")</f>
        <v>filipCubric</v>
      </c>
      <c r="E63" s="7" t="str">
        <f>IFERROR(__xludf.DUMMYFUNCTION("""COMPUTED_VALUE"""),"Filip")</f>
        <v>Filip</v>
      </c>
      <c r="F63" s="7" t="str">
        <f>IFERROR(__xludf.DUMMYFUNCTION("""COMPUTED_VALUE"""),"Čubrić")</f>
        <v>Čubrić</v>
      </c>
      <c r="G63" s="9">
        <f>IFERROR(__xludf.DUMMYFUNCTION("""COMPUTED_VALUE"""),43.0)</f>
        <v>43</v>
      </c>
      <c r="H63" s="7" t="str">
        <f>IFERROR(__xludf.DUMMYFUNCTION("""COMPUTED_VALUE"""),"ODOBREN")</f>
        <v>ODOBREN</v>
      </c>
      <c r="I63" s="7" t="str">
        <f>IFERROR(__xludf.DUMMYFUNCTION("""COMPUTED_VALUE"""),"Stari grad")</f>
        <v>Stari grad</v>
      </c>
      <c r="J63" s="7" t="str">
        <f>IFERROR(__xludf.DUMMYFUNCTION("""COMPUTED_VALUE"""),"Prva beogradska gimnazija")</f>
        <v>Prva beogradska gimnazija</v>
      </c>
      <c r="K63" s="7" t="str">
        <f>IFERROR(__xludf.DUMMYFUNCTION("""COMPUTED_VALUE"""),"III")</f>
        <v>III</v>
      </c>
      <c r="L63" s="7" t="str">
        <f>IFERROR(__xludf.DUMMYFUNCTION("""COMPUTED_VALUE"""),"B")</f>
        <v>B</v>
      </c>
      <c r="M63" s="7" t="str">
        <f>IFERROR(__xludf.DUMMYFUNCTION("""COMPUTED_VALUE"""),"Olivera Begović")</f>
        <v>Olivera Begović</v>
      </c>
      <c r="N63" s="11">
        <f>IFERROR(__xludf.DUMMYFUNCTION("""COMPUTED_VALUE"""),0.0)</f>
        <v>0</v>
      </c>
      <c r="O63" s="10">
        <f>IFERROR(__xludf.DUMMYFUNCTION("""COMPUTED_VALUE"""),43.0)</f>
        <v>43</v>
      </c>
      <c r="P63" s="10" t="str">
        <f>IFERROR(__xludf.DUMMYFUNCTION("""COMPUTED_VALUE"""),"-")</f>
        <v>-</v>
      </c>
      <c r="Q63" s="10" t="str">
        <f>IFERROR(__xludf.DUMMYFUNCTION("""COMPUTED_VALUE"""),"-")</f>
        <v>-</v>
      </c>
      <c r="R63" s="10" t="str">
        <f>IFERROR(__xludf.DUMMYFUNCTION("""COMPUTED_VALUE"""),"-")</f>
        <v>-</v>
      </c>
      <c r="S63" s="10" t="str">
        <f>IFERROR(__xludf.DUMMYFUNCTION("""COMPUTED_VALUE"""),"-")</f>
        <v>-</v>
      </c>
      <c r="T63" s="11">
        <f>IFERROR(__xludf.DUMMYFUNCTION("""COMPUTED_VALUE"""),1.0)</f>
        <v>1</v>
      </c>
      <c r="U63" s="10">
        <f>IFERROR(__xludf.DUMMYFUNCTION("""COMPUTED_VALUE"""),1.0)</f>
        <v>1</v>
      </c>
      <c r="V63" s="10" t="str">
        <f>IFERROR(__xludf.DUMMYFUNCTION("""COMPUTED_VALUE"""),"WA")</f>
        <v>WA</v>
      </c>
      <c r="W63" s="10" t="str">
        <f>IFERROR(__xludf.DUMMYFUNCTION("""COMPUTED_VALUE"""),"WA")</f>
        <v>WA</v>
      </c>
      <c r="X63" s="10" t="str">
        <f>IFERROR(__xludf.DUMMYFUNCTION("""COMPUTED_VALUE"""),"WA")</f>
        <v>WA</v>
      </c>
      <c r="Y63" s="10" t="str">
        <f>IFERROR(__xludf.DUMMYFUNCTION("""COMPUTED_VALUE"""),"WA")</f>
        <v>WA</v>
      </c>
      <c r="Z63" s="10" t="str">
        <f>IFERROR(__xludf.DUMMYFUNCTION("""COMPUTED_VALUE"""),"TLE")</f>
        <v>TLE</v>
      </c>
      <c r="AA63" s="10" t="str">
        <f>IFERROR(__xludf.DUMMYFUNCTION("""COMPUTED_VALUE"""),"TLE")</f>
        <v>TLE</v>
      </c>
      <c r="AB63" s="10" t="str">
        <f>IFERROR(__xludf.DUMMYFUNCTION("""COMPUTED_VALUE"""),"TLE")</f>
        <v>TLE</v>
      </c>
      <c r="AC63" s="10" t="str">
        <f>IFERROR(__xludf.DUMMYFUNCTION("""COMPUTED_VALUE"""),"TLE")</f>
        <v>TLE</v>
      </c>
      <c r="AD63" s="10" t="str">
        <f>IFERROR(__xludf.DUMMYFUNCTION("""COMPUTED_VALUE"""),"TLE")</f>
        <v>TLE</v>
      </c>
      <c r="AE63" s="10" t="str">
        <f>IFERROR(__xludf.DUMMYFUNCTION("""COMPUTED_VALUE"""),"TLE")</f>
        <v>TLE</v>
      </c>
      <c r="AF63" s="10" t="str">
        <f>IFERROR(__xludf.DUMMYFUNCTION("""COMPUTED_VALUE"""),"TLE")</f>
        <v>TLE</v>
      </c>
      <c r="AG63" s="10" t="str">
        <f>IFERROR(__xludf.DUMMYFUNCTION("""COMPUTED_VALUE"""),"TLE")</f>
        <v>TLE</v>
      </c>
      <c r="AH63" s="10" t="str">
        <f>IFERROR(__xludf.DUMMYFUNCTION("""COMPUTED_VALUE"""),"TLE")</f>
        <v>TLE</v>
      </c>
      <c r="AI63" s="10" t="str">
        <f>IFERROR(__xludf.DUMMYFUNCTION("""COMPUTED_VALUE"""),"TLE")</f>
        <v>TLE</v>
      </c>
      <c r="AJ63" s="10" t="str">
        <f>IFERROR(__xludf.DUMMYFUNCTION("""COMPUTED_VALUE"""),"TLE")</f>
        <v>TLE</v>
      </c>
      <c r="AK63" s="10" t="str">
        <f>IFERROR(__xludf.DUMMYFUNCTION("""COMPUTED_VALUE"""),"TLE")</f>
        <v>TLE</v>
      </c>
      <c r="AL63" s="10" t="str">
        <f>IFERROR(__xludf.DUMMYFUNCTION("""COMPUTED_VALUE"""),"TLE")</f>
        <v>TLE</v>
      </c>
      <c r="AM63" s="10" t="str">
        <f>IFERROR(__xludf.DUMMYFUNCTION("""COMPUTED_VALUE"""),"TLE")</f>
        <v>TLE</v>
      </c>
      <c r="AN63" s="11">
        <f>IFERROR(__xludf.DUMMYFUNCTION("""COMPUTED_VALUE"""),1.0)</f>
        <v>1</v>
      </c>
      <c r="AO63" s="10">
        <f>IFERROR(__xludf.DUMMYFUNCTION("""COMPUTED_VALUE"""),1.0)</f>
        <v>1</v>
      </c>
      <c r="AP63" s="10">
        <f>IFERROR(__xludf.DUMMYFUNCTION("""COMPUTED_VALUE"""),1.0)</f>
        <v>1</v>
      </c>
      <c r="AQ63" s="10">
        <f>IFERROR(__xludf.DUMMYFUNCTION("""COMPUTED_VALUE"""),1.0)</f>
        <v>1</v>
      </c>
      <c r="AR63" s="10">
        <f>IFERROR(__xludf.DUMMYFUNCTION("""COMPUTED_VALUE"""),1.0)</f>
        <v>1</v>
      </c>
      <c r="AS63" s="10">
        <f>IFERROR(__xludf.DUMMYFUNCTION("""COMPUTED_VALUE"""),1.0)</f>
        <v>1</v>
      </c>
      <c r="AT63" s="10">
        <f>IFERROR(__xludf.DUMMYFUNCTION("""COMPUTED_VALUE"""),1.0)</f>
        <v>1</v>
      </c>
      <c r="AU63" s="10">
        <f>IFERROR(__xludf.DUMMYFUNCTION("""COMPUTED_VALUE"""),1.0)</f>
        <v>1</v>
      </c>
      <c r="AV63" s="10">
        <f>IFERROR(__xludf.DUMMYFUNCTION("""COMPUTED_VALUE"""),1.0)</f>
        <v>1</v>
      </c>
      <c r="AW63" s="10">
        <f>IFERROR(__xludf.DUMMYFUNCTION("""COMPUTED_VALUE"""),1.0)</f>
        <v>1</v>
      </c>
      <c r="AX63" s="10">
        <f>IFERROR(__xludf.DUMMYFUNCTION("""COMPUTED_VALUE"""),1.0)</f>
        <v>1</v>
      </c>
      <c r="AY63" s="10">
        <f>IFERROR(__xludf.DUMMYFUNCTION("""COMPUTED_VALUE"""),1.0)</f>
        <v>1</v>
      </c>
      <c r="AZ63" s="10">
        <f>IFERROR(__xludf.DUMMYFUNCTION("""COMPUTED_VALUE"""),1.0)</f>
        <v>1</v>
      </c>
      <c r="BA63" s="10" t="str">
        <f>IFERROR(__xludf.DUMMYFUNCTION("""COMPUTED_VALUE"""),"RTE")</f>
        <v>RTE</v>
      </c>
      <c r="BB63" s="10">
        <f>IFERROR(__xludf.DUMMYFUNCTION("""COMPUTED_VALUE"""),1.0)</f>
        <v>1</v>
      </c>
      <c r="BC63" s="10" t="str">
        <f>IFERROR(__xludf.DUMMYFUNCTION("""COMPUTED_VALUE"""),"RTE")</f>
        <v>RTE</v>
      </c>
      <c r="BD63" s="10" t="str">
        <f>IFERROR(__xludf.DUMMYFUNCTION("""COMPUTED_VALUE"""),"RTE")</f>
        <v>RTE</v>
      </c>
      <c r="BE63" s="10">
        <f>IFERROR(__xludf.DUMMYFUNCTION("""COMPUTED_VALUE"""),1.0)</f>
        <v>1</v>
      </c>
      <c r="BF63" s="10">
        <f>IFERROR(__xludf.DUMMYFUNCTION("""COMPUTED_VALUE"""),1.0)</f>
        <v>1</v>
      </c>
      <c r="BG63" s="10" t="str">
        <f>IFERROR(__xludf.DUMMYFUNCTION("""COMPUTED_VALUE"""),"RTE")</f>
        <v>RTE</v>
      </c>
      <c r="BH63" s="10" t="str">
        <f>IFERROR(__xludf.DUMMYFUNCTION("""COMPUTED_VALUE"""),"RTE")</f>
        <v>RTE</v>
      </c>
      <c r="BI63" s="10" t="str">
        <f>IFERROR(__xludf.DUMMYFUNCTION("""COMPUTED_VALUE"""),"RTE")</f>
        <v>RTE</v>
      </c>
      <c r="BJ63" s="10" t="str">
        <f>IFERROR(__xludf.DUMMYFUNCTION("""COMPUTED_VALUE"""),"RTE")</f>
        <v>RTE</v>
      </c>
      <c r="BK63" s="10" t="str">
        <f>IFERROR(__xludf.DUMMYFUNCTION("""COMPUTED_VALUE"""),"RTE")</f>
        <v>RTE</v>
      </c>
      <c r="BL63" s="11" t="str">
        <f>IFERROR(__xludf.DUMMYFUNCTION("""COMPUTED_VALUE"""),"-")</f>
        <v>-</v>
      </c>
      <c r="BM63" s="10" t="str">
        <f>IFERROR(__xludf.DUMMYFUNCTION("""COMPUTED_VALUE"""),"-")</f>
        <v>-</v>
      </c>
      <c r="BN63" s="10" t="str">
        <f>IFERROR(__xludf.DUMMYFUNCTION("""COMPUTED_VALUE"""),"-")</f>
        <v>-</v>
      </c>
      <c r="BO63" s="10" t="str">
        <f>IFERROR(__xludf.DUMMYFUNCTION("""COMPUTED_VALUE"""),"-")</f>
        <v>-</v>
      </c>
      <c r="BP63" s="10" t="str">
        <f>IFERROR(__xludf.DUMMYFUNCTION("""COMPUTED_VALUE"""),"-")</f>
        <v>-</v>
      </c>
      <c r="BQ63" s="10" t="str">
        <f>IFERROR(__xludf.DUMMYFUNCTION("""COMPUTED_VALUE"""),"-")</f>
        <v>-</v>
      </c>
      <c r="BR63" s="10" t="str">
        <f>IFERROR(__xludf.DUMMYFUNCTION("""COMPUTED_VALUE"""),"-")</f>
        <v>-</v>
      </c>
      <c r="BS63" s="10" t="str">
        <f>IFERROR(__xludf.DUMMYFUNCTION("""COMPUTED_VALUE"""),"-")</f>
        <v>-</v>
      </c>
      <c r="BT63" s="10" t="str">
        <f>IFERROR(__xludf.DUMMYFUNCTION("""COMPUTED_VALUE"""),"-")</f>
        <v>-</v>
      </c>
      <c r="BU63" s="10" t="str">
        <f>IFERROR(__xludf.DUMMYFUNCTION("""COMPUTED_VALUE"""),"-")</f>
        <v>-</v>
      </c>
      <c r="BV63" s="10" t="str">
        <f>IFERROR(__xludf.DUMMYFUNCTION("""COMPUTED_VALUE"""),"-")</f>
        <v>-</v>
      </c>
      <c r="BW63" s="10" t="str">
        <f>IFERROR(__xludf.DUMMYFUNCTION("""COMPUTED_VALUE"""),"-")</f>
        <v>-</v>
      </c>
      <c r="BX63" s="10" t="str">
        <f>IFERROR(__xludf.DUMMYFUNCTION("""COMPUTED_VALUE"""),"-")</f>
        <v>-</v>
      </c>
      <c r="BY63" s="10" t="str">
        <f>IFERROR(__xludf.DUMMYFUNCTION("""COMPUTED_VALUE"""),"-")</f>
        <v>-</v>
      </c>
      <c r="BZ63" s="10" t="str">
        <f>IFERROR(__xludf.DUMMYFUNCTION("""COMPUTED_VALUE"""),"-")</f>
        <v>-</v>
      </c>
      <c r="CA63" s="10" t="str">
        <f>IFERROR(__xludf.DUMMYFUNCTION("""COMPUTED_VALUE"""),"-")</f>
        <v>-</v>
      </c>
      <c r="CB63" s="10" t="str">
        <f>IFERROR(__xludf.DUMMYFUNCTION("""COMPUTED_VALUE"""),"-")</f>
        <v>-</v>
      </c>
      <c r="CC63" s="10" t="str">
        <f>IFERROR(__xludf.DUMMYFUNCTION("""COMPUTED_VALUE"""),"-")</f>
        <v>-</v>
      </c>
      <c r="CD63" s="10" t="str">
        <f>IFERROR(__xludf.DUMMYFUNCTION("""COMPUTED_VALUE"""),"-")</f>
        <v>-</v>
      </c>
      <c r="CE63" s="10" t="str">
        <f>IFERROR(__xludf.DUMMYFUNCTION("""COMPUTED_VALUE"""),"-")</f>
        <v>-</v>
      </c>
      <c r="CF63" s="10" t="str">
        <f>IFERROR(__xludf.DUMMYFUNCTION("""COMPUTED_VALUE"""),"-")</f>
        <v>-</v>
      </c>
      <c r="CG63" s="10" t="str">
        <f>IFERROR(__xludf.DUMMYFUNCTION("""COMPUTED_VALUE"""),"-")</f>
        <v>-</v>
      </c>
      <c r="CH63" s="10" t="str">
        <f>IFERROR(__xludf.DUMMYFUNCTION("""COMPUTED_VALUE"""),"-")</f>
        <v>-</v>
      </c>
      <c r="CI63" s="10" t="str">
        <f>IFERROR(__xludf.DUMMYFUNCTION("""COMPUTED_VALUE"""),"-")</f>
        <v>-</v>
      </c>
      <c r="CJ63" s="10" t="str">
        <f>IFERROR(__xludf.DUMMYFUNCTION("""COMPUTED_VALUE"""),"-")</f>
        <v>-</v>
      </c>
      <c r="CK63" s="10" t="str">
        <f>IFERROR(__xludf.DUMMYFUNCTION("""COMPUTED_VALUE"""),"-")</f>
        <v>-</v>
      </c>
      <c r="CL63" s="10" t="str">
        <f>IFERROR(__xludf.DUMMYFUNCTION("""COMPUTED_VALUE"""),"-")</f>
        <v>-</v>
      </c>
      <c r="CM63" s="10" t="str">
        <f>IFERROR(__xludf.DUMMYFUNCTION("""COMPUTED_VALUE"""),"-")</f>
        <v>-</v>
      </c>
      <c r="CN63" s="10" t="str">
        <f>IFERROR(__xludf.DUMMYFUNCTION("""COMPUTED_VALUE"""),"-")</f>
        <v>-</v>
      </c>
      <c r="CO63" s="11" t="str">
        <f>IFERROR(__xludf.DUMMYFUNCTION("""COMPUTED_VALUE"""),"-")</f>
        <v>-</v>
      </c>
      <c r="CP63" s="10" t="str">
        <f>IFERROR(__xludf.DUMMYFUNCTION("""COMPUTED_VALUE"""),"-")</f>
        <v>-</v>
      </c>
      <c r="CQ63" s="10" t="str">
        <f>IFERROR(__xludf.DUMMYFUNCTION("""COMPUTED_VALUE"""),"-")</f>
        <v>-</v>
      </c>
      <c r="CR63" s="10" t="str">
        <f>IFERROR(__xludf.DUMMYFUNCTION("""COMPUTED_VALUE"""),"-")</f>
        <v>-</v>
      </c>
      <c r="CS63" s="10" t="str">
        <f>IFERROR(__xludf.DUMMYFUNCTION("""COMPUTED_VALUE"""),"-")</f>
        <v>-</v>
      </c>
      <c r="CT63" s="10" t="str">
        <f>IFERROR(__xludf.DUMMYFUNCTION("""COMPUTED_VALUE"""),"-")</f>
        <v>-</v>
      </c>
      <c r="CU63" s="10" t="str">
        <f>IFERROR(__xludf.DUMMYFUNCTION("""COMPUTED_VALUE"""),"-")</f>
        <v>-</v>
      </c>
      <c r="CV63" s="10" t="str">
        <f>IFERROR(__xludf.DUMMYFUNCTION("""COMPUTED_VALUE"""),"-")</f>
        <v>-</v>
      </c>
      <c r="CW63" s="10" t="str">
        <f>IFERROR(__xludf.DUMMYFUNCTION("""COMPUTED_VALUE"""),"-")</f>
        <v>-</v>
      </c>
      <c r="CX63" s="10" t="str">
        <f>IFERROR(__xludf.DUMMYFUNCTION("""COMPUTED_VALUE"""),"-")</f>
        <v>-</v>
      </c>
      <c r="CY63" s="10" t="str">
        <f>IFERROR(__xludf.DUMMYFUNCTION("""COMPUTED_VALUE"""),"-")</f>
        <v>-</v>
      </c>
      <c r="CZ63" s="10" t="str">
        <f>IFERROR(__xludf.DUMMYFUNCTION("""COMPUTED_VALUE"""),"-")</f>
        <v>-</v>
      </c>
      <c r="DA63" s="10" t="str">
        <f>IFERROR(__xludf.DUMMYFUNCTION("""COMPUTED_VALUE"""),"-")</f>
        <v>-</v>
      </c>
      <c r="DB63" s="10" t="str">
        <f>IFERROR(__xludf.DUMMYFUNCTION("""COMPUTED_VALUE"""),"-")</f>
        <v>-</v>
      </c>
      <c r="DC63" s="10" t="str">
        <f>IFERROR(__xludf.DUMMYFUNCTION("""COMPUTED_VALUE"""),"-")</f>
        <v>-</v>
      </c>
      <c r="DD63" s="10" t="str">
        <f>IFERROR(__xludf.DUMMYFUNCTION("""COMPUTED_VALUE"""),"-")</f>
        <v>-</v>
      </c>
      <c r="DE63" s="10" t="str">
        <f>IFERROR(__xludf.DUMMYFUNCTION("""COMPUTED_VALUE"""),"-")</f>
        <v>-</v>
      </c>
      <c r="DF63" s="10" t="str">
        <f>IFERROR(__xludf.DUMMYFUNCTION("""COMPUTED_VALUE"""),"-")</f>
        <v>-</v>
      </c>
      <c r="DG63" s="10" t="str">
        <f>IFERROR(__xludf.DUMMYFUNCTION("""COMPUTED_VALUE"""),"-")</f>
        <v>-</v>
      </c>
      <c r="DH63" s="10" t="str">
        <f>IFERROR(__xludf.DUMMYFUNCTION("""COMPUTED_VALUE"""),"-")</f>
        <v>-</v>
      </c>
      <c r="DI63" s="10" t="str">
        <f>IFERROR(__xludf.DUMMYFUNCTION("""COMPUTED_VALUE"""),"-")</f>
        <v>-</v>
      </c>
      <c r="DJ63" s="10" t="str">
        <f>IFERROR(__xludf.DUMMYFUNCTION("""COMPUTED_VALUE"""),"-")</f>
        <v>-</v>
      </c>
      <c r="DK63" s="10" t="str">
        <f>IFERROR(__xludf.DUMMYFUNCTION("""COMPUTED_VALUE"""),"-")</f>
        <v>-</v>
      </c>
      <c r="DL63" s="10" t="str">
        <f>IFERROR(__xludf.DUMMYFUNCTION("""COMPUTED_VALUE"""),"-")</f>
        <v>-</v>
      </c>
      <c r="DM63" s="10" t="str">
        <f>IFERROR(__xludf.DUMMYFUNCTION("""COMPUTED_VALUE"""),"-")</f>
        <v>-</v>
      </c>
      <c r="DN63" s="10" t="str">
        <f>IFERROR(__xludf.DUMMYFUNCTION("""COMPUTED_VALUE"""),"-")</f>
        <v>-</v>
      </c>
      <c r="DO63" s="10" t="str">
        <f>IFERROR(__xludf.DUMMYFUNCTION("""COMPUTED_VALUE"""),"-")</f>
        <v>-</v>
      </c>
      <c r="DP63" s="10" t="str">
        <f>IFERROR(__xludf.DUMMYFUNCTION("""COMPUTED_VALUE"""),"-")</f>
        <v>-</v>
      </c>
      <c r="DQ63" s="10" t="str">
        <f>IFERROR(__xludf.DUMMYFUNCTION("""COMPUTED_VALUE"""),"-")</f>
        <v>-</v>
      </c>
      <c r="DR63" s="10" t="str">
        <f>IFERROR(__xludf.DUMMYFUNCTION("""COMPUTED_VALUE"""),"-")</f>
        <v>-</v>
      </c>
      <c r="DS63" s="10" t="str">
        <f>IFERROR(__xludf.DUMMYFUNCTION("""COMPUTED_VALUE"""),"-")</f>
        <v>-</v>
      </c>
      <c r="DT63" s="10" t="str">
        <f>IFERROR(__xludf.DUMMYFUNCTION("""COMPUTED_VALUE"""),"-")</f>
        <v>-</v>
      </c>
      <c r="DU63" s="10" t="str">
        <f>IFERROR(__xludf.DUMMYFUNCTION("""COMPUTED_VALUE"""),"-")</f>
        <v>-</v>
      </c>
      <c r="DV63" s="10" t="str">
        <f>IFERROR(__xludf.DUMMYFUNCTION("""COMPUTED_VALUE"""),"-")</f>
        <v>-</v>
      </c>
      <c r="DW63" s="10" t="str">
        <f>IFERROR(__xludf.DUMMYFUNCTION("""COMPUTED_VALUE"""),"-")</f>
        <v>-</v>
      </c>
      <c r="DX63" s="10" t="str">
        <f>IFERROR(__xludf.DUMMYFUNCTION("""COMPUTED_VALUE"""),"-")</f>
        <v>-</v>
      </c>
      <c r="DY63" s="10" t="str">
        <f>IFERROR(__xludf.DUMMYFUNCTION("""COMPUTED_VALUE"""),"-")</f>
        <v>-</v>
      </c>
      <c r="DZ63" s="10" t="str">
        <f>IFERROR(__xludf.DUMMYFUNCTION("""COMPUTED_VALUE"""),"-")</f>
        <v>-</v>
      </c>
      <c r="EA63" s="10" t="str">
        <f>IFERROR(__xludf.DUMMYFUNCTION("""COMPUTED_VALUE"""),"-")</f>
        <v>-</v>
      </c>
      <c r="EB63" s="10" t="str">
        <f>IFERROR(__xludf.DUMMYFUNCTION("""COMPUTED_VALUE"""),"-")</f>
        <v>-</v>
      </c>
      <c r="EC63" s="10" t="str">
        <f>IFERROR(__xludf.DUMMYFUNCTION("""COMPUTED_VALUE"""),"-")</f>
        <v>-</v>
      </c>
      <c r="ED63" s="10" t="str">
        <f>IFERROR(__xludf.DUMMYFUNCTION("""COMPUTED_VALUE"""),"-")</f>
        <v>-</v>
      </c>
      <c r="EE63" s="10" t="str">
        <f>IFERROR(__xludf.DUMMYFUNCTION("""COMPUTED_VALUE"""),"-")</f>
        <v>-</v>
      </c>
      <c r="EF63" s="10" t="str">
        <f>IFERROR(__xludf.DUMMYFUNCTION("""COMPUTED_VALUE"""),"-")</f>
        <v>-</v>
      </c>
      <c r="EG63" s="10" t="str">
        <f>IFERROR(__xludf.DUMMYFUNCTION("""COMPUTED_VALUE"""),"-")</f>
        <v>-</v>
      </c>
      <c r="EH63" s="10" t="str">
        <f>IFERROR(__xludf.DUMMYFUNCTION("""COMPUTED_VALUE"""),"-")</f>
        <v>-</v>
      </c>
      <c r="EI63" s="10" t="str">
        <f>IFERROR(__xludf.DUMMYFUNCTION("""COMPUTED_VALUE"""),"-")</f>
        <v>-</v>
      </c>
      <c r="EJ63" s="10" t="str">
        <f>IFERROR(__xludf.DUMMYFUNCTION("""COMPUTED_VALUE"""),"-")</f>
        <v>-</v>
      </c>
      <c r="EK63" s="10" t="str">
        <f>IFERROR(__xludf.DUMMYFUNCTION("""COMPUTED_VALUE"""),"-")</f>
        <v>-</v>
      </c>
      <c r="EL63" s="10" t="str">
        <f>IFERROR(__xludf.DUMMYFUNCTION("""COMPUTED_VALUE"""),"-")</f>
        <v>-</v>
      </c>
      <c r="EM63" s="10" t="str">
        <f>IFERROR(__xludf.DUMMYFUNCTION("""COMPUTED_VALUE"""),"-")</f>
        <v>-</v>
      </c>
      <c r="EN63" s="10" t="str">
        <f>IFERROR(__xludf.DUMMYFUNCTION("""COMPUTED_VALUE"""),"-")</f>
        <v>-</v>
      </c>
      <c r="EO63" s="10" t="str">
        <f>IFERROR(__xludf.DUMMYFUNCTION("""COMPUTED_VALUE"""),"-")</f>
        <v>-</v>
      </c>
      <c r="EP63" s="10" t="str">
        <f>IFERROR(__xludf.DUMMYFUNCTION("""COMPUTED_VALUE"""),"-")</f>
        <v>-</v>
      </c>
      <c r="EQ63" s="10" t="str">
        <f>IFERROR(__xludf.DUMMYFUNCTION("""COMPUTED_VALUE"""),"-")</f>
        <v>-</v>
      </c>
      <c r="ER63" s="10" t="str">
        <f>IFERROR(__xludf.DUMMYFUNCTION("""COMPUTED_VALUE"""),"-")</f>
        <v>-</v>
      </c>
      <c r="ES63" s="10" t="str">
        <f>IFERROR(__xludf.DUMMYFUNCTION("""COMPUTED_VALUE"""),"-")</f>
        <v>-</v>
      </c>
      <c r="ET63" s="10" t="str">
        <f>IFERROR(__xludf.DUMMYFUNCTION("""COMPUTED_VALUE"""),"-")</f>
        <v>-</v>
      </c>
      <c r="EU63" s="10" t="str">
        <f>IFERROR(__xludf.DUMMYFUNCTION("""COMPUTED_VALUE"""),"-")</f>
        <v>-</v>
      </c>
      <c r="EV63" s="10" t="str">
        <f>IFERROR(__xludf.DUMMYFUNCTION("""COMPUTED_VALUE"""),"-")</f>
        <v>-</v>
      </c>
      <c r="EW63" s="10" t="str">
        <f>IFERROR(__xludf.DUMMYFUNCTION("""COMPUTED_VALUE"""),"-")</f>
        <v>-</v>
      </c>
      <c r="EX63" s="10" t="str">
        <f>IFERROR(__xludf.DUMMYFUNCTION("""COMPUTED_VALUE"""),"-")</f>
        <v>-</v>
      </c>
      <c r="EY63" s="10" t="str">
        <f>IFERROR(__xludf.DUMMYFUNCTION("""COMPUTED_VALUE"""),"-")</f>
        <v>-</v>
      </c>
      <c r="EZ63" s="10" t="str">
        <f>IFERROR(__xludf.DUMMYFUNCTION("""COMPUTED_VALUE"""),"-")</f>
        <v>-</v>
      </c>
      <c r="FA63" s="10" t="str">
        <f>IFERROR(__xludf.DUMMYFUNCTION("""COMPUTED_VALUE"""),"-")</f>
        <v>-</v>
      </c>
      <c r="FB63" s="10" t="str">
        <f>IFERROR(__xludf.DUMMYFUNCTION("""COMPUTED_VALUE"""),"-")</f>
        <v>-</v>
      </c>
      <c r="FC63" s="10" t="str">
        <f>IFERROR(__xludf.DUMMYFUNCTION("""COMPUTED_VALUE"""),"-")</f>
        <v>-</v>
      </c>
      <c r="FD63" s="11" t="str">
        <f>IFERROR(__xludf.DUMMYFUNCTION("""COMPUTED_VALUE"""),"-")</f>
        <v>-</v>
      </c>
      <c r="FE63" s="10" t="str">
        <f>IFERROR(__xludf.DUMMYFUNCTION("""COMPUTED_VALUE"""),"-")</f>
        <v>-</v>
      </c>
      <c r="FF63" s="10" t="str">
        <f>IFERROR(__xludf.DUMMYFUNCTION("""COMPUTED_VALUE"""),"-")</f>
        <v>-</v>
      </c>
      <c r="FG63" s="10" t="str">
        <f>IFERROR(__xludf.DUMMYFUNCTION("""COMPUTED_VALUE"""),"-")</f>
        <v>-</v>
      </c>
      <c r="FH63" s="10" t="str">
        <f>IFERROR(__xludf.DUMMYFUNCTION("""COMPUTED_VALUE"""),"-")</f>
        <v>-</v>
      </c>
      <c r="FI63" s="10" t="str">
        <f>IFERROR(__xludf.DUMMYFUNCTION("""COMPUTED_VALUE"""),"-")</f>
        <v>-</v>
      </c>
      <c r="FJ63" s="10" t="str">
        <f>IFERROR(__xludf.DUMMYFUNCTION("""COMPUTED_VALUE"""),"-")</f>
        <v>-</v>
      </c>
      <c r="FK63" s="10" t="str">
        <f>IFERROR(__xludf.DUMMYFUNCTION("""COMPUTED_VALUE"""),"-")</f>
        <v>-</v>
      </c>
      <c r="FL63" s="10" t="str">
        <f>IFERROR(__xludf.DUMMYFUNCTION("""COMPUTED_VALUE"""),"-")</f>
        <v>-</v>
      </c>
      <c r="FM63" s="10" t="str">
        <f>IFERROR(__xludf.DUMMYFUNCTION("""COMPUTED_VALUE"""),"-")</f>
        <v>-</v>
      </c>
      <c r="FN63" s="10" t="str">
        <f>IFERROR(__xludf.DUMMYFUNCTION("""COMPUTED_VALUE"""),"-")</f>
        <v>-</v>
      </c>
      <c r="FO63" s="10" t="str">
        <f>IFERROR(__xludf.DUMMYFUNCTION("""COMPUTED_VALUE"""),"-")</f>
        <v>-</v>
      </c>
      <c r="FP63" s="10" t="str">
        <f>IFERROR(__xludf.DUMMYFUNCTION("""COMPUTED_VALUE"""),"-")</f>
        <v>-</v>
      </c>
      <c r="FQ63" s="10" t="str">
        <f>IFERROR(__xludf.DUMMYFUNCTION("""COMPUTED_VALUE"""),"-")</f>
        <v>-</v>
      </c>
      <c r="FR63" s="10" t="str">
        <f>IFERROR(__xludf.DUMMYFUNCTION("""COMPUTED_VALUE"""),"-")</f>
        <v>-</v>
      </c>
      <c r="FS63" s="10" t="str">
        <f>IFERROR(__xludf.DUMMYFUNCTION("""COMPUTED_VALUE"""),"-")</f>
        <v>-</v>
      </c>
      <c r="FT63" s="10" t="str">
        <f>IFERROR(__xludf.DUMMYFUNCTION("""COMPUTED_VALUE"""),"-")</f>
        <v>-</v>
      </c>
      <c r="FU63" s="10" t="str">
        <f>IFERROR(__xludf.DUMMYFUNCTION("""COMPUTED_VALUE"""),"-")</f>
        <v>-</v>
      </c>
      <c r="FV63" s="10" t="str">
        <f>IFERROR(__xludf.DUMMYFUNCTION("""COMPUTED_VALUE"""),"-")</f>
        <v>-</v>
      </c>
      <c r="FW63" s="10" t="str">
        <f>IFERROR(__xludf.DUMMYFUNCTION("""COMPUTED_VALUE"""),"-")</f>
        <v>-</v>
      </c>
      <c r="FX63" s="10" t="str">
        <f>IFERROR(__xludf.DUMMYFUNCTION("""COMPUTED_VALUE"""),"-")</f>
        <v>-</v>
      </c>
      <c r="FY63" s="10" t="str">
        <f>IFERROR(__xludf.DUMMYFUNCTION("""COMPUTED_VALUE"""),"-")</f>
        <v>-</v>
      </c>
      <c r="FZ63" s="10" t="str">
        <f>IFERROR(__xludf.DUMMYFUNCTION("""COMPUTED_VALUE"""),"-")</f>
        <v>-</v>
      </c>
      <c r="GA63" s="10" t="str">
        <f>IFERROR(__xludf.DUMMYFUNCTION("""COMPUTED_VALUE"""),"-")</f>
        <v>-</v>
      </c>
      <c r="GB63" s="10" t="str">
        <f>IFERROR(__xludf.DUMMYFUNCTION("""COMPUTED_VALUE"""),"-")</f>
        <v>-</v>
      </c>
      <c r="GC63" s="10" t="str">
        <f>IFERROR(__xludf.DUMMYFUNCTION("""COMPUTED_VALUE"""),"-")</f>
        <v>-</v>
      </c>
      <c r="GD63" s="10" t="str">
        <f>IFERROR(__xludf.DUMMYFUNCTION("""COMPUTED_VALUE"""),"-")</f>
        <v>-</v>
      </c>
      <c r="GE63" s="10" t="str">
        <f>IFERROR(__xludf.DUMMYFUNCTION("""COMPUTED_VALUE"""),"-")</f>
        <v>-</v>
      </c>
      <c r="GF63" s="10" t="str">
        <f>IFERROR(__xludf.DUMMYFUNCTION("""COMPUTED_VALUE"""),"-")</f>
        <v>-</v>
      </c>
      <c r="GG63" s="10" t="str">
        <f>IFERROR(__xludf.DUMMYFUNCTION("""COMPUTED_VALUE"""),"-")</f>
        <v>-</v>
      </c>
      <c r="GH63" s="10" t="str">
        <f>IFERROR(__xludf.DUMMYFUNCTION("""COMPUTED_VALUE"""),"-")</f>
        <v>-</v>
      </c>
      <c r="GI63" s="10" t="str">
        <f>IFERROR(__xludf.DUMMYFUNCTION("""COMPUTED_VALUE"""),"-")</f>
        <v>-</v>
      </c>
      <c r="GJ63" s="10" t="str">
        <f>IFERROR(__xludf.DUMMYFUNCTION("""COMPUTED_VALUE"""),"-")</f>
        <v>-</v>
      </c>
      <c r="GK63" s="10" t="str">
        <f>IFERROR(__xludf.DUMMYFUNCTION("""COMPUTED_VALUE"""),"-")</f>
        <v>-</v>
      </c>
      <c r="GL63" s="10" t="str">
        <f>IFERROR(__xludf.DUMMYFUNCTION("""COMPUTED_VALUE"""),"-")</f>
        <v>-</v>
      </c>
      <c r="GM63" s="10" t="str">
        <f>IFERROR(__xludf.DUMMYFUNCTION("""COMPUTED_VALUE"""),"-")</f>
        <v>-</v>
      </c>
      <c r="GN63" s="10" t="str">
        <f>IFERROR(__xludf.DUMMYFUNCTION("""COMPUTED_VALUE"""),"-")</f>
        <v>-</v>
      </c>
      <c r="GO63" s="10" t="str">
        <f>IFERROR(__xludf.DUMMYFUNCTION("""COMPUTED_VALUE"""),"-")</f>
        <v>-</v>
      </c>
      <c r="GP63" s="10" t="str">
        <f>IFERROR(__xludf.DUMMYFUNCTION("""COMPUTED_VALUE"""),"-")</f>
        <v>-</v>
      </c>
      <c r="GQ63" s="10" t="str">
        <f>IFERROR(__xludf.DUMMYFUNCTION("""COMPUTED_VALUE"""),"-")</f>
        <v>-</v>
      </c>
      <c r="GR63" s="10" t="str">
        <f>IFERROR(__xludf.DUMMYFUNCTION("""COMPUTED_VALUE"""),"-")</f>
        <v>-</v>
      </c>
      <c r="GS63" s="10" t="str">
        <f>IFERROR(__xludf.DUMMYFUNCTION("""COMPUTED_VALUE"""),"-")</f>
        <v>-</v>
      </c>
      <c r="GT63" s="10" t="str">
        <f>IFERROR(__xludf.DUMMYFUNCTION("""COMPUTED_VALUE"""),"-")</f>
        <v>-</v>
      </c>
      <c r="GU63" s="10" t="str">
        <f>IFERROR(__xludf.DUMMYFUNCTION("""COMPUTED_VALUE"""),"-")</f>
        <v>-</v>
      </c>
      <c r="GV63" s="10" t="str">
        <f>IFERROR(__xludf.DUMMYFUNCTION("""COMPUTED_VALUE"""),"-")</f>
        <v>-</v>
      </c>
      <c r="GW63" s="10" t="str">
        <f>IFERROR(__xludf.DUMMYFUNCTION("""COMPUTED_VALUE"""),"-")</f>
        <v>-</v>
      </c>
      <c r="GX63" s="10" t="str">
        <f>IFERROR(__xludf.DUMMYFUNCTION("""COMPUTED_VALUE"""),"-")</f>
        <v>-</v>
      </c>
      <c r="GY63" s="10" t="str">
        <f>IFERROR(__xludf.DUMMYFUNCTION("""COMPUTED_VALUE"""),"-")</f>
        <v>-</v>
      </c>
      <c r="GZ63" s="10" t="str">
        <f>IFERROR(__xludf.DUMMYFUNCTION("""COMPUTED_VALUE"""),"-")</f>
        <v>-</v>
      </c>
      <c r="HA63" s="10" t="str">
        <f>IFERROR(__xludf.DUMMYFUNCTION("""COMPUTED_VALUE"""),"-")</f>
        <v>-</v>
      </c>
      <c r="HB63" s="10" t="str">
        <f>IFERROR(__xludf.DUMMYFUNCTION("""COMPUTED_VALUE"""),"-")</f>
        <v>-</v>
      </c>
      <c r="HC63" s="10" t="str">
        <f>IFERROR(__xludf.DUMMYFUNCTION("""COMPUTED_VALUE"""),"-")</f>
        <v>-</v>
      </c>
      <c r="HD63" s="10" t="str">
        <f>IFERROR(__xludf.DUMMYFUNCTION("""COMPUTED_VALUE"""),"-")</f>
        <v>-</v>
      </c>
      <c r="HE63" s="10" t="str">
        <f>IFERROR(__xludf.DUMMYFUNCTION("""COMPUTED_VALUE"""),"-")</f>
        <v>-</v>
      </c>
      <c r="HF63" s="10" t="str">
        <f>IFERROR(__xludf.DUMMYFUNCTION("""COMPUTED_VALUE"""),"-")</f>
        <v>-</v>
      </c>
      <c r="HG63" s="10" t="str">
        <f>IFERROR(__xludf.DUMMYFUNCTION("""COMPUTED_VALUE"""),"-")</f>
        <v>-</v>
      </c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</row>
    <row r="64">
      <c r="A64" s="7"/>
      <c r="B64" s="8"/>
      <c r="C64" s="8">
        <f t="shared" si="1"/>
        <v>62</v>
      </c>
      <c r="D64" s="7" t="str">
        <f>IFERROR(__xludf.DUMMYFUNCTION("""COMPUTED_VALUE"""),"Shobot")</f>
        <v>Shobot</v>
      </c>
      <c r="E64" s="7" t="str">
        <f>IFERROR(__xludf.DUMMYFUNCTION("""COMPUTED_VALUE"""),"Filip")</f>
        <v>Filip</v>
      </c>
      <c r="F64" s="7" t="str">
        <f>IFERROR(__xludf.DUMMYFUNCTION("""COMPUTED_VALUE"""),"Štrbac")</f>
        <v>Štrbac</v>
      </c>
      <c r="G64" s="9">
        <f>IFERROR(__xludf.DUMMYFUNCTION("""COMPUTED_VALUE"""),37.0)</f>
        <v>37</v>
      </c>
      <c r="H64" s="7" t="str">
        <f>IFERROR(__xludf.DUMMYFUNCTION("""COMPUTED_VALUE"""),"ODOBREN")</f>
        <v>ODOBREN</v>
      </c>
      <c r="I64" s="7" t="str">
        <f>IFERROR(__xludf.DUMMYFUNCTION("""COMPUTED_VALUE"""),"Novi Sad")</f>
        <v>Novi Sad</v>
      </c>
      <c r="J64" s="7" t="str">
        <f>IFERROR(__xludf.DUMMYFUNCTION("""COMPUTED_VALUE"""),"Gimnazija Jovan Jovanović Zmaj")</f>
        <v>Gimnazija Jovan Jovanović Zmaj</v>
      </c>
      <c r="K64" s="7" t="str">
        <f>IFERROR(__xludf.DUMMYFUNCTION("""COMPUTED_VALUE"""),"I")</f>
        <v>I</v>
      </c>
      <c r="L64" s="7" t="str">
        <f>IFERROR(__xludf.DUMMYFUNCTION("""COMPUTED_VALUE"""),"B")</f>
        <v>B</v>
      </c>
      <c r="M64" s="7" t="str">
        <f>IFERROR(__xludf.DUMMYFUNCTION("""COMPUTED_VALUE"""),"Brankica Bratić")</f>
        <v>Brankica Bratić</v>
      </c>
      <c r="N64" s="11">
        <f>IFERROR(__xludf.DUMMYFUNCTION("""COMPUTED_VALUE"""),15.0)</f>
        <v>15</v>
      </c>
      <c r="O64" s="10">
        <f>IFERROR(__xludf.DUMMYFUNCTION("""COMPUTED_VALUE"""),22.0)</f>
        <v>22</v>
      </c>
      <c r="P64" s="10" t="str">
        <f>IFERROR(__xludf.DUMMYFUNCTION("""COMPUTED_VALUE"""),"-")</f>
        <v>-</v>
      </c>
      <c r="Q64" s="10" t="str">
        <f>IFERROR(__xludf.DUMMYFUNCTION("""COMPUTED_VALUE"""),"-")</f>
        <v>-</v>
      </c>
      <c r="R64" s="10" t="str">
        <f>IFERROR(__xludf.DUMMYFUNCTION("""COMPUTED_VALUE"""),"-")</f>
        <v>-</v>
      </c>
      <c r="S64" s="10" t="str">
        <f>IFERROR(__xludf.DUMMYFUNCTION("""COMPUTED_VALUE"""),"-")</f>
        <v>-</v>
      </c>
      <c r="T64" s="11">
        <f>IFERROR(__xludf.DUMMYFUNCTION("""COMPUTED_VALUE"""),1.0)</f>
        <v>1</v>
      </c>
      <c r="U64" s="10">
        <f>IFERROR(__xludf.DUMMYFUNCTION("""COMPUTED_VALUE"""),1.0)</f>
        <v>1</v>
      </c>
      <c r="V64" s="10">
        <f>IFERROR(__xludf.DUMMYFUNCTION("""COMPUTED_VALUE"""),1.0)</f>
        <v>1</v>
      </c>
      <c r="W64" s="10">
        <f>IFERROR(__xludf.DUMMYFUNCTION("""COMPUTED_VALUE"""),1.0)</f>
        <v>1</v>
      </c>
      <c r="X64" s="10">
        <f>IFERROR(__xludf.DUMMYFUNCTION("""COMPUTED_VALUE"""),1.0)</f>
        <v>1</v>
      </c>
      <c r="Y64" s="10">
        <f>IFERROR(__xludf.DUMMYFUNCTION("""COMPUTED_VALUE"""),1.0)</f>
        <v>1</v>
      </c>
      <c r="Z64" s="10" t="str">
        <f>IFERROR(__xludf.DUMMYFUNCTION("""COMPUTED_VALUE"""),"TLE")</f>
        <v>TLE</v>
      </c>
      <c r="AA64" s="10" t="str">
        <f>IFERROR(__xludf.DUMMYFUNCTION("""COMPUTED_VALUE"""),"TLE")</f>
        <v>TLE</v>
      </c>
      <c r="AB64" s="10" t="str">
        <f>IFERROR(__xludf.DUMMYFUNCTION("""COMPUTED_VALUE"""),"TLE")</f>
        <v>TLE</v>
      </c>
      <c r="AC64" s="10" t="str">
        <f>IFERROR(__xludf.DUMMYFUNCTION("""COMPUTED_VALUE"""),"TLE")</f>
        <v>TLE</v>
      </c>
      <c r="AD64" s="10" t="str">
        <f>IFERROR(__xludf.DUMMYFUNCTION("""COMPUTED_VALUE"""),"TLE")</f>
        <v>TLE</v>
      </c>
      <c r="AE64" s="10" t="str">
        <f>IFERROR(__xludf.DUMMYFUNCTION("""COMPUTED_VALUE"""),"TLE")</f>
        <v>TLE</v>
      </c>
      <c r="AF64" s="10" t="str">
        <f>IFERROR(__xludf.DUMMYFUNCTION("""COMPUTED_VALUE"""),"TLE")</f>
        <v>TLE</v>
      </c>
      <c r="AG64" s="10" t="str">
        <f>IFERROR(__xludf.DUMMYFUNCTION("""COMPUTED_VALUE"""),"TLE")</f>
        <v>TLE</v>
      </c>
      <c r="AH64" s="10" t="str">
        <f>IFERROR(__xludf.DUMMYFUNCTION("""COMPUTED_VALUE"""),"TLE")</f>
        <v>TLE</v>
      </c>
      <c r="AI64" s="10" t="str">
        <f>IFERROR(__xludf.DUMMYFUNCTION("""COMPUTED_VALUE"""),"TLE")</f>
        <v>TLE</v>
      </c>
      <c r="AJ64" s="10" t="str">
        <f>IFERROR(__xludf.DUMMYFUNCTION("""COMPUTED_VALUE"""),"TLE")</f>
        <v>TLE</v>
      </c>
      <c r="AK64" s="10" t="str">
        <f>IFERROR(__xludf.DUMMYFUNCTION("""COMPUTED_VALUE"""),"TLE")</f>
        <v>TLE</v>
      </c>
      <c r="AL64" s="10" t="str">
        <f>IFERROR(__xludf.DUMMYFUNCTION("""COMPUTED_VALUE"""),"TLE")</f>
        <v>TLE</v>
      </c>
      <c r="AM64" s="10" t="str">
        <f>IFERROR(__xludf.DUMMYFUNCTION("""COMPUTED_VALUE"""),"TLE")</f>
        <v>TLE</v>
      </c>
      <c r="AN64" s="11">
        <f>IFERROR(__xludf.DUMMYFUNCTION("""COMPUTED_VALUE"""),1.0)</f>
        <v>1</v>
      </c>
      <c r="AO64" s="10" t="str">
        <f>IFERROR(__xludf.DUMMYFUNCTION("""COMPUTED_VALUE"""),"WA")</f>
        <v>WA</v>
      </c>
      <c r="AP64" s="10">
        <f>IFERROR(__xludf.DUMMYFUNCTION("""COMPUTED_VALUE"""),1.0)</f>
        <v>1</v>
      </c>
      <c r="AQ64" s="10">
        <f>IFERROR(__xludf.DUMMYFUNCTION("""COMPUTED_VALUE"""),1.0)</f>
        <v>1</v>
      </c>
      <c r="AR64" s="10" t="str">
        <f>IFERROR(__xludf.DUMMYFUNCTION("""COMPUTED_VALUE"""),"WA")</f>
        <v>WA</v>
      </c>
      <c r="AS64" s="10">
        <f>IFERROR(__xludf.DUMMYFUNCTION("""COMPUTED_VALUE"""),1.0)</f>
        <v>1</v>
      </c>
      <c r="AT64" s="10">
        <f>IFERROR(__xludf.DUMMYFUNCTION("""COMPUTED_VALUE"""),1.0)</f>
        <v>1</v>
      </c>
      <c r="AU64" s="10">
        <f>IFERROR(__xludf.DUMMYFUNCTION("""COMPUTED_VALUE"""),1.0)</f>
        <v>1</v>
      </c>
      <c r="AV64" s="10">
        <f>IFERROR(__xludf.DUMMYFUNCTION("""COMPUTED_VALUE"""),1.0)</f>
        <v>1</v>
      </c>
      <c r="AW64" s="10">
        <f>IFERROR(__xludf.DUMMYFUNCTION("""COMPUTED_VALUE"""),1.0)</f>
        <v>1</v>
      </c>
      <c r="AX64" s="10">
        <f>IFERROR(__xludf.DUMMYFUNCTION("""COMPUTED_VALUE"""),1.0)</f>
        <v>1</v>
      </c>
      <c r="AY64" s="10">
        <f>IFERROR(__xludf.DUMMYFUNCTION("""COMPUTED_VALUE"""),1.0)</f>
        <v>1</v>
      </c>
      <c r="AZ64" s="10" t="str">
        <f>IFERROR(__xludf.DUMMYFUNCTION("""COMPUTED_VALUE"""),"WA")</f>
        <v>WA</v>
      </c>
      <c r="BA64" s="10">
        <f>IFERROR(__xludf.DUMMYFUNCTION("""COMPUTED_VALUE"""),1.0)</f>
        <v>1</v>
      </c>
      <c r="BB64" s="10">
        <f>IFERROR(__xludf.DUMMYFUNCTION("""COMPUTED_VALUE"""),1.0)</f>
        <v>1</v>
      </c>
      <c r="BC64" s="10">
        <f>IFERROR(__xludf.DUMMYFUNCTION("""COMPUTED_VALUE"""),1.0)</f>
        <v>1</v>
      </c>
      <c r="BD64" s="10">
        <f>IFERROR(__xludf.DUMMYFUNCTION("""COMPUTED_VALUE"""),1.0)</f>
        <v>1</v>
      </c>
      <c r="BE64" s="10" t="str">
        <f>IFERROR(__xludf.DUMMYFUNCTION("""COMPUTED_VALUE"""),"WA")</f>
        <v>WA</v>
      </c>
      <c r="BF64" s="10">
        <f>IFERROR(__xludf.DUMMYFUNCTION("""COMPUTED_VALUE"""),1.0)</f>
        <v>1</v>
      </c>
      <c r="BG64" s="10">
        <f>IFERROR(__xludf.DUMMYFUNCTION("""COMPUTED_VALUE"""),1.0)</f>
        <v>1</v>
      </c>
      <c r="BH64" s="10">
        <f>IFERROR(__xludf.DUMMYFUNCTION("""COMPUTED_VALUE"""),1.0)</f>
        <v>1</v>
      </c>
      <c r="BI64" s="10">
        <f>IFERROR(__xludf.DUMMYFUNCTION("""COMPUTED_VALUE"""),1.0)</f>
        <v>1</v>
      </c>
      <c r="BJ64" s="10">
        <f>IFERROR(__xludf.DUMMYFUNCTION("""COMPUTED_VALUE"""),1.0)</f>
        <v>1</v>
      </c>
      <c r="BK64" s="10">
        <f>IFERROR(__xludf.DUMMYFUNCTION("""COMPUTED_VALUE"""),1.0)</f>
        <v>1</v>
      </c>
      <c r="BL64" s="11" t="str">
        <f>IFERROR(__xludf.DUMMYFUNCTION("""COMPUTED_VALUE"""),"-")</f>
        <v>-</v>
      </c>
      <c r="BM64" s="10" t="str">
        <f>IFERROR(__xludf.DUMMYFUNCTION("""COMPUTED_VALUE"""),"-")</f>
        <v>-</v>
      </c>
      <c r="BN64" s="10" t="str">
        <f>IFERROR(__xludf.DUMMYFUNCTION("""COMPUTED_VALUE"""),"-")</f>
        <v>-</v>
      </c>
      <c r="BO64" s="10" t="str">
        <f>IFERROR(__xludf.DUMMYFUNCTION("""COMPUTED_VALUE"""),"-")</f>
        <v>-</v>
      </c>
      <c r="BP64" s="10" t="str">
        <f>IFERROR(__xludf.DUMMYFUNCTION("""COMPUTED_VALUE"""),"-")</f>
        <v>-</v>
      </c>
      <c r="BQ64" s="10" t="str">
        <f>IFERROR(__xludf.DUMMYFUNCTION("""COMPUTED_VALUE"""),"-")</f>
        <v>-</v>
      </c>
      <c r="BR64" s="10" t="str">
        <f>IFERROR(__xludf.DUMMYFUNCTION("""COMPUTED_VALUE"""),"-")</f>
        <v>-</v>
      </c>
      <c r="BS64" s="10" t="str">
        <f>IFERROR(__xludf.DUMMYFUNCTION("""COMPUTED_VALUE"""),"-")</f>
        <v>-</v>
      </c>
      <c r="BT64" s="10" t="str">
        <f>IFERROR(__xludf.DUMMYFUNCTION("""COMPUTED_VALUE"""),"-")</f>
        <v>-</v>
      </c>
      <c r="BU64" s="10" t="str">
        <f>IFERROR(__xludf.DUMMYFUNCTION("""COMPUTED_VALUE"""),"-")</f>
        <v>-</v>
      </c>
      <c r="BV64" s="10" t="str">
        <f>IFERROR(__xludf.DUMMYFUNCTION("""COMPUTED_VALUE"""),"-")</f>
        <v>-</v>
      </c>
      <c r="BW64" s="10" t="str">
        <f>IFERROR(__xludf.DUMMYFUNCTION("""COMPUTED_VALUE"""),"-")</f>
        <v>-</v>
      </c>
      <c r="BX64" s="10" t="str">
        <f>IFERROR(__xludf.DUMMYFUNCTION("""COMPUTED_VALUE"""),"-")</f>
        <v>-</v>
      </c>
      <c r="BY64" s="10" t="str">
        <f>IFERROR(__xludf.DUMMYFUNCTION("""COMPUTED_VALUE"""),"-")</f>
        <v>-</v>
      </c>
      <c r="BZ64" s="10" t="str">
        <f>IFERROR(__xludf.DUMMYFUNCTION("""COMPUTED_VALUE"""),"-")</f>
        <v>-</v>
      </c>
      <c r="CA64" s="10" t="str">
        <f>IFERROR(__xludf.DUMMYFUNCTION("""COMPUTED_VALUE"""),"-")</f>
        <v>-</v>
      </c>
      <c r="CB64" s="10" t="str">
        <f>IFERROR(__xludf.DUMMYFUNCTION("""COMPUTED_VALUE"""),"-")</f>
        <v>-</v>
      </c>
      <c r="CC64" s="10" t="str">
        <f>IFERROR(__xludf.DUMMYFUNCTION("""COMPUTED_VALUE"""),"-")</f>
        <v>-</v>
      </c>
      <c r="CD64" s="10" t="str">
        <f>IFERROR(__xludf.DUMMYFUNCTION("""COMPUTED_VALUE"""),"-")</f>
        <v>-</v>
      </c>
      <c r="CE64" s="10" t="str">
        <f>IFERROR(__xludf.DUMMYFUNCTION("""COMPUTED_VALUE"""),"-")</f>
        <v>-</v>
      </c>
      <c r="CF64" s="10" t="str">
        <f>IFERROR(__xludf.DUMMYFUNCTION("""COMPUTED_VALUE"""),"-")</f>
        <v>-</v>
      </c>
      <c r="CG64" s="10" t="str">
        <f>IFERROR(__xludf.DUMMYFUNCTION("""COMPUTED_VALUE"""),"-")</f>
        <v>-</v>
      </c>
      <c r="CH64" s="10" t="str">
        <f>IFERROR(__xludf.DUMMYFUNCTION("""COMPUTED_VALUE"""),"-")</f>
        <v>-</v>
      </c>
      <c r="CI64" s="10" t="str">
        <f>IFERROR(__xludf.DUMMYFUNCTION("""COMPUTED_VALUE"""),"-")</f>
        <v>-</v>
      </c>
      <c r="CJ64" s="10" t="str">
        <f>IFERROR(__xludf.DUMMYFUNCTION("""COMPUTED_VALUE"""),"-")</f>
        <v>-</v>
      </c>
      <c r="CK64" s="10" t="str">
        <f>IFERROR(__xludf.DUMMYFUNCTION("""COMPUTED_VALUE"""),"-")</f>
        <v>-</v>
      </c>
      <c r="CL64" s="10" t="str">
        <f>IFERROR(__xludf.DUMMYFUNCTION("""COMPUTED_VALUE"""),"-")</f>
        <v>-</v>
      </c>
      <c r="CM64" s="10" t="str">
        <f>IFERROR(__xludf.DUMMYFUNCTION("""COMPUTED_VALUE"""),"-")</f>
        <v>-</v>
      </c>
      <c r="CN64" s="10" t="str">
        <f>IFERROR(__xludf.DUMMYFUNCTION("""COMPUTED_VALUE"""),"-")</f>
        <v>-</v>
      </c>
      <c r="CO64" s="11" t="str">
        <f>IFERROR(__xludf.DUMMYFUNCTION("""COMPUTED_VALUE"""),"-")</f>
        <v>-</v>
      </c>
      <c r="CP64" s="10" t="str">
        <f>IFERROR(__xludf.DUMMYFUNCTION("""COMPUTED_VALUE"""),"-")</f>
        <v>-</v>
      </c>
      <c r="CQ64" s="10" t="str">
        <f>IFERROR(__xludf.DUMMYFUNCTION("""COMPUTED_VALUE"""),"-")</f>
        <v>-</v>
      </c>
      <c r="CR64" s="10" t="str">
        <f>IFERROR(__xludf.DUMMYFUNCTION("""COMPUTED_VALUE"""),"-")</f>
        <v>-</v>
      </c>
      <c r="CS64" s="10" t="str">
        <f>IFERROR(__xludf.DUMMYFUNCTION("""COMPUTED_VALUE"""),"-")</f>
        <v>-</v>
      </c>
      <c r="CT64" s="10" t="str">
        <f>IFERROR(__xludf.DUMMYFUNCTION("""COMPUTED_VALUE"""),"-")</f>
        <v>-</v>
      </c>
      <c r="CU64" s="10" t="str">
        <f>IFERROR(__xludf.DUMMYFUNCTION("""COMPUTED_VALUE"""),"-")</f>
        <v>-</v>
      </c>
      <c r="CV64" s="10" t="str">
        <f>IFERROR(__xludf.DUMMYFUNCTION("""COMPUTED_VALUE"""),"-")</f>
        <v>-</v>
      </c>
      <c r="CW64" s="10" t="str">
        <f>IFERROR(__xludf.DUMMYFUNCTION("""COMPUTED_VALUE"""),"-")</f>
        <v>-</v>
      </c>
      <c r="CX64" s="10" t="str">
        <f>IFERROR(__xludf.DUMMYFUNCTION("""COMPUTED_VALUE"""),"-")</f>
        <v>-</v>
      </c>
      <c r="CY64" s="10" t="str">
        <f>IFERROR(__xludf.DUMMYFUNCTION("""COMPUTED_VALUE"""),"-")</f>
        <v>-</v>
      </c>
      <c r="CZ64" s="10" t="str">
        <f>IFERROR(__xludf.DUMMYFUNCTION("""COMPUTED_VALUE"""),"-")</f>
        <v>-</v>
      </c>
      <c r="DA64" s="10" t="str">
        <f>IFERROR(__xludf.DUMMYFUNCTION("""COMPUTED_VALUE"""),"-")</f>
        <v>-</v>
      </c>
      <c r="DB64" s="10" t="str">
        <f>IFERROR(__xludf.DUMMYFUNCTION("""COMPUTED_VALUE"""),"-")</f>
        <v>-</v>
      </c>
      <c r="DC64" s="10" t="str">
        <f>IFERROR(__xludf.DUMMYFUNCTION("""COMPUTED_VALUE"""),"-")</f>
        <v>-</v>
      </c>
      <c r="DD64" s="10" t="str">
        <f>IFERROR(__xludf.DUMMYFUNCTION("""COMPUTED_VALUE"""),"-")</f>
        <v>-</v>
      </c>
      <c r="DE64" s="10" t="str">
        <f>IFERROR(__xludf.DUMMYFUNCTION("""COMPUTED_VALUE"""),"-")</f>
        <v>-</v>
      </c>
      <c r="DF64" s="10" t="str">
        <f>IFERROR(__xludf.DUMMYFUNCTION("""COMPUTED_VALUE"""),"-")</f>
        <v>-</v>
      </c>
      <c r="DG64" s="10" t="str">
        <f>IFERROR(__xludf.DUMMYFUNCTION("""COMPUTED_VALUE"""),"-")</f>
        <v>-</v>
      </c>
      <c r="DH64" s="10" t="str">
        <f>IFERROR(__xludf.DUMMYFUNCTION("""COMPUTED_VALUE"""),"-")</f>
        <v>-</v>
      </c>
      <c r="DI64" s="10" t="str">
        <f>IFERROR(__xludf.DUMMYFUNCTION("""COMPUTED_VALUE"""),"-")</f>
        <v>-</v>
      </c>
      <c r="DJ64" s="10" t="str">
        <f>IFERROR(__xludf.DUMMYFUNCTION("""COMPUTED_VALUE"""),"-")</f>
        <v>-</v>
      </c>
      <c r="DK64" s="10" t="str">
        <f>IFERROR(__xludf.DUMMYFUNCTION("""COMPUTED_VALUE"""),"-")</f>
        <v>-</v>
      </c>
      <c r="DL64" s="10" t="str">
        <f>IFERROR(__xludf.DUMMYFUNCTION("""COMPUTED_VALUE"""),"-")</f>
        <v>-</v>
      </c>
      <c r="DM64" s="10" t="str">
        <f>IFERROR(__xludf.DUMMYFUNCTION("""COMPUTED_VALUE"""),"-")</f>
        <v>-</v>
      </c>
      <c r="DN64" s="10" t="str">
        <f>IFERROR(__xludf.DUMMYFUNCTION("""COMPUTED_VALUE"""),"-")</f>
        <v>-</v>
      </c>
      <c r="DO64" s="10" t="str">
        <f>IFERROR(__xludf.DUMMYFUNCTION("""COMPUTED_VALUE"""),"-")</f>
        <v>-</v>
      </c>
      <c r="DP64" s="10" t="str">
        <f>IFERROR(__xludf.DUMMYFUNCTION("""COMPUTED_VALUE"""),"-")</f>
        <v>-</v>
      </c>
      <c r="DQ64" s="10" t="str">
        <f>IFERROR(__xludf.DUMMYFUNCTION("""COMPUTED_VALUE"""),"-")</f>
        <v>-</v>
      </c>
      <c r="DR64" s="10" t="str">
        <f>IFERROR(__xludf.DUMMYFUNCTION("""COMPUTED_VALUE"""),"-")</f>
        <v>-</v>
      </c>
      <c r="DS64" s="10" t="str">
        <f>IFERROR(__xludf.DUMMYFUNCTION("""COMPUTED_VALUE"""),"-")</f>
        <v>-</v>
      </c>
      <c r="DT64" s="10" t="str">
        <f>IFERROR(__xludf.DUMMYFUNCTION("""COMPUTED_VALUE"""),"-")</f>
        <v>-</v>
      </c>
      <c r="DU64" s="10" t="str">
        <f>IFERROR(__xludf.DUMMYFUNCTION("""COMPUTED_VALUE"""),"-")</f>
        <v>-</v>
      </c>
      <c r="DV64" s="10" t="str">
        <f>IFERROR(__xludf.DUMMYFUNCTION("""COMPUTED_VALUE"""),"-")</f>
        <v>-</v>
      </c>
      <c r="DW64" s="10" t="str">
        <f>IFERROR(__xludf.DUMMYFUNCTION("""COMPUTED_VALUE"""),"-")</f>
        <v>-</v>
      </c>
      <c r="DX64" s="10" t="str">
        <f>IFERROR(__xludf.DUMMYFUNCTION("""COMPUTED_VALUE"""),"-")</f>
        <v>-</v>
      </c>
      <c r="DY64" s="10" t="str">
        <f>IFERROR(__xludf.DUMMYFUNCTION("""COMPUTED_VALUE"""),"-")</f>
        <v>-</v>
      </c>
      <c r="DZ64" s="10" t="str">
        <f>IFERROR(__xludf.DUMMYFUNCTION("""COMPUTED_VALUE"""),"-")</f>
        <v>-</v>
      </c>
      <c r="EA64" s="10" t="str">
        <f>IFERROR(__xludf.DUMMYFUNCTION("""COMPUTED_VALUE"""),"-")</f>
        <v>-</v>
      </c>
      <c r="EB64" s="10" t="str">
        <f>IFERROR(__xludf.DUMMYFUNCTION("""COMPUTED_VALUE"""),"-")</f>
        <v>-</v>
      </c>
      <c r="EC64" s="10" t="str">
        <f>IFERROR(__xludf.DUMMYFUNCTION("""COMPUTED_VALUE"""),"-")</f>
        <v>-</v>
      </c>
      <c r="ED64" s="10" t="str">
        <f>IFERROR(__xludf.DUMMYFUNCTION("""COMPUTED_VALUE"""),"-")</f>
        <v>-</v>
      </c>
      <c r="EE64" s="10" t="str">
        <f>IFERROR(__xludf.DUMMYFUNCTION("""COMPUTED_VALUE"""),"-")</f>
        <v>-</v>
      </c>
      <c r="EF64" s="10" t="str">
        <f>IFERROR(__xludf.DUMMYFUNCTION("""COMPUTED_VALUE"""),"-")</f>
        <v>-</v>
      </c>
      <c r="EG64" s="10" t="str">
        <f>IFERROR(__xludf.DUMMYFUNCTION("""COMPUTED_VALUE"""),"-")</f>
        <v>-</v>
      </c>
      <c r="EH64" s="10" t="str">
        <f>IFERROR(__xludf.DUMMYFUNCTION("""COMPUTED_VALUE"""),"-")</f>
        <v>-</v>
      </c>
      <c r="EI64" s="10" t="str">
        <f>IFERROR(__xludf.DUMMYFUNCTION("""COMPUTED_VALUE"""),"-")</f>
        <v>-</v>
      </c>
      <c r="EJ64" s="10" t="str">
        <f>IFERROR(__xludf.DUMMYFUNCTION("""COMPUTED_VALUE"""),"-")</f>
        <v>-</v>
      </c>
      <c r="EK64" s="10" t="str">
        <f>IFERROR(__xludf.DUMMYFUNCTION("""COMPUTED_VALUE"""),"-")</f>
        <v>-</v>
      </c>
      <c r="EL64" s="10" t="str">
        <f>IFERROR(__xludf.DUMMYFUNCTION("""COMPUTED_VALUE"""),"-")</f>
        <v>-</v>
      </c>
      <c r="EM64" s="10" t="str">
        <f>IFERROR(__xludf.DUMMYFUNCTION("""COMPUTED_VALUE"""),"-")</f>
        <v>-</v>
      </c>
      <c r="EN64" s="10" t="str">
        <f>IFERROR(__xludf.DUMMYFUNCTION("""COMPUTED_VALUE"""),"-")</f>
        <v>-</v>
      </c>
      <c r="EO64" s="10" t="str">
        <f>IFERROR(__xludf.DUMMYFUNCTION("""COMPUTED_VALUE"""),"-")</f>
        <v>-</v>
      </c>
      <c r="EP64" s="10" t="str">
        <f>IFERROR(__xludf.DUMMYFUNCTION("""COMPUTED_VALUE"""),"-")</f>
        <v>-</v>
      </c>
      <c r="EQ64" s="10" t="str">
        <f>IFERROR(__xludf.DUMMYFUNCTION("""COMPUTED_VALUE"""),"-")</f>
        <v>-</v>
      </c>
      <c r="ER64" s="10" t="str">
        <f>IFERROR(__xludf.DUMMYFUNCTION("""COMPUTED_VALUE"""),"-")</f>
        <v>-</v>
      </c>
      <c r="ES64" s="10" t="str">
        <f>IFERROR(__xludf.DUMMYFUNCTION("""COMPUTED_VALUE"""),"-")</f>
        <v>-</v>
      </c>
      <c r="ET64" s="10" t="str">
        <f>IFERROR(__xludf.DUMMYFUNCTION("""COMPUTED_VALUE"""),"-")</f>
        <v>-</v>
      </c>
      <c r="EU64" s="10" t="str">
        <f>IFERROR(__xludf.DUMMYFUNCTION("""COMPUTED_VALUE"""),"-")</f>
        <v>-</v>
      </c>
      <c r="EV64" s="10" t="str">
        <f>IFERROR(__xludf.DUMMYFUNCTION("""COMPUTED_VALUE"""),"-")</f>
        <v>-</v>
      </c>
      <c r="EW64" s="10" t="str">
        <f>IFERROR(__xludf.DUMMYFUNCTION("""COMPUTED_VALUE"""),"-")</f>
        <v>-</v>
      </c>
      <c r="EX64" s="10" t="str">
        <f>IFERROR(__xludf.DUMMYFUNCTION("""COMPUTED_VALUE"""),"-")</f>
        <v>-</v>
      </c>
      <c r="EY64" s="10" t="str">
        <f>IFERROR(__xludf.DUMMYFUNCTION("""COMPUTED_VALUE"""),"-")</f>
        <v>-</v>
      </c>
      <c r="EZ64" s="10" t="str">
        <f>IFERROR(__xludf.DUMMYFUNCTION("""COMPUTED_VALUE"""),"-")</f>
        <v>-</v>
      </c>
      <c r="FA64" s="10" t="str">
        <f>IFERROR(__xludf.DUMMYFUNCTION("""COMPUTED_VALUE"""),"-")</f>
        <v>-</v>
      </c>
      <c r="FB64" s="10" t="str">
        <f>IFERROR(__xludf.DUMMYFUNCTION("""COMPUTED_VALUE"""),"-")</f>
        <v>-</v>
      </c>
      <c r="FC64" s="10" t="str">
        <f>IFERROR(__xludf.DUMMYFUNCTION("""COMPUTED_VALUE"""),"-")</f>
        <v>-</v>
      </c>
      <c r="FD64" s="11" t="str">
        <f>IFERROR(__xludf.DUMMYFUNCTION("""COMPUTED_VALUE"""),"-")</f>
        <v>-</v>
      </c>
      <c r="FE64" s="10" t="str">
        <f>IFERROR(__xludf.DUMMYFUNCTION("""COMPUTED_VALUE"""),"-")</f>
        <v>-</v>
      </c>
      <c r="FF64" s="10" t="str">
        <f>IFERROR(__xludf.DUMMYFUNCTION("""COMPUTED_VALUE"""),"-")</f>
        <v>-</v>
      </c>
      <c r="FG64" s="10" t="str">
        <f>IFERROR(__xludf.DUMMYFUNCTION("""COMPUTED_VALUE"""),"-")</f>
        <v>-</v>
      </c>
      <c r="FH64" s="10" t="str">
        <f>IFERROR(__xludf.DUMMYFUNCTION("""COMPUTED_VALUE"""),"-")</f>
        <v>-</v>
      </c>
      <c r="FI64" s="10" t="str">
        <f>IFERROR(__xludf.DUMMYFUNCTION("""COMPUTED_VALUE"""),"-")</f>
        <v>-</v>
      </c>
      <c r="FJ64" s="10" t="str">
        <f>IFERROR(__xludf.DUMMYFUNCTION("""COMPUTED_VALUE"""),"-")</f>
        <v>-</v>
      </c>
      <c r="FK64" s="10" t="str">
        <f>IFERROR(__xludf.DUMMYFUNCTION("""COMPUTED_VALUE"""),"-")</f>
        <v>-</v>
      </c>
      <c r="FL64" s="10" t="str">
        <f>IFERROR(__xludf.DUMMYFUNCTION("""COMPUTED_VALUE"""),"-")</f>
        <v>-</v>
      </c>
      <c r="FM64" s="10" t="str">
        <f>IFERROR(__xludf.DUMMYFUNCTION("""COMPUTED_VALUE"""),"-")</f>
        <v>-</v>
      </c>
      <c r="FN64" s="10" t="str">
        <f>IFERROR(__xludf.DUMMYFUNCTION("""COMPUTED_VALUE"""),"-")</f>
        <v>-</v>
      </c>
      <c r="FO64" s="10" t="str">
        <f>IFERROR(__xludf.DUMMYFUNCTION("""COMPUTED_VALUE"""),"-")</f>
        <v>-</v>
      </c>
      <c r="FP64" s="10" t="str">
        <f>IFERROR(__xludf.DUMMYFUNCTION("""COMPUTED_VALUE"""),"-")</f>
        <v>-</v>
      </c>
      <c r="FQ64" s="10" t="str">
        <f>IFERROR(__xludf.DUMMYFUNCTION("""COMPUTED_VALUE"""),"-")</f>
        <v>-</v>
      </c>
      <c r="FR64" s="10" t="str">
        <f>IFERROR(__xludf.DUMMYFUNCTION("""COMPUTED_VALUE"""),"-")</f>
        <v>-</v>
      </c>
      <c r="FS64" s="10" t="str">
        <f>IFERROR(__xludf.DUMMYFUNCTION("""COMPUTED_VALUE"""),"-")</f>
        <v>-</v>
      </c>
      <c r="FT64" s="10" t="str">
        <f>IFERROR(__xludf.DUMMYFUNCTION("""COMPUTED_VALUE"""),"-")</f>
        <v>-</v>
      </c>
      <c r="FU64" s="10" t="str">
        <f>IFERROR(__xludf.DUMMYFUNCTION("""COMPUTED_VALUE"""),"-")</f>
        <v>-</v>
      </c>
      <c r="FV64" s="10" t="str">
        <f>IFERROR(__xludf.DUMMYFUNCTION("""COMPUTED_VALUE"""),"-")</f>
        <v>-</v>
      </c>
      <c r="FW64" s="10" t="str">
        <f>IFERROR(__xludf.DUMMYFUNCTION("""COMPUTED_VALUE"""),"-")</f>
        <v>-</v>
      </c>
      <c r="FX64" s="10" t="str">
        <f>IFERROR(__xludf.DUMMYFUNCTION("""COMPUTED_VALUE"""),"-")</f>
        <v>-</v>
      </c>
      <c r="FY64" s="10" t="str">
        <f>IFERROR(__xludf.DUMMYFUNCTION("""COMPUTED_VALUE"""),"-")</f>
        <v>-</v>
      </c>
      <c r="FZ64" s="10" t="str">
        <f>IFERROR(__xludf.DUMMYFUNCTION("""COMPUTED_VALUE"""),"-")</f>
        <v>-</v>
      </c>
      <c r="GA64" s="10" t="str">
        <f>IFERROR(__xludf.DUMMYFUNCTION("""COMPUTED_VALUE"""),"-")</f>
        <v>-</v>
      </c>
      <c r="GB64" s="10" t="str">
        <f>IFERROR(__xludf.DUMMYFUNCTION("""COMPUTED_VALUE"""),"-")</f>
        <v>-</v>
      </c>
      <c r="GC64" s="10" t="str">
        <f>IFERROR(__xludf.DUMMYFUNCTION("""COMPUTED_VALUE"""),"-")</f>
        <v>-</v>
      </c>
      <c r="GD64" s="10" t="str">
        <f>IFERROR(__xludf.DUMMYFUNCTION("""COMPUTED_VALUE"""),"-")</f>
        <v>-</v>
      </c>
      <c r="GE64" s="10" t="str">
        <f>IFERROR(__xludf.DUMMYFUNCTION("""COMPUTED_VALUE"""),"-")</f>
        <v>-</v>
      </c>
      <c r="GF64" s="10" t="str">
        <f>IFERROR(__xludf.DUMMYFUNCTION("""COMPUTED_VALUE"""),"-")</f>
        <v>-</v>
      </c>
      <c r="GG64" s="10" t="str">
        <f>IFERROR(__xludf.DUMMYFUNCTION("""COMPUTED_VALUE"""),"-")</f>
        <v>-</v>
      </c>
      <c r="GH64" s="10" t="str">
        <f>IFERROR(__xludf.DUMMYFUNCTION("""COMPUTED_VALUE"""),"-")</f>
        <v>-</v>
      </c>
      <c r="GI64" s="10" t="str">
        <f>IFERROR(__xludf.DUMMYFUNCTION("""COMPUTED_VALUE"""),"-")</f>
        <v>-</v>
      </c>
      <c r="GJ64" s="10" t="str">
        <f>IFERROR(__xludf.DUMMYFUNCTION("""COMPUTED_VALUE"""),"-")</f>
        <v>-</v>
      </c>
      <c r="GK64" s="10" t="str">
        <f>IFERROR(__xludf.DUMMYFUNCTION("""COMPUTED_VALUE"""),"-")</f>
        <v>-</v>
      </c>
      <c r="GL64" s="10" t="str">
        <f>IFERROR(__xludf.DUMMYFUNCTION("""COMPUTED_VALUE"""),"-")</f>
        <v>-</v>
      </c>
      <c r="GM64" s="10" t="str">
        <f>IFERROR(__xludf.DUMMYFUNCTION("""COMPUTED_VALUE"""),"-")</f>
        <v>-</v>
      </c>
      <c r="GN64" s="10" t="str">
        <f>IFERROR(__xludf.DUMMYFUNCTION("""COMPUTED_VALUE"""),"-")</f>
        <v>-</v>
      </c>
      <c r="GO64" s="10" t="str">
        <f>IFERROR(__xludf.DUMMYFUNCTION("""COMPUTED_VALUE"""),"-")</f>
        <v>-</v>
      </c>
      <c r="GP64" s="10" t="str">
        <f>IFERROR(__xludf.DUMMYFUNCTION("""COMPUTED_VALUE"""),"-")</f>
        <v>-</v>
      </c>
      <c r="GQ64" s="10" t="str">
        <f>IFERROR(__xludf.DUMMYFUNCTION("""COMPUTED_VALUE"""),"-")</f>
        <v>-</v>
      </c>
      <c r="GR64" s="10" t="str">
        <f>IFERROR(__xludf.DUMMYFUNCTION("""COMPUTED_VALUE"""),"-")</f>
        <v>-</v>
      </c>
      <c r="GS64" s="10" t="str">
        <f>IFERROR(__xludf.DUMMYFUNCTION("""COMPUTED_VALUE"""),"-")</f>
        <v>-</v>
      </c>
      <c r="GT64" s="10" t="str">
        <f>IFERROR(__xludf.DUMMYFUNCTION("""COMPUTED_VALUE"""),"-")</f>
        <v>-</v>
      </c>
      <c r="GU64" s="10" t="str">
        <f>IFERROR(__xludf.DUMMYFUNCTION("""COMPUTED_VALUE"""),"-")</f>
        <v>-</v>
      </c>
      <c r="GV64" s="10" t="str">
        <f>IFERROR(__xludf.DUMMYFUNCTION("""COMPUTED_VALUE"""),"-")</f>
        <v>-</v>
      </c>
      <c r="GW64" s="10" t="str">
        <f>IFERROR(__xludf.DUMMYFUNCTION("""COMPUTED_VALUE"""),"-")</f>
        <v>-</v>
      </c>
      <c r="GX64" s="10" t="str">
        <f>IFERROR(__xludf.DUMMYFUNCTION("""COMPUTED_VALUE"""),"-")</f>
        <v>-</v>
      </c>
      <c r="GY64" s="10" t="str">
        <f>IFERROR(__xludf.DUMMYFUNCTION("""COMPUTED_VALUE"""),"-")</f>
        <v>-</v>
      </c>
      <c r="GZ64" s="10" t="str">
        <f>IFERROR(__xludf.DUMMYFUNCTION("""COMPUTED_VALUE"""),"-")</f>
        <v>-</v>
      </c>
      <c r="HA64" s="10" t="str">
        <f>IFERROR(__xludf.DUMMYFUNCTION("""COMPUTED_VALUE"""),"-")</f>
        <v>-</v>
      </c>
      <c r="HB64" s="10" t="str">
        <f>IFERROR(__xludf.DUMMYFUNCTION("""COMPUTED_VALUE"""),"-")</f>
        <v>-</v>
      </c>
      <c r="HC64" s="10" t="str">
        <f>IFERROR(__xludf.DUMMYFUNCTION("""COMPUTED_VALUE"""),"-")</f>
        <v>-</v>
      </c>
      <c r="HD64" s="10" t="str">
        <f>IFERROR(__xludf.DUMMYFUNCTION("""COMPUTED_VALUE"""),"-")</f>
        <v>-</v>
      </c>
      <c r="HE64" s="10" t="str">
        <f>IFERROR(__xludf.DUMMYFUNCTION("""COMPUTED_VALUE"""),"-")</f>
        <v>-</v>
      </c>
      <c r="HF64" s="10" t="str">
        <f>IFERROR(__xludf.DUMMYFUNCTION("""COMPUTED_VALUE"""),"-")</f>
        <v>-</v>
      </c>
      <c r="HG64" s="10" t="str">
        <f>IFERROR(__xludf.DUMMYFUNCTION("""COMPUTED_VALUE"""),"-")</f>
        <v>-</v>
      </c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</row>
    <row r="65">
      <c r="A65" s="7"/>
      <c r="B65" s="8"/>
      <c r="C65" s="8" t="str">
        <f t="shared" si="1"/>
        <v>63 - 67</v>
      </c>
      <c r="D65" s="7" t="str">
        <f>IFERROR(__xludf.DUMMYFUNCTION("""COMPUTED_VALUE"""),"Andrija385")</f>
        <v>Andrija385</v>
      </c>
      <c r="E65" s="7" t="str">
        <f>IFERROR(__xludf.DUMMYFUNCTION("""COMPUTED_VALUE"""),"Andrija")</f>
        <v>Andrija</v>
      </c>
      <c r="F65" s="7" t="str">
        <f>IFERROR(__xludf.DUMMYFUNCTION("""COMPUTED_VALUE"""),"Ćirić")</f>
        <v>Ćirić</v>
      </c>
      <c r="G65" s="9">
        <f>IFERROR(__xludf.DUMMYFUNCTION("""COMPUTED_VALUE"""),36.0)</f>
        <v>36</v>
      </c>
      <c r="H65" s="7" t="str">
        <f>IFERROR(__xludf.DUMMYFUNCTION("""COMPUTED_VALUE"""),"ODOBREN")</f>
        <v>ODOBREN</v>
      </c>
      <c r="I65" s="7" t="str">
        <f>IFERROR(__xludf.DUMMYFUNCTION("""COMPUTED_VALUE"""),"Jagodina")</f>
        <v>Jagodina</v>
      </c>
      <c r="J65" s="7" t="str">
        <f>IFERROR(__xludf.DUMMYFUNCTION("""COMPUTED_VALUE"""),"Gimnazija Svetozar Marković")</f>
        <v>Gimnazija Svetozar Marković</v>
      </c>
      <c r="K65" s="7" t="str">
        <f>IFERROR(__xludf.DUMMYFUNCTION("""COMPUTED_VALUE"""),"I")</f>
        <v>I</v>
      </c>
      <c r="L65" s="7" t="str">
        <f>IFERROR(__xludf.DUMMYFUNCTION("""COMPUTED_VALUE"""),"B")</f>
        <v>B</v>
      </c>
      <c r="M65" s="7" t="str">
        <f>IFERROR(__xludf.DUMMYFUNCTION("""COMPUTED_VALUE"""),"Jelena Pavlović")</f>
        <v>Jelena Pavlović</v>
      </c>
      <c r="N65" s="11">
        <f>IFERROR(__xludf.DUMMYFUNCTION("""COMPUTED_VALUE"""),15.0)</f>
        <v>15</v>
      </c>
      <c r="O65" s="10">
        <f>IFERROR(__xludf.DUMMYFUNCTION("""COMPUTED_VALUE"""),21.0)</f>
        <v>21</v>
      </c>
      <c r="P65" s="10">
        <f>IFERROR(__xludf.DUMMYFUNCTION("""COMPUTED_VALUE"""),0.0)</f>
        <v>0</v>
      </c>
      <c r="Q65" s="10" t="str">
        <f>IFERROR(__xludf.DUMMYFUNCTION("""COMPUTED_VALUE"""),"-")</f>
        <v>-</v>
      </c>
      <c r="R65" s="10" t="str">
        <f>IFERROR(__xludf.DUMMYFUNCTION("""COMPUTED_VALUE"""),"-")</f>
        <v>-</v>
      </c>
      <c r="S65" s="10" t="str">
        <f>IFERROR(__xludf.DUMMYFUNCTION("""COMPUTED_VALUE"""),"-")</f>
        <v>-</v>
      </c>
      <c r="T65" s="11">
        <f>IFERROR(__xludf.DUMMYFUNCTION("""COMPUTED_VALUE"""),1.0)</f>
        <v>1</v>
      </c>
      <c r="U65" s="10">
        <f>IFERROR(__xludf.DUMMYFUNCTION("""COMPUTED_VALUE"""),1.0)</f>
        <v>1</v>
      </c>
      <c r="V65" s="10">
        <f>IFERROR(__xludf.DUMMYFUNCTION("""COMPUTED_VALUE"""),1.0)</f>
        <v>1</v>
      </c>
      <c r="W65" s="10">
        <f>IFERROR(__xludf.DUMMYFUNCTION("""COMPUTED_VALUE"""),1.0)</f>
        <v>1</v>
      </c>
      <c r="X65" s="10">
        <f>IFERROR(__xludf.DUMMYFUNCTION("""COMPUTED_VALUE"""),1.0)</f>
        <v>1</v>
      </c>
      <c r="Y65" s="10">
        <f>IFERROR(__xludf.DUMMYFUNCTION("""COMPUTED_VALUE"""),1.0)</f>
        <v>1</v>
      </c>
      <c r="Z65" s="10">
        <f>IFERROR(__xludf.DUMMYFUNCTION("""COMPUTED_VALUE"""),1.0)</f>
        <v>1</v>
      </c>
      <c r="AA65" s="10">
        <f>IFERROR(__xludf.DUMMYFUNCTION("""COMPUTED_VALUE"""),1.0)</f>
        <v>1</v>
      </c>
      <c r="AB65" s="10" t="str">
        <f>IFERROR(__xludf.DUMMYFUNCTION("""COMPUTED_VALUE"""),"TLE")</f>
        <v>TLE</v>
      </c>
      <c r="AC65" s="10">
        <f>IFERROR(__xludf.DUMMYFUNCTION("""COMPUTED_VALUE"""),1.0)</f>
        <v>1</v>
      </c>
      <c r="AD65" s="10">
        <f>IFERROR(__xludf.DUMMYFUNCTION("""COMPUTED_VALUE"""),1.0)</f>
        <v>1</v>
      </c>
      <c r="AE65" s="10" t="str">
        <f>IFERROR(__xludf.DUMMYFUNCTION("""COMPUTED_VALUE"""),"TLE")</f>
        <v>TLE</v>
      </c>
      <c r="AF65" s="10" t="str">
        <f>IFERROR(__xludf.DUMMYFUNCTION("""COMPUTED_VALUE"""),"TLE")</f>
        <v>TLE</v>
      </c>
      <c r="AG65" s="10" t="str">
        <f>IFERROR(__xludf.DUMMYFUNCTION("""COMPUTED_VALUE"""),"TLE")</f>
        <v>TLE</v>
      </c>
      <c r="AH65" s="10" t="str">
        <f>IFERROR(__xludf.DUMMYFUNCTION("""COMPUTED_VALUE"""),"TLE")</f>
        <v>TLE</v>
      </c>
      <c r="AI65" s="10" t="str">
        <f>IFERROR(__xludf.DUMMYFUNCTION("""COMPUTED_VALUE"""),"TLE")</f>
        <v>TLE</v>
      </c>
      <c r="AJ65" s="10" t="str">
        <f>IFERROR(__xludf.DUMMYFUNCTION("""COMPUTED_VALUE"""),"TLE")</f>
        <v>TLE</v>
      </c>
      <c r="AK65" s="10" t="str">
        <f>IFERROR(__xludf.DUMMYFUNCTION("""COMPUTED_VALUE"""),"TLE")</f>
        <v>TLE</v>
      </c>
      <c r="AL65" s="10" t="str">
        <f>IFERROR(__xludf.DUMMYFUNCTION("""COMPUTED_VALUE"""),"TLE")</f>
        <v>TLE</v>
      </c>
      <c r="AM65" s="10" t="str">
        <f>IFERROR(__xludf.DUMMYFUNCTION("""COMPUTED_VALUE"""),"TLE")</f>
        <v>TLE</v>
      </c>
      <c r="AN65" s="11" t="str">
        <f>IFERROR(__xludf.DUMMYFUNCTION("""COMPUTED_VALUE"""),"WA")</f>
        <v>WA</v>
      </c>
      <c r="AO65" s="10">
        <f>IFERROR(__xludf.DUMMYFUNCTION("""COMPUTED_VALUE"""),1.0)</f>
        <v>1</v>
      </c>
      <c r="AP65" s="10">
        <f>IFERROR(__xludf.DUMMYFUNCTION("""COMPUTED_VALUE"""),1.0)</f>
        <v>1</v>
      </c>
      <c r="AQ65" s="10">
        <f>IFERROR(__xludf.DUMMYFUNCTION("""COMPUTED_VALUE"""),1.0)</f>
        <v>1</v>
      </c>
      <c r="AR65" s="10">
        <f>IFERROR(__xludf.DUMMYFUNCTION("""COMPUTED_VALUE"""),1.0)</f>
        <v>1</v>
      </c>
      <c r="AS65" s="10">
        <f>IFERROR(__xludf.DUMMYFUNCTION("""COMPUTED_VALUE"""),1.0)</f>
        <v>1</v>
      </c>
      <c r="AT65" s="10" t="str">
        <f>IFERROR(__xludf.DUMMYFUNCTION("""COMPUTED_VALUE"""),"WA")</f>
        <v>WA</v>
      </c>
      <c r="AU65" s="10" t="str">
        <f>IFERROR(__xludf.DUMMYFUNCTION("""COMPUTED_VALUE"""),"WA")</f>
        <v>WA</v>
      </c>
      <c r="AV65" s="10" t="str">
        <f>IFERROR(__xludf.DUMMYFUNCTION("""COMPUTED_VALUE"""),"WA")</f>
        <v>WA</v>
      </c>
      <c r="AW65" s="10" t="str">
        <f>IFERROR(__xludf.DUMMYFUNCTION("""COMPUTED_VALUE"""),"WA")</f>
        <v>WA</v>
      </c>
      <c r="AX65" s="10" t="str">
        <f>IFERROR(__xludf.DUMMYFUNCTION("""COMPUTED_VALUE"""),"WA")</f>
        <v>WA</v>
      </c>
      <c r="AY65" s="10" t="str">
        <f>IFERROR(__xludf.DUMMYFUNCTION("""COMPUTED_VALUE"""),"WA")</f>
        <v>WA</v>
      </c>
      <c r="AZ65" s="10" t="str">
        <f>IFERROR(__xludf.DUMMYFUNCTION("""COMPUTED_VALUE"""),"WA")</f>
        <v>WA</v>
      </c>
      <c r="BA65" s="10" t="str">
        <f>IFERROR(__xludf.DUMMYFUNCTION("""COMPUTED_VALUE"""),"WA")</f>
        <v>WA</v>
      </c>
      <c r="BB65" s="10" t="str">
        <f>IFERROR(__xludf.DUMMYFUNCTION("""COMPUTED_VALUE"""),"WA")</f>
        <v>WA</v>
      </c>
      <c r="BC65" s="10" t="str">
        <f>IFERROR(__xludf.DUMMYFUNCTION("""COMPUTED_VALUE"""),"WA")</f>
        <v>WA</v>
      </c>
      <c r="BD65" s="10" t="str">
        <f>IFERROR(__xludf.DUMMYFUNCTION("""COMPUTED_VALUE"""),"WA")</f>
        <v>WA</v>
      </c>
      <c r="BE65" s="10" t="str">
        <f>IFERROR(__xludf.DUMMYFUNCTION("""COMPUTED_VALUE"""),"WA")</f>
        <v>WA</v>
      </c>
      <c r="BF65" s="10" t="str">
        <f>IFERROR(__xludf.DUMMYFUNCTION("""COMPUTED_VALUE"""),"WA")</f>
        <v>WA</v>
      </c>
      <c r="BG65" s="10" t="str">
        <f>IFERROR(__xludf.DUMMYFUNCTION("""COMPUTED_VALUE"""),"WA")</f>
        <v>WA</v>
      </c>
      <c r="BH65" s="10" t="str">
        <f>IFERROR(__xludf.DUMMYFUNCTION("""COMPUTED_VALUE"""),"WA")</f>
        <v>WA</v>
      </c>
      <c r="BI65" s="10" t="str">
        <f>IFERROR(__xludf.DUMMYFUNCTION("""COMPUTED_VALUE"""),"WA")</f>
        <v>WA</v>
      </c>
      <c r="BJ65" s="10" t="str">
        <f>IFERROR(__xludf.DUMMYFUNCTION("""COMPUTED_VALUE"""),"WA")</f>
        <v>WA</v>
      </c>
      <c r="BK65" s="10" t="str">
        <f>IFERROR(__xludf.DUMMYFUNCTION("""COMPUTED_VALUE"""),"WA")</f>
        <v>WA</v>
      </c>
      <c r="BL65" s="11" t="str">
        <f>IFERROR(__xludf.DUMMYFUNCTION("""COMPUTED_VALUE"""),"WA")</f>
        <v>WA</v>
      </c>
      <c r="BM65" s="10">
        <f>IFERROR(__xludf.DUMMYFUNCTION("""COMPUTED_VALUE"""),1.0)</f>
        <v>1</v>
      </c>
      <c r="BN65" s="10" t="str">
        <f>IFERROR(__xludf.DUMMYFUNCTION("""COMPUTED_VALUE"""),"WA")</f>
        <v>WA</v>
      </c>
      <c r="BO65" s="10" t="str">
        <f>IFERROR(__xludf.DUMMYFUNCTION("""COMPUTED_VALUE"""),"WA")</f>
        <v>WA</v>
      </c>
      <c r="BP65" s="10" t="str">
        <f>IFERROR(__xludf.DUMMYFUNCTION("""COMPUTED_VALUE"""),"WA")</f>
        <v>WA</v>
      </c>
      <c r="BQ65" s="10" t="str">
        <f>IFERROR(__xludf.DUMMYFUNCTION("""COMPUTED_VALUE"""),"WA")</f>
        <v>WA</v>
      </c>
      <c r="BR65" s="10" t="str">
        <f>IFERROR(__xludf.DUMMYFUNCTION("""COMPUTED_VALUE"""),"WA")</f>
        <v>WA</v>
      </c>
      <c r="BS65" s="10" t="str">
        <f>IFERROR(__xludf.DUMMYFUNCTION("""COMPUTED_VALUE"""),"WA")</f>
        <v>WA</v>
      </c>
      <c r="BT65" s="10" t="str">
        <f>IFERROR(__xludf.DUMMYFUNCTION("""COMPUTED_VALUE"""),"WA")</f>
        <v>WA</v>
      </c>
      <c r="BU65" s="10" t="str">
        <f>IFERROR(__xludf.DUMMYFUNCTION("""COMPUTED_VALUE"""),"WA")</f>
        <v>WA</v>
      </c>
      <c r="BV65" s="10" t="str">
        <f>IFERROR(__xludf.DUMMYFUNCTION("""COMPUTED_VALUE"""),"WA")</f>
        <v>WA</v>
      </c>
      <c r="BW65" s="10" t="str">
        <f>IFERROR(__xludf.DUMMYFUNCTION("""COMPUTED_VALUE"""),"WA")</f>
        <v>WA</v>
      </c>
      <c r="BX65" s="10" t="str">
        <f>IFERROR(__xludf.DUMMYFUNCTION("""COMPUTED_VALUE"""),"WA")</f>
        <v>WA</v>
      </c>
      <c r="BY65" s="10" t="str">
        <f>IFERROR(__xludf.DUMMYFUNCTION("""COMPUTED_VALUE"""),"WA")</f>
        <v>WA</v>
      </c>
      <c r="BZ65" s="10" t="str">
        <f>IFERROR(__xludf.DUMMYFUNCTION("""COMPUTED_VALUE"""),"WA")</f>
        <v>WA</v>
      </c>
      <c r="CA65" s="10" t="str">
        <f>IFERROR(__xludf.DUMMYFUNCTION("""COMPUTED_VALUE"""),"WA")</f>
        <v>WA</v>
      </c>
      <c r="CB65" s="10" t="str">
        <f>IFERROR(__xludf.DUMMYFUNCTION("""COMPUTED_VALUE"""),"WA")</f>
        <v>WA</v>
      </c>
      <c r="CC65" s="10" t="str">
        <f>IFERROR(__xludf.DUMMYFUNCTION("""COMPUTED_VALUE"""),"WA")</f>
        <v>WA</v>
      </c>
      <c r="CD65" s="10" t="str">
        <f>IFERROR(__xludf.DUMMYFUNCTION("""COMPUTED_VALUE"""),"WA")</f>
        <v>WA</v>
      </c>
      <c r="CE65" s="10" t="str">
        <f>IFERROR(__xludf.DUMMYFUNCTION("""COMPUTED_VALUE"""),"WA")</f>
        <v>WA</v>
      </c>
      <c r="CF65" s="10" t="str">
        <f>IFERROR(__xludf.DUMMYFUNCTION("""COMPUTED_VALUE"""),"WA")</f>
        <v>WA</v>
      </c>
      <c r="CG65" s="10" t="str">
        <f>IFERROR(__xludf.DUMMYFUNCTION("""COMPUTED_VALUE"""),"WA")</f>
        <v>WA</v>
      </c>
      <c r="CH65" s="10" t="str">
        <f>IFERROR(__xludf.DUMMYFUNCTION("""COMPUTED_VALUE"""),"WA")</f>
        <v>WA</v>
      </c>
      <c r="CI65" s="10" t="str">
        <f>IFERROR(__xludf.DUMMYFUNCTION("""COMPUTED_VALUE"""),"WA")</f>
        <v>WA</v>
      </c>
      <c r="CJ65" s="10" t="str">
        <f>IFERROR(__xludf.DUMMYFUNCTION("""COMPUTED_VALUE"""),"WA")</f>
        <v>WA</v>
      </c>
      <c r="CK65" s="10" t="str">
        <f>IFERROR(__xludf.DUMMYFUNCTION("""COMPUTED_VALUE"""),"WA")</f>
        <v>WA</v>
      </c>
      <c r="CL65" s="10" t="str">
        <f>IFERROR(__xludf.DUMMYFUNCTION("""COMPUTED_VALUE"""),"WA")</f>
        <v>WA</v>
      </c>
      <c r="CM65" s="10" t="str">
        <f>IFERROR(__xludf.DUMMYFUNCTION("""COMPUTED_VALUE"""),"WA")</f>
        <v>WA</v>
      </c>
      <c r="CN65" s="10" t="str">
        <f>IFERROR(__xludf.DUMMYFUNCTION("""COMPUTED_VALUE"""),"WA")</f>
        <v>WA</v>
      </c>
      <c r="CO65" s="11" t="str">
        <f>IFERROR(__xludf.DUMMYFUNCTION("""COMPUTED_VALUE"""),"-")</f>
        <v>-</v>
      </c>
      <c r="CP65" s="10" t="str">
        <f>IFERROR(__xludf.DUMMYFUNCTION("""COMPUTED_VALUE"""),"-")</f>
        <v>-</v>
      </c>
      <c r="CQ65" s="10" t="str">
        <f>IFERROR(__xludf.DUMMYFUNCTION("""COMPUTED_VALUE"""),"-")</f>
        <v>-</v>
      </c>
      <c r="CR65" s="10" t="str">
        <f>IFERROR(__xludf.DUMMYFUNCTION("""COMPUTED_VALUE"""),"-")</f>
        <v>-</v>
      </c>
      <c r="CS65" s="10" t="str">
        <f>IFERROR(__xludf.DUMMYFUNCTION("""COMPUTED_VALUE"""),"-")</f>
        <v>-</v>
      </c>
      <c r="CT65" s="10" t="str">
        <f>IFERROR(__xludf.DUMMYFUNCTION("""COMPUTED_VALUE"""),"-")</f>
        <v>-</v>
      </c>
      <c r="CU65" s="10" t="str">
        <f>IFERROR(__xludf.DUMMYFUNCTION("""COMPUTED_VALUE"""),"-")</f>
        <v>-</v>
      </c>
      <c r="CV65" s="10" t="str">
        <f>IFERROR(__xludf.DUMMYFUNCTION("""COMPUTED_VALUE"""),"-")</f>
        <v>-</v>
      </c>
      <c r="CW65" s="10" t="str">
        <f>IFERROR(__xludf.DUMMYFUNCTION("""COMPUTED_VALUE"""),"-")</f>
        <v>-</v>
      </c>
      <c r="CX65" s="10" t="str">
        <f>IFERROR(__xludf.DUMMYFUNCTION("""COMPUTED_VALUE"""),"-")</f>
        <v>-</v>
      </c>
      <c r="CY65" s="10" t="str">
        <f>IFERROR(__xludf.DUMMYFUNCTION("""COMPUTED_VALUE"""),"-")</f>
        <v>-</v>
      </c>
      <c r="CZ65" s="10" t="str">
        <f>IFERROR(__xludf.DUMMYFUNCTION("""COMPUTED_VALUE"""),"-")</f>
        <v>-</v>
      </c>
      <c r="DA65" s="10" t="str">
        <f>IFERROR(__xludf.DUMMYFUNCTION("""COMPUTED_VALUE"""),"-")</f>
        <v>-</v>
      </c>
      <c r="DB65" s="10" t="str">
        <f>IFERROR(__xludf.DUMMYFUNCTION("""COMPUTED_VALUE"""),"-")</f>
        <v>-</v>
      </c>
      <c r="DC65" s="10" t="str">
        <f>IFERROR(__xludf.DUMMYFUNCTION("""COMPUTED_VALUE"""),"-")</f>
        <v>-</v>
      </c>
      <c r="DD65" s="10" t="str">
        <f>IFERROR(__xludf.DUMMYFUNCTION("""COMPUTED_VALUE"""),"-")</f>
        <v>-</v>
      </c>
      <c r="DE65" s="10" t="str">
        <f>IFERROR(__xludf.DUMMYFUNCTION("""COMPUTED_VALUE"""),"-")</f>
        <v>-</v>
      </c>
      <c r="DF65" s="10" t="str">
        <f>IFERROR(__xludf.DUMMYFUNCTION("""COMPUTED_VALUE"""),"-")</f>
        <v>-</v>
      </c>
      <c r="DG65" s="10" t="str">
        <f>IFERROR(__xludf.DUMMYFUNCTION("""COMPUTED_VALUE"""),"-")</f>
        <v>-</v>
      </c>
      <c r="DH65" s="10" t="str">
        <f>IFERROR(__xludf.DUMMYFUNCTION("""COMPUTED_VALUE"""),"-")</f>
        <v>-</v>
      </c>
      <c r="DI65" s="10" t="str">
        <f>IFERROR(__xludf.DUMMYFUNCTION("""COMPUTED_VALUE"""),"-")</f>
        <v>-</v>
      </c>
      <c r="DJ65" s="10" t="str">
        <f>IFERROR(__xludf.DUMMYFUNCTION("""COMPUTED_VALUE"""),"-")</f>
        <v>-</v>
      </c>
      <c r="DK65" s="10" t="str">
        <f>IFERROR(__xludf.DUMMYFUNCTION("""COMPUTED_VALUE"""),"-")</f>
        <v>-</v>
      </c>
      <c r="DL65" s="10" t="str">
        <f>IFERROR(__xludf.DUMMYFUNCTION("""COMPUTED_VALUE"""),"-")</f>
        <v>-</v>
      </c>
      <c r="DM65" s="10" t="str">
        <f>IFERROR(__xludf.DUMMYFUNCTION("""COMPUTED_VALUE"""),"-")</f>
        <v>-</v>
      </c>
      <c r="DN65" s="10" t="str">
        <f>IFERROR(__xludf.DUMMYFUNCTION("""COMPUTED_VALUE"""),"-")</f>
        <v>-</v>
      </c>
      <c r="DO65" s="10" t="str">
        <f>IFERROR(__xludf.DUMMYFUNCTION("""COMPUTED_VALUE"""),"-")</f>
        <v>-</v>
      </c>
      <c r="DP65" s="10" t="str">
        <f>IFERROR(__xludf.DUMMYFUNCTION("""COMPUTED_VALUE"""),"-")</f>
        <v>-</v>
      </c>
      <c r="DQ65" s="10" t="str">
        <f>IFERROR(__xludf.DUMMYFUNCTION("""COMPUTED_VALUE"""),"-")</f>
        <v>-</v>
      </c>
      <c r="DR65" s="10" t="str">
        <f>IFERROR(__xludf.DUMMYFUNCTION("""COMPUTED_VALUE"""),"-")</f>
        <v>-</v>
      </c>
      <c r="DS65" s="10" t="str">
        <f>IFERROR(__xludf.DUMMYFUNCTION("""COMPUTED_VALUE"""),"-")</f>
        <v>-</v>
      </c>
      <c r="DT65" s="10" t="str">
        <f>IFERROR(__xludf.DUMMYFUNCTION("""COMPUTED_VALUE"""),"-")</f>
        <v>-</v>
      </c>
      <c r="DU65" s="10" t="str">
        <f>IFERROR(__xludf.DUMMYFUNCTION("""COMPUTED_VALUE"""),"-")</f>
        <v>-</v>
      </c>
      <c r="DV65" s="10" t="str">
        <f>IFERROR(__xludf.DUMMYFUNCTION("""COMPUTED_VALUE"""),"-")</f>
        <v>-</v>
      </c>
      <c r="DW65" s="10" t="str">
        <f>IFERROR(__xludf.DUMMYFUNCTION("""COMPUTED_VALUE"""),"-")</f>
        <v>-</v>
      </c>
      <c r="DX65" s="10" t="str">
        <f>IFERROR(__xludf.DUMMYFUNCTION("""COMPUTED_VALUE"""),"-")</f>
        <v>-</v>
      </c>
      <c r="DY65" s="10" t="str">
        <f>IFERROR(__xludf.DUMMYFUNCTION("""COMPUTED_VALUE"""),"-")</f>
        <v>-</v>
      </c>
      <c r="DZ65" s="10" t="str">
        <f>IFERROR(__xludf.DUMMYFUNCTION("""COMPUTED_VALUE"""),"-")</f>
        <v>-</v>
      </c>
      <c r="EA65" s="10" t="str">
        <f>IFERROR(__xludf.DUMMYFUNCTION("""COMPUTED_VALUE"""),"-")</f>
        <v>-</v>
      </c>
      <c r="EB65" s="10" t="str">
        <f>IFERROR(__xludf.DUMMYFUNCTION("""COMPUTED_VALUE"""),"-")</f>
        <v>-</v>
      </c>
      <c r="EC65" s="10" t="str">
        <f>IFERROR(__xludf.DUMMYFUNCTION("""COMPUTED_VALUE"""),"-")</f>
        <v>-</v>
      </c>
      <c r="ED65" s="10" t="str">
        <f>IFERROR(__xludf.DUMMYFUNCTION("""COMPUTED_VALUE"""),"-")</f>
        <v>-</v>
      </c>
      <c r="EE65" s="10" t="str">
        <f>IFERROR(__xludf.DUMMYFUNCTION("""COMPUTED_VALUE"""),"-")</f>
        <v>-</v>
      </c>
      <c r="EF65" s="10" t="str">
        <f>IFERROR(__xludf.DUMMYFUNCTION("""COMPUTED_VALUE"""),"-")</f>
        <v>-</v>
      </c>
      <c r="EG65" s="10" t="str">
        <f>IFERROR(__xludf.DUMMYFUNCTION("""COMPUTED_VALUE"""),"-")</f>
        <v>-</v>
      </c>
      <c r="EH65" s="10" t="str">
        <f>IFERROR(__xludf.DUMMYFUNCTION("""COMPUTED_VALUE"""),"-")</f>
        <v>-</v>
      </c>
      <c r="EI65" s="10" t="str">
        <f>IFERROR(__xludf.DUMMYFUNCTION("""COMPUTED_VALUE"""),"-")</f>
        <v>-</v>
      </c>
      <c r="EJ65" s="10" t="str">
        <f>IFERROR(__xludf.DUMMYFUNCTION("""COMPUTED_VALUE"""),"-")</f>
        <v>-</v>
      </c>
      <c r="EK65" s="10" t="str">
        <f>IFERROR(__xludf.DUMMYFUNCTION("""COMPUTED_VALUE"""),"-")</f>
        <v>-</v>
      </c>
      <c r="EL65" s="10" t="str">
        <f>IFERROR(__xludf.DUMMYFUNCTION("""COMPUTED_VALUE"""),"-")</f>
        <v>-</v>
      </c>
      <c r="EM65" s="10" t="str">
        <f>IFERROR(__xludf.DUMMYFUNCTION("""COMPUTED_VALUE"""),"-")</f>
        <v>-</v>
      </c>
      <c r="EN65" s="10" t="str">
        <f>IFERROR(__xludf.DUMMYFUNCTION("""COMPUTED_VALUE"""),"-")</f>
        <v>-</v>
      </c>
      <c r="EO65" s="10" t="str">
        <f>IFERROR(__xludf.DUMMYFUNCTION("""COMPUTED_VALUE"""),"-")</f>
        <v>-</v>
      </c>
      <c r="EP65" s="10" t="str">
        <f>IFERROR(__xludf.DUMMYFUNCTION("""COMPUTED_VALUE"""),"-")</f>
        <v>-</v>
      </c>
      <c r="EQ65" s="10" t="str">
        <f>IFERROR(__xludf.DUMMYFUNCTION("""COMPUTED_VALUE"""),"-")</f>
        <v>-</v>
      </c>
      <c r="ER65" s="10" t="str">
        <f>IFERROR(__xludf.DUMMYFUNCTION("""COMPUTED_VALUE"""),"-")</f>
        <v>-</v>
      </c>
      <c r="ES65" s="10" t="str">
        <f>IFERROR(__xludf.DUMMYFUNCTION("""COMPUTED_VALUE"""),"-")</f>
        <v>-</v>
      </c>
      <c r="ET65" s="10" t="str">
        <f>IFERROR(__xludf.DUMMYFUNCTION("""COMPUTED_VALUE"""),"-")</f>
        <v>-</v>
      </c>
      <c r="EU65" s="10" t="str">
        <f>IFERROR(__xludf.DUMMYFUNCTION("""COMPUTED_VALUE"""),"-")</f>
        <v>-</v>
      </c>
      <c r="EV65" s="10" t="str">
        <f>IFERROR(__xludf.DUMMYFUNCTION("""COMPUTED_VALUE"""),"-")</f>
        <v>-</v>
      </c>
      <c r="EW65" s="10" t="str">
        <f>IFERROR(__xludf.DUMMYFUNCTION("""COMPUTED_VALUE"""),"-")</f>
        <v>-</v>
      </c>
      <c r="EX65" s="10" t="str">
        <f>IFERROR(__xludf.DUMMYFUNCTION("""COMPUTED_VALUE"""),"-")</f>
        <v>-</v>
      </c>
      <c r="EY65" s="10" t="str">
        <f>IFERROR(__xludf.DUMMYFUNCTION("""COMPUTED_VALUE"""),"-")</f>
        <v>-</v>
      </c>
      <c r="EZ65" s="10" t="str">
        <f>IFERROR(__xludf.DUMMYFUNCTION("""COMPUTED_VALUE"""),"-")</f>
        <v>-</v>
      </c>
      <c r="FA65" s="10" t="str">
        <f>IFERROR(__xludf.DUMMYFUNCTION("""COMPUTED_VALUE"""),"-")</f>
        <v>-</v>
      </c>
      <c r="FB65" s="10" t="str">
        <f>IFERROR(__xludf.DUMMYFUNCTION("""COMPUTED_VALUE"""),"-")</f>
        <v>-</v>
      </c>
      <c r="FC65" s="10" t="str">
        <f>IFERROR(__xludf.DUMMYFUNCTION("""COMPUTED_VALUE"""),"-")</f>
        <v>-</v>
      </c>
      <c r="FD65" s="11" t="str">
        <f>IFERROR(__xludf.DUMMYFUNCTION("""COMPUTED_VALUE"""),"-")</f>
        <v>-</v>
      </c>
      <c r="FE65" s="10" t="str">
        <f>IFERROR(__xludf.DUMMYFUNCTION("""COMPUTED_VALUE"""),"-")</f>
        <v>-</v>
      </c>
      <c r="FF65" s="10" t="str">
        <f>IFERROR(__xludf.DUMMYFUNCTION("""COMPUTED_VALUE"""),"-")</f>
        <v>-</v>
      </c>
      <c r="FG65" s="10" t="str">
        <f>IFERROR(__xludf.DUMMYFUNCTION("""COMPUTED_VALUE"""),"-")</f>
        <v>-</v>
      </c>
      <c r="FH65" s="10" t="str">
        <f>IFERROR(__xludf.DUMMYFUNCTION("""COMPUTED_VALUE"""),"-")</f>
        <v>-</v>
      </c>
      <c r="FI65" s="10" t="str">
        <f>IFERROR(__xludf.DUMMYFUNCTION("""COMPUTED_VALUE"""),"-")</f>
        <v>-</v>
      </c>
      <c r="FJ65" s="10" t="str">
        <f>IFERROR(__xludf.DUMMYFUNCTION("""COMPUTED_VALUE"""),"-")</f>
        <v>-</v>
      </c>
      <c r="FK65" s="10" t="str">
        <f>IFERROR(__xludf.DUMMYFUNCTION("""COMPUTED_VALUE"""),"-")</f>
        <v>-</v>
      </c>
      <c r="FL65" s="10" t="str">
        <f>IFERROR(__xludf.DUMMYFUNCTION("""COMPUTED_VALUE"""),"-")</f>
        <v>-</v>
      </c>
      <c r="FM65" s="10" t="str">
        <f>IFERROR(__xludf.DUMMYFUNCTION("""COMPUTED_VALUE"""),"-")</f>
        <v>-</v>
      </c>
      <c r="FN65" s="10" t="str">
        <f>IFERROR(__xludf.DUMMYFUNCTION("""COMPUTED_VALUE"""),"-")</f>
        <v>-</v>
      </c>
      <c r="FO65" s="10" t="str">
        <f>IFERROR(__xludf.DUMMYFUNCTION("""COMPUTED_VALUE"""),"-")</f>
        <v>-</v>
      </c>
      <c r="FP65" s="10" t="str">
        <f>IFERROR(__xludf.DUMMYFUNCTION("""COMPUTED_VALUE"""),"-")</f>
        <v>-</v>
      </c>
      <c r="FQ65" s="10" t="str">
        <f>IFERROR(__xludf.DUMMYFUNCTION("""COMPUTED_VALUE"""),"-")</f>
        <v>-</v>
      </c>
      <c r="FR65" s="10" t="str">
        <f>IFERROR(__xludf.DUMMYFUNCTION("""COMPUTED_VALUE"""),"-")</f>
        <v>-</v>
      </c>
      <c r="FS65" s="10" t="str">
        <f>IFERROR(__xludf.DUMMYFUNCTION("""COMPUTED_VALUE"""),"-")</f>
        <v>-</v>
      </c>
      <c r="FT65" s="10" t="str">
        <f>IFERROR(__xludf.DUMMYFUNCTION("""COMPUTED_VALUE"""),"-")</f>
        <v>-</v>
      </c>
      <c r="FU65" s="10" t="str">
        <f>IFERROR(__xludf.DUMMYFUNCTION("""COMPUTED_VALUE"""),"-")</f>
        <v>-</v>
      </c>
      <c r="FV65" s="10" t="str">
        <f>IFERROR(__xludf.DUMMYFUNCTION("""COMPUTED_VALUE"""),"-")</f>
        <v>-</v>
      </c>
      <c r="FW65" s="10" t="str">
        <f>IFERROR(__xludf.DUMMYFUNCTION("""COMPUTED_VALUE"""),"-")</f>
        <v>-</v>
      </c>
      <c r="FX65" s="10" t="str">
        <f>IFERROR(__xludf.DUMMYFUNCTION("""COMPUTED_VALUE"""),"-")</f>
        <v>-</v>
      </c>
      <c r="FY65" s="10" t="str">
        <f>IFERROR(__xludf.DUMMYFUNCTION("""COMPUTED_VALUE"""),"-")</f>
        <v>-</v>
      </c>
      <c r="FZ65" s="10" t="str">
        <f>IFERROR(__xludf.DUMMYFUNCTION("""COMPUTED_VALUE"""),"-")</f>
        <v>-</v>
      </c>
      <c r="GA65" s="10" t="str">
        <f>IFERROR(__xludf.DUMMYFUNCTION("""COMPUTED_VALUE"""),"-")</f>
        <v>-</v>
      </c>
      <c r="GB65" s="10" t="str">
        <f>IFERROR(__xludf.DUMMYFUNCTION("""COMPUTED_VALUE"""),"-")</f>
        <v>-</v>
      </c>
      <c r="GC65" s="10" t="str">
        <f>IFERROR(__xludf.DUMMYFUNCTION("""COMPUTED_VALUE"""),"-")</f>
        <v>-</v>
      </c>
      <c r="GD65" s="10" t="str">
        <f>IFERROR(__xludf.DUMMYFUNCTION("""COMPUTED_VALUE"""),"-")</f>
        <v>-</v>
      </c>
      <c r="GE65" s="10" t="str">
        <f>IFERROR(__xludf.DUMMYFUNCTION("""COMPUTED_VALUE"""),"-")</f>
        <v>-</v>
      </c>
      <c r="GF65" s="10" t="str">
        <f>IFERROR(__xludf.DUMMYFUNCTION("""COMPUTED_VALUE"""),"-")</f>
        <v>-</v>
      </c>
      <c r="GG65" s="10" t="str">
        <f>IFERROR(__xludf.DUMMYFUNCTION("""COMPUTED_VALUE"""),"-")</f>
        <v>-</v>
      </c>
      <c r="GH65" s="10" t="str">
        <f>IFERROR(__xludf.DUMMYFUNCTION("""COMPUTED_VALUE"""),"-")</f>
        <v>-</v>
      </c>
      <c r="GI65" s="10" t="str">
        <f>IFERROR(__xludf.DUMMYFUNCTION("""COMPUTED_VALUE"""),"-")</f>
        <v>-</v>
      </c>
      <c r="GJ65" s="10" t="str">
        <f>IFERROR(__xludf.DUMMYFUNCTION("""COMPUTED_VALUE"""),"-")</f>
        <v>-</v>
      </c>
      <c r="GK65" s="10" t="str">
        <f>IFERROR(__xludf.DUMMYFUNCTION("""COMPUTED_VALUE"""),"-")</f>
        <v>-</v>
      </c>
      <c r="GL65" s="10" t="str">
        <f>IFERROR(__xludf.DUMMYFUNCTION("""COMPUTED_VALUE"""),"-")</f>
        <v>-</v>
      </c>
      <c r="GM65" s="10" t="str">
        <f>IFERROR(__xludf.DUMMYFUNCTION("""COMPUTED_VALUE"""),"-")</f>
        <v>-</v>
      </c>
      <c r="GN65" s="10" t="str">
        <f>IFERROR(__xludf.DUMMYFUNCTION("""COMPUTED_VALUE"""),"-")</f>
        <v>-</v>
      </c>
      <c r="GO65" s="10" t="str">
        <f>IFERROR(__xludf.DUMMYFUNCTION("""COMPUTED_VALUE"""),"-")</f>
        <v>-</v>
      </c>
      <c r="GP65" s="10" t="str">
        <f>IFERROR(__xludf.DUMMYFUNCTION("""COMPUTED_VALUE"""),"-")</f>
        <v>-</v>
      </c>
      <c r="GQ65" s="10" t="str">
        <f>IFERROR(__xludf.DUMMYFUNCTION("""COMPUTED_VALUE"""),"-")</f>
        <v>-</v>
      </c>
      <c r="GR65" s="10" t="str">
        <f>IFERROR(__xludf.DUMMYFUNCTION("""COMPUTED_VALUE"""),"-")</f>
        <v>-</v>
      </c>
      <c r="GS65" s="10" t="str">
        <f>IFERROR(__xludf.DUMMYFUNCTION("""COMPUTED_VALUE"""),"-")</f>
        <v>-</v>
      </c>
      <c r="GT65" s="10" t="str">
        <f>IFERROR(__xludf.DUMMYFUNCTION("""COMPUTED_VALUE"""),"-")</f>
        <v>-</v>
      </c>
      <c r="GU65" s="10" t="str">
        <f>IFERROR(__xludf.DUMMYFUNCTION("""COMPUTED_VALUE"""),"-")</f>
        <v>-</v>
      </c>
      <c r="GV65" s="10" t="str">
        <f>IFERROR(__xludf.DUMMYFUNCTION("""COMPUTED_VALUE"""),"-")</f>
        <v>-</v>
      </c>
      <c r="GW65" s="10" t="str">
        <f>IFERROR(__xludf.DUMMYFUNCTION("""COMPUTED_VALUE"""),"-")</f>
        <v>-</v>
      </c>
      <c r="GX65" s="10" t="str">
        <f>IFERROR(__xludf.DUMMYFUNCTION("""COMPUTED_VALUE"""),"-")</f>
        <v>-</v>
      </c>
      <c r="GY65" s="10" t="str">
        <f>IFERROR(__xludf.DUMMYFUNCTION("""COMPUTED_VALUE"""),"-")</f>
        <v>-</v>
      </c>
      <c r="GZ65" s="10" t="str">
        <f>IFERROR(__xludf.DUMMYFUNCTION("""COMPUTED_VALUE"""),"-")</f>
        <v>-</v>
      </c>
      <c r="HA65" s="10" t="str">
        <f>IFERROR(__xludf.DUMMYFUNCTION("""COMPUTED_VALUE"""),"-")</f>
        <v>-</v>
      </c>
      <c r="HB65" s="10" t="str">
        <f>IFERROR(__xludf.DUMMYFUNCTION("""COMPUTED_VALUE"""),"-")</f>
        <v>-</v>
      </c>
      <c r="HC65" s="10" t="str">
        <f>IFERROR(__xludf.DUMMYFUNCTION("""COMPUTED_VALUE"""),"-")</f>
        <v>-</v>
      </c>
      <c r="HD65" s="10" t="str">
        <f>IFERROR(__xludf.DUMMYFUNCTION("""COMPUTED_VALUE"""),"-")</f>
        <v>-</v>
      </c>
      <c r="HE65" s="10" t="str">
        <f>IFERROR(__xludf.DUMMYFUNCTION("""COMPUTED_VALUE"""),"-")</f>
        <v>-</v>
      </c>
      <c r="HF65" s="10" t="str">
        <f>IFERROR(__xludf.DUMMYFUNCTION("""COMPUTED_VALUE"""),"-")</f>
        <v>-</v>
      </c>
      <c r="HG65" s="10" t="str">
        <f>IFERROR(__xludf.DUMMYFUNCTION("""COMPUTED_VALUE"""),"-")</f>
        <v>-</v>
      </c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</row>
    <row r="66">
      <c r="A66" s="7"/>
      <c r="B66" s="8"/>
      <c r="C66" s="8" t="str">
        <f t="shared" si="1"/>
        <v>63 - 67</v>
      </c>
      <c r="D66" s="7" t="str">
        <f>IFERROR(__xludf.DUMMYFUNCTION("""COMPUTED_VALUE"""),"milutin_")</f>
        <v>milutin_</v>
      </c>
      <c r="E66" s="7" t="str">
        <f>IFERROR(__xludf.DUMMYFUNCTION("""COMPUTED_VALUE"""),"Milutin")</f>
        <v>Milutin</v>
      </c>
      <c r="F66" s="7" t="str">
        <f>IFERROR(__xludf.DUMMYFUNCTION("""COMPUTED_VALUE"""),"Bačlija")</f>
        <v>Bačlija</v>
      </c>
      <c r="G66" s="9">
        <f>IFERROR(__xludf.DUMMYFUNCTION("""COMPUTED_VALUE"""),36.0)</f>
        <v>36</v>
      </c>
      <c r="H66" s="7" t="str">
        <f>IFERROR(__xludf.DUMMYFUNCTION("""COMPUTED_VALUE"""),"ODOBREN")</f>
        <v>ODOBREN</v>
      </c>
      <c r="I66" s="7" t="str">
        <f>IFERROR(__xludf.DUMMYFUNCTION("""COMPUTED_VALUE"""),"Pirot")</f>
        <v>Pirot</v>
      </c>
      <c r="J66" s="7" t="str">
        <f>IFERROR(__xludf.DUMMYFUNCTION("""COMPUTED_VALUE"""),"Tehnička škola")</f>
        <v>Tehnička škola</v>
      </c>
      <c r="K66" s="7" t="str">
        <f>IFERROR(__xludf.DUMMYFUNCTION("""COMPUTED_VALUE"""),"II")</f>
        <v>II</v>
      </c>
      <c r="L66" s="7" t="str">
        <f>IFERROR(__xludf.DUMMYFUNCTION("""COMPUTED_VALUE"""),"B")</f>
        <v>B</v>
      </c>
      <c r="M66" s="7" t="str">
        <f>IFERROR(__xludf.DUMMYFUNCTION("""COMPUTED_VALUE"""),"Boban Blagojevic")</f>
        <v>Boban Blagojevic</v>
      </c>
      <c r="N66" s="11">
        <f>IFERROR(__xludf.DUMMYFUNCTION("""COMPUTED_VALUE"""),15.0)</f>
        <v>15</v>
      </c>
      <c r="O66" s="10">
        <f>IFERROR(__xludf.DUMMYFUNCTION("""COMPUTED_VALUE"""),21.0)</f>
        <v>21</v>
      </c>
      <c r="P66" s="10">
        <f>IFERROR(__xludf.DUMMYFUNCTION("""COMPUTED_VALUE"""),0.0)</f>
        <v>0</v>
      </c>
      <c r="Q66" s="10" t="str">
        <f>IFERROR(__xludf.DUMMYFUNCTION("""COMPUTED_VALUE"""),"-")</f>
        <v>-</v>
      </c>
      <c r="R66" s="10" t="str">
        <f>IFERROR(__xludf.DUMMYFUNCTION("""COMPUTED_VALUE"""),"-")</f>
        <v>-</v>
      </c>
      <c r="S66" s="10" t="str">
        <f>IFERROR(__xludf.DUMMYFUNCTION("""COMPUTED_VALUE"""),"-")</f>
        <v>-</v>
      </c>
      <c r="T66" s="11">
        <f>IFERROR(__xludf.DUMMYFUNCTION("""COMPUTED_VALUE"""),1.0)</f>
        <v>1</v>
      </c>
      <c r="U66" s="10">
        <f>IFERROR(__xludf.DUMMYFUNCTION("""COMPUTED_VALUE"""),1.0)</f>
        <v>1</v>
      </c>
      <c r="V66" s="10">
        <f>IFERROR(__xludf.DUMMYFUNCTION("""COMPUTED_VALUE"""),1.0)</f>
        <v>1</v>
      </c>
      <c r="W66" s="10">
        <f>IFERROR(__xludf.DUMMYFUNCTION("""COMPUTED_VALUE"""),1.0)</f>
        <v>1</v>
      </c>
      <c r="X66" s="10">
        <f>IFERROR(__xludf.DUMMYFUNCTION("""COMPUTED_VALUE"""),1.0)</f>
        <v>1</v>
      </c>
      <c r="Y66" s="10">
        <f>IFERROR(__xludf.DUMMYFUNCTION("""COMPUTED_VALUE"""),1.0)</f>
        <v>1</v>
      </c>
      <c r="Z66" s="10" t="str">
        <f>IFERROR(__xludf.DUMMYFUNCTION("""COMPUTED_VALUE"""),"TLE")</f>
        <v>TLE</v>
      </c>
      <c r="AA66" s="10" t="str">
        <f>IFERROR(__xludf.DUMMYFUNCTION("""COMPUTED_VALUE"""),"TLE")</f>
        <v>TLE</v>
      </c>
      <c r="AB66" s="10" t="str">
        <f>IFERROR(__xludf.DUMMYFUNCTION("""COMPUTED_VALUE"""),"TLE")</f>
        <v>TLE</v>
      </c>
      <c r="AC66" s="10" t="str">
        <f>IFERROR(__xludf.DUMMYFUNCTION("""COMPUTED_VALUE"""),"TLE")</f>
        <v>TLE</v>
      </c>
      <c r="AD66" s="10" t="str">
        <f>IFERROR(__xludf.DUMMYFUNCTION("""COMPUTED_VALUE"""),"TLE")</f>
        <v>TLE</v>
      </c>
      <c r="AE66" s="10" t="str">
        <f>IFERROR(__xludf.DUMMYFUNCTION("""COMPUTED_VALUE"""),"TLE")</f>
        <v>TLE</v>
      </c>
      <c r="AF66" s="10" t="str">
        <f>IFERROR(__xludf.DUMMYFUNCTION("""COMPUTED_VALUE"""),"TLE")</f>
        <v>TLE</v>
      </c>
      <c r="AG66" s="10" t="str">
        <f>IFERROR(__xludf.DUMMYFUNCTION("""COMPUTED_VALUE"""),"TLE")</f>
        <v>TLE</v>
      </c>
      <c r="AH66" s="10" t="str">
        <f>IFERROR(__xludf.DUMMYFUNCTION("""COMPUTED_VALUE"""),"TLE")</f>
        <v>TLE</v>
      </c>
      <c r="AI66" s="10" t="str">
        <f>IFERROR(__xludf.DUMMYFUNCTION("""COMPUTED_VALUE"""),"TLE")</f>
        <v>TLE</v>
      </c>
      <c r="AJ66" s="10" t="str">
        <f>IFERROR(__xludf.DUMMYFUNCTION("""COMPUTED_VALUE"""),"TLE")</f>
        <v>TLE</v>
      </c>
      <c r="AK66" s="10" t="str">
        <f>IFERROR(__xludf.DUMMYFUNCTION("""COMPUTED_VALUE"""),"TLE")</f>
        <v>TLE</v>
      </c>
      <c r="AL66" s="10" t="str">
        <f>IFERROR(__xludf.DUMMYFUNCTION("""COMPUTED_VALUE"""),"TLE")</f>
        <v>TLE</v>
      </c>
      <c r="AM66" s="10" t="str">
        <f>IFERROR(__xludf.DUMMYFUNCTION("""COMPUTED_VALUE"""),"TLE")</f>
        <v>TLE</v>
      </c>
      <c r="AN66" s="11">
        <f>IFERROR(__xludf.DUMMYFUNCTION("""COMPUTED_VALUE"""),1.0)</f>
        <v>1</v>
      </c>
      <c r="AO66" s="10">
        <f>IFERROR(__xludf.DUMMYFUNCTION("""COMPUTED_VALUE"""),1.0)</f>
        <v>1</v>
      </c>
      <c r="AP66" s="10">
        <f>IFERROR(__xludf.DUMMYFUNCTION("""COMPUTED_VALUE"""),1.0)</f>
        <v>1</v>
      </c>
      <c r="AQ66" s="10">
        <f>IFERROR(__xludf.DUMMYFUNCTION("""COMPUTED_VALUE"""),1.0)</f>
        <v>1</v>
      </c>
      <c r="AR66" s="10">
        <f>IFERROR(__xludf.DUMMYFUNCTION("""COMPUTED_VALUE"""),1.0)</f>
        <v>1</v>
      </c>
      <c r="AS66" s="10">
        <f>IFERROR(__xludf.DUMMYFUNCTION("""COMPUTED_VALUE"""),1.0)</f>
        <v>1</v>
      </c>
      <c r="AT66" s="10" t="str">
        <f>IFERROR(__xludf.DUMMYFUNCTION("""COMPUTED_VALUE"""),"WA")</f>
        <v>WA</v>
      </c>
      <c r="AU66" s="10" t="str">
        <f>IFERROR(__xludf.DUMMYFUNCTION("""COMPUTED_VALUE"""),"WA")</f>
        <v>WA</v>
      </c>
      <c r="AV66" s="10" t="str">
        <f>IFERROR(__xludf.DUMMYFUNCTION("""COMPUTED_VALUE"""),"WA")</f>
        <v>WA</v>
      </c>
      <c r="AW66" s="10" t="str">
        <f>IFERROR(__xludf.DUMMYFUNCTION("""COMPUTED_VALUE"""),"WA")</f>
        <v>WA</v>
      </c>
      <c r="AX66" s="10" t="str">
        <f>IFERROR(__xludf.DUMMYFUNCTION("""COMPUTED_VALUE"""),"WA")</f>
        <v>WA</v>
      </c>
      <c r="AY66" s="10" t="str">
        <f>IFERROR(__xludf.DUMMYFUNCTION("""COMPUTED_VALUE"""),"WA")</f>
        <v>WA</v>
      </c>
      <c r="AZ66" s="10" t="str">
        <f>IFERROR(__xludf.DUMMYFUNCTION("""COMPUTED_VALUE"""),"WA")</f>
        <v>WA</v>
      </c>
      <c r="BA66" s="10" t="str">
        <f>IFERROR(__xludf.DUMMYFUNCTION("""COMPUTED_VALUE"""),"WA")</f>
        <v>WA</v>
      </c>
      <c r="BB66" s="10">
        <f>IFERROR(__xludf.DUMMYFUNCTION("""COMPUTED_VALUE"""),1.0)</f>
        <v>1</v>
      </c>
      <c r="BC66" s="10" t="str">
        <f>IFERROR(__xludf.DUMMYFUNCTION("""COMPUTED_VALUE"""),"WA")</f>
        <v>WA</v>
      </c>
      <c r="BD66" s="10" t="str">
        <f>IFERROR(__xludf.DUMMYFUNCTION("""COMPUTED_VALUE"""),"WA")</f>
        <v>WA</v>
      </c>
      <c r="BE66" s="10">
        <f>IFERROR(__xludf.DUMMYFUNCTION("""COMPUTED_VALUE"""),1.0)</f>
        <v>1</v>
      </c>
      <c r="BF66" s="10">
        <f>IFERROR(__xludf.DUMMYFUNCTION("""COMPUTED_VALUE"""),1.0)</f>
        <v>1</v>
      </c>
      <c r="BG66" s="10" t="str">
        <f>IFERROR(__xludf.DUMMYFUNCTION("""COMPUTED_VALUE"""),"WA")</f>
        <v>WA</v>
      </c>
      <c r="BH66" s="10" t="str">
        <f>IFERROR(__xludf.DUMMYFUNCTION("""COMPUTED_VALUE"""),"WA")</f>
        <v>WA</v>
      </c>
      <c r="BI66" s="10" t="str">
        <f>IFERROR(__xludf.DUMMYFUNCTION("""COMPUTED_VALUE"""),"WA")</f>
        <v>WA</v>
      </c>
      <c r="BJ66" s="10" t="str">
        <f>IFERROR(__xludf.DUMMYFUNCTION("""COMPUTED_VALUE"""),"WA")</f>
        <v>WA</v>
      </c>
      <c r="BK66" s="10" t="str">
        <f>IFERROR(__xludf.DUMMYFUNCTION("""COMPUTED_VALUE"""),"WA")</f>
        <v>WA</v>
      </c>
      <c r="BL66" s="11" t="str">
        <f>IFERROR(__xludf.DUMMYFUNCTION("""COMPUTED_VALUE"""),"WA")</f>
        <v>WA</v>
      </c>
      <c r="BM66" s="10" t="str">
        <f>IFERROR(__xludf.DUMMYFUNCTION("""COMPUTED_VALUE"""),"WA")</f>
        <v>WA</v>
      </c>
      <c r="BN66" s="10" t="str">
        <f>IFERROR(__xludf.DUMMYFUNCTION("""COMPUTED_VALUE"""),"WA")</f>
        <v>WA</v>
      </c>
      <c r="BO66" s="10" t="str">
        <f>IFERROR(__xludf.DUMMYFUNCTION("""COMPUTED_VALUE"""),"WA")</f>
        <v>WA</v>
      </c>
      <c r="BP66" s="10" t="str">
        <f>IFERROR(__xludf.DUMMYFUNCTION("""COMPUTED_VALUE"""),"WA")</f>
        <v>WA</v>
      </c>
      <c r="BQ66" s="10" t="str">
        <f>IFERROR(__xludf.DUMMYFUNCTION("""COMPUTED_VALUE"""),"WA")</f>
        <v>WA</v>
      </c>
      <c r="BR66" s="10" t="str">
        <f>IFERROR(__xludf.DUMMYFUNCTION("""COMPUTED_VALUE"""),"WA")</f>
        <v>WA</v>
      </c>
      <c r="BS66" s="10" t="str">
        <f>IFERROR(__xludf.DUMMYFUNCTION("""COMPUTED_VALUE"""),"WA")</f>
        <v>WA</v>
      </c>
      <c r="BT66" s="10" t="str">
        <f>IFERROR(__xludf.DUMMYFUNCTION("""COMPUTED_VALUE"""),"WA")</f>
        <v>WA</v>
      </c>
      <c r="BU66" s="10" t="str">
        <f>IFERROR(__xludf.DUMMYFUNCTION("""COMPUTED_VALUE"""),"WA")</f>
        <v>WA</v>
      </c>
      <c r="BV66" s="10" t="str">
        <f>IFERROR(__xludf.DUMMYFUNCTION("""COMPUTED_VALUE"""),"WA")</f>
        <v>WA</v>
      </c>
      <c r="BW66" s="10" t="str">
        <f>IFERROR(__xludf.DUMMYFUNCTION("""COMPUTED_VALUE"""),"WA")</f>
        <v>WA</v>
      </c>
      <c r="BX66" s="10" t="str">
        <f>IFERROR(__xludf.DUMMYFUNCTION("""COMPUTED_VALUE"""),"WA")</f>
        <v>WA</v>
      </c>
      <c r="BY66" s="10" t="str">
        <f>IFERROR(__xludf.DUMMYFUNCTION("""COMPUTED_VALUE"""),"WA")</f>
        <v>WA</v>
      </c>
      <c r="BZ66" s="10" t="str">
        <f>IFERROR(__xludf.DUMMYFUNCTION("""COMPUTED_VALUE"""),"WA")</f>
        <v>WA</v>
      </c>
      <c r="CA66" s="10" t="str">
        <f>IFERROR(__xludf.DUMMYFUNCTION("""COMPUTED_VALUE"""),"WA")</f>
        <v>WA</v>
      </c>
      <c r="CB66" s="10" t="str">
        <f>IFERROR(__xludf.DUMMYFUNCTION("""COMPUTED_VALUE"""),"WA")</f>
        <v>WA</v>
      </c>
      <c r="CC66" s="10" t="str">
        <f>IFERROR(__xludf.DUMMYFUNCTION("""COMPUTED_VALUE"""),"WA")</f>
        <v>WA</v>
      </c>
      <c r="CD66" s="10" t="str">
        <f>IFERROR(__xludf.DUMMYFUNCTION("""COMPUTED_VALUE"""),"WA")</f>
        <v>WA</v>
      </c>
      <c r="CE66" s="10" t="str">
        <f>IFERROR(__xludf.DUMMYFUNCTION("""COMPUTED_VALUE"""),"WA")</f>
        <v>WA</v>
      </c>
      <c r="CF66" s="10" t="str">
        <f>IFERROR(__xludf.DUMMYFUNCTION("""COMPUTED_VALUE"""),"WA")</f>
        <v>WA</v>
      </c>
      <c r="CG66" s="10" t="str">
        <f>IFERROR(__xludf.DUMMYFUNCTION("""COMPUTED_VALUE"""),"WA")</f>
        <v>WA</v>
      </c>
      <c r="CH66" s="10" t="str">
        <f>IFERROR(__xludf.DUMMYFUNCTION("""COMPUTED_VALUE"""),"WA")</f>
        <v>WA</v>
      </c>
      <c r="CI66" s="10" t="str">
        <f>IFERROR(__xludf.DUMMYFUNCTION("""COMPUTED_VALUE"""),"WA")</f>
        <v>WA</v>
      </c>
      <c r="CJ66" s="10" t="str">
        <f>IFERROR(__xludf.DUMMYFUNCTION("""COMPUTED_VALUE"""),"WA")</f>
        <v>WA</v>
      </c>
      <c r="CK66" s="10" t="str">
        <f>IFERROR(__xludf.DUMMYFUNCTION("""COMPUTED_VALUE"""),"WA")</f>
        <v>WA</v>
      </c>
      <c r="CL66" s="10" t="str">
        <f>IFERROR(__xludf.DUMMYFUNCTION("""COMPUTED_VALUE"""),"WA")</f>
        <v>WA</v>
      </c>
      <c r="CM66" s="10" t="str">
        <f>IFERROR(__xludf.DUMMYFUNCTION("""COMPUTED_VALUE"""),"WA")</f>
        <v>WA</v>
      </c>
      <c r="CN66" s="10" t="str">
        <f>IFERROR(__xludf.DUMMYFUNCTION("""COMPUTED_VALUE"""),"WA")</f>
        <v>WA</v>
      </c>
      <c r="CO66" s="11" t="str">
        <f>IFERROR(__xludf.DUMMYFUNCTION("""COMPUTED_VALUE"""),"-")</f>
        <v>-</v>
      </c>
      <c r="CP66" s="10" t="str">
        <f>IFERROR(__xludf.DUMMYFUNCTION("""COMPUTED_VALUE"""),"-")</f>
        <v>-</v>
      </c>
      <c r="CQ66" s="10" t="str">
        <f>IFERROR(__xludf.DUMMYFUNCTION("""COMPUTED_VALUE"""),"-")</f>
        <v>-</v>
      </c>
      <c r="CR66" s="10" t="str">
        <f>IFERROR(__xludf.DUMMYFUNCTION("""COMPUTED_VALUE"""),"-")</f>
        <v>-</v>
      </c>
      <c r="CS66" s="10" t="str">
        <f>IFERROR(__xludf.DUMMYFUNCTION("""COMPUTED_VALUE"""),"-")</f>
        <v>-</v>
      </c>
      <c r="CT66" s="10" t="str">
        <f>IFERROR(__xludf.DUMMYFUNCTION("""COMPUTED_VALUE"""),"-")</f>
        <v>-</v>
      </c>
      <c r="CU66" s="10" t="str">
        <f>IFERROR(__xludf.DUMMYFUNCTION("""COMPUTED_VALUE"""),"-")</f>
        <v>-</v>
      </c>
      <c r="CV66" s="10" t="str">
        <f>IFERROR(__xludf.DUMMYFUNCTION("""COMPUTED_VALUE"""),"-")</f>
        <v>-</v>
      </c>
      <c r="CW66" s="10" t="str">
        <f>IFERROR(__xludf.DUMMYFUNCTION("""COMPUTED_VALUE"""),"-")</f>
        <v>-</v>
      </c>
      <c r="CX66" s="10" t="str">
        <f>IFERROR(__xludf.DUMMYFUNCTION("""COMPUTED_VALUE"""),"-")</f>
        <v>-</v>
      </c>
      <c r="CY66" s="10" t="str">
        <f>IFERROR(__xludf.DUMMYFUNCTION("""COMPUTED_VALUE"""),"-")</f>
        <v>-</v>
      </c>
      <c r="CZ66" s="10" t="str">
        <f>IFERROR(__xludf.DUMMYFUNCTION("""COMPUTED_VALUE"""),"-")</f>
        <v>-</v>
      </c>
      <c r="DA66" s="10" t="str">
        <f>IFERROR(__xludf.DUMMYFUNCTION("""COMPUTED_VALUE"""),"-")</f>
        <v>-</v>
      </c>
      <c r="DB66" s="10" t="str">
        <f>IFERROR(__xludf.DUMMYFUNCTION("""COMPUTED_VALUE"""),"-")</f>
        <v>-</v>
      </c>
      <c r="DC66" s="10" t="str">
        <f>IFERROR(__xludf.DUMMYFUNCTION("""COMPUTED_VALUE"""),"-")</f>
        <v>-</v>
      </c>
      <c r="DD66" s="10" t="str">
        <f>IFERROR(__xludf.DUMMYFUNCTION("""COMPUTED_VALUE"""),"-")</f>
        <v>-</v>
      </c>
      <c r="DE66" s="10" t="str">
        <f>IFERROR(__xludf.DUMMYFUNCTION("""COMPUTED_VALUE"""),"-")</f>
        <v>-</v>
      </c>
      <c r="DF66" s="10" t="str">
        <f>IFERROR(__xludf.DUMMYFUNCTION("""COMPUTED_VALUE"""),"-")</f>
        <v>-</v>
      </c>
      <c r="DG66" s="10" t="str">
        <f>IFERROR(__xludf.DUMMYFUNCTION("""COMPUTED_VALUE"""),"-")</f>
        <v>-</v>
      </c>
      <c r="DH66" s="10" t="str">
        <f>IFERROR(__xludf.DUMMYFUNCTION("""COMPUTED_VALUE"""),"-")</f>
        <v>-</v>
      </c>
      <c r="DI66" s="10" t="str">
        <f>IFERROR(__xludf.DUMMYFUNCTION("""COMPUTED_VALUE"""),"-")</f>
        <v>-</v>
      </c>
      <c r="DJ66" s="10" t="str">
        <f>IFERROR(__xludf.DUMMYFUNCTION("""COMPUTED_VALUE"""),"-")</f>
        <v>-</v>
      </c>
      <c r="DK66" s="10" t="str">
        <f>IFERROR(__xludf.DUMMYFUNCTION("""COMPUTED_VALUE"""),"-")</f>
        <v>-</v>
      </c>
      <c r="DL66" s="10" t="str">
        <f>IFERROR(__xludf.DUMMYFUNCTION("""COMPUTED_VALUE"""),"-")</f>
        <v>-</v>
      </c>
      <c r="DM66" s="10" t="str">
        <f>IFERROR(__xludf.DUMMYFUNCTION("""COMPUTED_VALUE"""),"-")</f>
        <v>-</v>
      </c>
      <c r="DN66" s="10" t="str">
        <f>IFERROR(__xludf.DUMMYFUNCTION("""COMPUTED_VALUE"""),"-")</f>
        <v>-</v>
      </c>
      <c r="DO66" s="10" t="str">
        <f>IFERROR(__xludf.DUMMYFUNCTION("""COMPUTED_VALUE"""),"-")</f>
        <v>-</v>
      </c>
      <c r="DP66" s="10" t="str">
        <f>IFERROR(__xludf.DUMMYFUNCTION("""COMPUTED_VALUE"""),"-")</f>
        <v>-</v>
      </c>
      <c r="DQ66" s="10" t="str">
        <f>IFERROR(__xludf.DUMMYFUNCTION("""COMPUTED_VALUE"""),"-")</f>
        <v>-</v>
      </c>
      <c r="DR66" s="10" t="str">
        <f>IFERROR(__xludf.DUMMYFUNCTION("""COMPUTED_VALUE"""),"-")</f>
        <v>-</v>
      </c>
      <c r="DS66" s="10" t="str">
        <f>IFERROR(__xludf.DUMMYFUNCTION("""COMPUTED_VALUE"""),"-")</f>
        <v>-</v>
      </c>
      <c r="DT66" s="10" t="str">
        <f>IFERROR(__xludf.DUMMYFUNCTION("""COMPUTED_VALUE"""),"-")</f>
        <v>-</v>
      </c>
      <c r="DU66" s="10" t="str">
        <f>IFERROR(__xludf.DUMMYFUNCTION("""COMPUTED_VALUE"""),"-")</f>
        <v>-</v>
      </c>
      <c r="DV66" s="10" t="str">
        <f>IFERROR(__xludf.DUMMYFUNCTION("""COMPUTED_VALUE"""),"-")</f>
        <v>-</v>
      </c>
      <c r="DW66" s="10" t="str">
        <f>IFERROR(__xludf.DUMMYFUNCTION("""COMPUTED_VALUE"""),"-")</f>
        <v>-</v>
      </c>
      <c r="DX66" s="10" t="str">
        <f>IFERROR(__xludf.DUMMYFUNCTION("""COMPUTED_VALUE"""),"-")</f>
        <v>-</v>
      </c>
      <c r="DY66" s="10" t="str">
        <f>IFERROR(__xludf.DUMMYFUNCTION("""COMPUTED_VALUE"""),"-")</f>
        <v>-</v>
      </c>
      <c r="DZ66" s="10" t="str">
        <f>IFERROR(__xludf.DUMMYFUNCTION("""COMPUTED_VALUE"""),"-")</f>
        <v>-</v>
      </c>
      <c r="EA66" s="10" t="str">
        <f>IFERROR(__xludf.DUMMYFUNCTION("""COMPUTED_VALUE"""),"-")</f>
        <v>-</v>
      </c>
      <c r="EB66" s="10" t="str">
        <f>IFERROR(__xludf.DUMMYFUNCTION("""COMPUTED_VALUE"""),"-")</f>
        <v>-</v>
      </c>
      <c r="EC66" s="10" t="str">
        <f>IFERROR(__xludf.DUMMYFUNCTION("""COMPUTED_VALUE"""),"-")</f>
        <v>-</v>
      </c>
      <c r="ED66" s="10" t="str">
        <f>IFERROR(__xludf.DUMMYFUNCTION("""COMPUTED_VALUE"""),"-")</f>
        <v>-</v>
      </c>
      <c r="EE66" s="10" t="str">
        <f>IFERROR(__xludf.DUMMYFUNCTION("""COMPUTED_VALUE"""),"-")</f>
        <v>-</v>
      </c>
      <c r="EF66" s="10" t="str">
        <f>IFERROR(__xludf.DUMMYFUNCTION("""COMPUTED_VALUE"""),"-")</f>
        <v>-</v>
      </c>
      <c r="EG66" s="10" t="str">
        <f>IFERROR(__xludf.DUMMYFUNCTION("""COMPUTED_VALUE"""),"-")</f>
        <v>-</v>
      </c>
      <c r="EH66" s="10" t="str">
        <f>IFERROR(__xludf.DUMMYFUNCTION("""COMPUTED_VALUE"""),"-")</f>
        <v>-</v>
      </c>
      <c r="EI66" s="10" t="str">
        <f>IFERROR(__xludf.DUMMYFUNCTION("""COMPUTED_VALUE"""),"-")</f>
        <v>-</v>
      </c>
      <c r="EJ66" s="10" t="str">
        <f>IFERROR(__xludf.DUMMYFUNCTION("""COMPUTED_VALUE"""),"-")</f>
        <v>-</v>
      </c>
      <c r="EK66" s="10" t="str">
        <f>IFERROR(__xludf.DUMMYFUNCTION("""COMPUTED_VALUE"""),"-")</f>
        <v>-</v>
      </c>
      <c r="EL66" s="10" t="str">
        <f>IFERROR(__xludf.DUMMYFUNCTION("""COMPUTED_VALUE"""),"-")</f>
        <v>-</v>
      </c>
      <c r="EM66" s="10" t="str">
        <f>IFERROR(__xludf.DUMMYFUNCTION("""COMPUTED_VALUE"""),"-")</f>
        <v>-</v>
      </c>
      <c r="EN66" s="10" t="str">
        <f>IFERROR(__xludf.DUMMYFUNCTION("""COMPUTED_VALUE"""),"-")</f>
        <v>-</v>
      </c>
      <c r="EO66" s="10" t="str">
        <f>IFERROR(__xludf.DUMMYFUNCTION("""COMPUTED_VALUE"""),"-")</f>
        <v>-</v>
      </c>
      <c r="EP66" s="10" t="str">
        <f>IFERROR(__xludf.DUMMYFUNCTION("""COMPUTED_VALUE"""),"-")</f>
        <v>-</v>
      </c>
      <c r="EQ66" s="10" t="str">
        <f>IFERROR(__xludf.DUMMYFUNCTION("""COMPUTED_VALUE"""),"-")</f>
        <v>-</v>
      </c>
      <c r="ER66" s="10" t="str">
        <f>IFERROR(__xludf.DUMMYFUNCTION("""COMPUTED_VALUE"""),"-")</f>
        <v>-</v>
      </c>
      <c r="ES66" s="10" t="str">
        <f>IFERROR(__xludf.DUMMYFUNCTION("""COMPUTED_VALUE"""),"-")</f>
        <v>-</v>
      </c>
      <c r="ET66" s="10" t="str">
        <f>IFERROR(__xludf.DUMMYFUNCTION("""COMPUTED_VALUE"""),"-")</f>
        <v>-</v>
      </c>
      <c r="EU66" s="10" t="str">
        <f>IFERROR(__xludf.DUMMYFUNCTION("""COMPUTED_VALUE"""),"-")</f>
        <v>-</v>
      </c>
      <c r="EV66" s="10" t="str">
        <f>IFERROR(__xludf.DUMMYFUNCTION("""COMPUTED_VALUE"""),"-")</f>
        <v>-</v>
      </c>
      <c r="EW66" s="10" t="str">
        <f>IFERROR(__xludf.DUMMYFUNCTION("""COMPUTED_VALUE"""),"-")</f>
        <v>-</v>
      </c>
      <c r="EX66" s="10" t="str">
        <f>IFERROR(__xludf.DUMMYFUNCTION("""COMPUTED_VALUE"""),"-")</f>
        <v>-</v>
      </c>
      <c r="EY66" s="10" t="str">
        <f>IFERROR(__xludf.DUMMYFUNCTION("""COMPUTED_VALUE"""),"-")</f>
        <v>-</v>
      </c>
      <c r="EZ66" s="10" t="str">
        <f>IFERROR(__xludf.DUMMYFUNCTION("""COMPUTED_VALUE"""),"-")</f>
        <v>-</v>
      </c>
      <c r="FA66" s="10" t="str">
        <f>IFERROR(__xludf.DUMMYFUNCTION("""COMPUTED_VALUE"""),"-")</f>
        <v>-</v>
      </c>
      <c r="FB66" s="10" t="str">
        <f>IFERROR(__xludf.DUMMYFUNCTION("""COMPUTED_VALUE"""),"-")</f>
        <v>-</v>
      </c>
      <c r="FC66" s="10" t="str">
        <f>IFERROR(__xludf.DUMMYFUNCTION("""COMPUTED_VALUE"""),"-")</f>
        <v>-</v>
      </c>
      <c r="FD66" s="11" t="str">
        <f>IFERROR(__xludf.DUMMYFUNCTION("""COMPUTED_VALUE"""),"-")</f>
        <v>-</v>
      </c>
      <c r="FE66" s="10" t="str">
        <f>IFERROR(__xludf.DUMMYFUNCTION("""COMPUTED_VALUE"""),"-")</f>
        <v>-</v>
      </c>
      <c r="FF66" s="10" t="str">
        <f>IFERROR(__xludf.DUMMYFUNCTION("""COMPUTED_VALUE"""),"-")</f>
        <v>-</v>
      </c>
      <c r="FG66" s="10" t="str">
        <f>IFERROR(__xludf.DUMMYFUNCTION("""COMPUTED_VALUE"""),"-")</f>
        <v>-</v>
      </c>
      <c r="FH66" s="10" t="str">
        <f>IFERROR(__xludf.DUMMYFUNCTION("""COMPUTED_VALUE"""),"-")</f>
        <v>-</v>
      </c>
      <c r="FI66" s="10" t="str">
        <f>IFERROR(__xludf.DUMMYFUNCTION("""COMPUTED_VALUE"""),"-")</f>
        <v>-</v>
      </c>
      <c r="FJ66" s="10" t="str">
        <f>IFERROR(__xludf.DUMMYFUNCTION("""COMPUTED_VALUE"""),"-")</f>
        <v>-</v>
      </c>
      <c r="FK66" s="10" t="str">
        <f>IFERROR(__xludf.DUMMYFUNCTION("""COMPUTED_VALUE"""),"-")</f>
        <v>-</v>
      </c>
      <c r="FL66" s="10" t="str">
        <f>IFERROR(__xludf.DUMMYFUNCTION("""COMPUTED_VALUE"""),"-")</f>
        <v>-</v>
      </c>
      <c r="FM66" s="10" t="str">
        <f>IFERROR(__xludf.DUMMYFUNCTION("""COMPUTED_VALUE"""),"-")</f>
        <v>-</v>
      </c>
      <c r="FN66" s="10" t="str">
        <f>IFERROR(__xludf.DUMMYFUNCTION("""COMPUTED_VALUE"""),"-")</f>
        <v>-</v>
      </c>
      <c r="FO66" s="10" t="str">
        <f>IFERROR(__xludf.DUMMYFUNCTION("""COMPUTED_VALUE"""),"-")</f>
        <v>-</v>
      </c>
      <c r="FP66" s="10" t="str">
        <f>IFERROR(__xludf.DUMMYFUNCTION("""COMPUTED_VALUE"""),"-")</f>
        <v>-</v>
      </c>
      <c r="FQ66" s="10" t="str">
        <f>IFERROR(__xludf.DUMMYFUNCTION("""COMPUTED_VALUE"""),"-")</f>
        <v>-</v>
      </c>
      <c r="FR66" s="10" t="str">
        <f>IFERROR(__xludf.DUMMYFUNCTION("""COMPUTED_VALUE"""),"-")</f>
        <v>-</v>
      </c>
      <c r="FS66" s="10" t="str">
        <f>IFERROR(__xludf.DUMMYFUNCTION("""COMPUTED_VALUE"""),"-")</f>
        <v>-</v>
      </c>
      <c r="FT66" s="10" t="str">
        <f>IFERROR(__xludf.DUMMYFUNCTION("""COMPUTED_VALUE"""),"-")</f>
        <v>-</v>
      </c>
      <c r="FU66" s="10" t="str">
        <f>IFERROR(__xludf.DUMMYFUNCTION("""COMPUTED_VALUE"""),"-")</f>
        <v>-</v>
      </c>
      <c r="FV66" s="10" t="str">
        <f>IFERROR(__xludf.DUMMYFUNCTION("""COMPUTED_VALUE"""),"-")</f>
        <v>-</v>
      </c>
      <c r="FW66" s="10" t="str">
        <f>IFERROR(__xludf.DUMMYFUNCTION("""COMPUTED_VALUE"""),"-")</f>
        <v>-</v>
      </c>
      <c r="FX66" s="10" t="str">
        <f>IFERROR(__xludf.DUMMYFUNCTION("""COMPUTED_VALUE"""),"-")</f>
        <v>-</v>
      </c>
      <c r="FY66" s="10" t="str">
        <f>IFERROR(__xludf.DUMMYFUNCTION("""COMPUTED_VALUE"""),"-")</f>
        <v>-</v>
      </c>
      <c r="FZ66" s="10" t="str">
        <f>IFERROR(__xludf.DUMMYFUNCTION("""COMPUTED_VALUE"""),"-")</f>
        <v>-</v>
      </c>
      <c r="GA66" s="10" t="str">
        <f>IFERROR(__xludf.DUMMYFUNCTION("""COMPUTED_VALUE"""),"-")</f>
        <v>-</v>
      </c>
      <c r="GB66" s="10" t="str">
        <f>IFERROR(__xludf.DUMMYFUNCTION("""COMPUTED_VALUE"""),"-")</f>
        <v>-</v>
      </c>
      <c r="GC66" s="10" t="str">
        <f>IFERROR(__xludf.DUMMYFUNCTION("""COMPUTED_VALUE"""),"-")</f>
        <v>-</v>
      </c>
      <c r="GD66" s="10" t="str">
        <f>IFERROR(__xludf.DUMMYFUNCTION("""COMPUTED_VALUE"""),"-")</f>
        <v>-</v>
      </c>
      <c r="GE66" s="10" t="str">
        <f>IFERROR(__xludf.DUMMYFUNCTION("""COMPUTED_VALUE"""),"-")</f>
        <v>-</v>
      </c>
      <c r="GF66" s="10" t="str">
        <f>IFERROR(__xludf.DUMMYFUNCTION("""COMPUTED_VALUE"""),"-")</f>
        <v>-</v>
      </c>
      <c r="GG66" s="10" t="str">
        <f>IFERROR(__xludf.DUMMYFUNCTION("""COMPUTED_VALUE"""),"-")</f>
        <v>-</v>
      </c>
      <c r="GH66" s="10" t="str">
        <f>IFERROR(__xludf.DUMMYFUNCTION("""COMPUTED_VALUE"""),"-")</f>
        <v>-</v>
      </c>
      <c r="GI66" s="10" t="str">
        <f>IFERROR(__xludf.DUMMYFUNCTION("""COMPUTED_VALUE"""),"-")</f>
        <v>-</v>
      </c>
      <c r="GJ66" s="10" t="str">
        <f>IFERROR(__xludf.DUMMYFUNCTION("""COMPUTED_VALUE"""),"-")</f>
        <v>-</v>
      </c>
      <c r="GK66" s="10" t="str">
        <f>IFERROR(__xludf.DUMMYFUNCTION("""COMPUTED_VALUE"""),"-")</f>
        <v>-</v>
      </c>
      <c r="GL66" s="10" t="str">
        <f>IFERROR(__xludf.DUMMYFUNCTION("""COMPUTED_VALUE"""),"-")</f>
        <v>-</v>
      </c>
      <c r="GM66" s="10" t="str">
        <f>IFERROR(__xludf.DUMMYFUNCTION("""COMPUTED_VALUE"""),"-")</f>
        <v>-</v>
      </c>
      <c r="GN66" s="10" t="str">
        <f>IFERROR(__xludf.DUMMYFUNCTION("""COMPUTED_VALUE"""),"-")</f>
        <v>-</v>
      </c>
      <c r="GO66" s="10" t="str">
        <f>IFERROR(__xludf.DUMMYFUNCTION("""COMPUTED_VALUE"""),"-")</f>
        <v>-</v>
      </c>
      <c r="GP66" s="10" t="str">
        <f>IFERROR(__xludf.DUMMYFUNCTION("""COMPUTED_VALUE"""),"-")</f>
        <v>-</v>
      </c>
      <c r="GQ66" s="10" t="str">
        <f>IFERROR(__xludf.DUMMYFUNCTION("""COMPUTED_VALUE"""),"-")</f>
        <v>-</v>
      </c>
      <c r="GR66" s="10" t="str">
        <f>IFERROR(__xludf.DUMMYFUNCTION("""COMPUTED_VALUE"""),"-")</f>
        <v>-</v>
      </c>
      <c r="GS66" s="10" t="str">
        <f>IFERROR(__xludf.DUMMYFUNCTION("""COMPUTED_VALUE"""),"-")</f>
        <v>-</v>
      </c>
      <c r="GT66" s="10" t="str">
        <f>IFERROR(__xludf.DUMMYFUNCTION("""COMPUTED_VALUE"""),"-")</f>
        <v>-</v>
      </c>
      <c r="GU66" s="10" t="str">
        <f>IFERROR(__xludf.DUMMYFUNCTION("""COMPUTED_VALUE"""),"-")</f>
        <v>-</v>
      </c>
      <c r="GV66" s="10" t="str">
        <f>IFERROR(__xludf.DUMMYFUNCTION("""COMPUTED_VALUE"""),"-")</f>
        <v>-</v>
      </c>
      <c r="GW66" s="10" t="str">
        <f>IFERROR(__xludf.DUMMYFUNCTION("""COMPUTED_VALUE"""),"-")</f>
        <v>-</v>
      </c>
      <c r="GX66" s="10" t="str">
        <f>IFERROR(__xludf.DUMMYFUNCTION("""COMPUTED_VALUE"""),"-")</f>
        <v>-</v>
      </c>
      <c r="GY66" s="10" t="str">
        <f>IFERROR(__xludf.DUMMYFUNCTION("""COMPUTED_VALUE"""),"-")</f>
        <v>-</v>
      </c>
      <c r="GZ66" s="10" t="str">
        <f>IFERROR(__xludf.DUMMYFUNCTION("""COMPUTED_VALUE"""),"-")</f>
        <v>-</v>
      </c>
      <c r="HA66" s="10" t="str">
        <f>IFERROR(__xludf.DUMMYFUNCTION("""COMPUTED_VALUE"""),"-")</f>
        <v>-</v>
      </c>
      <c r="HB66" s="10" t="str">
        <f>IFERROR(__xludf.DUMMYFUNCTION("""COMPUTED_VALUE"""),"-")</f>
        <v>-</v>
      </c>
      <c r="HC66" s="10" t="str">
        <f>IFERROR(__xludf.DUMMYFUNCTION("""COMPUTED_VALUE"""),"-")</f>
        <v>-</v>
      </c>
      <c r="HD66" s="10" t="str">
        <f>IFERROR(__xludf.DUMMYFUNCTION("""COMPUTED_VALUE"""),"-")</f>
        <v>-</v>
      </c>
      <c r="HE66" s="10" t="str">
        <f>IFERROR(__xludf.DUMMYFUNCTION("""COMPUTED_VALUE"""),"-")</f>
        <v>-</v>
      </c>
      <c r="HF66" s="10" t="str">
        <f>IFERROR(__xludf.DUMMYFUNCTION("""COMPUTED_VALUE"""),"-")</f>
        <v>-</v>
      </c>
      <c r="HG66" s="10" t="str">
        <f>IFERROR(__xludf.DUMMYFUNCTION("""COMPUTED_VALUE"""),"-")</f>
        <v>-</v>
      </c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</row>
    <row r="67">
      <c r="A67" s="7"/>
      <c r="B67" s="8"/>
      <c r="C67" s="8" t="str">
        <f t="shared" si="1"/>
        <v>63 - 67</v>
      </c>
      <c r="D67" s="7" t="str">
        <f>IFERROR(__xludf.DUMMYFUNCTION("""COMPUTED_VALUE"""),"Necake")</f>
        <v>Necake</v>
      </c>
      <c r="E67" s="7" t="str">
        <f>IFERROR(__xludf.DUMMYFUNCTION("""COMPUTED_VALUE"""),"Nemanja")</f>
        <v>Nemanja</v>
      </c>
      <c r="F67" s="7" t="str">
        <f>IFERROR(__xludf.DUMMYFUNCTION("""COMPUTED_VALUE"""),"Milanović")</f>
        <v>Milanović</v>
      </c>
      <c r="G67" s="9">
        <f>IFERROR(__xludf.DUMMYFUNCTION("""COMPUTED_VALUE"""),36.0)</f>
        <v>36</v>
      </c>
      <c r="H67" s="7" t="str">
        <f>IFERROR(__xludf.DUMMYFUNCTION("""COMPUTED_VALUE"""),"ODOBREN")</f>
        <v>ODOBREN</v>
      </c>
      <c r="I67" s="7" t="str">
        <f>IFERROR(__xludf.DUMMYFUNCTION("""COMPUTED_VALUE"""),"Požarevac")</f>
        <v>Požarevac</v>
      </c>
      <c r="J67" s="7" t="str">
        <f>IFERROR(__xludf.DUMMYFUNCTION("""COMPUTED_VALUE"""),"Požarevačka gimnazija")</f>
        <v>Požarevačka gimnazija</v>
      </c>
      <c r="K67" s="7" t="str">
        <f>IFERROR(__xludf.DUMMYFUNCTION("""COMPUTED_VALUE"""),"III")</f>
        <v>III</v>
      </c>
      <c r="L67" s="7" t="str">
        <f>IFERROR(__xludf.DUMMYFUNCTION("""COMPUTED_VALUE"""),"B")</f>
        <v>B</v>
      </c>
      <c r="M67" s="7" t="str">
        <f>IFERROR(__xludf.DUMMYFUNCTION("""COMPUTED_VALUE"""),"Helena Jovanović")</f>
        <v>Helena Jovanović</v>
      </c>
      <c r="N67" s="11">
        <f>IFERROR(__xludf.DUMMYFUNCTION("""COMPUTED_VALUE"""),15.0)</f>
        <v>15</v>
      </c>
      <c r="O67" s="10">
        <f>IFERROR(__xludf.DUMMYFUNCTION("""COMPUTED_VALUE"""),21.0)</f>
        <v>21</v>
      </c>
      <c r="P67" s="10" t="str">
        <f>IFERROR(__xludf.DUMMYFUNCTION("""COMPUTED_VALUE"""),"-")</f>
        <v>-</v>
      </c>
      <c r="Q67" s="10" t="str">
        <f>IFERROR(__xludf.DUMMYFUNCTION("""COMPUTED_VALUE"""),"-")</f>
        <v>-</v>
      </c>
      <c r="R67" s="10" t="str">
        <f>IFERROR(__xludf.DUMMYFUNCTION("""COMPUTED_VALUE"""),"-")</f>
        <v>-</v>
      </c>
      <c r="S67" s="10" t="str">
        <f>IFERROR(__xludf.DUMMYFUNCTION("""COMPUTED_VALUE"""),"-")</f>
        <v>-</v>
      </c>
      <c r="T67" s="11">
        <f>IFERROR(__xludf.DUMMYFUNCTION("""COMPUTED_VALUE"""),1.0)</f>
        <v>1</v>
      </c>
      <c r="U67" s="10">
        <f>IFERROR(__xludf.DUMMYFUNCTION("""COMPUTED_VALUE"""),1.0)</f>
        <v>1</v>
      </c>
      <c r="V67" s="10">
        <f>IFERROR(__xludf.DUMMYFUNCTION("""COMPUTED_VALUE"""),1.0)</f>
        <v>1</v>
      </c>
      <c r="W67" s="10">
        <f>IFERROR(__xludf.DUMMYFUNCTION("""COMPUTED_VALUE"""),1.0)</f>
        <v>1</v>
      </c>
      <c r="X67" s="10">
        <f>IFERROR(__xludf.DUMMYFUNCTION("""COMPUTED_VALUE"""),1.0)</f>
        <v>1</v>
      </c>
      <c r="Y67" s="10">
        <f>IFERROR(__xludf.DUMMYFUNCTION("""COMPUTED_VALUE"""),1.0)</f>
        <v>1</v>
      </c>
      <c r="Z67" s="10">
        <f>IFERROR(__xludf.DUMMYFUNCTION("""COMPUTED_VALUE"""),1.0)</f>
        <v>1</v>
      </c>
      <c r="AA67" s="10">
        <f>IFERROR(__xludf.DUMMYFUNCTION("""COMPUTED_VALUE"""),1.0)</f>
        <v>1</v>
      </c>
      <c r="AB67" s="10" t="str">
        <f>IFERROR(__xludf.DUMMYFUNCTION("""COMPUTED_VALUE"""),"TLE")</f>
        <v>TLE</v>
      </c>
      <c r="AC67" s="10">
        <f>IFERROR(__xludf.DUMMYFUNCTION("""COMPUTED_VALUE"""),1.0)</f>
        <v>1</v>
      </c>
      <c r="AD67" s="10">
        <f>IFERROR(__xludf.DUMMYFUNCTION("""COMPUTED_VALUE"""),1.0)</f>
        <v>1</v>
      </c>
      <c r="AE67" s="10" t="str">
        <f>IFERROR(__xludf.DUMMYFUNCTION("""COMPUTED_VALUE"""),"TLE")</f>
        <v>TLE</v>
      </c>
      <c r="AF67" s="10" t="str">
        <f>IFERROR(__xludf.DUMMYFUNCTION("""COMPUTED_VALUE"""),"TLE")</f>
        <v>TLE</v>
      </c>
      <c r="AG67" s="10" t="str">
        <f>IFERROR(__xludf.DUMMYFUNCTION("""COMPUTED_VALUE"""),"TLE")</f>
        <v>TLE</v>
      </c>
      <c r="AH67" s="10" t="str">
        <f>IFERROR(__xludf.DUMMYFUNCTION("""COMPUTED_VALUE"""),"TLE")</f>
        <v>TLE</v>
      </c>
      <c r="AI67" s="10" t="str">
        <f>IFERROR(__xludf.DUMMYFUNCTION("""COMPUTED_VALUE"""),"TLE")</f>
        <v>TLE</v>
      </c>
      <c r="AJ67" s="10" t="str">
        <f>IFERROR(__xludf.DUMMYFUNCTION("""COMPUTED_VALUE"""),"TLE")</f>
        <v>TLE</v>
      </c>
      <c r="AK67" s="10" t="str">
        <f>IFERROR(__xludf.DUMMYFUNCTION("""COMPUTED_VALUE"""),"TLE")</f>
        <v>TLE</v>
      </c>
      <c r="AL67" s="10" t="str">
        <f>IFERROR(__xludf.DUMMYFUNCTION("""COMPUTED_VALUE"""),"TLE")</f>
        <v>TLE</v>
      </c>
      <c r="AM67" s="10" t="str">
        <f>IFERROR(__xludf.DUMMYFUNCTION("""COMPUTED_VALUE"""),"TLE")</f>
        <v>TLE</v>
      </c>
      <c r="AN67" s="11">
        <f>IFERROR(__xludf.DUMMYFUNCTION("""COMPUTED_VALUE"""),1.0)</f>
        <v>1</v>
      </c>
      <c r="AO67" s="10">
        <f>IFERROR(__xludf.DUMMYFUNCTION("""COMPUTED_VALUE"""),1.0)</f>
        <v>1</v>
      </c>
      <c r="AP67" s="10">
        <f>IFERROR(__xludf.DUMMYFUNCTION("""COMPUTED_VALUE"""),1.0)</f>
        <v>1</v>
      </c>
      <c r="AQ67" s="10">
        <f>IFERROR(__xludf.DUMMYFUNCTION("""COMPUTED_VALUE"""),1.0)</f>
        <v>1</v>
      </c>
      <c r="AR67" s="10">
        <f>IFERROR(__xludf.DUMMYFUNCTION("""COMPUTED_VALUE"""),1.0)</f>
        <v>1</v>
      </c>
      <c r="AS67" s="10">
        <f>IFERROR(__xludf.DUMMYFUNCTION("""COMPUTED_VALUE"""),1.0)</f>
        <v>1</v>
      </c>
      <c r="AT67" s="10">
        <f>IFERROR(__xludf.DUMMYFUNCTION("""COMPUTED_VALUE"""),1.0)</f>
        <v>1</v>
      </c>
      <c r="AU67" s="10" t="str">
        <f>IFERROR(__xludf.DUMMYFUNCTION("""COMPUTED_VALUE"""),"WA")</f>
        <v>WA</v>
      </c>
      <c r="AV67" s="10">
        <f>IFERROR(__xludf.DUMMYFUNCTION("""COMPUTED_VALUE"""),1.0)</f>
        <v>1</v>
      </c>
      <c r="AW67" s="10">
        <f>IFERROR(__xludf.DUMMYFUNCTION("""COMPUTED_VALUE"""),1.0)</f>
        <v>1</v>
      </c>
      <c r="AX67" s="10" t="str">
        <f>IFERROR(__xludf.DUMMYFUNCTION("""COMPUTED_VALUE"""),"WA")</f>
        <v>WA</v>
      </c>
      <c r="AY67" s="10">
        <f>IFERROR(__xludf.DUMMYFUNCTION("""COMPUTED_VALUE"""),1.0)</f>
        <v>1</v>
      </c>
      <c r="AZ67" s="10" t="str">
        <f>IFERROR(__xludf.DUMMYFUNCTION("""COMPUTED_VALUE"""),"WA")</f>
        <v>WA</v>
      </c>
      <c r="BA67" s="10" t="str">
        <f>IFERROR(__xludf.DUMMYFUNCTION("""COMPUTED_VALUE"""),"WA")</f>
        <v>WA</v>
      </c>
      <c r="BB67" s="10">
        <f>IFERROR(__xludf.DUMMYFUNCTION("""COMPUTED_VALUE"""),1.0)</f>
        <v>1</v>
      </c>
      <c r="BC67" s="10" t="str">
        <f>IFERROR(__xludf.DUMMYFUNCTION("""COMPUTED_VALUE"""),"WA")</f>
        <v>WA</v>
      </c>
      <c r="BD67" s="10" t="str">
        <f>IFERROR(__xludf.DUMMYFUNCTION("""COMPUTED_VALUE"""),"WA")</f>
        <v>WA</v>
      </c>
      <c r="BE67" s="10">
        <f>IFERROR(__xludf.DUMMYFUNCTION("""COMPUTED_VALUE"""),1.0)</f>
        <v>1</v>
      </c>
      <c r="BF67" s="10">
        <f>IFERROR(__xludf.DUMMYFUNCTION("""COMPUTED_VALUE"""),1.0)</f>
        <v>1</v>
      </c>
      <c r="BG67" s="10" t="str">
        <f>IFERROR(__xludf.DUMMYFUNCTION("""COMPUTED_VALUE"""),"WA")</f>
        <v>WA</v>
      </c>
      <c r="BH67" s="10" t="str">
        <f>IFERROR(__xludf.DUMMYFUNCTION("""COMPUTED_VALUE"""),"WA")</f>
        <v>WA</v>
      </c>
      <c r="BI67" s="10" t="str">
        <f>IFERROR(__xludf.DUMMYFUNCTION("""COMPUTED_VALUE"""),"WA")</f>
        <v>WA</v>
      </c>
      <c r="BJ67" s="10" t="str">
        <f>IFERROR(__xludf.DUMMYFUNCTION("""COMPUTED_VALUE"""),"WA")</f>
        <v>WA</v>
      </c>
      <c r="BK67" s="10" t="str">
        <f>IFERROR(__xludf.DUMMYFUNCTION("""COMPUTED_VALUE"""),"WA")</f>
        <v>WA</v>
      </c>
      <c r="BL67" s="11" t="str">
        <f>IFERROR(__xludf.DUMMYFUNCTION("""COMPUTED_VALUE"""),"-")</f>
        <v>-</v>
      </c>
      <c r="BM67" s="10" t="str">
        <f>IFERROR(__xludf.DUMMYFUNCTION("""COMPUTED_VALUE"""),"-")</f>
        <v>-</v>
      </c>
      <c r="BN67" s="10" t="str">
        <f>IFERROR(__xludf.DUMMYFUNCTION("""COMPUTED_VALUE"""),"-")</f>
        <v>-</v>
      </c>
      <c r="BO67" s="10" t="str">
        <f>IFERROR(__xludf.DUMMYFUNCTION("""COMPUTED_VALUE"""),"-")</f>
        <v>-</v>
      </c>
      <c r="BP67" s="10" t="str">
        <f>IFERROR(__xludf.DUMMYFUNCTION("""COMPUTED_VALUE"""),"-")</f>
        <v>-</v>
      </c>
      <c r="BQ67" s="10" t="str">
        <f>IFERROR(__xludf.DUMMYFUNCTION("""COMPUTED_VALUE"""),"-")</f>
        <v>-</v>
      </c>
      <c r="BR67" s="10" t="str">
        <f>IFERROR(__xludf.DUMMYFUNCTION("""COMPUTED_VALUE"""),"-")</f>
        <v>-</v>
      </c>
      <c r="BS67" s="10" t="str">
        <f>IFERROR(__xludf.DUMMYFUNCTION("""COMPUTED_VALUE"""),"-")</f>
        <v>-</v>
      </c>
      <c r="BT67" s="10" t="str">
        <f>IFERROR(__xludf.DUMMYFUNCTION("""COMPUTED_VALUE"""),"-")</f>
        <v>-</v>
      </c>
      <c r="BU67" s="10" t="str">
        <f>IFERROR(__xludf.DUMMYFUNCTION("""COMPUTED_VALUE"""),"-")</f>
        <v>-</v>
      </c>
      <c r="BV67" s="10" t="str">
        <f>IFERROR(__xludf.DUMMYFUNCTION("""COMPUTED_VALUE"""),"-")</f>
        <v>-</v>
      </c>
      <c r="BW67" s="10" t="str">
        <f>IFERROR(__xludf.DUMMYFUNCTION("""COMPUTED_VALUE"""),"-")</f>
        <v>-</v>
      </c>
      <c r="BX67" s="10" t="str">
        <f>IFERROR(__xludf.DUMMYFUNCTION("""COMPUTED_VALUE"""),"-")</f>
        <v>-</v>
      </c>
      <c r="BY67" s="10" t="str">
        <f>IFERROR(__xludf.DUMMYFUNCTION("""COMPUTED_VALUE"""),"-")</f>
        <v>-</v>
      </c>
      <c r="BZ67" s="10" t="str">
        <f>IFERROR(__xludf.DUMMYFUNCTION("""COMPUTED_VALUE"""),"-")</f>
        <v>-</v>
      </c>
      <c r="CA67" s="10" t="str">
        <f>IFERROR(__xludf.DUMMYFUNCTION("""COMPUTED_VALUE"""),"-")</f>
        <v>-</v>
      </c>
      <c r="CB67" s="10" t="str">
        <f>IFERROR(__xludf.DUMMYFUNCTION("""COMPUTED_VALUE"""),"-")</f>
        <v>-</v>
      </c>
      <c r="CC67" s="10" t="str">
        <f>IFERROR(__xludf.DUMMYFUNCTION("""COMPUTED_VALUE"""),"-")</f>
        <v>-</v>
      </c>
      <c r="CD67" s="10" t="str">
        <f>IFERROR(__xludf.DUMMYFUNCTION("""COMPUTED_VALUE"""),"-")</f>
        <v>-</v>
      </c>
      <c r="CE67" s="10" t="str">
        <f>IFERROR(__xludf.DUMMYFUNCTION("""COMPUTED_VALUE"""),"-")</f>
        <v>-</v>
      </c>
      <c r="CF67" s="10" t="str">
        <f>IFERROR(__xludf.DUMMYFUNCTION("""COMPUTED_VALUE"""),"-")</f>
        <v>-</v>
      </c>
      <c r="CG67" s="10" t="str">
        <f>IFERROR(__xludf.DUMMYFUNCTION("""COMPUTED_VALUE"""),"-")</f>
        <v>-</v>
      </c>
      <c r="CH67" s="10" t="str">
        <f>IFERROR(__xludf.DUMMYFUNCTION("""COMPUTED_VALUE"""),"-")</f>
        <v>-</v>
      </c>
      <c r="CI67" s="10" t="str">
        <f>IFERROR(__xludf.DUMMYFUNCTION("""COMPUTED_VALUE"""),"-")</f>
        <v>-</v>
      </c>
      <c r="CJ67" s="10" t="str">
        <f>IFERROR(__xludf.DUMMYFUNCTION("""COMPUTED_VALUE"""),"-")</f>
        <v>-</v>
      </c>
      <c r="CK67" s="10" t="str">
        <f>IFERROR(__xludf.DUMMYFUNCTION("""COMPUTED_VALUE"""),"-")</f>
        <v>-</v>
      </c>
      <c r="CL67" s="10" t="str">
        <f>IFERROR(__xludf.DUMMYFUNCTION("""COMPUTED_VALUE"""),"-")</f>
        <v>-</v>
      </c>
      <c r="CM67" s="10" t="str">
        <f>IFERROR(__xludf.DUMMYFUNCTION("""COMPUTED_VALUE"""),"-")</f>
        <v>-</v>
      </c>
      <c r="CN67" s="10" t="str">
        <f>IFERROR(__xludf.DUMMYFUNCTION("""COMPUTED_VALUE"""),"-")</f>
        <v>-</v>
      </c>
      <c r="CO67" s="11" t="str">
        <f>IFERROR(__xludf.DUMMYFUNCTION("""COMPUTED_VALUE"""),"-")</f>
        <v>-</v>
      </c>
      <c r="CP67" s="10" t="str">
        <f>IFERROR(__xludf.DUMMYFUNCTION("""COMPUTED_VALUE"""),"-")</f>
        <v>-</v>
      </c>
      <c r="CQ67" s="10" t="str">
        <f>IFERROR(__xludf.DUMMYFUNCTION("""COMPUTED_VALUE"""),"-")</f>
        <v>-</v>
      </c>
      <c r="CR67" s="10" t="str">
        <f>IFERROR(__xludf.DUMMYFUNCTION("""COMPUTED_VALUE"""),"-")</f>
        <v>-</v>
      </c>
      <c r="CS67" s="10" t="str">
        <f>IFERROR(__xludf.DUMMYFUNCTION("""COMPUTED_VALUE"""),"-")</f>
        <v>-</v>
      </c>
      <c r="CT67" s="10" t="str">
        <f>IFERROR(__xludf.DUMMYFUNCTION("""COMPUTED_VALUE"""),"-")</f>
        <v>-</v>
      </c>
      <c r="CU67" s="10" t="str">
        <f>IFERROR(__xludf.DUMMYFUNCTION("""COMPUTED_VALUE"""),"-")</f>
        <v>-</v>
      </c>
      <c r="CV67" s="10" t="str">
        <f>IFERROR(__xludf.DUMMYFUNCTION("""COMPUTED_VALUE"""),"-")</f>
        <v>-</v>
      </c>
      <c r="CW67" s="10" t="str">
        <f>IFERROR(__xludf.DUMMYFUNCTION("""COMPUTED_VALUE"""),"-")</f>
        <v>-</v>
      </c>
      <c r="CX67" s="10" t="str">
        <f>IFERROR(__xludf.DUMMYFUNCTION("""COMPUTED_VALUE"""),"-")</f>
        <v>-</v>
      </c>
      <c r="CY67" s="10" t="str">
        <f>IFERROR(__xludf.DUMMYFUNCTION("""COMPUTED_VALUE"""),"-")</f>
        <v>-</v>
      </c>
      <c r="CZ67" s="10" t="str">
        <f>IFERROR(__xludf.DUMMYFUNCTION("""COMPUTED_VALUE"""),"-")</f>
        <v>-</v>
      </c>
      <c r="DA67" s="10" t="str">
        <f>IFERROR(__xludf.DUMMYFUNCTION("""COMPUTED_VALUE"""),"-")</f>
        <v>-</v>
      </c>
      <c r="DB67" s="10" t="str">
        <f>IFERROR(__xludf.DUMMYFUNCTION("""COMPUTED_VALUE"""),"-")</f>
        <v>-</v>
      </c>
      <c r="DC67" s="10" t="str">
        <f>IFERROR(__xludf.DUMMYFUNCTION("""COMPUTED_VALUE"""),"-")</f>
        <v>-</v>
      </c>
      <c r="DD67" s="10" t="str">
        <f>IFERROR(__xludf.DUMMYFUNCTION("""COMPUTED_VALUE"""),"-")</f>
        <v>-</v>
      </c>
      <c r="DE67" s="10" t="str">
        <f>IFERROR(__xludf.DUMMYFUNCTION("""COMPUTED_VALUE"""),"-")</f>
        <v>-</v>
      </c>
      <c r="DF67" s="10" t="str">
        <f>IFERROR(__xludf.DUMMYFUNCTION("""COMPUTED_VALUE"""),"-")</f>
        <v>-</v>
      </c>
      <c r="DG67" s="10" t="str">
        <f>IFERROR(__xludf.DUMMYFUNCTION("""COMPUTED_VALUE"""),"-")</f>
        <v>-</v>
      </c>
      <c r="DH67" s="10" t="str">
        <f>IFERROR(__xludf.DUMMYFUNCTION("""COMPUTED_VALUE"""),"-")</f>
        <v>-</v>
      </c>
      <c r="DI67" s="10" t="str">
        <f>IFERROR(__xludf.DUMMYFUNCTION("""COMPUTED_VALUE"""),"-")</f>
        <v>-</v>
      </c>
      <c r="DJ67" s="10" t="str">
        <f>IFERROR(__xludf.DUMMYFUNCTION("""COMPUTED_VALUE"""),"-")</f>
        <v>-</v>
      </c>
      <c r="DK67" s="10" t="str">
        <f>IFERROR(__xludf.DUMMYFUNCTION("""COMPUTED_VALUE"""),"-")</f>
        <v>-</v>
      </c>
      <c r="DL67" s="10" t="str">
        <f>IFERROR(__xludf.DUMMYFUNCTION("""COMPUTED_VALUE"""),"-")</f>
        <v>-</v>
      </c>
      <c r="DM67" s="10" t="str">
        <f>IFERROR(__xludf.DUMMYFUNCTION("""COMPUTED_VALUE"""),"-")</f>
        <v>-</v>
      </c>
      <c r="DN67" s="10" t="str">
        <f>IFERROR(__xludf.DUMMYFUNCTION("""COMPUTED_VALUE"""),"-")</f>
        <v>-</v>
      </c>
      <c r="DO67" s="10" t="str">
        <f>IFERROR(__xludf.DUMMYFUNCTION("""COMPUTED_VALUE"""),"-")</f>
        <v>-</v>
      </c>
      <c r="DP67" s="10" t="str">
        <f>IFERROR(__xludf.DUMMYFUNCTION("""COMPUTED_VALUE"""),"-")</f>
        <v>-</v>
      </c>
      <c r="DQ67" s="10" t="str">
        <f>IFERROR(__xludf.DUMMYFUNCTION("""COMPUTED_VALUE"""),"-")</f>
        <v>-</v>
      </c>
      <c r="DR67" s="10" t="str">
        <f>IFERROR(__xludf.DUMMYFUNCTION("""COMPUTED_VALUE"""),"-")</f>
        <v>-</v>
      </c>
      <c r="DS67" s="10" t="str">
        <f>IFERROR(__xludf.DUMMYFUNCTION("""COMPUTED_VALUE"""),"-")</f>
        <v>-</v>
      </c>
      <c r="DT67" s="10" t="str">
        <f>IFERROR(__xludf.DUMMYFUNCTION("""COMPUTED_VALUE"""),"-")</f>
        <v>-</v>
      </c>
      <c r="DU67" s="10" t="str">
        <f>IFERROR(__xludf.DUMMYFUNCTION("""COMPUTED_VALUE"""),"-")</f>
        <v>-</v>
      </c>
      <c r="DV67" s="10" t="str">
        <f>IFERROR(__xludf.DUMMYFUNCTION("""COMPUTED_VALUE"""),"-")</f>
        <v>-</v>
      </c>
      <c r="DW67" s="10" t="str">
        <f>IFERROR(__xludf.DUMMYFUNCTION("""COMPUTED_VALUE"""),"-")</f>
        <v>-</v>
      </c>
      <c r="DX67" s="10" t="str">
        <f>IFERROR(__xludf.DUMMYFUNCTION("""COMPUTED_VALUE"""),"-")</f>
        <v>-</v>
      </c>
      <c r="DY67" s="10" t="str">
        <f>IFERROR(__xludf.DUMMYFUNCTION("""COMPUTED_VALUE"""),"-")</f>
        <v>-</v>
      </c>
      <c r="DZ67" s="10" t="str">
        <f>IFERROR(__xludf.DUMMYFUNCTION("""COMPUTED_VALUE"""),"-")</f>
        <v>-</v>
      </c>
      <c r="EA67" s="10" t="str">
        <f>IFERROR(__xludf.DUMMYFUNCTION("""COMPUTED_VALUE"""),"-")</f>
        <v>-</v>
      </c>
      <c r="EB67" s="10" t="str">
        <f>IFERROR(__xludf.DUMMYFUNCTION("""COMPUTED_VALUE"""),"-")</f>
        <v>-</v>
      </c>
      <c r="EC67" s="10" t="str">
        <f>IFERROR(__xludf.DUMMYFUNCTION("""COMPUTED_VALUE"""),"-")</f>
        <v>-</v>
      </c>
      <c r="ED67" s="10" t="str">
        <f>IFERROR(__xludf.DUMMYFUNCTION("""COMPUTED_VALUE"""),"-")</f>
        <v>-</v>
      </c>
      <c r="EE67" s="10" t="str">
        <f>IFERROR(__xludf.DUMMYFUNCTION("""COMPUTED_VALUE"""),"-")</f>
        <v>-</v>
      </c>
      <c r="EF67" s="10" t="str">
        <f>IFERROR(__xludf.DUMMYFUNCTION("""COMPUTED_VALUE"""),"-")</f>
        <v>-</v>
      </c>
      <c r="EG67" s="10" t="str">
        <f>IFERROR(__xludf.DUMMYFUNCTION("""COMPUTED_VALUE"""),"-")</f>
        <v>-</v>
      </c>
      <c r="EH67" s="10" t="str">
        <f>IFERROR(__xludf.DUMMYFUNCTION("""COMPUTED_VALUE"""),"-")</f>
        <v>-</v>
      </c>
      <c r="EI67" s="10" t="str">
        <f>IFERROR(__xludf.DUMMYFUNCTION("""COMPUTED_VALUE"""),"-")</f>
        <v>-</v>
      </c>
      <c r="EJ67" s="10" t="str">
        <f>IFERROR(__xludf.DUMMYFUNCTION("""COMPUTED_VALUE"""),"-")</f>
        <v>-</v>
      </c>
      <c r="EK67" s="10" t="str">
        <f>IFERROR(__xludf.DUMMYFUNCTION("""COMPUTED_VALUE"""),"-")</f>
        <v>-</v>
      </c>
      <c r="EL67" s="10" t="str">
        <f>IFERROR(__xludf.DUMMYFUNCTION("""COMPUTED_VALUE"""),"-")</f>
        <v>-</v>
      </c>
      <c r="EM67" s="10" t="str">
        <f>IFERROR(__xludf.DUMMYFUNCTION("""COMPUTED_VALUE"""),"-")</f>
        <v>-</v>
      </c>
      <c r="EN67" s="10" t="str">
        <f>IFERROR(__xludf.DUMMYFUNCTION("""COMPUTED_VALUE"""),"-")</f>
        <v>-</v>
      </c>
      <c r="EO67" s="10" t="str">
        <f>IFERROR(__xludf.DUMMYFUNCTION("""COMPUTED_VALUE"""),"-")</f>
        <v>-</v>
      </c>
      <c r="EP67" s="10" t="str">
        <f>IFERROR(__xludf.DUMMYFUNCTION("""COMPUTED_VALUE"""),"-")</f>
        <v>-</v>
      </c>
      <c r="EQ67" s="10" t="str">
        <f>IFERROR(__xludf.DUMMYFUNCTION("""COMPUTED_VALUE"""),"-")</f>
        <v>-</v>
      </c>
      <c r="ER67" s="10" t="str">
        <f>IFERROR(__xludf.DUMMYFUNCTION("""COMPUTED_VALUE"""),"-")</f>
        <v>-</v>
      </c>
      <c r="ES67" s="10" t="str">
        <f>IFERROR(__xludf.DUMMYFUNCTION("""COMPUTED_VALUE"""),"-")</f>
        <v>-</v>
      </c>
      <c r="ET67" s="10" t="str">
        <f>IFERROR(__xludf.DUMMYFUNCTION("""COMPUTED_VALUE"""),"-")</f>
        <v>-</v>
      </c>
      <c r="EU67" s="10" t="str">
        <f>IFERROR(__xludf.DUMMYFUNCTION("""COMPUTED_VALUE"""),"-")</f>
        <v>-</v>
      </c>
      <c r="EV67" s="10" t="str">
        <f>IFERROR(__xludf.DUMMYFUNCTION("""COMPUTED_VALUE"""),"-")</f>
        <v>-</v>
      </c>
      <c r="EW67" s="10" t="str">
        <f>IFERROR(__xludf.DUMMYFUNCTION("""COMPUTED_VALUE"""),"-")</f>
        <v>-</v>
      </c>
      <c r="EX67" s="10" t="str">
        <f>IFERROR(__xludf.DUMMYFUNCTION("""COMPUTED_VALUE"""),"-")</f>
        <v>-</v>
      </c>
      <c r="EY67" s="10" t="str">
        <f>IFERROR(__xludf.DUMMYFUNCTION("""COMPUTED_VALUE"""),"-")</f>
        <v>-</v>
      </c>
      <c r="EZ67" s="10" t="str">
        <f>IFERROR(__xludf.DUMMYFUNCTION("""COMPUTED_VALUE"""),"-")</f>
        <v>-</v>
      </c>
      <c r="FA67" s="10" t="str">
        <f>IFERROR(__xludf.DUMMYFUNCTION("""COMPUTED_VALUE"""),"-")</f>
        <v>-</v>
      </c>
      <c r="FB67" s="10" t="str">
        <f>IFERROR(__xludf.DUMMYFUNCTION("""COMPUTED_VALUE"""),"-")</f>
        <v>-</v>
      </c>
      <c r="FC67" s="10" t="str">
        <f>IFERROR(__xludf.DUMMYFUNCTION("""COMPUTED_VALUE"""),"-")</f>
        <v>-</v>
      </c>
      <c r="FD67" s="11" t="str">
        <f>IFERROR(__xludf.DUMMYFUNCTION("""COMPUTED_VALUE"""),"-")</f>
        <v>-</v>
      </c>
      <c r="FE67" s="10" t="str">
        <f>IFERROR(__xludf.DUMMYFUNCTION("""COMPUTED_VALUE"""),"-")</f>
        <v>-</v>
      </c>
      <c r="FF67" s="10" t="str">
        <f>IFERROR(__xludf.DUMMYFUNCTION("""COMPUTED_VALUE"""),"-")</f>
        <v>-</v>
      </c>
      <c r="FG67" s="10" t="str">
        <f>IFERROR(__xludf.DUMMYFUNCTION("""COMPUTED_VALUE"""),"-")</f>
        <v>-</v>
      </c>
      <c r="FH67" s="10" t="str">
        <f>IFERROR(__xludf.DUMMYFUNCTION("""COMPUTED_VALUE"""),"-")</f>
        <v>-</v>
      </c>
      <c r="FI67" s="10" t="str">
        <f>IFERROR(__xludf.DUMMYFUNCTION("""COMPUTED_VALUE"""),"-")</f>
        <v>-</v>
      </c>
      <c r="FJ67" s="10" t="str">
        <f>IFERROR(__xludf.DUMMYFUNCTION("""COMPUTED_VALUE"""),"-")</f>
        <v>-</v>
      </c>
      <c r="FK67" s="10" t="str">
        <f>IFERROR(__xludf.DUMMYFUNCTION("""COMPUTED_VALUE"""),"-")</f>
        <v>-</v>
      </c>
      <c r="FL67" s="10" t="str">
        <f>IFERROR(__xludf.DUMMYFUNCTION("""COMPUTED_VALUE"""),"-")</f>
        <v>-</v>
      </c>
      <c r="FM67" s="10" t="str">
        <f>IFERROR(__xludf.DUMMYFUNCTION("""COMPUTED_VALUE"""),"-")</f>
        <v>-</v>
      </c>
      <c r="FN67" s="10" t="str">
        <f>IFERROR(__xludf.DUMMYFUNCTION("""COMPUTED_VALUE"""),"-")</f>
        <v>-</v>
      </c>
      <c r="FO67" s="10" t="str">
        <f>IFERROR(__xludf.DUMMYFUNCTION("""COMPUTED_VALUE"""),"-")</f>
        <v>-</v>
      </c>
      <c r="FP67" s="10" t="str">
        <f>IFERROR(__xludf.DUMMYFUNCTION("""COMPUTED_VALUE"""),"-")</f>
        <v>-</v>
      </c>
      <c r="FQ67" s="10" t="str">
        <f>IFERROR(__xludf.DUMMYFUNCTION("""COMPUTED_VALUE"""),"-")</f>
        <v>-</v>
      </c>
      <c r="FR67" s="10" t="str">
        <f>IFERROR(__xludf.DUMMYFUNCTION("""COMPUTED_VALUE"""),"-")</f>
        <v>-</v>
      </c>
      <c r="FS67" s="10" t="str">
        <f>IFERROR(__xludf.DUMMYFUNCTION("""COMPUTED_VALUE"""),"-")</f>
        <v>-</v>
      </c>
      <c r="FT67" s="10" t="str">
        <f>IFERROR(__xludf.DUMMYFUNCTION("""COMPUTED_VALUE"""),"-")</f>
        <v>-</v>
      </c>
      <c r="FU67" s="10" t="str">
        <f>IFERROR(__xludf.DUMMYFUNCTION("""COMPUTED_VALUE"""),"-")</f>
        <v>-</v>
      </c>
      <c r="FV67" s="10" t="str">
        <f>IFERROR(__xludf.DUMMYFUNCTION("""COMPUTED_VALUE"""),"-")</f>
        <v>-</v>
      </c>
      <c r="FW67" s="10" t="str">
        <f>IFERROR(__xludf.DUMMYFUNCTION("""COMPUTED_VALUE"""),"-")</f>
        <v>-</v>
      </c>
      <c r="FX67" s="10" t="str">
        <f>IFERROR(__xludf.DUMMYFUNCTION("""COMPUTED_VALUE"""),"-")</f>
        <v>-</v>
      </c>
      <c r="FY67" s="10" t="str">
        <f>IFERROR(__xludf.DUMMYFUNCTION("""COMPUTED_VALUE"""),"-")</f>
        <v>-</v>
      </c>
      <c r="FZ67" s="10" t="str">
        <f>IFERROR(__xludf.DUMMYFUNCTION("""COMPUTED_VALUE"""),"-")</f>
        <v>-</v>
      </c>
      <c r="GA67" s="10" t="str">
        <f>IFERROR(__xludf.DUMMYFUNCTION("""COMPUTED_VALUE"""),"-")</f>
        <v>-</v>
      </c>
      <c r="GB67" s="10" t="str">
        <f>IFERROR(__xludf.DUMMYFUNCTION("""COMPUTED_VALUE"""),"-")</f>
        <v>-</v>
      </c>
      <c r="GC67" s="10" t="str">
        <f>IFERROR(__xludf.DUMMYFUNCTION("""COMPUTED_VALUE"""),"-")</f>
        <v>-</v>
      </c>
      <c r="GD67" s="10" t="str">
        <f>IFERROR(__xludf.DUMMYFUNCTION("""COMPUTED_VALUE"""),"-")</f>
        <v>-</v>
      </c>
      <c r="GE67" s="10" t="str">
        <f>IFERROR(__xludf.DUMMYFUNCTION("""COMPUTED_VALUE"""),"-")</f>
        <v>-</v>
      </c>
      <c r="GF67" s="10" t="str">
        <f>IFERROR(__xludf.DUMMYFUNCTION("""COMPUTED_VALUE"""),"-")</f>
        <v>-</v>
      </c>
      <c r="GG67" s="10" t="str">
        <f>IFERROR(__xludf.DUMMYFUNCTION("""COMPUTED_VALUE"""),"-")</f>
        <v>-</v>
      </c>
      <c r="GH67" s="10" t="str">
        <f>IFERROR(__xludf.DUMMYFUNCTION("""COMPUTED_VALUE"""),"-")</f>
        <v>-</v>
      </c>
      <c r="GI67" s="10" t="str">
        <f>IFERROR(__xludf.DUMMYFUNCTION("""COMPUTED_VALUE"""),"-")</f>
        <v>-</v>
      </c>
      <c r="GJ67" s="10" t="str">
        <f>IFERROR(__xludf.DUMMYFUNCTION("""COMPUTED_VALUE"""),"-")</f>
        <v>-</v>
      </c>
      <c r="GK67" s="10" t="str">
        <f>IFERROR(__xludf.DUMMYFUNCTION("""COMPUTED_VALUE"""),"-")</f>
        <v>-</v>
      </c>
      <c r="GL67" s="10" t="str">
        <f>IFERROR(__xludf.DUMMYFUNCTION("""COMPUTED_VALUE"""),"-")</f>
        <v>-</v>
      </c>
      <c r="GM67" s="10" t="str">
        <f>IFERROR(__xludf.DUMMYFUNCTION("""COMPUTED_VALUE"""),"-")</f>
        <v>-</v>
      </c>
      <c r="GN67" s="10" t="str">
        <f>IFERROR(__xludf.DUMMYFUNCTION("""COMPUTED_VALUE"""),"-")</f>
        <v>-</v>
      </c>
      <c r="GO67" s="10" t="str">
        <f>IFERROR(__xludf.DUMMYFUNCTION("""COMPUTED_VALUE"""),"-")</f>
        <v>-</v>
      </c>
      <c r="GP67" s="10" t="str">
        <f>IFERROR(__xludf.DUMMYFUNCTION("""COMPUTED_VALUE"""),"-")</f>
        <v>-</v>
      </c>
      <c r="GQ67" s="10" t="str">
        <f>IFERROR(__xludf.DUMMYFUNCTION("""COMPUTED_VALUE"""),"-")</f>
        <v>-</v>
      </c>
      <c r="GR67" s="10" t="str">
        <f>IFERROR(__xludf.DUMMYFUNCTION("""COMPUTED_VALUE"""),"-")</f>
        <v>-</v>
      </c>
      <c r="GS67" s="10" t="str">
        <f>IFERROR(__xludf.DUMMYFUNCTION("""COMPUTED_VALUE"""),"-")</f>
        <v>-</v>
      </c>
      <c r="GT67" s="10" t="str">
        <f>IFERROR(__xludf.DUMMYFUNCTION("""COMPUTED_VALUE"""),"-")</f>
        <v>-</v>
      </c>
      <c r="GU67" s="10" t="str">
        <f>IFERROR(__xludf.DUMMYFUNCTION("""COMPUTED_VALUE"""),"-")</f>
        <v>-</v>
      </c>
      <c r="GV67" s="10" t="str">
        <f>IFERROR(__xludf.DUMMYFUNCTION("""COMPUTED_VALUE"""),"-")</f>
        <v>-</v>
      </c>
      <c r="GW67" s="10" t="str">
        <f>IFERROR(__xludf.DUMMYFUNCTION("""COMPUTED_VALUE"""),"-")</f>
        <v>-</v>
      </c>
      <c r="GX67" s="10" t="str">
        <f>IFERROR(__xludf.DUMMYFUNCTION("""COMPUTED_VALUE"""),"-")</f>
        <v>-</v>
      </c>
      <c r="GY67" s="10" t="str">
        <f>IFERROR(__xludf.DUMMYFUNCTION("""COMPUTED_VALUE"""),"-")</f>
        <v>-</v>
      </c>
      <c r="GZ67" s="10" t="str">
        <f>IFERROR(__xludf.DUMMYFUNCTION("""COMPUTED_VALUE"""),"-")</f>
        <v>-</v>
      </c>
      <c r="HA67" s="10" t="str">
        <f>IFERROR(__xludf.DUMMYFUNCTION("""COMPUTED_VALUE"""),"-")</f>
        <v>-</v>
      </c>
      <c r="HB67" s="10" t="str">
        <f>IFERROR(__xludf.DUMMYFUNCTION("""COMPUTED_VALUE"""),"-")</f>
        <v>-</v>
      </c>
      <c r="HC67" s="10" t="str">
        <f>IFERROR(__xludf.DUMMYFUNCTION("""COMPUTED_VALUE"""),"-")</f>
        <v>-</v>
      </c>
      <c r="HD67" s="10" t="str">
        <f>IFERROR(__xludf.DUMMYFUNCTION("""COMPUTED_VALUE"""),"-")</f>
        <v>-</v>
      </c>
      <c r="HE67" s="10" t="str">
        <f>IFERROR(__xludf.DUMMYFUNCTION("""COMPUTED_VALUE"""),"-")</f>
        <v>-</v>
      </c>
      <c r="HF67" s="10" t="str">
        <f>IFERROR(__xludf.DUMMYFUNCTION("""COMPUTED_VALUE"""),"-")</f>
        <v>-</v>
      </c>
      <c r="HG67" s="10" t="str">
        <f>IFERROR(__xludf.DUMMYFUNCTION("""COMPUTED_VALUE"""),"-")</f>
        <v>-</v>
      </c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</row>
    <row r="68">
      <c r="A68" s="7"/>
      <c r="B68" s="8"/>
      <c r="C68" s="8" t="str">
        <f t="shared" si="1"/>
        <v>63 - 67</v>
      </c>
      <c r="D68" s="7" t="str">
        <f>IFERROR(__xludf.DUMMYFUNCTION("""COMPUTED_VALUE"""),"Sarkan00")</f>
        <v>Sarkan00</v>
      </c>
      <c r="E68" s="7" t="str">
        <f>IFERROR(__xludf.DUMMYFUNCTION("""COMPUTED_VALUE"""),"Aleksa")</f>
        <v>Aleksa</v>
      </c>
      <c r="F68" s="7" t="str">
        <f>IFERROR(__xludf.DUMMYFUNCTION("""COMPUTED_VALUE"""),"Đokić")</f>
        <v>Đokić</v>
      </c>
      <c r="G68" s="9">
        <f>IFERROR(__xludf.DUMMYFUNCTION("""COMPUTED_VALUE"""),36.0)</f>
        <v>36</v>
      </c>
      <c r="H68" s="7" t="str">
        <f>IFERROR(__xludf.DUMMYFUNCTION("""COMPUTED_VALUE"""),"ODOBREN")</f>
        <v>ODOBREN</v>
      </c>
      <c r="I68" s="7" t="str">
        <f>IFERROR(__xludf.DUMMYFUNCTION("""COMPUTED_VALUE"""),"Novi Beograd")</f>
        <v>Novi Beograd</v>
      </c>
      <c r="J68" s="7" t="str">
        <f>IFERROR(__xludf.DUMMYFUNCTION("""COMPUTED_VALUE"""),"Deveta gimnazija Mihailo Petrović Alas")</f>
        <v>Deveta gimnazija Mihailo Petrović Alas</v>
      </c>
      <c r="K68" s="7" t="str">
        <f>IFERROR(__xludf.DUMMYFUNCTION("""COMPUTED_VALUE"""),"IV")</f>
        <v>IV</v>
      </c>
      <c r="L68" s="7" t="str">
        <f>IFERROR(__xludf.DUMMYFUNCTION("""COMPUTED_VALUE"""),"B")</f>
        <v>B</v>
      </c>
      <c r="M68" s="7" t="str">
        <f>IFERROR(__xludf.DUMMYFUNCTION("""COMPUTED_VALUE"""),"Milena Zivotic Ilic")</f>
        <v>Milena Zivotic Ilic</v>
      </c>
      <c r="N68" s="11">
        <f>IFERROR(__xludf.DUMMYFUNCTION("""COMPUTED_VALUE"""),15.0)</f>
        <v>15</v>
      </c>
      <c r="O68" s="10">
        <f>IFERROR(__xludf.DUMMYFUNCTION("""COMPUTED_VALUE"""),21.0)</f>
        <v>21</v>
      </c>
      <c r="P68" s="10" t="str">
        <f>IFERROR(__xludf.DUMMYFUNCTION("""COMPUTED_VALUE"""),"-")</f>
        <v>-</v>
      </c>
      <c r="Q68" s="10" t="str">
        <f>IFERROR(__xludf.DUMMYFUNCTION("""COMPUTED_VALUE"""),"-")</f>
        <v>-</v>
      </c>
      <c r="R68" s="10" t="str">
        <f>IFERROR(__xludf.DUMMYFUNCTION("""COMPUTED_VALUE"""),"-")</f>
        <v>-</v>
      </c>
      <c r="S68" s="10" t="str">
        <f>IFERROR(__xludf.DUMMYFUNCTION("""COMPUTED_VALUE"""),"-")</f>
        <v>-</v>
      </c>
      <c r="T68" s="11">
        <f>IFERROR(__xludf.DUMMYFUNCTION("""COMPUTED_VALUE"""),1.0)</f>
        <v>1</v>
      </c>
      <c r="U68" s="10">
        <f>IFERROR(__xludf.DUMMYFUNCTION("""COMPUTED_VALUE"""),1.0)</f>
        <v>1</v>
      </c>
      <c r="V68" s="10">
        <f>IFERROR(__xludf.DUMMYFUNCTION("""COMPUTED_VALUE"""),1.0)</f>
        <v>1</v>
      </c>
      <c r="W68" s="10">
        <f>IFERROR(__xludf.DUMMYFUNCTION("""COMPUTED_VALUE"""),1.0)</f>
        <v>1</v>
      </c>
      <c r="X68" s="10">
        <f>IFERROR(__xludf.DUMMYFUNCTION("""COMPUTED_VALUE"""),1.0)</f>
        <v>1</v>
      </c>
      <c r="Y68" s="10">
        <f>IFERROR(__xludf.DUMMYFUNCTION("""COMPUTED_VALUE"""),1.0)</f>
        <v>1</v>
      </c>
      <c r="Z68" s="10" t="str">
        <f>IFERROR(__xludf.DUMMYFUNCTION("""COMPUTED_VALUE"""),"TLE")</f>
        <v>TLE</v>
      </c>
      <c r="AA68" s="10" t="str">
        <f>IFERROR(__xludf.DUMMYFUNCTION("""COMPUTED_VALUE"""),"TLE")</f>
        <v>TLE</v>
      </c>
      <c r="AB68" s="10" t="str">
        <f>IFERROR(__xludf.DUMMYFUNCTION("""COMPUTED_VALUE"""),"TLE")</f>
        <v>TLE</v>
      </c>
      <c r="AC68" s="10" t="str">
        <f>IFERROR(__xludf.DUMMYFUNCTION("""COMPUTED_VALUE"""),"TLE")</f>
        <v>TLE</v>
      </c>
      <c r="AD68" s="10" t="str">
        <f>IFERROR(__xludf.DUMMYFUNCTION("""COMPUTED_VALUE"""),"TLE")</f>
        <v>TLE</v>
      </c>
      <c r="AE68" s="10" t="str">
        <f>IFERROR(__xludf.DUMMYFUNCTION("""COMPUTED_VALUE"""),"TLE")</f>
        <v>TLE</v>
      </c>
      <c r="AF68" s="10" t="str">
        <f>IFERROR(__xludf.DUMMYFUNCTION("""COMPUTED_VALUE"""),"TLE")</f>
        <v>TLE</v>
      </c>
      <c r="AG68" s="10" t="str">
        <f>IFERROR(__xludf.DUMMYFUNCTION("""COMPUTED_VALUE"""),"TLE")</f>
        <v>TLE</v>
      </c>
      <c r="AH68" s="10" t="str">
        <f>IFERROR(__xludf.DUMMYFUNCTION("""COMPUTED_VALUE"""),"TLE")</f>
        <v>TLE</v>
      </c>
      <c r="AI68" s="10" t="str">
        <f>IFERROR(__xludf.DUMMYFUNCTION("""COMPUTED_VALUE"""),"TLE")</f>
        <v>TLE</v>
      </c>
      <c r="AJ68" s="10" t="str">
        <f>IFERROR(__xludf.DUMMYFUNCTION("""COMPUTED_VALUE"""),"TLE")</f>
        <v>TLE</v>
      </c>
      <c r="AK68" s="10" t="str">
        <f>IFERROR(__xludf.DUMMYFUNCTION("""COMPUTED_VALUE"""),"TLE")</f>
        <v>TLE</v>
      </c>
      <c r="AL68" s="10" t="str">
        <f>IFERROR(__xludf.DUMMYFUNCTION("""COMPUTED_VALUE"""),"TLE")</f>
        <v>TLE</v>
      </c>
      <c r="AM68" s="10" t="str">
        <f>IFERROR(__xludf.DUMMYFUNCTION("""COMPUTED_VALUE"""),"TLE")</f>
        <v>TLE</v>
      </c>
      <c r="AN68" s="11" t="str">
        <f>IFERROR(__xludf.DUMMYFUNCTION("""COMPUTED_VALUE"""),"WA")</f>
        <v>WA</v>
      </c>
      <c r="AO68" s="10">
        <f>IFERROR(__xludf.DUMMYFUNCTION("""COMPUTED_VALUE"""),1.0)</f>
        <v>1</v>
      </c>
      <c r="AP68" s="10">
        <f>IFERROR(__xludf.DUMMYFUNCTION("""COMPUTED_VALUE"""),1.0)</f>
        <v>1</v>
      </c>
      <c r="AQ68" s="10">
        <f>IFERROR(__xludf.DUMMYFUNCTION("""COMPUTED_VALUE"""),1.0)</f>
        <v>1</v>
      </c>
      <c r="AR68" s="10">
        <f>IFERROR(__xludf.DUMMYFUNCTION("""COMPUTED_VALUE"""),1.0)</f>
        <v>1</v>
      </c>
      <c r="AS68" s="10">
        <f>IFERROR(__xludf.DUMMYFUNCTION("""COMPUTED_VALUE"""),1.0)</f>
        <v>1</v>
      </c>
      <c r="AT68" s="10" t="str">
        <f>IFERROR(__xludf.DUMMYFUNCTION("""COMPUTED_VALUE"""),"WA")</f>
        <v>WA</v>
      </c>
      <c r="AU68" s="10" t="str">
        <f>IFERROR(__xludf.DUMMYFUNCTION("""COMPUTED_VALUE"""),"WA")</f>
        <v>WA</v>
      </c>
      <c r="AV68" s="10" t="str">
        <f>IFERROR(__xludf.DUMMYFUNCTION("""COMPUTED_VALUE"""),"WA")</f>
        <v>WA</v>
      </c>
      <c r="AW68" s="10" t="str">
        <f>IFERROR(__xludf.DUMMYFUNCTION("""COMPUTED_VALUE"""),"WA")</f>
        <v>WA</v>
      </c>
      <c r="AX68" s="10" t="str">
        <f>IFERROR(__xludf.DUMMYFUNCTION("""COMPUTED_VALUE"""),"WA")</f>
        <v>WA</v>
      </c>
      <c r="AY68" s="10" t="str">
        <f>IFERROR(__xludf.DUMMYFUNCTION("""COMPUTED_VALUE"""),"WA")</f>
        <v>WA</v>
      </c>
      <c r="AZ68" s="10" t="str">
        <f>IFERROR(__xludf.DUMMYFUNCTION("""COMPUTED_VALUE"""),"WA")</f>
        <v>WA</v>
      </c>
      <c r="BA68" s="10" t="str">
        <f>IFERROR(__xludf.DUMMYFUNCTION("""COMPUTED_VALUE"""),"WA")</f>
        <v>WA</v>
      </c>
      <c r="BB68" s="10" t="str">
        <f>IFERROR(__xludf.DUMMYFUNCTION("""COMPUTED_VALUE"""),"WA")</f>
        <v>WA</v>
      </c>
      <c r="BC68" s="10" t="str">
        <f>IFERROR(__xludf.DUMMYFUNCTION("""COMPUTED_VALUE"""),"WA")</f>
        <v>WA</v>
      </c>
      <c r="BD68" s="10" t="str">
        <f>IFERROR(__xludf.DUMMYFUNCTION("""COMPUTED_VALUE"""),"WA")</f>
        <v>WA</v>
      </c>
      <c r="BE68" s="10">
        <f>IFERROR(__xludf.DUMMYFUNCTION("""COMPUTED_VALUE"""),1.0)</f>
        <v>1</v>
      </c>
      <c r="BF68" s="10" t="str">
        <f>IFERROR(__xludf.DUMMYFUNCTION("""COMPUTED_VALUE"""),"WA")</f>
        <v>WA</v>
      </c>
      <c r="BG68" s="10" t="str">
        <f>IFERROR(__xludf.DUMMYFUNCTION("""COMPUTED_VALUE"""),"WA")</f>
        <v>WA</v>
      </c>
      <c r="BH68" s="10" t="str">
        <f>IFERROR(__xludf.DUMMYFUNCTION("""COMPUTED_VALUE"""),"WA")</f>
        <v>WA</v>
      </c>
      <c r="BI68" s="10" t="str">
        <f>IFERROR(__xludf.DUMMYFUNCTION("""COMPUTED_VALUE"""),"WA")</f>
        <v>WA</v>
      </c>
      <c r="BJ68" s="10" t="str">
        <f>IFERROR(__xludf.DUMMYFUNCTION("""COMPUTED_VALUE"""),"WA")</f>
        <v>WA</v>
      </c>
      <c r="BK68" s="10" t="str">
        <f>IFERROR(__xludf.DUMMYFUNCTION("""COMPUTED_VALUE"""),"WA")</f>
        <v>WA</v>
      </c>
      <c r="BL68" s="11" t="str">
        <f>IFERROR(__xludf.DUMMYFUNCTION("""COMPUTED_VALUE"""),"-")</f>
        <v>-</v>
      </c>
      <c r="BM68" s="10" t="str">
        <f>IFERROR(__xludf.DUMMYFUNCTION("""COMPUTED_VALUE"""),"-")</f>
        <v>-</v>
      </c>
      <c r="BN68" s="10" t="str">
        <f>IFERROR(__xludf.DUMMYFUNCTION("""COMPUTED_VALUE"""),"-")</f>
        <v>-</v>
      </c>
      <c r="BO68" s="10" t="str">
        <f>IFERROR(__xludf.DUMMYFUNCTION("""COMPUTED_VALUE"""),"-")</f>
        <v>-</v>
      </c>
      <c r="BP68" s="10" t="str">
        <f>IFERROR(__xludf.DUMMYFUNCTION("""COMPUTED_VALUE"""),"-")</f>
        <v>-</v>
      </c>
      <c r="BQ68" s="10" t="str">
        <f>IFERROR(__xludf.DUMMYFUNCTION("""COMPUTED_VALUE"""),"-")</f>
        <v>-</v>
      </c>
      <c r="BR68" s="10" t="str">
        <f>IFERROR(__xludf.DUMMYFUNCTION("""COMPUTED_VALUE"""),"-")</f>
        <v>-</v>
      </c>
      <c r="BS68" s="10" t="str">
        <f>IFERROR(__xludf.DUMMYFUNCTION("""COMPUTED_VALUE"""),"-")</f>
        <v>-</v>
      </c>
      <c r="BT68" s="10" t="str">
        <f>IFERROR(__xludf.DUMMYFUNCTION("""COMPUTED_VALUE"""),"-")</f>
        <v>-</v>
      </c>
      <c r="BU68" s="10" t="str">
        <f>IFERROR(__xludf.DUMMYFUNCTION("""COMPUTED_VALUE"""),"-")</f>
        <v>-</v>
      </c>
      <c r="BV68" s="10" t="str">
        <f>IFERROR(__xludf.DUMMYFUNCTION("""COMPUTED_VALUE"""),"-")</f>
        <v>-</v>
      </c>
      <c r="BW68" s="10" t="str">
        <f>IFERROR(__xludf.DUMMYFUNCTION("""COMPUTED_VALUE"""),"-")</f>
        <v>-</v>
      </c>
      <c r="BX68" s="10" t="str">
        <f>IFERROR(__xludf.DUMMYFUNCTION("""COMPUTED_VALUE"""),"-")</f>
        <v>-</v>
      </c>
      <c r="BY68" s="10" t="str">
        <f>IFERROR(__xludf.DUMMYFUNCTION("""COMPUTED_VALUE"""),"-")</f>
        <v>-</v>
      </c>
      <c r="BZ68" s="10" t="str">
        <f>IFERROR(__xludf.DUMMYFUNCTION("""COMPUTED_VALUE"""),"-")</f>
        <v>-</v>
      </c>
      <c r="CA68" s="10" t="str">
        <f>IFERROR(__xludf.DUMMYFUNCTION("""COMPUTED_VALUE"""),"-")</f>
        <v>-</v>
      </c>
      <c r="CB68" s="10" t="str">
        <f>IFERROR(__xludf.DUMMYFUNCTION("""COMPUTED_VALUE"""),"-")</f>
        <v>-</v>
      </c>
      <c r="CC68" s="10" t="str">
        <f>IFERROR(__xludf.DUMMYFUNCTION("""COMPUTED_VALUE"""),"-")</f>
        <v>-</v>
      </c>
      <c r="CD68" s="10" t="str">
        <f>IFERROR(__xludf.DUMMYFUNCTION("""COMPUTED_VALUE"""),"-")</f>
        <v>-</v>
      </c>
      <c r="CE68" s="10" t="str">
        <f>IFERROR(__xludf.DUMMYFUNCTION("""COMPUTED_VALUE"""),"-")</f>
        <v>-</v>
      </c>
      <c r="CF68" s="10" t="str">
        <f>IFERROR(__xludf.DUMMYFUNCTION("""COMPUTED_VALUE"""),"-")</f>
        <v>-</v>
      </c>
      <c r="CG68" s="10" t="str">
        <f>IFERROR(__xludf.DUMMYFUNCTION("""COMPUTED_VALUE"""),"-")</f>
        <v>-</v>
      </c>
      <c r="CH68" s="10" t="str">
        <f>IFERROR(__xludf.DUMMYFUNCTION("""COMPUTED_VALUE"""),"-")</f>
        <v>-</v>
      </c>
      <c r="CI68" s="10" t="str">
        <f>IFERROR(__xludf.DUMMYFUNCTION("""COMPUTED_VALUE"""),"-")</f>
        <v>-</v>
      </c>
      <c r="CJ68" s="10" t="str">
        <f>IFERROR(__xludf.DUMMYFUNCTION("""COMPUTED_VALUE"""),"-")</f>
        <v>-</v>
      </c>
      <c r="CK68" s="10" t="str">
        <f>IFERROR(__xludf.DUMMYFUNCTION("""COMPUTED_VALUE"""),"-")</f>
        <v>-</v>
      </c>
      <c r="CL68" s="10" t="str">
        <f>IFERROR(__xludf.DUMMYFUNCTION("""COMPUTED_VALUE"""),"-")</f>
        <v>-</v>
      </c>
      <c r="CM68" s="10" t="str">
        <f>IFERROR(__xludf.DUMMYFUNCTION("""COMPUTED_VALUE"""),"-")</f>
        <v>-</v>
      </c>
      <c r="CN68" s="10" t="str">
        <f>IFERROR(__xludf.DUMMYFUNCTION("""COMPUTED_VALUE"""),"-")</f>
        <v>-</v>
      </c>
      <c r="CO68" s="11" t="str">
        <f>IFERROR(__xludf.DUMMYFUNCTION("""COMPUTED_VALUE"""),"-")</f>
        <v>-</v>
      </c>
      <c r="CP68" s="10" t="str">
        <f>IFERROR(__xludf.DUMMYFUNCTION("""COMPUTED_VALUE"""),"-")</f>
        <v>-</v>
      </c>
      <c r="CQ68" s="10" t="str">
        <f>IFERROR(__xludf.DUMMYFUNCTION("""COMPUTED_VALUE"""),"-")</f>
        <v>-</v>
      </c>
      <c r="CR68" s="10" t="str">
        <f>IFERROR(__xludf.DUMMYFUNCTION("""COMPUTED_VALUE"""),"-")</f>
        <v>-</v>
      </c>
      <c r="CS68" s="10" t="str">
        <f>IFERROR(__xludf.DUMMYFUNCTION("""COMPUTED_VALUE"""),"-")</f>
        <v>-</v>
      </c>
      <c r="CT68" s="10" t="str">
        <f>IFERROR(__xludf.DUMMYFUNCTION("""COMPUTED_VALUE"""),"-")</f>
        <v>-</v>
      </c>
      <c r="CU68" s="10" t="str">
        <f>IFERROR(__xludf.DUMMYFUNCTION("""COMPUTED_VALUE"""),"-")</f>
        <v>-</v>
      </c>
      <c r="CV68" s="10" t="str">
        <f>IFERROR(__xludf.DUMMYFUNCTION("""COMPUTED_VALUE"""),"-")</f>
        <v>-</v>
      </c>
      <c r="CW68" s="10" t="str">
        <f>IFERROR(__xludf.DUMMYFUNCTION("""COMPUTED_VALUE"""),"-")</f>
        <v>-</v>
      </c>
      <c r="CX68" s="10" t="str">
        <f>IFERROR(__xludf.DUMMYFUNCTION("""COMPUTED_VALUE"""),"-")</f>
        <v>-</v>
      </c>
      <c r="CY68" s="10" t="str">
        <f>IFERROR(__xludf.DUMMYFUNCTION("""COMPUTED_VALUE"""),"-")</f>
        <v>-</v>
      </c>
      <c r="CZ68" s="10" t="str">
        <f>IFERROR(__xludf.DUMMYFUNCTION("""COMPUTED_VALUE"""),"-")</f>
        <v>-</v>
      </c>
      <c r="DA68" s="10" t="str">
        <f>IFERROR(__xludf.DUMMYFUNCTION("""COMPUTED_VALUE"""),"-")</f>
        <v>-</v>
      </c>
      <c r="DB68" s="10" t="str">
        <f>IFERROR(__xludf.DUMMYFUNCTION("""COMPUTED_VALUE"""),"-")</f>
        <v>-</v>
      </c>
      <c r="DC68" s="10" t="str">
        <f>IFERROR(__xludf.DUMMYFUNCTION("""COMPUTED_VALUE"""),"-")</f>
        <v>-</v>
      </c>
      <c r="DD68" s="10" t="str">
        <f>IFERROR(__xludf.DUMMYFUNCTION("""COMPUTED_VALUE"""),"-")</f>
        <v>-</v>
      </c>
      <c r="DE68" s="10" t="str">
        <f>IFERROR(__xludf.DUMMYFUNCTION("""COMPUTED_VALUE"""),"-")</f>
        <v>-</v>
      </c>
      <c r="DF68" s="10" t="str">
        <f>IFERROR(__xludf.DUMMYFUNCTION("""COMPUTED_VALUE"""),"-")</f>
        <v>-</v>
      </c>
      <c r="DG68" s="10" t="str">
        <f>IFERROR(__xludf.DUMMYFUNCTION("""COMPUTED_VALUE"""),"-")</f>
        <v>-</v>
      </c>
      <c r="DH68" s="10" t="str">
        <f>IFERROR(__xludf.DUMMYFUNCTION("""COMPUTED_VALUE"""),"-")</f>
        <v>-</v>
      </c>
      <c r="DI68" s="10" t="str">
        <f>IFERROR(__xludf.DUMMYFUNCTION("""COMPUTED_VALUE"""),"-")</f>
        <v>-</v>
      </c>
      <c r="DJ68" s="10" t="str">
        <f>IFERROR(__xludf.DUMMYFUNCTION("""COMPUTED_VALUE"""),"-")</f>
        <v>-</v>
      </c>
      <c r="DK68" s="10" t="str">
        <f>IFERROR(__xludf.DUMMYFUNCTION("""COMPUTED_VALUE"""),"-")</f>
        <v>-</v>
      </c>
      <c r="DL68" s="10" t="str">
        <f>IFERROR(__xludf.DUMMYFUNCTION("""COMPUTED_VALUE"""),"-")</f>
        <v>-</v>
      </c>
      <c r="DM68" s="10" t="str">
        <f>IFERROR(__xludf.DUMMYFUNCTION("""COMPUTED_VALUE"""),"-")</f>
        <v>-</v>
      </c>
      <c r="DN68" s="10" t="str">
        <f>IFERROR(__xludf.DUMMYFUNCTION("""COMPUTED_VALUE"""),"-")</f>
        <v>-</v>
      </c>
      <c r="DO68" s="10" t="str">
        <f>IFERROR(__xludf.DUMMYFUNCTION("""COMPUTED_VALUE"""),"-")</f>
        <v>-</v>
      </c>
      <c r="DP68" s="10" t="str">
        <f>IFERROR(__xludf.DUMMYFUNCTION("""COMPUTED_VALUE"""),"-")</f>
        <v>-</v>
      </c>
      <c r="DQ68" s="10" t="str">
        <f>IFERROR(__xludf.DUMMYFUNCTION("""COMPUTED_VALUE"""),"-")</f>
        <v>-</v>
      </c>
      <c r="DR68" s="10" t="str">
        <f>IFERROR(__xludf.DUMMYFUNCTION("""COMPUTED_VALUE"""),"-")</f>
        <v>-</v>
      </c>
      <c r="DS68" s="10" t="str">
        <f>IFERROR(__xludf.DUMMYFUNCTION("""COMPUTED_VALUE"""),"-")</f>
        <v>-</v>
      </c>
      <c r="DT68" s="10" t="str">
        <f>IFERROR(__xludf.DUMMYFUNCTION("""COMPUTED_VALUE"""),"-")</f>
        <v>-</v>
      </c>
      <c r="DU68" s="10" t="str">
        <f>IFERROR(__xludf.DUMMYFUNCTION("""COMPUTED_VALUE"""),"-")</f>
        <v>-</v>
      </c>
      <c r="DV68" s="10" t="str">
        <f>IFERROR(__xludf.DUMMYFUNCTION("""COMPUTED_VALUE"""),"-")</f>
        <v>-</v>
      </c>
      <c r="DW68" s="10" t="str">
        <f>IFERROR(__xludf.DUMMYFUNCTION("""COMPUTED_VALUE"""),"-")</f>
        <v>-</v>
      </c>
      <c r="DX68" s="10" t="str">
        <f>IFERROR(__xludf.DUMMYFUNCTION("""COMPUTED_VALUE"""),"-")</f>
        <v>-</v>
      </c>
      <c r="DY68" s="10" t="str">
        <f>IFERROR(__xludf.DUMMYFUNCTION("""COMPUTED_VALUE"""),"-")</f>
        <v>-</v>
      </c>
      <c r="DZ68" s="10" t="str">
        <f>IFERROR(__xludf.DUMMYFUNCTION("""COMPUTED_VALUE"""),"-")</f>
        <v>-</v>
      </c>
      <c r="EA68" s="10" t="str">
        <f>IFERROR(__xludf.DUMMYFUNCTION("""COMPUTED_VALUE"""),"-")</f>
        <v>-</v>
      </c>
      <c r="EB68" s="10" t="str">
        <f>IFERROR(__xludf.DUMMYFUNCTION("""COMPUTED_VALUE"""),"-")</f>
        <v>-</v>
      </c>
      <c r="EC68" s="10" t="str">
        <f>IFERROR(__xludf.DUMMYFUNCTION("""COMPUTED_VALUE"""),"-")</f>
        <v>-</v>
      </c>
      <c r="ED68" s="10" t="str">
        <f>IFERROR(__xludf.DUMMYFUNCTION("""COMPUTED_VALUE"""),"-")</f>
        <v>-</v>
      </c>
      <c r="EE68" s="10" t="str">
        <f>IFERROR(__xludf.DUMMYFUNCTION("""COMPUTED_VALUE"""),"-")</f>
        <v>-</v>
      </c>
      <c r="EF68" s="10" t="str">
        <f>IFERROR(__xludf.DUMMYFUNCTION("""COMPUTED_VALUE"""),"-")</f>
        <v>-</v>
      </c>
      <c r="EG68" s="10" t="str">
        <f>IFERROR(__xludf.DUMMYFUNCTION("""COMPUTED_VALUE"""),"-")</f>
        <v>-</v>
      </c>
      <c r="EH68" s="10" t="str">
        <f>IFERROR(__xludf.DUMMYFUNCTION("""COMPUTED_VALUE"""),"-")</f>
        <v>-</v>
      </c>
      <c r="EI68" s="10" t="str">
        <f>IFERROR(__xludf.DUMMYFUNCTION("""COMPUTED_VALUE"""),"-")</f>
        <v>-</v>
      </c>
      <c r="EJ68" s="10" t="str">
        <f>IFERROR(__xludf.DUMMYFUNCTION("""COMPUTED_VALUE"""),"-")</f>
        <v>-</v>
      </c>
      <c r="EK68" s="10" t="str">
        <f>IFERROR(__xludf.DUMMYFUNCTION("""COMPUTED_VALUE"""),"-")</f>
        <v>-</v>
      </c>
      <c r="EL68" s="10" t="str">
        <f>IFERROR(__xludf.DUMMYFUNCTION("""COMPUTED_VALUE"""),"-")</f>
        <v>-</v>
      </c>
      <c r="EM68" s="10" t="str">
        <f>IFERROR(__xludf.DUMMYFUNCTION("""COMPUTED_VALUE"""),"-")</f>
        <v>-</v>
      </c>
      <c r="EN68" s="10" t="str">
        <f>IFERROR(__xludf.DUMMYFUNCTION("""COMPUTED_VALUE"""),"-")</f>
        <v>-</v>
      </c>
      <c r="EO68" s="10" t="str">
        <f>IFERROR(__xludf.DUMMYFUNCTION("""COMPUTED_VALUE"""),"-")</f>
        <v>-</v>
      </c>
      <c r="EP68" s="10" t="str">
        <f>IFERROR(__xludf.DUMMYFUNCTION("""COMPUTED_VALUE"""),"-")</f>
        <v>-</v>
      </c>
      <c r="EQ68" s="10" t="str">
        <f>IFERROR(__xludf.DUMMYFUNCTION("""COMPUTED_VALUE"""),"-")</f>
        <v>-</v>
      </c>
      <c r="ER68" s="10" t="str">
        <f>IFERROR(__xludf.DUMMYFUNCTION("""COMPUTED_VALUE"""),"-")</f>
        <v>-</v>
      </c>
      <c r="ES68" s="10" t="str">
        <f>IFERROR(__xludf.DUMMYFUNCTION("""COMPUTED_VALUE"""),"-")</f>
        <v>-</v>
      </c>
      <c r="ET68" s="10" t="str">
        <f>IFERROR(__xludf.DUMMYFUNCTION("""COMPUTED_VALUE"""),"-")</f>
        <v>-</v>
      </c>
      <c r="EU68" s="10" t="str">
        <f>IFERROR(__xludf.DUMMYFUNCTION("""COMPUTED_VALUE"""),"-")</f>
        <v>-</v>
      </c>
      <c r="EV68" s="10" t="str">
        <f>IFERROR(__xludf.DUMMYFUNCTION("""COMPUTED_VALUE"""),"-")</f>
        <v>-</v>
      </c>
      <c r="EW68" s="10" t="str">
        <f>IFERROR(__xludf.DUMMYFUNCTION("""COMPUTED_VALUE"""),"-")</f>
        <v>-</v>
      </c>
      <c r="EX68" s="10" t="str">
        <f>IFERROR(__xludf.DUMMYFUNCTION("""COMPUTED_VALUE"""),"-")</f>
        <v>-</v>
      </c>
      <c r="EY68" s="10" t="str">
        <f>IFERROR(__xludf.DUMMYFUNCTION("""COMPUTED_VALUE"""),"-")</f>
        <v>-</v>
      </c>
      <c r="EZ68" s="10" t="str">
        <f>IFERROR(__xludf.DUMMYFUNCTION("""COMPUTED_VALUE"""),"-")</f>
        <v>-</v>
      </c>
      <c r="FA68" s="10" t="str">
        <f>IFERROR(__xludf.DUMMYFUNCTION("""COMPUTED_VALUE"""),"-")</f>
        <v>-</v>
      </c>
      <c r="FB68" s="10" t="str">
        <f>IFERROR(__xludf.DUMMYFUNCTION("""COMPUTED_VALUE"""),"-")</f>
        <v>-</v>
      </c>
      <c r="FC68" s="10" t="str">
        <f>IFERROR(__xludf.DUMMYFUNCTION("""COMPUTED_VALUE"""),"-")</f>
        <v>-</v>
      </c>
      <c r="FD68" s="11" t="str">
        <f>IFERROR(__xludf.DUMMYFUNCTION("""COMPUTED_VALUE"""),"-")</f>
        <v>-</v>
      </c>
      <c r="FE68" s="10" t="str">
        <f>IFERROR(__xludf.DUMMYFUNCTION("""COMPUTED_VALUE"""),"-")</f>
        <v>-</v>
      </c>
      <c r="FF68" s="10" t="str">
        <f>IFERROR(__xludf.DUMMYFUNCTION("""COMPUTED_VALUE"""),"-")</f>
        <v>-</v>
      </c>
      <c r="FG68" s="10" t="str">
        <f>IFERROR(__xludf.DUMMYFUNCTION("""COMPUTED_VALUE"""),"-")</f>
        <v>-</v>
      </c>
      <c r="FH68" s="10" t="str">
        <f>IFERROR(__xludf.DUMMYFUNCTION("""COMPUTED_VALUE"""),"-")</f>
        <v>-</v>
      </c>
      <c r="FI68" s="10" t="str">
        <f>IFERROR(__xludf.DUMMYFUNCTION("""COMPUTED_VALUE"""),"-")</f>
        <v>-</v>
      </c>
      <c r="FJ68" s="10" t="str">
        <f>IFERROR(__xludf.DUMMYFUNCTION("""COMPUTED_VALUE"""),"-")</f>
        <v>-</v>
      </c>
      <c r="FK68" s="10" t="str">
        <f>IFERROR(__xludf.DUMMYFUNCTION("""COMPUTED_VALUE"""),"-")</f>
        <v>-</v>
      </c>
      <c r="FL68" s="10" t="str">
        <f>IFERROR(__xludf.DUMMYFUNCTION("""COMPUTED_VALUE"""),"-")</f>
        <v>-</v>
      </c>
      <c r="FM68" s="10" t="str">
        <f>IFERROR(__xludf.DUMMYFUNCTION("""COMPUTED_VALUE"""),"-")</f>
        <v>-</v>
      </c>
      <c r="FN68" s="10" t="str">
        <f>IFERROR(__xludf.DUMMYFUNCTION("""COMPUTED_VALUE"""),"-")</f>
        <v>-</v>
      </c>
      <c r="FO68" s="10" t="str">
        <f>IFERROR(__xludf.DUMMYFUNCTION("""COMPUTED_VALUE"""),"-")</f>
        <v>-</v>
      </c>
      <c r="FP68" s="10" t="str">
        <f>IFERROR(__xludf.DUMMYFUNCTION("""COMPUTED_VALUE"""),"-")</f>
        <v>-</v>
      </c>
      <c r="FQ68" s="10" t="str">
        <f>IFERROR(__xludf.DUMMYFUNCTION("""COMPUTED_VALUE"""),"-")</f>
        <v>-</v>
      </c>
      <c r="FR68" s="10" t="str">
        <f>IFERROR(__xludf.DUMMYFUNCTION("""COMPUTED_VALUE"""),"-")</f>
        <v>-</v>
      </c>
      <c r="FS68" s="10" t="str">
        <f>IFERROR(__xludf.DUMMYFUNCTION("""COMPUTED_VALUE"""),"-")</f>
        <v>-</v>
      </c>
      <c r="FT68" s="10" t="str">
        <f>IFERROR(__xludf.DUMMYFUNCTION("""COMPUTED_VALUE"""),"-")</f>
        <v>-</v>
      </c>
      <c r="FU68" s="10" t="str">
        <f>IFERROR(__xludf.DUMMYFUNCTION("""COMPUTED_VALUE"""),"-")</f>
        <v>-</v>
      </c>
      <c r="FV68" s="10" t="str">
        <f>IFERROR(__xludf.DUMMYFUNCTION("""COMPUTED_VALUE"""),"-")</f>
        <v>-</v>
      </c>
      <c r="FW68" s="10" t="str">
        <f>IFERROR(__xludf.DUMMYFUNCTION("""COMPUTED_VALUE"""),"-")</f>
        <v>-</v>
      </c>
      <c r="FX68" s="10" t="str">
        <f>IFERROR(__xludf.DUMMYFUNCTION("""COMPUTED_VALUE"""),"-")</f>
        <v>-</v>
      </c>
      <c r="FY68" s="10" t="str">
        <f>IFERROR(__xludf.DUMMYFUNCTION("""COMPUTED_VALUE"""),"-")</f>
        <v>-</v>
      </c>
      <c r="FZ68" s="10" t="str">
        <f>IFERROR(__xludf.DUMMYFUNCTION("""COMPUTED_VALUE"""),"-")</f>
        <v>-</v>
      </c>
      <c r="GA68" s="10" t="str">
        <f>IFERROR(__xludf.DUMMYFUNCTION("""COMPUTED_VALUE"""),"-")</f>
        <v>-</v>
      </c>
      <c r="GB68" s="10" t="str">
        <f>IFERROR(__xludf.DUMMYFUNCTION("""COMPUTED_VALUE"""),"-")</f>
        <v>-</v>
      </c>
      <c r="GC68" s="10" t="str">
        <f>IFERROR(__xludf.DUMMYFUNCTION("""COMPUTED_VALUE"""),"-")</f>
        <v>-</v>
      </c>
      <c r="GD68" s="10" t="str">
        <f>IFERROR(__xludf.DUMMYFUNCTION("""COMPUTED_VALUE"""),"-")</f>
        <v>-</v>
      </c>
      <c r="GE68" s="10" t="str">
        <f>IFERROR(__xludf.DUMMYFUNCTION("""COMPUTED_VALUE"""),"-")</f>
        <v>-</v>
      </c>
      <c r="GF68" s="10" t="str">
        <f>IFERROR(__xludf.DUMMYFUNCTION("""COMPUTED_VALUE"""),"-")</f>
        <v>-</v>
      </c>
      <c r="GG68" s="10" t="str">
        <f>IFERROR(__xludf.DUMMYFUNCTION("""COMPUTED_VALUE"""),"-")</f>
        <v>-</v>
      </c>
      <c r="GH68" s="10" t="str">
        <f>IFERROR(__xludf.DUMMYFUNCTION("""COMPUTED_VALUE"""),"-")</f>
        <v>-</v>
      </c>
      <c r="GI68" s="10" t="str">
        <f>IFERROR(__xludf.DUMMYFUNCTION("""COMPUTED_VALUE"""),"-")</f>
        <v>-</v>
      </c>
      <c r="GJ68" s="10" t="str">
        <f>IFERROR(__xludf.DUMMYFUNCTION("""COMPUTED_VALUE"""),"-")</f>
        <v>-</v>
      </c>
      <c r="GK68" s="10" t="str">
        <f>IFERROR(__xludf.DUMMYFUNCTION("""COMPUTED_VALUE"""),"-")</f>
        <v>-</v>
      </c>
      <c r="GL68" s="10" t="str">
        <f>IFERROR(__xludf.DUMMYFUNCTION("""COMPUTED_VALUE"""),"-")</f>
        <v>-</v>
      </c>
      <c r="GM68" s="10" t="str">
        <f>IFERROR(__xludf.DUMMYFUNCTION("""COMPUTED_VALUE"""),"-")</f>
        <v>-</v>
      </c>
      <c r="GN68" s="10" t="str">
        <f>IFERROR(__xludf.DUMMYFUNCTION("""COMPUTED_VALUE"""),"-")</f>
        <v>-</v>
      </c>
      <c r="GO68" s="10" t="str">
        <f>IFERROR(__xludf.DUMMYFUNCTION("""COMPUTED_VALUE"""),"-")</f>
        <v>-</v>
      </c>
      <c r="GP68" s="10" t="str">
        <f>IFERROR(__xludf.DUMMYFUNCTION("""COMPUTED_VALUE"""),"-")</f>
        <v>-</v>
      </c>
      <c r="GQ68" s="10" t="str">
        <f>IFERROR(__xludf.DUMMYFUNCTION("""COMPUTED_VALUE"""),"-")</f>
        <v>-</v>
      </c>
      <c r="GR68" s="10" t="str">
        <f>IFERROR(__xludf.DUMMYFUNCTION("""COMPUTED_VALUE"""),"-")</f>
        <v>-</v>
      </c>
      <c r="GS68" s="10" t="str">
        <f>IFERROR(__xludf.DUMMYFUNCTION("""COMPUTED_VALUE"""),"-")</f>
        <v>-</v>
      </c>
      <c r="GT68" s="10" t="str">
        <f>IFERROR(__xludf.DUMMYFUNCTION("""COMPUTED_VALUE"""),"-")</f>
        <v>-</v>
      </c>
      <c r="GU68" s="10" t="str">
        <f>IFERROR(__xludf.DUMMYFUNCTION("""COMPUTED_VALUE"""),"-")</f>
        <v>-</v>
      </c>
      <c r="GV68" s="10" t="str">
        <f>IFERROR(__xludf.DUMMYFUNCTION("""COMPUTED_VALUE"""),"-")</f>
        <v>-</v>
      </c>
      <c r="GW68" s="10" t="str">
        <f>IFERROR(__xludf.DUMMYFUNCTION("""COMPUTED_VALUE"""),"-")</f>
        <v>-</v>
      </c>
      <c r="GX68" s="10" t="str">
        <f>IFERROR(__xludf.DUMMYFUNCTION("""COMPUTED_VALUE"""),"-")</f>
        <v>-</v>
      </c>
      <c r="GY68" s="10" t="str">
        <f>IFERROR(__xludf.DUMMYFUNCTION("""COMPUTED_VALUE"""),"-")</f>
        <v>-</v>
      </c>
      <c r="GZ68" s="10" t="str">
        <f>IFERROR(__xludf.DUMMYFUNCTION("""COMPUTED_VALUE"""),"-")</f>
        <v>-</v>
      </c>
      <c r="HA68" s="10" t="str">
        <f>IFERROR(__xludf.DUMMYFUNCTION("""COMPUTED_VALUE"""),"-")</f>
        <v>-</v>
      </c>
      <c r="HB68" s="10" t="str">
        <f>IFERROR(__xludf.DUMMYFUNCTION("""COMPUTED_VALUE"""),"-")</f>
        <v>-</v>
      </c>
      <c r="HC68" s="10" t="str">
        <f>IFERROR(__xludf.DUMMYFUNCTION("""COMPUTED_VALUE"""),"-")</f>
        <v>-</v>
      </c>
      <c r="HD68" s="10" t="str">
        <f>IFERROR(__xludf.DUMMYFUNCTION("""COMPUTED_VALUE"""),"-")</f>
        <v>-</v>
      </c>
      <c r="HE68" s="10" t="str">
        <f>IFERROR(__xludf.DUMMYFUNCTION("""COMPUTED_VALUE"""),"-")</f>
        <v>-</v>
      </c>
      <c r="HF68" s="10" t="str">
        <f>IFERROR(__xludf.DUMMYFUNCTION("""COMPUTED_VALUE"""),"-")</f>
        <v>-</v>
      </c>
      <c r="HG68" s="10" t="str">
        <f>IFERROR(__xludf.DUMMYFUNCTION("""COMPUTED_VALUE"""),"-")</f>
        <v>-</v>
      </c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</row>
    <row r="69">
      <c r="A69" s="7"/>
      <c r="B69" s="8"/>
      <c r="C69" s="8" t="str">
        <f t="shared" si="1"/>
        <v>63 - 67</v>
      </c>
      <c r="D69" s="7" t="str">
        <f>IFERROR(__xludf.DUMMYFUNCTION("""COMPUTED_VALUE"""),"Resada")</f>
        <v>Resada</v>
      </c>
      <c r="E69" s="7" t="str">
        <f>IFERROR(__xludf.DUMMYFUNCTION("""COMPUTED_VALUE"""),"Relja")</f>
        <v>Relja</v>
      </c>
      <c r="F69" s="7" t="str">
        <f>IFERROR(__xludf.DUMMYFUNCTION("""COMPUTED_VALUE"""),"Milović")</f>
        <v>Milović</v>
      </c>
      <c r="G69" s="9">
        <f>IFERROR(__xludf.DUMMYFUNCTION("""COMPUTED_VALUE"""),36.0)</f>
        <v>36</v>
      </c>
      <c r="H69" s="7" t="str">
        <f>IFERROR(__xludf.DUMMYFUNCTION("""COMPUTED_VALUE"""),"ODOBREN")</f>
        <v>ODOBREN</v>
      </c>
      <c r="I69" s="7" t="str">
        <f>IFERROR(__xludf.DUMMYFUNCTION("""COMPUTED_VALUE"""),"Valjevo")</f>
        <v>Valjevo</v>
      </c>
      <c r="J69" s="7" t="str">
        <f>IFERROR(__xludf.DUMMYFUNCTION("""COMPUTED_VALUE"""),"Valjevska gimnazija")</f>
        <v>Valjevska gimnazija</v>
      </c>
      <c r="K69" s="7" t="str">
        <f>IFERROR(__xludf.DUMMYFUNCTION("""COMPUTED_VALUE"""),"I")</f>
        <v>I</v>
      </c>
      <c r="L69" s="7" t="str">
        <f>IFERROR(__xludf.DUMMYFUNCTION("""COMPUTED_VALUE"""),"B")</f>
        <v>B</v>
      </c>
      <c r="M69" s="7" t="str">
        <f>IFERROR(__xludf.DUMMYFUNCTION("""COMPUTED_VALUE"""),"Radiša Kovačević")</f>
        <v>Radiša Kovačević</v>
      </c>
      <c r="N69" s="11">
        <f>IFERROR(__xludf.DUMMYFUNCTION("""COMPUTED_VALUE"""),15.0)</f>
        <v>15</v>
      </c>
      <c r="O69" s="10">
        <f>IFERROR(__xludf.DUMMYFUNCTION("""COMPUTED_VALUE"""),21.0)</f>
        <v>21</v>
      </c>
      <c r="P69" s="10" t="str">
        <f>IFERROR(__xludf.DUMMYFUNCTION("""COMPUTED_VALUE"""),"-")</f>
        <v>-</v>
      </c>
      <c r="Q69" s="10" t="str">
        <f>IFERROR(__xludf.DUMMYFUNCTION("""COMPUTED_VALUE"""),"-")</f>
        <v>-</v>
      </c>
      <c r="R69" s="10" t="str">
        <f>IFERROR(__xludf.DUMMYFUNCTION("""COMPUTED_VALUE"""),"-")</f>
        <v>-</v>
      </c>
      <c r="S69" s="10" t="str">
        <f>IFERROR(__xludf.DUMMYFUNCTION("""COMPUTED_VALUE"""),"-")</f>
        <v>-</v>
      </c>
      <c r="T69" s="11">
        <f>IFERROR(__xludf.DUMMYFUNCTION("""COMPUTED_VALUE"""),1.0)</f>
        <v>1</v>
      </c>
      <c r="U69" s="10">
        <f>IFERROR(__xludf.DUMMYFUNCTION("""COMPUTED_VALUE"""),1.0)</f>
        <v>1</v>
      </c>
      <c r="V69" s="10">
        <f>IFERROR(__xludf.DUMMYFUNCTION("""COMPUTED_VALUE"""),1.0)</f>
        <v>1</v>
      </c>
      <c r="W69" s="10">
        <f>IFERROR(__xludf.DUMMYFUNCTION("""COMPUTED_VALUE"""),1.0)</f>
        <v>1</v>
      </c>
      <c r="X69" s="10">
        <f>IFERROR(__xludf.DUMMYFUNCTION("""COMPUTED_VALUE"""),1.0)</f>
        <v>1</v>
      </c>
      <c r="Y69" s="10">
        <f>IFERROR(__xludf.DUMMYFUNCTION("""COMPUTED_VALUE"""),1.0)</f>
        <v>1</v>
      </c>
      <c r="Z69" s="10" t="str">
        <f>IFERROR(__xludf.DUMMYFUNCTION("""COMPUTED_VALUE"""),"WA")</f>
        <v>WA</v>
      </c>
      <c r="AA69" s="10" t="str">
        <f>IFERROR(__xludf.DUMMYFUNCTION("""COMPUTED_VALUE"""),"WA")</f>
        <v>WA</v>
      </c>
      <c r="AB69" s="10" t="str">
        <f>IFERROR(__xludf.DUMMYFUNCTION("""COMPUTED_VALUE"""),"WA")</f>
        <v>WA</v>
      </c>
      <c r="AC69" s="10" t="str">
        <f>IFERROR(__xludf.DUMMYFUNCTION("""COMPUTED_VALUE"""),"WA")</f>
        <v>WA</v>
      </c>
      <c r="AD69" s="10" t="str">
        <f>IFERROR(__xludf.DUMMYFUNCTION("""COMPUTED_VALUE"""),"WA")</f>
        <v>WA</v>
      </c>
      <c r="AE69" s="10" t="str">
        <f>IFERROR(__xludf.DUMMYFUNCTION("""COMPUTED_VALUE"""),"WA")</f>
        <v>WA</v>
      </c>
      <c r="AF69" s="10" t="str">
        <f>IFERROR(__xludf.DUMMYFUNCTION("""COMPUTED_VALUE"""),"WA")</f>
        <v>WA</v>
      </c>
      <c r="AG69" s="10" t="str">
        <f>IFERROR(__xludf.DUMMYFUNCTION("""COMPUTED_VALUE"""),"WA")</f>
        <v>WA</v>
      </c>
      <c r="AH69" s="10" t="str">
        <f>IFERROR(__xludf.DUMMYFUNCTION("""COMPUTED_VALUE"""),"WA")</f>
        <v>WA</v>
      </c>
      <c r="AI69" s="10" t="str">
        <f>IFERROR(__xludf.DUMMYFUNCTION("""COMPUTED_VALUE"""),"TLE")</f>
        <v>TLE</v>
      </c>
      <c r="AJ69" s="10" t="str">
        <f>IFERROR(__xludf.DUMMYFUNCTION("""COMPUTED_VALUE"""),"WA")</f>
        <v>WA</v>
      </c>
      <c r="AK69" s="10" t="str">
        <f>IFERROR(__xludf.DUMMYFUNCTION("""COMPUTED_VALUE"""),"WA")</f>
        <v>WA</v>
      </c>
      <c r="AL69" s="10" t="str">
        <f>IFERROR(__xludf.DUMMYFUNCTION("""COMPUTED_VALUE"""),"WA")</f>
        <v>WA</v>
      </c>
      <c r="AM69" s="10" t="str">
        <f>IFERROR(__xludf.DUMMYFUNCTION("""COMPUTED_VALUE"""),"WA")</f>
        <v>WA</v>
      </c>
      <c r="AN69" s="11">
        <f>IFERROR(__xludf.DUMMYFUNCTION("""COMPUTED_VALUE"""),1.0)</f>
        <v>1</v>
      </c>
      <c r="AO69" s="10">
        <f>IFERROR(__xludf.DUMMYFUNCTION("""COMPUTED_VALUE"""),1.0)</f>
        <v>1</v>
      </c>
      <c r="AP69" s="10">
        <f>IFERROR(__xludf.DUMMYFUNCTION("""COMPUTED_VALUE"""),1.0)</f>
        <v>1</v>
      </c>
      <c r="AQ69" s="10">
        <f>IFERROR(__xludf.DUMMYFUNCTION("""COMPUTED_VALUE"""),1.0)</f>
        <v>1</v>
      </c>
      <c r="AR69" s="10">
        <f>IFERROR(__xludf.DUMMYFUNCTION("""COMPUTED_VALUE"""),1.0)</f>
        <v>1</v>
      </c>
      <c r="AS69" s="10">
        <f>IFERROR(__xludf.DUMMYFUNCTION("""COMPUTED_VALUE"""),1.0)</f>
        <v>1</v>
      </c>
      <c r="AT69" s="10" t="str">
        <f>IFERROR(__xludf.DUMMYFUNCTION("""COMPUTED_VALUE"""),"WA")</f>
        <v>WA</v>
      </c>
      <c r="AU69" s="10" t="str">
        <f>IFERROR(__xludf.DUMMYFUNCTION("""COMPUTED_VALUE"""),"WA")</f>
        <v>WA</v>
      </c>
      <c r="AV69" s="10" t="str">
        <f>IFERROR(__xludf.DUMMYFUNCTION("""COMPUTED_VALUE"""),"WA")</f>
        <v>WA</v>
      </c>
      <c r="AW69" s="10" t="str">
        <f>IFERROR(__xludf.DUMMYFUNCTION("""COMPUTED_VALUE"""),"WA")</f>
        <v>WA</v>
      </c>
      <c r="AX69" s="10" t="str">
        <f>IFERROR(__xludf.DUMMYFUNCTION("""COMPUTED_VALUE"""),"WA")</f>
        <v>WA</v>
      </c>
      <c r="AY69" s="10" t="str">
        <f>IFERROR(__xludf.DUMMYFUNCTION("""COMPUTED_VALUE"""),"WA")</f>
        <v>WA</v>
      </c>
      <c r="AZ69" s="10">
        <f>IFERROR(__xludf.DUMMYFUNCTION("""COMPUTED_VALUE"""),1.0)</f>
        <v>1</v>
      </c>
      <c r="BA69" s="10" t="str">
        <f>IFERROR(__xludf.DUMMYFUNCTION("""COMPUTED_VALUE"""),"WA")</f>
        <v>WA</v>
      </c>
      <c r="BB69" s="10">
        <f>IFERROR(__xludf.DUMMYFUNCTION("""COMPUTED_VALUE"""),1.0)</f>
        <v>1</v>
      </c>
      <c r="BC69" s="10" t="str">
        <f>IFERROR(__xludf.DUMMYFUNCTION("""COMPUTED_VALUE"""),"WA")</f>
        <v>WA</v>
      </c>
      <c r="BD69" s="10" t="str">
        <f>IFERROR(__xludf.DUMMYFUNCTION("""COMPUTED_VALUE"""),"WA")</f>
        <v>WA</v>
      </c>
      <c r="BE69" s="10">
        <f>IFERROR(__xludf.DUMMYFUNCTION("""COMPUTED_VALUE"""),1.0)</f>
        <v>1</v>
      </c>
      <c r="BF69" s="10" t="str">
        <f>IFERROR(__xludf.DUMMYFUNCTION("""COMPUTED_VALUE"""),"WA")</f>
        <v>WA</v>
      </c>
      <c r="BG69" s="10" t="str">
        <f>IFERROR(__xludf.DUMMYFUNCTION("""COMPUTED_VALUE"""),"WA")</f>
        <v>WA</v>
      </c>
      <c r="BH69" s="10" t="str">
        <f>IFERROR(__xludf.DUMMYFUNCTION("""COMPUTED_VALUE"""),"WA")</f>
        <v>WA</v>
      </c>
      <c r="BI69" s="10" t="str">
        <f>IFERROR(__xludf.DUMMYFUNCTION("""COMPUTED_VALUE"""),"WA")</f>
        <v>WA</v>
      </c>
      <c r="BJ69" s="10" t="str">
        <f>IFERROR(__xludf.DUMMYFUNCTION("""COMPUTED_VALUE"""),"WA")</f>
        <v>WA</v>
      </c>
      <c r="BK69" s="10" t="str">
        <f>IFERROR(__xludf.DUMMYFUNCTION("""COMPUTED_VALUE"""),"WA")</f>
        <v>WA</v>
      </c>
      <c r="BL69" s="11" t="str">
        <f>IFERROR(__xludf.DUMMYFUNCTION("""COMPUTED_VALUE"""),"-")</f>
        <v>-</v>
      </c>
      <c r="BM69" s="10" t="str">
        <f>IFERROR(__xludf.DUMMYFUNCTION("""COMPUTED_VALUE"""),"-")</f>
        <v>-</v>
      </c>
      <c r="BN69" s="10" t="str">
        <f>IFERROR(__xludf.DUMMYFUNCTION("""COMPUTED_VALUE"""),"-")</f>
        <v>-</v>
      </c>
      <c r="BO69" s="10" t="str">
        <f>IFERROR(__xludf.DUMMYFUNCTION("""COMPUTED_VALUE"""),"-")</f>
        <v>-</v>
      </c>
      <c r="BP69" s="10" t="str">
        <f>IFERROR(__xludf.DUMMYFUNCTION("""COMPUTED_VALUE"""),"-")</f>
        <v>-</v>
      </c>
      <c r="BQ69" s="10" t="str">
        <f>IFERROR(__xludf.DUMMYFUNCTION("""COMPUTED_VALUE"""),"-")</f>
        <v>-</v>
      </c>
      <c r="BR69" s="10" t="str">
        <f>IFERROR(__xludf.DUMMYFUNCTION("""COMPUTED_VALUE"""),"-")</f>
        <v>-</v>
      </c>
      <c r="BS69" s="10" t="str">
        <f>IFERROR(__xludf.DUMMYFUNCTION("""COMPUTED_VALUE"""),"-")</f>
        <v>-</v>
      </c>
      <c r="BT69" s="10" t="str">
        <f>IFERROR(__xludf.DUMMYFUNCTION("""COMPUTED_VALUE"""),"-")</f>
        <v>-</v>
      </c>
      <c r="BU69" s="10" t="str">
        <f>IFERROR(__xludf.DUMMYFUNCTION("""COMPUTED_VALUE"""),"-")</f>
        <v>-</v>
      </c>
      <c r="BV69" s="10" t="str">
        <f>IFERROR(__xludf.DUMMYFUNCTION("""COMPUTED_VALUE"""),"-")</f>
        <v>-</v>
      </c>
      <c r="BW69" s="10" t="str">
        <f>IFERROR(__xludf.DUMMYFUNCTION("""COMPUTED_VALUE"""),"-")</f>
        <v>-</v>
      </c>
      <c r="BX69" s="10" t="str">
        <f>IFERROR(__xludf.DUMMYFUNCTION("""COMPUTED_VALUE"""),"-")</f>
        <v>-</v>
      </c>
      <c r="BY69" s="10" t="str">
        <f>IFERROR(__xludf.DUMMYFUNCTION("""COMPUTED_VALUE"""),"-")</f>
        <v>-</v>
      </c>
      <c r="BZ69" s="10" t="str">
        <f>IFERROR(__xludf.DUMMYFUNCTION("""COMPUTED_VALUE"""),"-")</f>
        <v>-</v>
      </c>
      <c r="CA69" s="10" t="str">
        <f>IFERROR(__xludf.DUMMYFUNCTION("""COMPUTED_VALUE"""),"-")</f>
        <v>-</v>
      </c>
      <c r="CB69" s="10" t="str">
        <f>IFERROR(__xludf.DUMMYFUNCTION("""COMPUTED_VALUE"""),"-")</f>
        <v>-</v>
      </c>
      <c r="CC69" s="10" t="str">
        <f>IFERROR(__xludf.DUMMYFUNCTION("""COMPUTED_VALUE"""),"-")</f>
        <v>-</v>
      </c>
      <c r="CD69" s="10" t="str">
        <f>IFERROR(__xludf.DUMMYFUNCTION("""COMPUTED_VALUE"""),"-")</f>
        <v>-</v>
      </c>
      <c r="CE69" s="10" t="str">
        <f>IFERROR(__xludf.DUMMYFUNCTION("""COMPUTED_VALUE"""),"-")</f>
        <v>-</v>
      </c>
      <c r="CF69" s="10" t="str">
        <f>IFERROR(__xludf.DUMMYFUNCTION("""COMPUTED_VALUE"""),"-")</f>
        <v>-</v>
      </c>
      <c r="CG69" s="10" t="str">
        <f>IFERROR(__xludf.DUMMYFUNCTION("""COMPUTED_VALUE"""),"-")</f>
        <v>-</v>
      </c>
      <c r="CH69" s="10" t="str">
        <f>IFERROR(__xludf.DUMMYFUNCTION("""COMPUTED_VALUE"""),"-")</f>
        <v>-</v>
      </c>
      <c r="CI69" s="10" t="str">
        <f>IFERROR(__xludf.DUMMYFUNCTION("""COMPUTED_VALUE"""),"-")</f>
        <v>-</v>
      </c>
      <c r="CJ69" s="10" t="str">
        <f>IFERROR(__xludf.DUMMYFUNCTION("""COMPUTED_VALUE"""),"-")</f>
        <v>-</v>
      </c>
      <c r="CK69" s="10" t="str">
        <f>IFERROR(__xludf.DUMMYFUNCTION("""COMPUTED_VALUE"""),"-")</f>
        <v>-</v>
      </c>
      <c r="CL69" s="10" t="str">
        <f>IFERROR(__xludf.DUMMYFUNCTION("""COMPUTED_VALUE"""),"-")</f>
        <v>-</v>
      </c>
      <c r="CM69" s="10" t="str">
        <f>IFERROR(__xludf.DUMMYFUNCTION("""COMPUTED_VALUE"""),"-")</f>
        <v>-</v>
      </c>
      <c r="CN69" s="10" t="str">
        <f>IFERROR(__xludf.DUMMYFUNCTION("""COMPUTED_VALUE"""),"-")</f>
        <v>-</v>
      </c>
      <c r="CO69" s="11" t="str">
        <f>IFERROR(__xludf.DUMMYFUNCTION("""COMPUTED_VALUE"""),"-")</f>
        <v>-</v>
      </c>
      <c r="CP69" s="10" t="str">
        <f>IFERROR(__xludf.DUMMYFUNCTION("""COMPUTED_VALUE"""),"-")</f>
        <v>-</v>
      </c>
      <c r="CQ69" s="10" t="str">
        <f>IFERROR(__xludf.DUMMYFUNCTION("""COMPUTED_VALUE"""),"-")</f>
        <v>-</v>
      </c>
      <c r="CR69" s="10" t="str">
        <f>IFERROR(__xludf.DUMMYFUNCTION("""COMPUTED_VALUE"""),"-")</f>
        <v>-</v>
      </c>
      <c r="CS69" s="10" t="str">
        <f>IFERROR(__xludf.DUMMYFUNCTION("""COMPUTED_VALUE"""),"-")</f>
        <v>-</v>
      </c>
      <c r="CT69" s="10" t="str">
        <f>IFERROR(__xludf.DUMMYFUNCTION("""COMPUTED_VALUE"""),"-")</f>
        <v>-</v>
      </c>
      <c r="CU69" s="10" t="str">
        <f>IFERROR(__xludf.DUMMYFUNCTION("""COMPUTED_VALUE"""),"-")</f>
        <v>-</v>
      </c>
      <c r="CV69" s="10" t="str">
        <f>IFERROR(__xludf.DUMMYFUNCTION("""COMPUTED_VALUE"""),"-")</f>
        <v>-</v>
      </c>
      <c r="CW69" s="10" t="str">
        <f>IFERROR(__xludf.DUMMYFUNCTION("""COMPUTED_VALUE"""),"-")</f>
        <v>-</v>
      </c>
      <c r="CX69" s="10" t="str">
        <f>IFERROR(__xludf.DUMMYFUNCTION("""COMPUTED_VALUE"""),"-")</f>
        <v>-</v>
      </c>
      <c r="CY69" s="10" t="str">
        <f>IFERROR(__xludf.DUMMYFUNCTION("""COMPUTED_VALUE"""),"-")</f>
        <v>-</v>
      </c>
      <c r="CZ69" s="10" t="str">
        <f>IFERROR(__xludf.DUMMYFUNCTION("""COMPUTED_VALUE"""),"-")</f>
        <v>-</v>
      </c>
      <c r="DA69" s="10" t="str">
        <f>IFERROR(__xludf.DUMMYFUNCTION("""COMPUTED_VALUE"""),"-")</f>
        <v>-</v>
      </c>
      <c r="DB69" s="10" t="str">
        <f>IFERROR(__xludf.DUMMYFUNCTION("""COMPUTED_VALUE"""),"-")</f>
        <v>-</v>
      </c>
      <c r="DC69" s="10" t="str">
        <f>IFERROR(__xludf.DUMMYFUNCTION("""COMPUTED_VALUE"""),"-")</f>
        <v>-</v>
      </c>
      <c r="DD69" s="10" t="str">
        <f>IFERROR(__xludf.DUMMYFUNCTION("""COMPUTED_VALUE"""),"-")</f>
        <v>-</v>
      </c>
      <c r="DE69" s="10" t="str">
        <f>IFERROR(__xludf.DUMMYFUNCTION("""COMPUTED_VALUE"""),"-")</f>
        <v>-</v>
      </c>
      <c r="DF69" s="10" t="str">
        <f>IFERROR(__xludf.DUMMYFUNCTION("""COMPUTED_VALUE"""),"-")</f>
        <v>-</v>
      </c>
      <c r="DG69" s="10" t="str">
        <f>IFERROR(__xludf.DUMMYFUNCTION("""COMPUTED_VALUE"""),"-")</f>
        <v>-</v>
      </c>
      <c r="DH69" s="10" t="str">
        <f>IFERROR(__xludf.DUMMYFUNCTION("""COMPUTED_VALUE"""),"-")</f>
        <v>-</v>
      </c>
      <c r="DI69" s="10" t="str">
        <f>IFERROR(__xludf.DUMMYFUNCTION("""COMPUTED_VALUE"""),"-")</f>
        <v>-</v>
      </c>
      <c r="DJ69" s="10" t="str">
        <f>IFERROR(__xludf.DUMMYFUNCTION("""COMPUTED_VALUE"""),"-")</f>
        <v>-</v>
      </c>
      <c r="DK69" s="10" t="str">
        <f>IFERROR(__xludf.DUMMYFUNCTION("""COMPUTED_VALUE"""),"-")</f>
        <v>-</v>
      </c>
      <c r="DL69" s="10" t="str">
        <f>IFERROR(__xludf.DUMMYFUNCTION("""COMPUTED_VALUE"""),"-")</f>
        <v>-</v>
      </c>
      <c r="DM69" s="10" t="str">
        <f>IFERROR(__xludf.DUMMYFUNCTION("""COMPUTED_VALUE"""),"-")</f>
        <v>-</v>
      </c>
      <c r="DN69" s="10" t="str">
        <f>IFERROR(__xludf.DUMMYFUNCTION("""COMPUTED_VALUE"""),"-")</f>
        <v>-</v>
      </c>
      <c r="DO69" s="10" t="str">
        <f>IFERROR(__xludf.DUMMYFUNCTION("""COMPUTED_VALUE"""),"-")</f>
        <v>-</v>
      </c>
      <c r="DP69" s="10" t="str">
        <f>IFERROR(__xludf.DUMMYFUNCTION("""COMPUTED_VALUE"""),"-")</f>
        <v>-</v>
      </c>
      <c r="DQ69" s="10" t="str">
        <f>IFERROR(__xludf.DUMMYFUNCTION("""COMPUTED_VALUE"""),"-")</f>
        <v>-</v>
      </c>
      <c r="DR69" s="10" t="str">
        <f>IFERROR(__xludf.DUMMYFUNCTION("""COMPUTED_VALUE"""),"-")</f>
        <v>-</v>
      </c>
      <c r="DS69" s="10" t="str">
        <f>IFERROR(__xludf.DUMMYFUNCTION("""COMPUTED_VALUE"""),"-")</f>
        <v>-</v>
      </c>
      <c r="DT69" s="10" t="str">
        <f>IFERROR(__xludf.DUMMYFUNCTION("""COMPUTED_VALUE"""),"-")</f>
        <v>-</v>
      </c>
      <c r="DU69" s="10" t="str">
        <f>IFERROR(__xludf.DUMMYFUNCTION("""COMPUTED_VALUE"""),"-")</f>
        <v>-</v>
      </c>
      <c r="DV69" s="10" t="str">
        <f>IFERROR(__xludf.DUMMYFUNCTION("""COMPUTED_VALUE"""),"-")</f>
        <v>-</v>
      </c>
      <c r="DW69" s="10" t="str">
        <f>IFERROR(__xludf.DUMMYFUNCTION("""COMPUTED_VALUE"""),"-")</f>
        <v>-</v>
      </c>
      <c r="DX69" s="10" t="str">
        <f>IFERROR(__xludf.DUMMYFUNCTION("""COMPUTED_VALUE"""),"-")</f>
        <v>-</v>
      </c>
      <c r="DY69" s="10" t="str">
        <f>IFERROR(__xludf.DUMMYFUNCTION("""COMPUTED_VALUE"""),"-")</f>
        <v>-</v>
      </c>
      <c r="DZ69" s="10" t="str">
        <f>IFERROR(__xludf.DUMMYFUNCTION("""COMPUTED_VALUE"""),"-")</f>
        <v>-</v>
      </c>
      <c r="EA69" s="10" t="str">
        <f>IFERROR(__xludf.DUMMYFUNCTION("""COMPUTED_VALUE"""),"-")</f>
        <v>-</v>
      </c>
      <c r="EB69" s="10" t="str">
        <f>IFERROR(__xludf.DUMMYFUNCTION("""COMPUTED_VALUE"""),"-")</f>
        <v>-</v>
      </c>
      <c r="EC69" s="10" t="str">
        <f>IFERROR(__xludf.DUMMYFUNCTION("""COMPUTED_VALUE"""),"-")</f>
        <v>-</v>
      </c>
      <c r="ED69" s="10" t="str">
        <f>IFERROR(__xludf.DUMMYFUNCTION("""COMPUTED_VALUE"""),"-")</f>
        <v>-</v>
      </c>
      <c r="EE69" s="10" t="str">
        <f>IFERROR(__xludf.DUMMYFUNCTION("""COMPUTED_VALUE"""),"-")</f>
        <v>-</v>
      </c>
      <c r="EF69" s="10" t="str">
        <f>IFERROR(__xludf.DUMMYFUNCTION("""COMPUTED_VALUE"""),"-")</f>
        <v>-</v>
      </c>
      <c r="EG69" s="10" t="str">
        <f>IFERROR(__xludf.DUMMYFUNCTION("""COMPUTED_VALUE"""),"-")</f>
        <v>-</v>
      </c>
      <c r="EH69" s="10" t="str">
        <f>IFERROR(__xludf.DUMMYFUNCTION("""COMPUTED_VALUE"""),"-")</f>
        <v>-</v>
      </c>
      <c r="EI69" s="10" t="str">
        <f>IFERROR(__xludf.DUMMYFUNCTION("""COMPUTED_VALUE"""),"-")</f>
        <v>-</v>
      </c>
      <c r="EJ69" s="10" t="str">
        <f>IFERROR(__xludf.DUMMYFUNCTION("""COMPUTED_VALUE"""),"-")</f>
        <v>-</v>
      </c>
      <c r="EK69" s="10" t="str">
        <f>IFERROR(__xludf.DUMMYFUNCTION("""COMPUTED_VALUE"""),"-")</f>
        <v>-</v>
      </c>
      <c r="EL69" s="10" t="str">
        <f>IFERROR(__xludf.DUMMYFUNCTION("""COMPUTED_VALUE"""),"-")</f>
        <v>-</v>
      </c>
      <c r="EM69" s="10" t="str">
        <f>IFERROR(__xludf.DUMMYFUNCTION("""COMPUTED_VALUE"""),"-")</f>
        <v>-</v>
      </c>
      <c r="EN69" s="10" t="str">
        <f>IFERROR(__xludf.DUMMYFUNCTION("""COMPUTED_VALUE"""),"-")</f>
        <v>-</v>
      </c>
      <c r="EO69" s="10" t="str">
        <f>IFERROR(__xludf.DUMMYFUNCTION("""COMPUTED_VALUE"""),"-")</f>
        <v>-</v>
      </c>
      <c r="EP69" s="10" t="str">
        <f>IFERROR(__xludf.DUMMYFUNCTION("""COMPUTED_VALUE"""),"-")</f>
        <v>-</v>
      </c>
      <c r="EQ69" s="10" t="str">
        <f>IFERROR(__xludf.DUMMYFUNCTION("""COMPUTED_VALUE"""),"-")</f>
        <v>-</v>
      </c>
      <c r="ER69" s="10" t="str">
        <f>IFERROR(__xludf.DUMMYFUNCTION("""COMPUTED_VALUE"""),"-")</f>
        <v>-</v>
      </c>
      <c r="ES69" s="10" t="str">
        <f>IFERROR(__xludf.DUMMYFUNCTION("""COMPUTED_VALUE"""),"-")</f>
        <v>-</v>
      </c>
      <c r="ET69" s="10" t="str">
        <f>IFERROR(__xludf.DUMMYFUNCTION("""COMPUTED_VALUE"""),"-")</f>
        <v>-</v>
      </c>
      <c r="EU69" s="10" t="str">
        <f>IFERROR(__xludf.DUMMYFUNCTION("""COMPUTED_VALUE"""),"-")</f>
        <v>-</v>
      </c>
      <c r="EV69" s="10" t="str">
        <f>IFERROR(__xludf.DUMMYFUNCTION("""COMPUTED_VALUE"""),"-")</f>
        <v>-</v>
      </c>
      <c r="EW69" s="10" t="str">
        <f>IFERROR(__xludf.DUMMYFUNCTION("""COMPUTED_VALUE"""),"-")</f>
        <v>-</v>
      </c>
      <c r="EX69" s="10" t="str">
        <f>IFERROR(__xludf.DUMMYFUNCTION("""COMPUTED_VALUE"""),"-")</f>
        <v>-</v>
      </c>
      <c r="EY69" s="10" t="str">
        <f>IFERROR(__xludf.DUMMYFUNCTION("""COMPUTED_VALUE"""),"-")</f>
        <v>-</v>
      </c>
      <c r="EZ69" s="10" t="str">
        <f>IFERROR(__xludf.DUMMYFUNCTION("""COMPUTED_VALUE"""),"-")</f>
        <v>-</v>
      </c>
      <c r="FA69" s="10" t="str">
        <f>IFERROR(__xludf.DUMMYFUNCTION("""COMPUTED_VALUE"""),"-")</f>
        <v>-</v>
      </c>
      <c r="FB69" s="10" t="str">
        <f>IFERROR(__xludf.DUMMYFUNCTION("""COMPUTED_VALUE"""),"-")</f>
        <v>-</v>
      </c>
      <c r="FC69" s="10" t="str">
        <f>IFERROR(__xludf.DUMMYFUNCTION("""COMPUTED_VALUE"""),"-")</f>
        <v>-</v>
      </c>
      <c r="FD69" s="11" t="str">
        <f>IFERROR(__xludf.DUMMYFUNCTION("""COMPUTED_VALUE"""),"-")</f>
        <v>-</v>
      </c>
      <c r="FE69" s="10" t="str">
        <f>IFERROR(__xludf.DUMMYFUNCTION("""COMPUTED_VALUE"""),"-")</f>
        <v>-</v>
      </c>
      <c r="FF69" s="10" t="str">
        <f>IFERROR(__xludf.DUMMYFUNCTION("""COMPUTED_VALUE"""),"-")</f>
        <v>-</v>
      </c>
      <c r="FG69" s="10" t="str">
        <f>IFERROR(__xludf.DUMMYFUNCTION("""COMPUTED_VALUE"""),"-")</f>
        <v>-</v>
      </c>
      <c r="FH69" s="10" t="str">
        <f>IFERROR(__xludf.DUMMYFUNCTION("""COMPUTED_VALUE"""),"-")</f>
        <v>-</v>
      </c>
      <c r="FI69" s="10" t="str">
        <f>IFERROR(__xludf.DUMMYFUNCTION("""COMPUTED_VALUE"""),"-")</f>
        <v>-</v>
      </c>
      <c r="FJ69" s="10" t="str">
        <f>IFERROR(__xludf.DUMMYFUNCTION("""COMPUTED_VALUE"""),"-")</f>
        <v>-</v>
      </c>
      <c r="FK69" s="10" t="str">
        <f>IFERROR(__xludf.DUMMYFUNCTION("""COMPUTED_VALUE"""),"-")</f>
        <v>-</v>
      </c>
      <c r="FL69" s="10" t="str">
        <f>IFERROR(__xludf.DUMMYFUNCTION("""COMPUTED_VALUE"""),"-")</f>
        <v>-</v>
      </c>
      <c r="FM69" s="10" t="str">
        <f>IFERROR(__xludf.DUMMYFUNCTION("""COMPUTED_VALUE"""),"-")</f>
        <v>-</v>
      </c>
      <c r="FN69" s="10" t="str">
        <f>IFERROR(__xludf.DUMMYFUNCTION("""COMPUTED_VALUE"""),"-")</f>
        <v>-</v>
      </c>
      <c r="FO69" s="10" t="str">
        <f>IFERROR(__xludf.DUMMYFUNCTION("""COMPUTED_VALUE"""),"-")</f>
        <v>-</v>
      </c>
      <c r="FP69" s="10" t="str">
        <f>IFERROR(__xludf.DUMMYFUNCTION("""COMPUTED_VALUE"""),"-")</f>
        <v>-</v>
      </c>
      <c r="FQ69" s="10" t="str">
        <f>IFERROR(__xludf.DUMMYFUNCTION("""COMPUTED_VALUE"""),"-")</f>
        <v>-</v>
      </c>
      <c r="FR69" s="10" t="str">
        <f>IFERROR(__xludf.DUMMYFUNCTION("""COMPUTED_VALUE"""),"-")</f>
        <v>-</v>
      </c>
      <c r="FS69" s="10" t="str">
        <f>IFERROR(__xludf.DUMMYFUNCTION("""COMPUTED_VALUE"""),"-")</f>
        <v>-</v>
      </c>
      <c r="FT69" s="10" t="str">
        <f>IFERROR(__xludf.DUMMYFUNCTION("""COMPUTED_VALUE"""),"-")</f>
        <v>-</v>
      </c>
      <c r="FU69" s="10" t="str">
        <f>IFERROR(__xludf.DUMMYFUNCTION("""COMPUTED_VALUE"""),"-")</f>
        <v>-</v>
      </c>
      <c r="FV69" s="10" t="str">
        <f>IFERROR(__xludf.DUMMYFUNCTION("""COMPUTED_VALUE"""),"-")</f>
        <v>-</v>
      </c>
      <c r="FW69" s="10" t="str">
        <f>IFERROR(__xludf.DUMMYFUNCTION("""COMPUTED_VALUE"""),"-")</f>
        <v>-</v>
      </c>
      <c r="FX69" s="10" t="str">
        <f>IFERROR(__xludf.DUMMYFUNCTION("""COMPUTED_VALUE"""),"-")</f>
        <v>-</v>
      </c>
      <c r="FY69" s="10" t="str">
        <f>IFERROR(__xludf.DUMMYFUNCTION("""COMPUTED_VALUE"""),"-")</f>
        <v>-</v>
      </c>
      <c r="FZ69" s="10" t="str">
        <f>IFERROR(__xludf.DUMMYFUNCTION("""COMPUTED_VALUE"""),"-")</f>
        <v>-</v>
      </c>
      <c r="GA69" s="10" t="str">
        <f>IFERROR(__xludf.DUMMYFUNCTION("""COMPUTED_VALUE"""),"-")</f>
        <v>-</v>
      </c>
      <c r="GB69" s="10" t="str">
        <f>IFERROR(__xludf.DUMMYFUNCTION("""COMPUTED_VALUE"""),"-")</f>
        <v>-</v>
      </c>
      <c r="GC69" s="10" t="str">
        <f>IFERROR(__xludf.DUMMYFUNCTION("""COMPUTED_VALUE"""),"-")</f>
        <v>-</v>
      </c>
      <c r="GD69" s="10" t="str">
        <f>IFERROR(__xludf.DUMMYFUNCTION("""COMPUTED_VALUE"""),"-")</f>
        <v>-</v>
      </c>
      <c r="GE69" s="10" t="str">
        <f>IFERROR(__xludf.DUMMYFUNCTION("""COMPUTED_VALUE"""),"-")</f>
        <v>-</v>
      </c>
      <c r="GF69" s="10" t="str">
        <f>IFERROR(__xludf.DUMMYFUNCTION("""COMPUTED_VALUE"""),"-")</f>
        <v>-</v>
      </c>
      <c r="GG69" s="10" t="str">
        <f>IFERROR(__xludf.DUMMYFUNCTION("""COMPUTED_VALUE"""),"-")</f>
        <v>-</v>
      </c>
      <c r="GH69" s="10" t="str">
        <f>IFERROR(__xludf.DUMMYFUNCTION("""COMPUTED_VALUE"""),"-")</f>
        <v>-</v>
      </c>
      <c r="GI69" s="10" t="str">
        <f>IFERROR(__xludf.DUMMYFUNCTION("""COMPUTED_VALUE"""),"-")</f>
        <v>-</v>
      </c>
      <c r="GJ69" s="10" t="str">
        <f>IFERROR(__xludf.DUMMYFUNCTION("""COMPUTED_VALUE"""),"-")</f>
        <v>-</v>
      </c>
      <c r="GK69" s="10" t="str">
        <f>IFERROR(__xludf.DUMMYFUNCTION("""COMPUTED_VALUE"""),"-")</f>
        <v>-</v>
      </c>
      <c r="GL69" s="10" t="str">
        <f>IFERROR(__xludf.DUMMYFUNCTION("""COMPUTED_VALUE"""),"-")</f>
        <v>-</v>
      </c>
      <c r="GM69" s="10" t="str">
        <f>IFERROR(__xludf.DUMMYFUNCTION("""COMPUTED_VALUE"""),"-")</f>
        <v>-</v>
      </c>
      <c r="GN69" s="10" t="str">
        <f>IFERROR(__xludf.DUMMYFUNCTION("""COMPUTED_VALUE"""),"-")</f>
        <v>-</v>
      </c>
      <c r="GO69" s="10" t="str">
        <f>IFERROR(__xludf.DUMMYFUNCTION("""COMPUTED_VALUE"""),"-")</f>
        <v>-</v>
      </c>
      <c r="GP69" s="10" t="str">
        <f>IFERROR(__xludf.DUMMYFUNCTION("""COMPUTED_VALUE"""),"-")</f>
        <v>-</v>
      </c>
      <c r="GQ69" s="10" t="str">
        <f>IFERROR(__xludf.DUMMYFUNCTION("""COMPUTED_VALUE"""),"-")</f>
        <v>-</v>
      </c>
      <c r="GR69" s="10" t="str">
        <f>IFERROR(__xludf.DUMMYFUNCTION("""COMPUTED_VALUE"""),"-")</f>
        <v>-</v>
      </c>
      <c r="GS69" s="10" t="str">
        <f>IFERROR(__xludf.DUMMYFUNCTION("""COMPUTED_VALUE"""),"-")</f>
        <v>-</v>
      </c>
      <c r="GT69" s="10" t="str">
        <f>IFERROR(__xludf.DUMMYFUNCTION("""COMPUTED_VALUE"""),"-")</f>
        <v>-</v>
      </c>
      <c r="GU69" s="10" t="str">
        <f>IFERROR(__xludf.DUMMYFUNCTION("""COMPUTED_VALUE"""),"-")</f>
        <v>-</v>
      </c>
      <c r="GV69" s="10" t="str">
        <f>IFERROR(__xludf.DUMMYFUNCTION("""COMPUTED_VALUE"""),"-")</f>
        <v>-</v>
      </c>
      <c r="GW69" s="10" t="str">
        <f>IFERROR(__xludf.DUMMYFUNCTION("""COMPUTED_VALUE"""),"-")</f>
        <v>-</v>
      </c>
      <c r="GX69" s="10" t="str">
        <f>IFERROR(__xludf.DUMMYFUNCTION("""COMPUTED_VALUE"""),"-")</f>
        <v>-</v>
      </c>
      <c r="GY69" s="10" t="str">
        <f>IFERROR(__xludf.DUMMYFUNCTION("""COMPUTED_VALUE"""),"-")</f>
        <v>-</v>
      </c>
      <c r="GZ69" s="10" t="str">
        <f>IFERROR(__xludf.DUMMYFUNCTION("""COMPUTED_VALUE"""),"-")</f>
        <v>-</v>
      </c>
      <c r="HA69" s="10" t="str">
        <f>IFERROR(__xludf.DUMMYFUNCTION("""COMPUTED_VALUE"""),"-")</f>
        <v>-</v>
      </c>
      <c r="HB69" s="10" t="str">
        <f>IFERROR(__xludf.DUMMYFUNCTION("""COMPUTED_VALUE"""),"-")</f>
        <v>-</v>
      </c>
      <c r="HC69" s="10" t="str">
        <f>IFERROR(__xludf.DUMMYFUNCTION("""COMPUTED_VALUE"""),"-")</f>
        <v>-</v>
      </c>
      <c r="HD69" s="10" t="str">
        <f>IFERROR(__xludf.DUMMYFUNCTION("""COMPUTED_VALUE"""),"-")</f>
        <v>-</v>
      </c>
      <c r="HE69" s="10" t="str">
        <f>IFERROR(__xludf.DUMMYFUNCTION("""COMPUTED_VALUE"""),"-")</f>
        <v>-</v>
      </c>
      <c r="HF69" s="10" t="str">
        <f>IFERROR(__xludf.DUMMYFUNCTION("""COMPUTED_VALUE"""),"-")</f>
        <v>-</v>
      </c>
      <c r="HG69" s="10" t="str">
        <f>IFERROR(__xludf.DUMMYFUNCTION("""COMPUTED_VALUE"""),"-")</f>
        <v>-</v>
      </c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</row>
    <row r="70">
      <c r="A70" s="7"/>
      <c r="B70" s="8"/>
      <c r="C70" s="8" t="str">
        <f t="shared" si="1"/>
        <v>68 - 69</v>
      </c>
      <c r="D70" s="7" t="str">
        <f>IFERROR(__xludf.DUMMYFUNCTION("""COMPUTED_VALUE"""),"Andro02")</f>
        <v>Andro02</v>
      </c>
      <c r="E70" s="7" t="str">
        <f>IFERROR(__xludf.DUMMYFUNCTION("""COMPUTED_VALUE"""),"Andrija")</f>
        <v>Andrija</v>
      </c>
      <c r="F70" s="7" t="str">
        <f>IFERROR(__xludf.DUMMYFUNCTION("""COMPUTED_VALUE"""),"Slovic")</f>
        <v>Slovic</v>
      </c>
      <c r="G70" s="9">
        <f>IFERROR(__xludf.DUMMYFUNCTION("""COMPUTED_VALUE"""),21.0)</f>
        <v>21</v>
      </c>
      <c r="H70" s="7" t="str">
        <f>IFERROR(__xludf.DUMMYFUNCTION("""COMPUTED_VALUE"""),"ODOBREN")</f>
        <v>ODOBREN</v>
      </c>
      <c r="I70" s="7" t="str">
        <f>IFERROR(__xludf.DUMMYFUNCTION("""COMPUTED_VALUE"""),"Kraljevo")</f>
        <v>Kraljevo</v>
      </c>
      <c r="J70" s="7" t="str">
        <f>IFERROR(__xludf.DUMMYFUNCTION("""COMPUTED_VALUE"""),"Elektro-saobraćajna škola Nikola Tesla")</f>
        <v>Elektro-saobraćajna škola Nikola Tesla</v>
      </c>
      <c r="K70" s="7" t="str">
        <f>IFERROR(__xludf.DUMMYFUNCTION("""COMPUTED_VALUE"""),"II")</f>
        <v>II</v>
      </c>
      <c r="L70" s="7" t="str">
        <f>IFERROR(__xludf.DUMMYFUNCTION("""COMPUTED_VALUE"""),"B")</f>
        <v>B</v>
      </c>
      <c r="M70" s="7" t="str">
        <f>IFERROR(__xludf.DUMMYFUNCTION("""COMPUTED_VALUE"""),"Miodrag Vučinić")</f>
        <v>Miodrag Vučinić</v>
      </c>
      <c r="N70" s="11">
        <f>IFERROR(__xludf.DUMMYFUNCTION("""COMPUTED_VALUE"""),0.0)</f>
        <v>0</v>
      </c>
      <c r="O70" s="10">
        <f>IFERROR(__xludf.DUMMYFUNCTION("""COMPUTED_VALUE"""),21.0)</f>
        <v>21</v>
      </c>
      <c r="P70" s="10">
        <f>IFERROR(__xludf.DUMMYFUNCTION("""COMPUTED_VALUE"""),0.0)</f>
        <v>0</v>
      </c>
      <c r="Q70" s="10" t="str">
        <f>IFERROR(__xludf.DUMMYFUNCTION("""COMPUTED_VALUE"""),"-")</f>
        <v>-</v>
      </c>
      <c r="R70" s="10" t="str">
        <f>IFERROR(__xludf.DUMMYFUNCTION("""COMPUTED_VALUE"""),"-")</f>
        <v>-</v>
      </c>
      <c r="S70" s="10" t="str">
        <f>IFERROR(__xludf.DUMMYFUNCTION("""COMPUTED_VALUE"""),"-")</f>
        <v>-</v>
      </c>
      <c r="T70" s="11">
        <f>IFERROR(__xludf.DUMMYFUNCTION("""COMPUTED_VALUE"""),1.0)</f>
        <v>1</v>
      </c>
      <c r="U70" s="10">
        <f>IFERROR(__xludf.DUMMYFUNCTION("""COMPUTED_VALUE"""),1.0)</f>
        <v>1</v>
      </c>
      <c r="V70" s="10" t="str">
        <f>IFERROR(__xludf.DUMMYFUNCTION("""COMPUTED_VALUE"""),"WA")</f>
        <v>WA</v>
      </c>
      <c r="W70" s="10" t="str">
        <f>IFERROR(__xludf.DUMMYFUNCTION("""COMPUTED_VALUE"""),"WA")</f>
        <v>WA</v>
      </c>
      <c r="X70" s="10" t="str">
        <f>IFERROR(__xludf.DUMMYFUNCTION("""COMPUTED_VALUE"""),"WA")</f>
        <v>WA</v>
      </c>
      <c r="Y70" s="10" t="str">
        <f>IFERROR(__xludf.DUMMYFUNCTION("""COMPUTED_VALUE"""),"WA")</f>
        <v>WA</v>
      </c>
      <c r="Z70" s="10" t="str">
        <f>IFERROR(__xludf.DUMMYFUNCTION("""COMPUTED_VALUE"""),"TLE")</f>
        <v>TLE</v>
      </c>
      <c r="AA70" s="10" t="str">
        <f>IFERROR(__xludf.DUMMYFUNCTION("""COMPUTED_VALUE"""),"TLE")</f>
        <v>TLE</v>
      </c>
      <c r="AB70" s="10" t="str">
        <f>IFERROR(__xludf.DUMMYFUNCTION("""COMPUTED_VALUE"""),"TLE")</f>
        <v>TLE</v>
      </c>
      <c r="AC70" s="10" t="str">
        <f>IFERROR(__xludf.DUMMYFUNCTION("""COMPUTED_VALUE"""),"TLE")</f>
        <v>TLE</v>
      </c>
      <c r="AD70" s="10" t="str">
        <f>IFERROR(__xludf.DUMMYFUNCTION("""COMPUTED_VALUE"""),"TLE")</f>
        <v>TLE</v>
      </c>
      <c r="AE70" s="10" t="str">
        <f>IFERROR(__xludf.DUMMYFUNCTION("""COMPUTED_VALUE"""),"TLE")</f>
        <v>TLE</v>
      </c>
      <c r="AF70" s="10" t="str">
        <f>IFERROR(__xludf.DUMMYFUNCTION("""COMPUTED_VALUE"""),"TLE")</f>
        <v>TLE</v>
      </c>
      <c r="AG70" s="10" t="str">
        <f>IFERROR(__xludf.DUMMYFUNCTION("""COMPUTED_VALUE"""),"TLE")</f>
        <v>TLE</v>
      </c>
      <c r="AH70" s="10" t="str">
        <f>IFERROR(__xludf.DUMMYFUNCTION("""COMPUTED_VALUE"""),"TLE")</f>
        <v>TLE</v>
      </c>
      <c r="AI70" s="10" t="str">
        <f>IFERROR(__xludf.DUMMYFUNCTION("""COMPUTED_VALUE"""),"TLE")</f>
        <v>TLE</v>
      </c>
      <c r="AJ70" s="10" t="str">
        <f>IFERROR(__xludf.DUMMYFUNCTION("""COMPUTED_VALUE"""),"TLE")</f>
        <v>TLE</v>
      </c>
      <c r="AK70" s="10" t="str">
        <f>IFERROR(__xludf.DUMMYFUNCTION("""COMPUTED_VALUE"""),"TLE")</f>
        <v>TLE</v>
      </c>
      <c r="AL70" s="10" t="str">
        <f>IFERROR(__xludf.DUMMYFUNCTION("""COMPUTED_VALUE"""),"TLE")</f>
        <v>TLE</v>
      </c>
      <c r="AM70" s="10" t="str">
        <f>IFERROR(__xludf.DUMMYFUNCTION("""COMPUTED_VALUE"""),"TLE")</f>
        <v>TLE</v>
      </c>
      <c r="AN70" s="11">
        <f>IFERROR(__xludf.DUMMYFUNCTION("""COMPUTED_VALUE"""),1.0)</f>
        <v>1</v>
      </c>
      <c r="AO70" s="10">
        <f>IFERROR(__xludf.DUMMYFUNCTION("""COMPUTED_VALUE"""),1.0)</f>
        <v>1</v>
      </c>
      <c r="AP70" s="10">
        <f>IFERROR(__xludf.DUMMYFUNCTION("""COMPUTED_VALUE"""),1.0)</f>
        <v>1</v>
      </c>
      <c r="AQ70" s="10">
        <f>IFERROR(__xludf.DUMMYFUNCTION("""COMPUTED_VALUE"""),1.0)</f>
        <v>1</v>
      </c>
      <c r="AR70" s="10">
        <f>IFERROR(__xludf.DUMMYFUNCTION("""COMPUTED_VALUE"""),1.0)</f>
        <v>1</v>
      </c>
      <c r="AS70" s="10">
        <f>IFERROR(__xludf.DUMMYFUNCTION("""COMPUTED_VALUE"""),1.0)</f>
        <v>1</v>
      </c>
      <c r="AT70" s="10" t="str">
        <f>IFERROR(__xludf.DUMMYFUNCTION("""COMPUTED_VALUE"""),"RTE")</f>
        <v>RTE</v>
      </c>
      <c r="AU70" s="10" t="str">
        <f>IFERROR(__xludf.DUMMYFUNCTION("""COMPUTED_VALUE"""),"RTE")</f>
        <v>RTE</v>
      </c>
      <c r="AV70" s="10">
        <f>IFERROR(__xludf.DUMMYFUNCTION("""COMPUTED_VALUE"""),1.0)</f>
        <v>1</v>
      </c>
      <c r="AW70" s="10" t="str">
        <f>IFERROR(__xludf.DUMMYFUNCTION("""COMPUTED_VALUE"""),"RTE")</f>
        <v>RTE</v>
      </c>
      <c r="AX70" s="10" t="str">
        <f>IFERROR(__xludf.DUMMYFUNCTION("""COMPUTED_VALUE"""),"RTE")</f>
        <v>RTE</v>
      </c>
      <c r="AY70" s="10">
        <f>IFERROR(__xludf.DUMMYFUNCTION("""COMPUTED_VALUE"""),1.0)</f>
        <v>1</v>
      </c>
      <c r="AZ70" s="10" t="str">
        <f>IFERROR(__xludf.DUMMYFUNCTION("""COMPUTED_VALUE"""),"RTE")</f>
        <v>RTE</v>
      </c>
      <c r="BA70" s="10" t="str">
        <f>IFERROR(__xludf.DUMMYFUNCTION("""COMPUTED_VALUE"""),"WA")</f>
        <v>WA</v>
      </c>
      <c r="BB70" s="10" t="str">
        <f>IFERROR(__xludf.DUMMYFUNCTION("""COMPUTED_VALUE"""),"WA")</f>
        <v>WA</v>
      </c>
      <c r="BC70" s="10" t="str">
        <f>IFERROR(__xludf.DUMMYFUNCTION("""COMPUTED_VALUE"""),"WA")</f>
        <v>WA</v>
      </c>
      <c r="BD70" s="10" t="str">
        <f>IFERROR(__xludf.DUMMYFUNCTION("""COMPUTED_VALUE"""),"RTE")</f>
        <v>RTE</v>
      </c>
      <c r="BE70" s="10">
        <f>IFERROR(__xludf.DUMMYFUNCTION("""COMPUTED_VALUE"""),1.0)</f>
        <v>1</v>
      </c>
      <c r="BF70" s="10" t="str">
        <f>IFERROR(__xludf.DUMMYFUNCTION("""COMPUTED_VALUE"""),"WA")</f>
        <v>WA</v>
      </c>
      <c r="BG70" s="10" t="str">
        <f>IFERROR(__xludf.DUMMYFUNCTION("""COMPUTED_VALUE"""),"WA")</f>
        <v>WA</v>
      </c>
      <c r="BH70" s="10" t="str">
        <f>IFERROR(__xludf.DUMMYFUNCTION("""COMPUTED_VALUE"""),"RTE")</f>
        <v>RTE</v>
      </c>
      <c r="BI70" s="10" t="str">
        <f>IFERROR(__xludf.DUMMYFUNCTION("""COMPUTED_VALUE"""),"RTE")</f>
        <v>RTE</v>
      </c>
      <c r="BJ70" s="10" t="str">
        <f>IFERROR(__xludf.DUMMYFUNCTION("""COMPUTED_VALUE"""),"WA")</f>
        <v>WA</v>
      </c>
      <c r="BK70" s="10" t="str">
        <f>IFERROR(__xludf.DUMMYFUNCTION("""COMPUTED_VALUE"""),"WA")</f>
        <v>WA</v>
      </c>
      <c r="BL70" s="11" t="str">
        <f>IFERROR(__xludf.DUMMYFUNCTION("""COMPUTED_VALUE"""),"WA")</f>
        <v>WA</v>
      </c>
      <c r="BM70" s="10" t="str">
        <f>IFERROR(__xludf.DUMMYFUNCTION("""COMPUTED_VALUE"""),"WA")</f>
        <v>WA</v>
      </c>
      <c r="BN70" s="10" t="str">
        <f>IFERROR(__xludf.DUMMYFUNCTION("""COMPUTED_VALUE"""),"WA")</f>
        <v>WA</v>
      </c>
      <c r="BO70" s="10" t="str">
        <f>IFERROR(__xludf.DUMMYFUNCTION("""COMPUTED_VALUE"""),"WA")</f>
        <v>WA</v>
      </c>
      <c r="BP70" s="10" t="str">
        <f>IFERROR(__xludf.DUMMYFUNCTION("""COMPUTED_VALUE"""),"WA")</f>
        <v>WA</v>
      </c>
      <c r="BQ70" s="10" t="str">
        <f>IFERROR(__xludf.DUMMYFUNCTION("""COMPUTED_VALUE"""),"WA")</f>
        <v>WA</v>
      </c>
      <c r="BR70" s="10" t="str">
        <f>IFERROR(__xludf.DUMMYFUNCTION("""COMPUTED_VALUE"""),"WA")</f>
        <v>WA</v>
      </c>
      <c r="BS70" s="10" t="str">
        <f>IFERROR(__xludf.DUMMYFUNCTION("""COMPUTED_VALUE"""),"WA")</f>
        <v>WA</v>
      </c>
      <c r="BT70" s="10" t="str">
        <f>IFERROR(__xludf.DUMMYFUNCTION("""COMPUTED_VALUE"""),"WA")</f>
        <v>WA</v>
      </c>
      <c r="BU70" s="10">
        <f>IFERROR(__xludf.DUMMYFUNCTION("""COMPUTED_VALUE"""),1.0)</f>
        <v>1</v>
      </c>
      <c r="BV70" s="10">
        <f>IFERROR(__xludf.DUMMYFUNCTION("""COMPUTED_VALUE"""),1.0)</f>
        <v>1</v>
      </c>
      <c r="BW70" s="10">
        <f>IFERROR(__xludf.DUMMYFUNCTION("""COMPUTED_VALUE"""),1.0)</f>
        <v>1</v>
      </c>
      <c r="BX70" s="10" t="str">
        <f>IFERROR(__xludf.DUMMYFUNCTION("""COMPUTED_VALUE"""),"WA")</f>
        <v>WA</v>
      </c>
      <c r="BY70" s="10" t="str">
        <f>IFERROR(__xludf.DUMMYFUNCTION("""COMPUTED_VALUE"""),"WA")</f>
        <v>WA</v>
      </c>
      <c r="BZ70" s="10" t="str">
        <f>IFERROR(__xludf.DUMMYFUNCTION("""COMPUTED_VALUE"""),"WA")</f>
        <v>WA</v>
      </c>
      <c r="CA70" s="10" t="str">
        <f>IFERROR(__xludf.DUMMYFUNCTION("""COMPUTED_VALUE"""),"WA")</f>
        <v>WA</v>
      </c>
      <c r="CB70" s="10" t="str">
        <f>IFERROR(__xludf.DUMMYFUNCTION("""COMPUTED_VALUE"""),"WA")</f>
        <v>WA</v>
      </c>
      <c r="CC70" s="10" t="str">
        <f>IFERROR(__xludf.DUMMYFUNCTION("""COMPUTED_VALUE"""),"WA")</f>
        <v>WA</v>
      </c>
      <c r="CD70" s="10" t="str">
        <f>IFERROR(__xludf.DUMMYFUNCTION("""COMPUTED_VALUE"""),"WA")</f>
        <v>WA</v>
      </c>
      <c r="CE70" s="10">
        <f>IFERROR(__xludf.DUMMYFUNCTION("""COMPUTED_VALUE"""),1.0)</f>
        <v>1</v>
      </c>
      <c r="CF70" s="10">
        <f>IFERROR(__xludf.DUMMYFUNCTION("""COMPUTED_VALUE"""),1.0)</f>
        <v>1</v>
      </c>
      <c r="CG70" s="10">
        <f>IFERROR(__xludf.DUMMYFUNCTION("""COMPUTED_VALUE"""),1.0)</f>
        <v>1</v>
      </c>
      <c r="CH70" s="10" t="str">
        <f>IFERROR(__xludf.DUMMYFUNCTION("""COMPUTED_VALUE"""),"WA")</f>
        <v>WA</v>
      </c>
      <c r="CI70" s="10" t="str">
        <f>IFERROR(__xludf.DUMMYFUNCTION("""COMPUTED_VALUE"""),"WA")</f>
        <v>WA</v>
      </c>
      <c r="CJ70" s="10" t="str">
        <f>IFERROR(__xludf.DUMMYFUNCTION("""COMPUTED_VALUE"""),"WA")</f>
        <v>WA</v>
      </c>
      <c r="CK70" s="10" t="str">
        <f>IFERROR(__xludf.DUMMYFUNCTION("""COMPUTED_VALUE"""),"WA")</f>
        <v>WA</v>
      </c>
      <c r="CL70" s="10" t="str">
        <f>IFERROR(__xludf.DUMMYFUNCTION("""COMPUTED_VALUE"""),"WA")</f>
        <v>WA</v>
      </c>
      <c r="CM70" s="10" t="str">
        <f>IFERROR(__xludf.DUMMYFUNCTION("""COMPUTED_VALUE"""),"WA")</f>
        <v>WA</v>
      </c>
      <c r="CN70" s="10" t="str">
        <f>IFERROR(__xludf.DUMMYFUNCTION("""COMPUTED_VALUE"""),"WA")</f>
        <v>WA</v>
      </c>
      <c r="CO70" s="11" t="str">
        <f>IFERROR(__xludf.DUMMYFUNCTION("""COMPUTED_VALUE"""),"-")</f>
        <v>-</v>
      </c>
      <c r="CP70" s="10" t="str">
        <f>IFERROR(__xludf.DUMMYFUNCTION("""COMPUTED_VALUE"""),"-")</f>
        <v>-</v>
      </c>
      <c r="CQ70" s="10" t="str">
        <f>IFERROR(__xludf.DUMMYFUNCTION("""COMPUTED_VALUE"""),"-")</f>
        <v>-</v>
      </c>
      <c r="CR70" s="10" t="str">
        <f>IFERROR(__xludf.DUMMYFUNCTION("""COMPUTED_VALUE"""),"-")</f>
        <v>-</v>
      </c>
      <c r="CS70" s="10" t="str">
        <f>IFERROR(__xludf.DUMMYFUNCTION("""COMPUTED_VALUE"""),"-")</f>
        <v>-</v>
      </c>
      <c r="CT70" s="10" t="str">
        <f>IFERROR(__xludf.DUMMYFUNCTION("""COMPUTED_VALUE"""),"-")</f>
        <v>-</v>
      </c>
      <c r="CU70" s="10" t="str">
        <f>IFERROR(__xludf.DUMMYFUNCTION("""COMPUTED_VALUE"""),"-")</f>
        <v>-</v>
      </c>
      <c r="CV70" s="10" t="str">
        <f>IFERROR(__xludf.DUMMYFUNCTION("""COMPUTED_VALUE"""),"-")</f>
        <v>-</v>
      </c>
      <c r="CW70" s="10" t="str">
        <f>IFERROR(__xludf.DUMMYFUNCTION("""COMPUTED_VALUE"""),"-")</f>
        <v>-</v>
      </c>
      <c r="CX70" s="10" t="str">
        <f>IFERROR(__xludf.DUMMYFUNCTION("""COMPUTED_VALUE"""),"-")</f>
        <v>-</v>
      </c>
      <c r="CY70" s="10" t="str">
        <f>IFERROR(__xludf.DUMMYFUNCTION("""COMPUTED_VALUE"""),"-")</f>
        <v>-</v>
      </c>
      <c r="CZ70" s="10" t="str">
        <f>IFERROR(__xludf.DUMMYFUNCTION("""COMPUTED_VALUE"""),"-")</f>
        <v>-</v>
      </c>
      <c r="DA70" s="10" t="str">
        <f>IFERROR(__xludf.DUMMYFUNCTION("""COMPUTED_VALUE"""),"-")</f>
        <v>-</v>
      </c>
      <c r="DB70" s="10" t="str">
        <f>IFERROR(__xludf.DUMMYFUNCTION("""COMPUTED_VALUE"""),"-")</f>
        <v>-</v>
      </c>
      <c r="DC70" s="10" t="str">
        <f>IFERROR(__xludf.DUMMYFUNCTION("""COMPUTED_VALUE"""),"-")</f>
        <v>-</v>
      </c>
      <c r="DD70" s="10" t="str">
        <f>IFERROR(__xludf.DUMMYFUNCTION("""COMPUTED_VALUE"""),"-")</f>
        <v>-</v>
      </c>
      <c r="DE70" s="10" t="str">
        <f>IFERROR(__xludf.DUMMYFUNCTION("""COMPUTED_VALUE"""),"-")</f>
        <v>-</v>
      </c>
      <c r="DF70" s="10" t="str">
        <f>IFERROR(__xludf.DUMMYFUNCTION("""COMPUTED_VALUE"""),"-")</f>
        <v>-</v>
      </c>
      <c r="DG70" s="10" t="str">
        <f>IFERROR(__xludf.DUMMYFUNCTION("""COMPUTED_VALUE"""),"-")</f>
        <v>-</v>
      </c>
      <c r="DH70" s="10" t="str">
        <f>IFERROR(__xludf.DUMMYFUNCTION("""COMPUTED_VALUE"""),"-")</f>
        <v>-</v>
      </c>
      <c r="DI70" s="10" t="str">
        <f>IFERROR(__xludf.DUMMYFUNCTION("""COMPUTED_VALUE"""),"-")</f>
        <v>-</v>
      </c>
      <c r="DJ70" s="10" t="str">
        <f>IFERROR(__xludf.DUMMYFUNCTION("""COMPUTED_VALUE"""),"-")</f>
        <v>-</v>
      </c>
      <c r="DK70" s="10" t="str">
        <f>IFERROR(__xludf.DUMMYFUNCTION("""COMPUTED_VALUE"""),"-")</f>
        <v>-</v>
      </c>
      <c r="DL70" s="10" t="str">
        <f>IFERROR(__xludf.DUMMYFUNCTION("""COMPUTED_VALUE"""),"-")</f>
        <v>-</v>
      </c>
      <c r="DM70" s="10" t="str">
        <f>IFERROR(__xludf.DUMMYFUNCTION("""COMPUTED_VALUE"""),"-")</f>
        <v>-</v>
      </c>
      <c r="DN70" s="10" t="str">
        <f>IFERROR(__xludf.DUMMYFUNCTION("""COMPUTED_VALUE"""),"-")</f>
        <v>-</v>
      </c>
      <c r="DO70" s="10" t="str">
        <f>IFERROR(__xludf.DUMMYFUNCTION("""COMPUTED_VALUE"""),"-")</f>
        <v>-</v>
      </c>
      <c r="DP70" s="10" t="str">
        <f>IFERROR(__xludf.DUMMYFUNCTION("""COMPUTED_VALUE"""),"-")</f>
        <v>-</v>
      </c>
      <c r="DQ70" s="10" t="str">
        <f>IFERROR(__xludf.DUMMYFUNCTION("""COMPUTED_VALUE"""),"-")</f>
        <v>-</v>
      </c>
      <c r="DR70" s="10" t="str">
        <f>IFERROR(__xludf.DUMMYFUNCTION("""COMPUTED_VALUE"""),"-")</f>
        <v>-</v>
      </c>
      <c r="DS70" s="10" t="str">
        <f>IFERROR(__xludf.DUMMYFUNCTION("""COMPUTED_VALUE"""),"-")</f>
        <v>-</v>
      </c>
      <c r="DT70" s="10" t="str">
        <f>IFERROR(__xludf.DUMMYFUNCTION("""COMPUTED_VALUE"""),"-")</f>
        <v>-</v>
      </c>
      <c r="DU70" s="10" t="str">
        <f>IFERROR(__xludf.DUMMYFUNCTION("""COMPUTED_VALUE"""),"-")</f>
        <v>-</v>
      </c>
      <c r="DV70" s="10" t="str">
        <f>IFERROR(__xludf.DUMMYFUNCTION("""COMPUTED_VALUE"""),"-")</f>
        <v>-</v>
      </c>
      <c r="DW70" s="10" t="str">
        <f>IFERROR(__xludf.DUMMYFUNCTION("""COMPUTED_VALUE"""),"-")</f>
        <v>-</v>
      </c>
      <c r="DX70" s="10" t="str">
        <f>IFERROR(__xludf.DUMMYFUNCTION("""COMPUTED_VALUE"""),"-")</f>
        <v>-</v>
      </c>
      <c r="DY70" s="10" t="str">
        <f>IFERROR(__xludf.DUMMYFUNCTION("""COMPUTED_VALUE"""),"-")</f>
        <v>-</v>
      </c>
      <c r="DZ70" s="10" t="str">
        <f>IFERROR(__xludf.DUMMYFUNCTION("""COMPUTED_VALUE"""),"-")</f>
        <v>-</v>
      </c>
      <c r="EA70" s="10" t="str">
        <f>IFERROR(__xludf.DUMMYFUNCTION("""COMPUTED_VALUE"""),"-")</f>
        <v>-</v>
      </c>
      <c r="EB70" s="10" t="str">
        <f>IFERROR(__xludf.DUMMYFUNCTION("""COMPUTED_VALUE"""),"-")</f>
        <v>-</v>
      </c>
      <c r="EC70" s="10" t="str">
        <f>IFERROR(__xludf.DUMMYFUNCTION("""COMPUTED_VALUE"""),"-")</f>
        <v>-</v>
      </c>
      <c r="ED70" s="10" t="str">
        <f>IFERROR(__xludf.DUMMYFUNCTION("""COMPUTED_VALUE"""),"-")</f>
        <v>-</v>
      </c>
      <c r="EE70" s="10" t="str">
        <f>IFERROR(__xludf.DUMMYFUNCTION("""COMPUTED_VALUE"""),"-")</f>
        <v>-</v>
      </c>
      <c r="EF70" s="10" t="str">
        <f>IFERROR(__xludf.DUMMYFUNCTION("""COMPUTED_VALUE"""),"-")</f>
        <v>-</v>
      </c>
      <c r="EG70" s="10" t="str">
        <f>IFERROR(__xludf.DUMMYFUNCTION("""COMPUTED_VALUE"""),"-")</f>
        <v>-</v>
      </c>
      <c r="EH70" s="10" t="str">
        <f>IFERROR(__xludf.DUMMYFUNCTION("""COMPUTED_VALUE"""),"-")</f>
        <v>-</v>
      </c>
      <c r="EI70" s="10" t="str">
        <f>IFERROR(__xludf.DUMMYFUNCTION("""COMPUTED_VALUE"""),"-")</f>
        <v>-</v>
      </c>
      <c r="EJ70" s="10" t="str">
        <f>IFERROR(__xludf.DUMMYFUNCTION("""COMPUTED_VALUE"""),"-")</f>
        <v>-</v>
      </c>
      <c r="EK70" s="10" t="str">
        <f>IFERROR(__xludf.DUMMYFUNCTION("""COMPUTED_VALUE"""),"-")</f>
        <v>-</v>
      </c>
      <c r="EL70" s="10" t="str">
        <f>IFERROR(__xludf.DUMMYFUNCTION("""COMPUTED_VALUE"""),"-")</f>
        <v>-</v>
      </c>
      <c r="EM70" s="10" t="str">
        <f>IFERROR(__xludf.DUMMYFUNCTION("""COMPUTED_VALUE"""),"-")</f>
        <v>-</v>
      </c>
      <c r="EN70" s="10" t="str">
        <f>IFERROR(__xludf.DUMMYFUNCTION("""COMPUTED_VALUE"""),"-")</f>
        <v>-</v>
      </c>
      <c r="EO70" s="10" t="str">
        <f>IFERROR(__xludf.DUMMYFUNCTION("""COMPUTED_VALUE"""),"-")</f>
        <v>-</v>
      </c>
      <c r="EP70" s="10" t="str">
        <f>IFERROR(__xludf.DUMMYFUNCTION("""COMPUTED_VALUE"""),"-")</f>
        <v>-</v>
      </c>
      <c r="EQ70" s="10" t="str">
        <f>IFERROR(__xludf.DUMMYFUNCTION("""COMPUTED_VALUE"""),"-")</f>
        <v>-</v>
      </c>
      <c r="ER70" s="10" t="str">
        <f>IFERROR(__xludf.DUMMYFUNCTION("""COMPUTED_VALUE"""),"-")</f>
        <v>-</v>
      </c>
      <c r="ES70" s="10" t="str">
        <f>IFERROR(__xludf.DUMMYFUNCTION("""COMPUTED_VALUE"""),"-")</f>
        <v>-</v>
      </c>
      <c r="ET70" s="10" t="str">
        <f>IFERROR(__xludf.DUMMYFUNCTION("""COMPUTED_VALUE"""),"-")</f>
        <v>-</v>
      </c>
      <c r="EU70" s="10" t="str">
        <f>IFERROR(__xludf.DUMMYFUNCTION("""COMPUTED_VALUE"""),"-")</f>
        <v>-</v>
      </c>
      <c r="EV70" s="10" t="str">
        <f>IFERROR(__xludf.DUMMYFUNCTION("""COMPUTED_VALUE"""),"-")</f>
        <v>-</v>
      </c>
      <c r="EW70" s="10" t="str">
        <f>IFERROR(__xludf.DUMMYFUNCTION("""COMPUTED_VALUE"""),"-")</f>
        <v>-</v>
      </c>
      <c r="EX70" s="10" t="str">
        <f>IFERROR(__xludf.DUMMYFUNCTION("""COMPUTED_VALUE"""),"-")</f>
        <v>-</v>
      </c>
      <c r="EY70" s="10" t="str">
        <f>IFERROR(__xludf.DUMMYFUNCTION("""COMPUTED_VALUE"""),"-")</f>
        <v>-</v>
      </c>
      <c r="EZ70" s="10" t="str">
        <f>IFERROR(__xludf.DUMMYFUNCTION("""COMPUTED_VALUE"""),"-")</f>
        <v>-</v>
      </c>
      <c r="FA70" s="10" t="str">
        <f>IFERROR(__xludf.DUMMYFUNCTION("""COMPUTED_VALUE"""),"-")</f>
        <v>-</v>
      </c>
      <c r="FB70" s="10" t="str">
        <f>IFERROR(__xludf.DUMMYFUNCTION("""COMPUTED_VALUE"""),"-")</f>
        <v>-</v>
      </c>
      <c r="FC70" s="10" t="str">
        <f>IFERROR(__xludf.DUMMYFUNCTION("""COMPUTED_VALUE"""),"-")</f>
        <v>-</v>
      </c>
      <c r="FD70" s="11" t="str">
        <f>IFERROR(__xludf.DUMMYFUNCTION("""COMPUTED_VALUE"""),"-")</f>
        <v>-</v>
      </c>
      <c r="FE70" s="10" t="str">
        <f>IFERROR(__xludf.DUMMYFUNCTION("""COMPUTED_VALUE"""),"-")</f>
        <v>-</v>
      </c>
      <c r="FF70" s="10" t="str">
        <f>IFERROR(__xludf.DUMMYFUNCTION("""COMPUTED_VALUE"""),"-")</f>
        <v>-</v>
      </c>
      <c r="FG70" s="10" t="str">
        <f>IFERROR(__xludf.DUMMYFUNCTION("""COMPUTED_VALUE"""),"-")</f>
        <v>-</v>
      </c>
      <c r="FH70" s="10" t="str">
        <f>IFERROR(__xludf.DUMMYFUNCTION("""COMPUTED_VALUE"""),"-")</f>
        <v>-</v>
      </c>
      <c r="FI70" s="10" t="str">
        <f>IFERROR(__xludf.DUMMYFUNCTION("""COMPUTED_VALUE"""),"-")</f>
        <v>-</v>
      </c>
      <c r="FJ70" s="10" t="str">
        <f>IFERROR(__xludf.DUMMYFUNCTION("""COMPUTED_VALUE"""),"-")</f>
        <v>-</v>
      </c>
      <c r="FK70" s="10" t="str">
        <f>IFERROR(__xludf.DUMMYFUNCTION("""COMPUTED_VALUE"""),"-")</f>
        <v>-</v>
      </c>
      <c r="FL70" s="10" t="str">
        <f>IFERROR(__xludf.DUMMYFUNCTION("""COMPUTED_VALUE"""),"-")</f>
        <v>-</v>
      </c>
      <c r="FM70" s="10" t="str">
        <f>IFERROR(__xludf.DUMMYFUNCTION("""COMPUTED_VALUE"""),"-")</f>
        <v>-</v>
      </c>
      <c r="FN70" s="10" t="str">
        <f>IFERROR(__xludf.DUMMYFUNCTION("""COMPUTED_VALUE"""),"-")</f>
        <v>-</v>
      </c>
      <c r="FO70" s="10" t="str">
        <f>IFERROR(__xludf.DUMMYFUNCTION("""COMPUTED_VALUE"""),"-")</f>
        <v>-</v>
      </c>
      <c r="FP70" s="10" t="str">
        <f>IFERROR(__xludf.DUMMYFUNCTION("""COMPUTED_VALUE"""),"-")</f>
        <v>-</v>
      </c>
      <c r="FQ70" s="10" t="str">
        <f>IFERROR(__xludf.DUMMYFUNCTION("""COMPUTED_VALUE"""),"-")</f>
        <v>-</v>
      </c>
      <c r="FR70" s="10" t="str">
        <f>IFERROR(__xludf.DUMMYFUNCTION("""COMPUTED_VALUE"""),"-")</f>
        <v>-</v>
      </c>
      <c r="FS70" s="10" t="str">
        <f>IFERROR(__xludf.DUMMYFUNCTION("""COMPUTED_VALUE"""),"-")</f>
        <v>-</v>
      </c>
      <c r="FT70" s="10" t="str">
        <f>IFERROR(__xludf.DUMMYFUNCTION("""COMPUTED_VALUE"""),"-")</f>
        <v>-</v>
      </c>
      <c r="FU70" s="10" t="str">
        <f>IFERROR(__xludf.DUMMYFUNCTION("""COMPUTED_VALUE"""),"-")</f>
        <v>-</v>
      </c>
      <c r="FV70" s="10" t="str">
        <f>IFERROR(__xludf.DUMMYFUNCTION("""COMPUTED_VALUE"""),"-")</f>
        <v>-</v>
      </c>
      <c r="FW70" s="10" t="str">
        <f>IFERROR(__xludf.DUMMYFUNCTION("""COMPUTED_VALUE"""),"-")</f>
        <v>-</v>
      </c>
      <c r="FX70" s="10" t="str">
        <f>IFERROR(__xludf.DUMMYFUNCTION("""COMPUTED_VALUE"""),"-")</f>
        <v>-</v>
      </c>
      <c r="FY70" s="10" t="str">
        <f>IFERROR(__xludf.DUMMYFUNCTION("""COMPUTED_VALUE"""),"-")</f>
        <v>-</v>
      </c>
      <c r="FZ70" s="10" t="str">
        <f>IFERROR(__xludf.DUMMYFUNCTION("""COMPUTED_VALUE"""),"-")</f>
        <v>-</v>
      </c>
      <c r="GA70" s="10" t="str">
        <f>IFERROR(__xludf.DUMMYFUNCTION("""COMPUTED_VALUE"""),"-")</f>
        <v>-</v>
      </c>
      <c r="GB70" s="10" t="str">
        <f>IFERROR(__xludf.DUMMYFUNCTION("""COMPUTED_VALUE"""),"-")</f>
        <v>-</v>
      </c>
      <c r="GC70" s="10" t="str">
        <f>IFERROR(__xludf.DUMMYFUNCTION("""COMPUTED_VALUE"""),"-")</f>
        <v>-</v>
      </c>
      <c r="GD70" s="10" t="str">
        <f>IFERROR(__xludf.DUMMYFUNCTION("""COMPUTED_VALUE"""),"-")</f>
        <v>-</v>
      </c>
      <c r="GE70" s="10" t="str">
        <f>IFERROR(__xludf.DUMMYFUNCTION("""COMPUTED_VALUE"""),"-")</f>
        <v>-</v>
      </c>
      <c r="GF70" s="10" t="str">
        <f>IFERROR(__xludf.DUMMYFUNCTION("""COMPUTED_VALUE"""),"-")</f>
        <v>-</v>
      </c>
      <c r="GG70" s="10" t="str">
        <f>IFERROR(__xludf.DUMMYFUNCTION("""COMPUTED_VALUE"""),"-")</f>
        <v>-</v>
      </c>
      <c r="GH70" s="10" t="str">
        <f>IFERROR(__xludf.DUMMYFUNCTION("""COMPUTED_VALUE"""),"-")</f>
        <v>-</v>
      </c>
      <c r="GI70" s="10" t="str">
        <f>IFERROR(__xludf.DUMMYFUNCTION("""COMPUTED_VALUE"""),"-")</f>
        <v>-</v>
      </c>
      <c r="GJ70" s="10" t="str">
        <f>IFERROR(__xludf.DUMMYFUNCTION("""COMPUTED_VALUE"""),"-")</f>
        <v>-</v>
      </c>
      <c r="GK70" s="10" t="str">
        <f>IFERROR(__xludf.DUMMYFUNCTION("""COMPUTED_VALUE"""),"-")</f>
        <v>-</v>
      </c>
      <c r="GL70" s="10" t="str">
        <f>IFERROR(__xludf.DUMMYFUNCTION("""COMPUTED_VALUE"""),"-")</f>
        <v>-</v>
      </c>
      <c r="GM70" s="10" t="str">
        <f>IFERROR(__xludf.DUMMYFUNCTION("""COMPUTED_VALUE"""),"-")</f>
        <v>-</v>
      </c>
      <c r="GN70" s="10" t="str">
        <f>IFERROR(__xludf.DUMMYFUNCTION("""COMPUTED_VALUE"""),"-")</f>
        <v>-</v>
      </c>
      <c r="GO70" s="10" t="str">
        <f>IFERROR(__xludf.DUMMYFUNCTION("""COMPUTED_VALUE"""),"-")</f>
        <v>-</v>
      </c>
      <c r="GP70" s="10" t="str">
        <f>IFERROR(__xludf.DUMMYFUNCTION("""COMPUTED_VALUE"""),"-")</f>
        <v>-</v>
      </c>
      <c r="GQ70" s="10" t="str">
        <f>IFERROR(__xludf.DUMMYFUNCTION("""COMPUTED_VALUE"""),"-")</f>
        <v>-</v>
      </c>
      <c r="GR70" s="10" t="str">
        <f>IFERROR(__xludf.DUMMYFUNCTION("""COMPUTED_VALUE"""),"-")</f>
        <v>-</v>
      </c>
      <c r="GS70" s="10" t="str">
        <f>IFERROR(__xludf.DUMMYFUNCTION("""COMPUTED_VALUE"""),"-")</f>
        <v>-</v>
      </c>
      <c r="GT70" s="10" t="str">
        <f>IFERROR(__xludf.DUMMYFUNCTION("""COMPUTED_VALUE"""),"-")</f>
        <v>-</v>
      </c>
      <c r="GU70" s="10" t="str">
        <f>IFERROR(__xludf.DUMMYFUNCTION("""COMPUTED_VALUE"""),"-")</f>
        <v>-</v>
      </c>
      <c r="GV70" s="10" t="str">
        <f>IFERROR(__xludf.DUMMYFUNCTION("""COMPUTED_VALUE"""),"-")</f>
        <v>-</v>
      </c>
      <c r="GW70" s="10" t="str">
        <f>IFERROR(__xludf.DUMMYFUNCTION("""COMPUTED_VALUE"""),"-")</f>
        <v>-</v>
      </c>
      <c r="GX70" s="10" t="str">
        <f>IFERROR(__xludf.DUMMYFUNCTION("""COMPUTED_VALUE"""),"-")</f>
        <v>-</v>
      </c>
      <c r="GY70" s="10" t="str">
        <f>IFERROR(__xludf.DUMMYFUNCTION("""COMPUTED_VALUE"""),"-")</f>
        <v>-</v>
      </c>
      <c r="GZ70" s="10" t="str">
        <f>IFERROR(__xludf.DUMMYFUNCTION("""COMPUTED_VALUE"""),"-")</f>
        <v>-</v>
      </c>
      <c r="HA70" s="10" t="str">
        <f>IFERROR(__xludf.DUMMYFUNCTION("""COMPUTED_VALUE"""),"-")</f>
        <v>-</v>
      </c>
      <c r="HB70" s="10" t="str">
        <f>IFERROR(__xludf.DUMMYFUNCTION("""COMPUTED_VALUE"""),"-")</f>
        <v>-</v>
      </c>
      <c r="HC70" s="10" t="str">
        <f>IFERROR(__xludf.DUMMYFUNCTION("""COMPUTED_VALUE"""),"-")</f>
        <v>-</v>
      </c>
      <c r="HD70" s="10" t="str">
        <f>IFERROR(__xludf.DUMMYFUNCTION("""COMPUTED_VALUE"""),"-")</f>
        <v>-</v>
      </c>
      <c r="HE70" s="10" t="str">
        <f>IFERROR(__xludf.DUMMYFUNCTION("""COMPUTED_VALUE"""),"-")</f>
        <v>-</v>
      </c>
      <c r="HF70" s="10" t="str">
        <f>IFERROR(__xludf.DUMMYFUNCTION("""COMPUTED_VALUE"""),"-")</f>
        <v>-</v>
      </c>
      <c r="HG70" s="10" t="str">
        <f>IFERROR(__xludf.DUMMYFUNCTION("""COMPUTED_VALUE"""),"-")</f>
        <v>-</v>
      </c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</row>
    <row r="71">
      <c r="A71" s="7"/>
      <c r="B71" s="8"/>
      <c r="C71" s="8" t="str">
        <f t="shared" si="1"/>
        <v>68 - 69</v>
      </c>
      <c r="D71" s="7" t="str">
        <f>IFERROR(__xludf.DUMMYFUNCTION("""COMPUTED_VALUE"""),"nemanja019")</f>
        <v>nemanja019</v>
      </c>
      <c r="E71" s="7" t="str">
        <f>IFERROR(__xludf.DUMMYFUNCTION("""COMPUTED_VALUE"""),"Nemanja")</f>
        <v>Nemanja</v>
      </c>
      <c r="F71" s="7" t="str">
        <f>IFERROR(__xludf.DUMMYFUNCTION("""COMPUTED_VALUE"""),"Mihajlović")</f>
        <v>Mihajlović</v>
      </c>
      <c r="G71" s="9">
        <f>IFERROR(__xludf.DUMMYFUNCTION("""COMPUTED_VALUE"""),21.0)</f>
        <v>21</v>
      </c>
      <c r="H71" s="7" t="str">
        <f>IFERROR(__xludf.DUMMYFUNCTION("""COMPUTED_VALUE"""),"ODOBREN")</f>
        <v>ODOBREN</v>
      </c>
      <c r="I71" s="7" t="str">
        <f>IFERROR(__xludf.DUMMYFUNCTION("""COMPUTED_VALUE"""),"Zaječar")</f>
        <v>Zaječar</v>
      </c>
      <c r="J71" s="7" t="str">
        <f>IFERROR(__xludf.DUMMYFUNCTION("""COMPUTED_VALUE"""),"Tehnička škola")</f>
        <v>Tehnička škola</v>
      </c>
      <c r="K71" s="7" t="str">
        <f>IFERROR(__xludf.DUMMYFUNCTION("""COMPUTED_VALUE"""),"IV")</f>
        <v>IV</v>
      </c>
      <c r="L71" s="7" t="str">
        <f>IFERROR(__xludf.DUMMYFUNCTION("""COMPUTED_VALUE"""),"B")</f>
        <v>B</v>
      </c>
      <c r="M71" s="7" t="str">
        <f>IFERROR(__xludf.DUMMYFUNCTION("""COMPUTED_VALUE"""),"Dragan Milić")</f>
        <v>Dragan Milić</v>
      </c>
      <c r="N71" s="11">
        <f>IFERROR(__xludf.DUMMYFUNCTION("""COMPUTED_VALUE"""),0.0)</f>
        <v>0</v>
      </c>
      <c r="O71" s="10">
        <f>IFERROR(__xludf.DUMMYFUNCTION("""COMPUTED_VALUE"""),21.0)</f>
        <v>21</v>
      </c>
      <c r="P71" s="10" t="str">
        <f>IFERROR(__xludf.DUMMYFUNCTION("""COMPUTED_VALUE"""),"-")</f>
        <v>-</v>
      </c>
      <c r="Q71" s="10" t="str">
        <f>IFERROR(__xludf.DUMMYFUNCTION("""COMPUTED_VALUE"""),"-")</f>
        <v>-</v>
      </c>
      <c r="R71" s="10" t="str">
        <f>IFERROR(__xludf.DUMMYFUNCTION("""COMPUTED_VALUE"""),"-")</f>
        <v>-</v>
      </c>
      <c r="S71" s="10" t="str">
        <f>IFERROR(__xludf.DUMMYFUNCTION("""COMPUTED_VALUE"""),"-")</f>
        <v>-</v>
      </c>
      <c r="T71" s="11" t="str">
        <f>IFERROR(__xludf.DUMMYFUNCTION("""COMPUTED_VALUE"""),"WA")</f>
        <v>WA</v>
      </c>
      <c r="U71" s="10" t="str">
        <f>IFERROR(__xludf.DUMMYFUNCTION("""COMPUTED_VALUE"""),"WA")</f>
        <v>WA</v>
      </c>
      <c r="V71" s="10" t="str">
        <f>IFERROR(__xludf.DUMMYFUNCTION("""COMPUTED_VALUE"""),"WA")</f>
        <v>WA</v>
      </c>
      <c r="W71" s="10" t="str">
        <f>IFERROR(__xludf.DUMMYFUNCTION("""COMPUTED_VALUE"""),"WA")</f>
        <v>WA</v>
      </c>
      <c r="X71" s="10" t="str">
        <f>IFERROR(__xludf.DUMMYFUNCTION("""COMPUTED_VALUE"""),"WA")</f>
        <v>WA</v>
      </c>
      <c r="Y71" s="10" t="str">
        <f>IFERROR(__xludf.DUMMYFUNCTION("""COMPUTED_VALUE"""),"WA")</f>
        <v>WA</v>
      </c>
      <c r="Z71" s="10" t="str">
        <f>IFERROR(__xludf.DUMMYFUNCTION("""COMPUTED_VALUE"""),"WA")</f>
        <v>WA</v>
      </c>
      <c r="AA71" s="10" t="str">
        <f>IFERROR(__xludf.DUMMYFUNCTION("""COMPUTED_VALUE"""),"WA")</f>
        <v>WA</v>
      </c>
      <c r="AB71" s="10" t="str">
        <f>IFERROR(__xludf.DUMMYFUNCTION("""COMPUTED_VALUE"""),"WA")</f>
        <v>WA</v>
      </c>
      <c r="AC71" s="10" t="str">
        <f>IFERROR(__xludf.DUMMYFUNCTION("""COMPUTED_VALUE"""),"WA")</f>
        <v>WA</v>
      </c>
      <c r="AD71" s="10" t="str">
        <f>IFERROR(__xludf.DUMMYFUNCTION("""COMPUTED_VALUE"""),"WA")</f>
        <v>WA</v>
      </c>
      <c r="AE71" s="10" t="str">
        <f>IFERROR(__xludf.DUMMYFUNCTION("""COMPUTED_VALUE"""),"WA")</f>
        <v>WA</v>
      </c>
      <c r="AF71" s="10" t="str">
        <f>IFERROR(__xludf.DUMMYFUNCTION("""COMPUTED_VALUE"""),"WA")</f>
        <v>WA</v>
      </c>
      <c r="AG71" s="10" t="str">
        <f>IFERROR(__xludf.DUMMYFUNCTION("""COMPUTED_VALUE"""),"WA")</f>
        <v>WA</v>
      </c>
      <c r="AH71" s="10" t="str">
        <f>IFERROR(__xludf.DUMMYFUNCTION("""COMPUTED_VALUE"""),"WA")</f>
        <v>WA</v>
      </c>
      <c r="AI71" s="10" t="str">
        <f>IFERROR(__xludf.DUMMYFUNCTION("""COMPUTED_VALUE"""),"WA")</f>
        <v>WA</v>
      </c>
      <c r="AJ71" s="10" t="str">
        <f>IFERROR(__xludf.DUMMYFUNCTION("""COMPUTED_VALUE"""),"WA")</f>
        <v>WA</v>
      </c>
      <c r="AK71" s="10" t="str">
        <f>IFERROR(__xludf.DUMMYFUNCTION("""COMPUTED_VALUE"""),"WA")</f>
        <v>WA</v>
      </c>
      <c r="AL71" s="10" t="str">
        <f>IFERROR(__xludf.DUMMYFUNCTION("""COMPUTED_VALUE"""),"WA")</f>
        <v>WA</v>
      </c>
      <c r="AM71" s="10" t="str">
        <f>IFERROR(__xludf.DUMMYFUNCTION("""COMPUTED_VALUE"""),"WA")</f>
        <v>WA</v>
      </c>
      <c r="AN71" s="11">
        <f>IFERROR(__xludf.DUMMYFUNCTION("""COMPUTED_VALUE"""),1.0)</f>
        <v>1</v>
      </c>
      <c r="AO71" s="10">
        <f>IFERROR(__xludf.DUMMYFUNCTION("""COMPUTED_VALUE"""),1.0)</f>
        <v>1</v>
      </c>
      <c r="AP71" s="10">
        <f>IFERROR(__xludf.DUMMYFUNCTION("""COMPUTED_VALUE"""),1.0)</f>
        <v>1</v>
      </c>
      <c r="AQ71" s="10">
        <f>IFERROR(__xludf.DUMMYFUNCTION("""COMPUTED_VALUE"""),1.0)</f>
        <v>1</v>
      </c>
      <c r="AR71" s="10">
        <f>IFERROR(__xludf.DUMMYFUNCTION("""COMPUTED_VALUE"""),1.0)</f>
        <v>1</v>
      </c>
      <c r="AS71" s="10">
        <f>IFERROR(__xludf.DUMMYFUNCTION("""COMPUTED_VALUE"""),1.0)</f>
        <v>1</v>
      </c>
      <c r="AT71" s="10" t="str">
        <f>IFERROR(__xludf.DUMMYFUNCTION("""COMPUTED_VALUE"""),"WA")</f>
        <v>WA</v>
      </c>
      <c r="AU71" s="10" t="str">
        <f>IFERROR(__xludf.DUMMYFUNCTION("""COMPUTED_VALUE"""),"WA")</f>
        <v>WA</v>
      </c>
      <c r="AV71" s="10" t="str">
        <f>IFERROR(__xludf.DUMMYFUNCTION("""COMPUTED_VALUE"""),"WA")</f>
        <v>WA</v>
      </c>
      <c r="AW71" s="10" t="str">
        <f>IFERROR(__xludf.DUMMYFUNCTION("""COMPUTED_VALUE"""),"WA")</f>
        <v>WA</v>
      </c>
      <c r="AX71" s="10" t="str">
        <f>IFERROR(__xludf.DUMMYFUNCTION("""COMPUTED_VALUE"""),"WA")</f>
        <v>WA</v>
      </c>
      <c r="AY71" s="10" t="str">
        <f>IFERROR(__xludf.DUMMYFUNCTION("""COMPUTED_VALUE"""),"WA")</f>
        <v>WA</v>
      </c>
      <c r="AZ71" s="10" t="str">
        <f>IFERROR(__xludf.DUMMYFUNCTION("""COMPUTED_VALUE"""),"WA")</f>
        <v>WA</v>
      </c>
      <c r="BA71" s="10" t="str">
        <f>IFERROR(__xludf.DUMMYFUNCTION("""COMPUTED_VALUE"""),"WA")</f>
        <v>WA</v>
      </c>
      <c r="BB71" s="10" t="str">
        <f>IFERROR(__xludf.DUMMYFUNCTION("""COMPUTED_VALUE"""),"WA")</f>
        <v>WA</v>
      </c>
      <c r="BC71" s="10" t="str">
        <f>IFERROR(__xludf.DUMMYFUNCTION("""COMPUTED_VALUE"""),"WA")</f>
        <v>WA</v>
      </c>
      <c r="BD71" s="10" t="str">
        <f>IFERROR(__xludf.DUMMYFUNCTION("""COMPUTED_VALUE"""),"WA")</f>
        <v>WA</v>
      </c>
      <c r="BE71" s="10">
        <f>IFERROR(__xludf.DUMMYFUNCTION("""COMPUTED_VALUE"""),1.0)</f>
        <v>1</v>
      </c>
      <c r="BF71" s="10" t="str">
        <f>IFERROR(__xludf.DUMMYFUNCTION("""COMPUTED_VALUE"""),"WA")</f>
        <v>WA</v>
      </c>
      <c r="BG71" s="10" t="str">
        <f>IFERROR(__xludf.DUMMYFUNCTION("""COMPUTED_VALUE"""),"WA")</f>
        <v>WA</v>
      </c>
      <c r="BH71" s="10" t="str">
        <f>IFERROR(__xludf.DUMMYFUNCTION("""COMPUTED_VALUE"""),"WA")</f>
        <v>WA</v>
      </c>
      <c r="BI71" s="10" t="str">
        <f>IFERROR(__xludf.DUMMYFUNCTION("""COMPUTED_VALUE"""),"WA")</f>
        <v>WA</v>
      </c>
      <c r="BJ71" s="10" t="str">
        <f>IFERROR(__xludf.DUMMYFUNCTION("""COMPUTED_VALUE"""),"WA")</f>
        <v>WA</v>
      </c>
      <c r="BK71" s="10" t="str">
        <f>IFERROR(__xludf.DUMMYFUNCTION("""COMPUTED_VALUE"""),"WA")</f>
        <v>WA</v>
      </c>
      <c r="BL71" s="11" t="str">
        <f>IFERROR(__xludf.DUMMYFUNCTION("""COMPUTED_VALUE"""),"-")</f>
        <v>-</v>
      </c>
      <c r="BM71" s="10" t="str">
        <f>IFERROR(__xludf.DUMMYFUNCTION("""COMPUTED_VALUE"""),"-")</f>
        <v>-</v>
      </c>
      <c r="BN71" s="10" t="str">
        <f>IFERROR(__xludf.DUMMYFUNCTION("""COMPUTED_VALUE"""),"-")</f>
        <v>-</v>
      </c>
      <c r="BO71" s="10" t="str">
        <f>IFERROR(__xludf.DUMMYFUNCTION("""COMPUTED_VALUE"""),"-")</f>
        <v>-</v>
      </c>
      <c r="BP71" s="10" t="str">
        <f>IFERROR(__xludf.DUMMYFUNCTION("""COMPUTED_VALUE"""),"-")</f>
        <v>-</v>
      </c>
      <c r="BQ71" s="10" t="str">
        <f>IFERROR(__xludf.DUMMYFUNCTION("""COMPUTED_VALUE"""),"-")</f>
        <v>-</v>
      </c>
      <c r="BR71" s="10" t="str">
        <f>IFERROR(__xludf.DUMMYFUNCTION("""COMPUTED_VALUE"""),"-")</f>
        <v>-</v>
      </c>
      <c r="BS71" s="10" t="str">
        <f>IFERROR(__xludf.DUMMYFUNCTION("""COMPUTED_VALUE"""),"-")</f>
        <v>-</v>
      </c>
      <c r="BT71" s="10" t="str">
        <f>IFERROR(__xludf.DUMMYFUNCTION("""COMPUTED_VALUE"""),"-")</f>
        <v>-</v>
      </c>
      <c r="BU71" s="10" t="str">
        <f>IFERROR(__xludf.DUMMYFUNCTION("""COMPUTED_VALUE"""),"-")</f>
        <v>-</v>
      </c>
      <c r="BV71" s="10" t="str">
        <f>IFERROR(__xludf.DUMMYFUNCTION("""COMPUTED_VALUE"""),"-")</f>
        <v>-</v>
      </c>
      <c r="BW71" s="10" t="str">
        <f>IFERROR(__xludf.DUMMYFUNCTION("""COMPUTED_VALUE"""),"-")</f>
        <v>-</v>
      </c>
      <c r="BX71" s="10" t="str">
        <f>IFERROR(__xludf.DUMMYFUNCTION("""COMPUTED_VALUE"""),"-")</f>
        <v>-</v>
      </c>
      <c r="BY71" s="10" t="str">
        <f>IFERROR(__xludf.DUMMYFUNCTION("""COMPUTED_VALUE"""),"-")</f>
        <v>-</v>
      </c>
      <c r="BZ71" s="10" t="str">
        <f>IFERROR(__xludf.DUMMYFUNCTION("""COMPUTED_VALUE"""),"-")</f>
        <v>-</v>
      </c>
      <c r="CA71" s="10" t="str">
        <f>IFERROR(__xludf.DUMMYFUNCTION("""COMPUTED_VALUE"""),"-")</f>
        <v>-</v>
      </c>
      <c r="CB71" s="10" t="str">
        <f>IFERROR(__xludf.DUMMYFUNCTION("""COMPUTED_VALUE"""),"-")</f>
        <v>-</v>
      </c>
      <c r="CC71" s="10" t="str">
        <f>IFERROR(__xludf.DUMMYFUNCTION("""COMPUTED_VALUE"""),"-")</f>
        <v>-</v>
      </c>
      <c r="CD71" s="10" t="str">
        <f>IFERROR(__xludf.DUMMYFUNCTION("""COMPUTED_VALUE"""),"-")</f>
        <v>-</v>
      </c>
      <c r="CE71" s="10" t="str">
        <f>IFERROR(__xludf.DUMMYFUNCTION("""COMPUTED_VALUE"""),"-")</f>
        <v>-</v>
      </c>
      <c r="CF71" s="10" t="str">
        <f>IFERROR(__xludf.DUMMYFUNCTION("""COMPUTED_VALUE"""),"-")</f>
        <v>-</v>
      </c>
      <c r="CG71" s="10" t="str">
        <f>IFERROR(__xludf.DUMMYFUNCTION("""COMPUTED_VALUE"""),"-")</f>
        <v>-</v>
      </c>
      <c r="CH71" s="10" t="str">
        <f>IFERROR(__xludf.DUMMYFUNCTION("""COMPUTED_VALUE"""),"-")</f>
        <v>-</v>
      </c>
      <c r="CI71" s="10" t="str">
        <f>IFERROR(__xludf.DUMMYFUNCTION("""COMPUTED_VALUE"""),"-")</f>
        <v>-</v>
      </c>
      <c r="CJ71" s="10" t="str">
        <f>IFERROR(__xludf.DUMMYFUNCTION("""COMPUTED_VALUE"""),"-")</f>
        <v>-</v>
      </c>
      <c r="CK71" s="10" t="str">
        <f>IFERROR(__xludf.DUMMYFUNCTION("""COMPUTED_VALUE"""),"-")</f>
        <v>-</v>
      </c>
      <c r="CL71" s="10" t="str">
        <f>IFERROR(__xludf.DUMMYFUNCTION("""COMPUTED_VALUE"""),"-")</f>
        <v>-</v>
      </c>
      <c r="CM71" s="10" t="str">
        <f>IFERROR(__xludf.DUMMYFUNCTION("""COMPUTED_VALUE"""),"-")</f>
        <v>-</v>
      </c>
      <c r="CN71" s="10" t="str">
        <f>IFERROR(__xludf.DUMMYFUNCTION("""COMPUTED_VALUE"""),"-")</f>
        <v>-</v>
      </c>
      <c r="CO71" s="11" t="str">
        <f>IFERROR(__xludf.DUMMYFUNCTION("""COMPUTED_VALUE"""),"-")</f>
        <v>-</v>
      </c>
      <c r="CP71" s="10" t="str">
        <f>IFERROR(__xludf.DUMMYFUNCTION("""COMPUTED_VALUE"""),"-")</f>
        <v>-</v>
      </c>
      <c r="CQ71" s="10" t="str">
        <f>IFERROR(__xludf.DUMMYFUNCTION("""COMPUTED_VALUE"""),"-")</f>
        <v>-</v>
      </c>
      <c r="CR71" s="10" t="str">
        <f>IFERROR(__xludf.DUMMYFUNCTION("""COMPUTED_VALUE"""),"-")</f>
        <v>-</v>
      </c>
      <c r="CS71" s="10" t="str">
        <f>IFERROR(__xludf.DUMMYFUNCTION("""COMPUTED_VALUE"""),"-")</f>
        <v>-</v>
      </c>
      <c r="CT71" s="10" t="str">
        <f>IFERROR(__xludf.DUMMYFUNCTION("""COMPUTED_VALUE"""),"-")</f>
        <v>-</v>
      </c>
      <c r="CU71" s="10" t="str">
        <f>IFERROR(__xludf.DUMMYFUNCTION("""COMPUTED_VALUE"""),"-")</f>
        <v>-</v>
      </c>
      <c r="CV71" s="10" t="str">
        <f>IFERROR(__xludf.DUMMYFUNCTION("""COMPUTED_VALUE"""),"-")</f>
        <v>-</v>
      </c>
      <c r="CW71" s="10" t="str">
        <f>IFERROR(__xludf.DUMMYFUNCTION("""COMPUTED_VALUE"""),"-")</f>
        <v>-</v>
      </c>
      <c r="CX71" s="10" t="str">
        <f>IFERROR(__xludf.DUMMYFUNCTION("""COMPUTED_VALUE"""),"-")</f>
        <v>-</v>
      </c>
      <c r="CY71" s="10" t="str">
        <f>IFERROR(__xludf.DUMMYFUNCTION("""COMPUTED_VALUE"""),"-")</f>
        <v>-</v>
      </c>
      <c r="CZ71" s="10" t="str">
        <f>IFERROR(__xludf.DUMMYFUNCTION("""COMPUTED_VALUE"""),"-")</f>
        <v>-</v>
      </c>
      <c r="DA71" s="10" t="str">
        <f>IFERROR(__xludf.DUMMYFUNCTION("""COMPUTED_VALUE"""),"-")</f>
        <v>-</v>
      </c>
      <c r="DB71" s="10" t="str">
        <f>IFERROR(__xludf.DUMMYFUNCTION("""COMPUTED_VALUE"""),"-")</f>
        <v>-</v>
      </c>
      <c r="DC71" s="10" t="str">
        <f>IFERROR(__xludf.DUMMYFUNCTION("""COMPUTED_VALUE"""),"-")</f>
        <v>-</v>
      </c>
      <c r="DD71" s="10" t="str">
        <f>IFERROR(__xludf.DUMMYFUNCTION("""COMPUTED_VALUE"""),"-")</f>
        <v>-</v>
      </c>
      <c r="DE71" s="10" t="str">
        <f>IFERROR(__xludf.DUMMYFUNCTION("""COMPUTED_VALUE"""),"-")</f>
        <v>-</v>
      </c>
      <c r="DF71" s="10" t="str">
        <f>IFERROR(__xludf.DUMMYFUNCTION("""COMPUTED_VALUE"""),"-")</f>
        <v>-</v>
      </c>
      <c r="DG71" s="10" t="str">
        <f>IFERROR(__xludf.DUMMYFUNCTION("""COMPUTED_VALUE"""),"-")</f>
        <v>-</v>
      </c>
      <c r="DH71" s="10" t="str">
        <f>IFERROR(__xludf.DUMMYFUNCTION("""COMPUTED_VALUE"""),"-")</f>
        <v>-</v>
      </c>
      <c r="DI71" s="10" t="str">
        <f>IFERROR(__xludf.DUMMYFUNCTION("""COMPUTED_VALUE"""),"-")</f>
        <v>-</v>
      </c>
      <c r="DJ71" s="10" t="str">
        <f>IFERROR(__xludf.DUMMYFUNCTION("""COMPUTED_VALUE"""),"-")</f>
        <v>-</v>
      </c>
      <c r="DK71" s="10" t="str">
        <f>IFERROR(__xludf.DUMMYFUNCTION("""COMPUTED_VALUE"""),"-")</f>
        <v>-</v>
      </c>
      <c r="DL71" s="10" t="str">
        <f>IFERROR(__xludf.DUMMYFUNCTION("""COMPUTED_VALUE"""),"-")</f>
        <v>-</v>
      </c>
      <c r="DM71" s="10" t="str">
        <f>IFERROR(__xludf.DUMMYFUNCTION("""COMPUTED_VALUE"""),"-")</f>
        <v>-</v>
      </c>
      <c r="DN71" s="10" t="str">
        <f>IFERROR(__xludf.DUMMYFUNCTION("""COMPUTED_VALUE"""),"-")</f>
        <v>-</v>
      </c>
      <c r="DO71" s="10" t="str">
        <f>IFERROR(__xludf.DUMMYFUNCTION("""COMPUTED_VALUE"""),"-")</f>
        <v>-</v>
      </c>
      <c r="DP71" s="10" t="str">
        <f>IFERROR(__xludf.DUMMYFUNCTION("""COMPUTED_VALUE"""),"-")</f>
        <v>-</v>
      </c>
      <c r="DQ71" s="10" t="str">
        <f>IFERROR(__xludf.DUMMYFUNCTION("""COMPUTED_VALUE"""),"-")</f>
        <v>-</v>
      </c>
      <c r="DR71" s="10" t="str">
        <f>IFERROR(__xludf.DUMMYFUNCTION("""COMPUTED_VALUE"""),"-")</f>
        <v>-</v>
      </c>
      <c r="DS71" s="10" t="str">
        <f>IFERROR(__xludf.DUMMYFUNCTION("""COMPUTED_VALUE"""),"-")</f>
        <v>-</v>
      </c>
      <c r="DT71" s="10" t="str">
        <f>IFERROR(__xludf.DUMMYFUNCTION("""COMPUTED_VALUE"""),"-")</f>
        <v>-</v>
      </c>
      <c r="DU71" s="10" t="str">
        <f>IFERROR(__xludf.DUMMYFUNCTION("""COMPUTED_VALUE"""),"-")</f>
        <v>-</v>
      </c>
      <c r="DV71" s="10" t="str">
        <f>IFERROR(__xludf.DUMMYFUNCTION("""COMPUTED_VALUE"""),"-")</f>
        <v>-</v>
      </c>
      <c r="DW71" s="10" t="str">
        <f>IFERROR(__xludf.DUMMYFUNCTION("""COMPUTED_VALUE"""),"-")</f>
        <v>-</v>
      </c>
      <c r="DX71" s="10" t="str">
        <f>IFERROR(__xludf.DUMMYFUNCTION("""COMPUTED_VALUE"""),"-")</f>
        <v>-</v>
      </c>
      <c r="DY71" s="10" t="str">
        <f>IFERROR(__xludf.DUMMYFUNCTION("""COMPUTED_VALUE"""),"-")</f>
        <v>-</v>
      </c>
      <c r="DZ71" s="10" t="str">
        <f>IFERROR(__xludf.DUMMYFUNCTION("""COMPUTED_VALUE"""),"-")</f>
        <v>-</v>
      </c>
      <c r="EA71" s="10" t="str">
        <f>IFERROR(__xludf.DUMMYFUNCTION("""COMPUTED_VALUE"""),"-")</f>
        <v>-</v>
      </c>
      <c r="EB71" s="10" t="str">
        <f>IFERROR(__xludf.DUMMYFUNCTION("""COMPUTED_VALUE"""),"-")</f>
        <v>-</v>
      </c>
      <c r="EC71" s="10" t="str">
        <f>IFERROR(__xludf.DUMMYFUNCTION("""COMPUTED_VALUE"""),"-")</f>
        <v>-</v>
      </c>
      <c r="ED71" s="10" t="str">
        <f>IFERROR(__xludf.DUMMYFUNCTION("""COMPUTED_VALUE"""),"-")</f>
        <v>-</v>
      </c>
      <c r="EE71" s="10" t="str">
        <f>IFERROR(__xludf.DUMMYFUNCTION("""COMPUTED_VALUE"""),"-")</f>
        <v>-</v>
      </c>
      <c r="EF71" s="10" t="str">
        <f>IFERROR(__xludf.DUMMYFUNCTION("""COMPUTED_VALUE"""),"-")</f>
        <v>-</v>
      </c>
      <c r="EG71" s="10" t="str">
        <f>IFERROR(__xludf.DUMMYFUNCTION("""COMPUTED_VALUE"""),"-")</f>
        <v>-</v>
      </c>
      <c r="EH71" s="10" t="str">
        <f>IFERROR(__xludf.DUMMYFUNCTION("""COMPUTED_VALUE"""),"-")</f>
        <v>-</v>
      </c>
      <c r="EI71" s="10" t="str">
        <f>IFERROR(__xludf.DUMMYFUNCTION("""COMPUTED_VALUE"""),"-")</f>
        <v>-</v>
      </c>
      <c r="EJ71" s="10" t="str">
        <f>IFERROR(__xludf.DUMMYFUNCTION("""COMPUTED_VALUE"""),"-")</f>
        <v>-</v>
      </c>
      <c r="EK71" s="10" t="str">
        <f>IFERROR(__xludf.DUMMYFUNCTION("""COMPUTED_VALUE"""),"-")</f>
        <v>-</v>
      </c>
      <c r="EL71" s="10" t="str">
        <f>IFERROR(__xludf.DUMMYFUNCTION("""COMPUTED_VALUE"""),"-")</f>
        <v>-</v>
      </c>
      <c r="EM71" s="10" t="str">
        <f>IFERROR(__xludf.DUMMYFUNCTION("""COMPUTED_VALUE"""),"-")</f>
        <v>-</v>
      </c>
      <c r="EN71" s="10" t="str">
        <f>IFERROR(__xludf.DUMMYFUNCTION("""COMPUTED_VALUE"""),"-")</f>
        <v>-</v>
      </c>
      <c r="EO71" s="10" t="str">
        <f>IFERROR(__xludf.DUMMYFUNCTION("""COMPUTED_VALUE"""),"-")</f>
        <v>-</v>
      </c>
      <c r="EP71" s="10" t="str">
        <f>IFERROR(__xludf.DUMMYFUNCTION("""COMPUTED_VALUE"""),"-")</f>
        <v>-</v>
      </c>
      <c r="EQ71" s="10" t="str">
        <f>IFERROR(__xludf.DUMMYFUNCTION("""COMPUTED_VALUE"""),"-")</f>
        <v>-</v>
      </c>
      <c r="ER71" s="10" t="str">
        <f>IFERROR(__xludf.DUMMYFUNCTION("""COMPUTED_VALUE"""),"-")</f>
        <v>-</v>
      </c>
      <c r="ES71" s="10" t="str">
        <f>IFERROR(__xludf.DUMMYFUNCTION("""COMPUTED_VALUE"""),"-")</f>
        <v>-</v>
      </c>
      <c r="ET71" s="10" t="str">
        <f>IFERROR(__xludf.DUMMYFUNCTION("""COMPUTED_VALUE"""),"-")</f>
        <v>-</v>
      </c>
      <c r="EU71" s="10" t="str">
        <f>IFERROR(__xludf.DUMMYFUNCTION("""COMPUTED_VALUE"""),"-")</f>
        <v>-</v>
      </c>
      <c r="EV71" s="10" t="str">
        <f>IFERROR(__xludf.DUMMYFUNCTION("""COMPUTED_VALUE"""),"-")</f>
        <v>-</v>
      </c>
      <c r="EW71" s="10" t="str">
        <f>IFERROR(__xludf.DUMMYFUNCTION("""COMPUTED_VALUE"""),"-")</f>
        <v>-</v>
      </c>
      <c r="EX71" s="10" t="str">
        <f>IFERROR(__xludf.DUMMYFUNCTION("""COMPUTED_VALUE"""),"-")</f>
        <v>-</v>
      </c>
      <c r="EY71" s="10" t="str">
        <f>IFERROR(__xludf.DUMMYFUNCTION("""COMPUTED_VALUE"""),"-")</f>
        <v>-</v>
      </c>
      <c r="EZ71" s="10" t="str">
        <f>IFERROR(__xludf.DUMMYFUNCTION("""COMPUTED_VALUE"""),"-")</f>
        <v>-</v>
      </c>
      <c r="FA71" s="10" t="str">
        <f>IFERROR(__xludf.DUMMYFUNCTION("""COMPUTED_VALUE"""),"-")</f>
        <v>-</v>
      </c>
      <c r="FB71" s="10" t="str">
        <f>IFERROR(__xludf.DUMMYFUNCTION("""COMPUTED_VALUE"""),"-")</f>
        <v>-</v>
      </c>
      <c r="FC71" s="10" t="str">
        <f>IFERROR(__xludf.DUMMYFUNCTION("""COMPUTED_VALUE"""),"-")</f>
        <v>-</v>
      </c>
      <c r="FD71" s="11" t="str">
        <f>IFERROR(__xludf.DUMMYFUNCTION("""COMPUTED_VALUE"""),"-")</f>
        <v>-</v>
      </c>
      <c r="FE71" s="10" t="str">
        <f>IFERROR(__xludf.DUMMYFUNCTION("""COMPUTED_VALUE"""),"-")</f>
        <v>-</v>
      </c>
      <c r="FF71" s="10" t="str">
        <f>IFERROR(__xludf.DUMMYFUNCTION("""COMPUTED_VALUE"""),"-")</f>
        <v>-</v>
      </c>
      <c r="FG71" s="10" t="str">
        <f>IFERROR(__xludf.DUMMYFUNCTION("""COMPUTED_VALUE"""),"-")</f>
        <v>-</v>
      </c>
      <c r="FH71" s="10" t="str">
        <f>IFERROR(__xludf.DUMMYFUNCTION("""COMPUTED_VALUE"""),"-")</f>
        <v>-</v>
      </c>
      <c r="FI71" s="10" t="str">
        <f>IFERROR(__xludf.DUMMYFUNCTION("""COMPUTED_VALUE"""),"-")</f>
        <v>-</v>
      </c>
      <c r="FJ71" s="10" t="str">
        <f>IFERROR(__xludf.DUMMYFUNCTION("""COMPUTED_VALUE"""),"-")</f>
        <v>-</v>
      </c>
      <c r="FK71" s="10" t="str">
        <f>IFERROR(__xludf.DUMMYFUNCTION("""COMPUTED_VALUE"""),"-")</f>
        <v>-</v>
      </c>
      <c r="FL71" s="10" t="str">
        <f>IFERROR(__xludf.DUMMYFUNCTION("""COMPUTED_VALUE"""),"-")</f>
        <v>-</v>
      </c>
      <c r="FM71" s="10" t="str">
        <f>IFERROR(__xludf.DUMMYFUNCTION("""COMPUTED_VALUE"""),"-")</f>
        <v>-</v>
      </c>
      <c r="FN71" s="10" t="str">
        <f>IFERROR(__xludf.DUMMYFUNCTION("""COMPUTED_VALUE"""),"-")</f>
        <v>-</v>
      </c>
      <c r="FO71" s="10" t="str">
        <f>IFERROR(__xludf.DUMMYFUNCTION("""COMPUTED_VALUE"""),"-")</f>
        <v>-</v>
      </c>
      <c r="FP71" s="10" t="str">
        <f>IFERROR(__xludf.DUMMYFUNCTION("""COMPUTED_VALUE"""),"-")</f>
        <v>-</v>
      </c>
      <c r="FQ71" s="10" t="str">
        <f>IFERROR(__xludf.DUMMYFUNCTION("""COMPUTED_VALUE"""),"-")</f>
        <v>-</v>
      </c>
      <c r="FR71" s="10" t="str">
        <f>IFERROR(__xludf.DUMMYFUNCTION("""COMPUTED_VALUE"""),"-")</f>
        <v>-</v>
      </c>
      <c r="FS71" s="10" t="str">
        <f>IFERROR(__xludf.DUMMYFUNCTION("""COMPUTED_VALUE"""),"-")</f>
        <v>-</v>
      </c>
      <c r="FT71" s="10" t="str">
        <f>IFERROR(__xludf.DUMMYFUNCTION("""COMPUTED_VALUE"""),"-")</f>
        <v>-</v>
      </c>
      <c r="FU71" s="10" t="str">
        <f>IFERROR(__xludf.DUMMYFUNCTION("""COMPUTED_VALUE"""),"-")</f>
        <v>-</v>
      </c>
      <c r="FV71" s="10" t="str">
        <f>IFERROR(__xludf.DUMMYFUNCTION("""COMPUTED_VALUE"""),"-")</f>
        <v>-</v>
      </c>
      <c r="FW71" s="10" t="str">
        <f>IFERROR(__xludf.DUMMYFUNCTION("""COMPUTED_VALUE"""),"-")</f>
        <v>-</v>
      </c>
      <c r="FX71" s="10" t="str">
        <f>IFERROR(__xludf.DUMMYFUNCTION("""COMPUTED_VALUE"""),"-")</f>
        <v>-</v>
      </c>
      <c r="FY71" s="10" t="str">
        <f>IFERROR(__xludf.DUMMYFUNCTION("""COMPUTED_VALUE"""),"-")</f>
        <v>-</v>
      </c>
      <c r="FZ71" s="10" t="str">
        <f>IFERROR(__xludf.DUMMYFUNCTION("""COMPUTED_VALUE"""),"-")</f>
        <v>-</v>
      </c>
      <c r="GA71" s="10" t="str">
        <f>IFERROR(__xludf.DUMMYFUNCTION("""COMPUTED_VALUE"""),"-")</f>
        <v>-</v>
      </c>
      <c r="GB71" s="10" t="str">
        <f>IFERROR(__xludf.DUMMYFUNCTION("""COMPUTED_VALUE"""),"-")</f>
        <v>-</v>
      </c>
      <c r="GC71" s="10" t="str">
        <f>IFERROR(__xludf.DUMMYFUNCTION("""COMPUTED_VALUE"""),"-")</f>
        <v>-</v>
      </c>
      <c r="GD71" s="10" t="str">
        <f>IFERROR(__xludf.DUMMYFUNCTION("""COMPUTED_VALUE"""),"-")</f>
        <v>-</v>
      </c>
      <c r="GE71" s="10" t="str">
        <f>IFERROR(__xludf.DUMMYFUNCTION("""COMPUTED_VALUE"""),"-")</f>
        <v>-</v>
      </c>
      <c r="GF71" s="10" t="str">
        <f>IFERROR(__xludf.DUMMYFUNCTION("""COMPUTED_VALUE"""),"-")</f>
        <v>-</v>
      </c>
      <c r="GG71" s="10" t="str">
        <f>IFERROR(__xludf.DUMMYFUNCTION("""COMPUTED_VALUE"""),"-")</f>
        <v>-</v>
      </c>
      <c r="GH71" s="10" t="str">
        <f>IFERROR(__xludf.DUMMYFUNCTION("""COMPUTED_VALUE"""),"-")</f>
        <v>-</v>
      </c>
      <c r="GI71" s="10" t="str">
        <f>IFERROR(__xludf.DUMMYFUNCTION("""COMPUTED_VALUE"""),"-")</f>
        <v>-</v>
      </c>
      <c r="GJ71" s="10" t="str">
        <f>IFERROR(__xludf.DUMMYFUNCTION("""COMPUTED_VALUE"""),"-")</f>
        <v>-</v>
      </c>
      <c r="GK71" s="10" t="str">
        <f>IFERROR(__xludf.DUMMYFUNCTION("""COMPUTED_VALUE"""),"-")</f>
        <v>-</v>
      </c>
      <c r="GL71" s="10" t="str">
        <f>IFERROR(__xludf.DUMMYFUNCTION("""COMPUTED_VALUE"""),"-")</f>
        <v>-</v>
      </c>
      <c r="GM71" s="10" t="str">
        <f>IFERROR(__xludf.DUMMYFUNCTION("""COMPUTED_VALUE"""),"-")</f>
        <v>-</v>
      </c>
      <c r="GN71" s="10" t="str">
        <f>IFERROR(__xludf.DUMMYFUNCTION("""COMPUTED_VALUE"""),"-")</f>
        <v>-</v>
      </c>
      <c r="GO71" s="10" t="str">
        <f>IFERROR(__xludf.DUMMYFUNCTION("""COMPUTED_VALUE"""),"-")</f>
        <v>-</v>
      </c>
      <c r="GP71" s="10" t="str">
        <f>IFERROR(__xludf.DUMMYFUNCTION("""COMPUTED_VALUE"""),"-")</f>
        <v>-</v>
      </c>
      <c r="GQ71" s="10" t="str">
        <f>IFERROR(__xludf.DUMMYFUNCTION("""COMPUTED_VALUE"""),"-")</f>
        <v>-</v>
      </c>
      <c r="GR71" s="10" t="str">
        <f>IFERROR(__xludf.DUMMYFUNCTION("""COMPUTED_VALUE"""),"-")</f>
        <v>-</v>
      </c>
      <c r="GS71" s="10" t="str">
        <f>IFERROR(__xludf.DUMMYFUNCTION("""COMPUTED_VALUE"""),"-")</f>
        <v>-</v>
      </c>
      <c r="GT71" s="10" t="str">
        <f>IFERROR(__xludf.DUMMYFUNCTION("""COMPUTED_VALUE"""),"-")</f>
        <v>-</v>
      </c>
      <c r="GU71" s="10" t="str">
        <f>IFERROR(__xludf.DUMMYFUNCTION("""COMPUTED_VALUE"""),"-")</f>
        <v>-</v>
      </c>
      <c r="GV71" s="10" t="str">
        <f>IFERROR(__xludf.DUMMYFUNCTION("""COMPUTED_VALUE"""),"-")</f>
        <v>-</v>
      </c>
      <c r="GW71" s="10" t="str">
        <f>IFERROR(__xludf.DUMMYFUNCTION("""COMPUTED_VALUE"""),"-")</f>
        <v>-</v>
      </c>
      <c r="GX71" s="10" t="str">
        <f>IFERROR(__xludf.DUMMYFUNCTION("""COMPUTED_VALUE"""),"-")</f>
        <v>-</v>
      </c>
      <c r="GY71" s="10" t="str">
        <f>IFERROR(__xludf.DUMMYFUNCTION("""COMPUTED_VALUE"""),"-")</f>
        <v>-</v>
      </c>
      <c r="GZ71" s="10" t="str">
        <f>IFERROR(__xludf.DUMMYFUNCTION("""COMPUTED_VALUE"""),"-")</f>
        <v>-</v>
      </c>
      <c r="HA71" s="10" t="str">
        <f>IFERROR(__xludf.DUMMYFUNCTION("""COMPUTED_VALUE"""),"-")</f>
        <v>-</v>
      </c>
      <c r="HB71" s="10" t="str">
        <f>IFERROR(__xludf.DUMMYFUNCTION("""COMPUTED_VALUE"""),"-")</f>
        <v>-</v>
      </c>
      <c r="HC71" s="10" t="str">
        <f>IFERROR(__xludf.DUMMYFUNCTION("""COMPUTED_VALUE"""),"-")</f>
        <v>-</v>
      </c>
      <c r="HD71" s="10" t="str">
        <f>IFERROR(__xludf.DUMMYFUNCTION("""COMPUTED_VALUE"""),"-")</f>
        <v>-</v>
      </c>
      <c r="HE71" s="10" t="str">
        <f>IFERROR(__xludf.DUMMYFUNCTION("""COMPUTED_VALUE"""),"-")</f>
        <v>-</v>
      </c>
      <c r="HF71" s="10" t="str">
        <f>IFERROR(__xludf.DUMMYFUNCTION("""COMPUTED_VALUE"""),"-")</f>
        <v>-</v>
      </c>
      <c r="HG71" s="10" t="str">
        <f>IFERROR(__xludf.DUMMYFUNCTION("""COMPUTED_VALUE"""),"-")</f>
        <v>-</v>
      </c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</row>
    <row r="72">
      <c r="A72" s="7"/>
      <c r="B72" s="8"/>
      <c r="C72" s="8" t="str">
        <f t="shared" si="1"/>
        <v>70 - 83</v>
      </c>
      <c r="D72" s="7" t="str">
        <f>IFERROR(__xludf.DUMMYFUNCTION("""COMPUTED_VALUE"""),"lonskyne")</f>
        <v>lonskyne</v>
      </c>
      <c r="E72" s="7" t="str">
        <f>IFERROR(__xludf.DUMMYFUNCTION("""COMPUTED_VALUE"""),"Viktor")</f>
        <v>Viktor</v>
      </c>
      <c r="F72" s="7" t="str">
        <f>IFERROR(__xludf.DUMMYFUNCTION("""COMPUTED_VALUE"""),"Davidović")</f>
        <v>Davidović</v>
      </c>
      <c r="G72" s="9">
        <f>IFERROR(__xludf.DUMMYFUNCTION("""COMPUTED_VALUE"""),15.0)</f>
        <v>15</v>
      </c>
      <c r="H72" s="7" t="str">
        <f>IFERROR(__xludf.DUMMYFUNCTION("""COMPUTED_VALUE"""),"ODOBREN")</f>
        <v>ODOBREN</v>
      </c>
      <c r="I72" s="7" t="str">
        <f>IFERROR(__xludf.DUMMYFUNCTION("""COMPUTED_VALUE"""),"Negotin")</f>
        <v>Negotin</v>
      </c>
      <c r="J72" s="7" t="str">
        <f>IFERROR(__xludf.DUMMYFUNCTION("""COMPUTED_VALUE"""),"Negotinska gimnazija")</f>
        <v>Negotinska gimnazija</v>
      </c>
      <c r="K72" s="7" t="str">
        <f>IFERROR(__xludf.DUMMYFUNCTION("""COMPUTED_VALUE"""),"I")</f>
        <v>I</v>
      </c>
      <c r="L72" s="7" t="str">
        <f>IFERROR(__xludf.DUMMYFUNCTION("""COMPUTED_VALUE"""),"B")</f>
        <v>B</v>
      </c>
      <c r="M72" s="7" t="str">
        <f>IFERROR(__xludf.DUMMYFUNCTION("""COMPUTED_VALUE"""),"Miroslav Lekić")</f>
        <v>Miroslav Lekić</v>
      </c>
      <c r="N72" s="11">
        <f>IFERROR(__xludf.DUMMYFUNCTION("""COMPUTED_VALUE"""),15.0)</f>
        <v>15</v>
      </c>
      <c r="O72" s="10" t="str">
        <f>IFERROR(__xludf.DUMMYFUNCTION("""COMPUTED_VALUE"""),"-")</f>
        <v>-</v>
      </c>
      <c r="P72" s="10" t="str">
        <f>IFERROR(__xludf.DUMMYFUNCTION("""COMPUTED_VALUE"""),"-")</f>
        <v>-</v>
      </c>
      <c r="Q72" s="10" t="str">
        <f>IFERROR(__xludf.DUMMYFUNCTION("""COMPUTED_VALUE"""),"-")</f>
        <v>-</v>
      </c>
      <c r="R72" s="10" t="str">
        <f>IFERROR(__xludf.DUMMYFUNCTION("""COMPUTED_VALUE"""),"-")</f>
        <v>-</v>
      </c>
      <c r="S72" s="10" t="str">
        <f>IFERROR(__xludf.DUMMYFUNCTION("""COMPUTED_VALUE"""),"-")</f>
        <v>-</v>
      </c>
      <c r="T72" s="11">
        <f>IFERROR(__xludf.DUMMYFUNCTION("""COMPUTED_VALUE"""),1.0)</f>
        <v>1</v>
      </c>
      <c r="U72" s="10">
        <f>IFERROR(__xludf.DUMMYFUNCTION("""COMPUTED_VALUE"""),1.0)</f>
        <v>1</v>
      </c>
      <c r="V72" s="10">
        <f>IFERROR(__xludf.DUMMYFUNCTION("""COMPUTED_VALUE"""),1.0)</f>
        <v>1</v>
      </c>
      <c r="W72" s="10">
        <f>IFERROR(__xludf.DUMMYFUNCTION("""COMPUTED_VALUE"""),1.0)</f>
        <v>1</v>
      </c>
      <c r="X72" s="10">
        <f>IFERROR(__xludf.DUMMYFUNCTION("""COMPUTED_VALUE"""),1.0)</f>
        <v>1</v>
      </c>
      <c r="Y72" s="10">
        <f>IFERROR(__xludf.DUMMYFUNCTION("""COMPUTED_VALUE"""),1.0)</f>
        <v>1</v>
      </c>
      <c r="Z72" s="10">
        <f>IFERROR(__xludf.DUMMYFUNCTION("""COMPUTED_VALUE"""),1.0)</f>
        <v>1</v>
      </c>
      <c r="AA72" s="10">
        <f>IFERROR(__xludf.DUMMYFUNCTION("""COMPUTED_VALUE"""),1.0)</f>
        <v>1</v>
      </c>
      <c r="AB72" s="10">
        <f>IFERROR(__xludf.DUMMYFUNCTION("""COMPUTED_VALUE"""),1.0)</f>
        <v>1</v>
      </c>
      <c r="AC72" s="10">
        <f>IFERROR(__xludf.DUMMYFUNCTION("""COMPUTED_VALUE"""),1.0)</f>
        <v>1</v>
      </c>
      <c r="AD72" s="10" t="str">
        <f>IFERROR(__xludf.DUMMYFUNCTION("""COMPUTED_VALUE"""),"TLE")</f>
        <v>TLE</v>
      </c>
      <c r="AE72" s="10" t="str">
        <f>IFERROR(__xludf.DUMMYFUNCTION("""COMPUTED_VALUE"""),"TLE")</f>
        <v>TLE</v>
      </c>
      <c r="AF72" s="10" t="str">
        <f>IFERROR(__xludf.DUMMYFUNCTION("""COMPUTED_VALUE"""),"TLE")</f>
        <v>TLE</v>
      </c>
      <c r="AG72" s="10">
        <f>IFERROR(__xludf.DUMMYFUNCTION("""COMPUTED_VALUE"""),1.0)</f>
        <v>1</v>
      </c>
      <c r="AH72" s="10" t="str">
        <f>IFERROR(__xludf.DUMMYFUNCTION("""COMPUTED_VALUE"""),"TLE")</f>
        <v>TLE</v>
      </c>
      <c r="AI72" s="10" t="str">
        <f>IFERROR(__xludf.DUMMYFUNCTION("""COMPUTED_VALUE"""),"TLE")</f>
        <v>TLE</v>
      </c>
      <c r="AJ72" s="10" t="str">
        <f>IFERROR(__xludf.DUMMYFUNCTION("""COMPUTED_VALUE"""),"TLE")</f>
        <v>TLE</v>
      </c>
      <c r="AK72" s="10" t="str">
        <f>IFERROR(__xludf.DUMMYFUNCTION("""COMPUTED_VALUE"""),"TLE")</f>
        <v>TLE</v>
      </c>
      <c r="AL72" s="10" t="str">
        <f>IFERROR(__xludf.DUMMYFUNCTION("""COMPUTED_VALUE"""),"TLE")</f>
        <v>TLE</v>
      </c>
      <c r="AM72" s="10" t="str">
        <f>IFERROR(__xludf.DUMMYFUNCTION("""COMPUTED_VALUE"""),"TLE")</f>
        <v>TLE</v>
      </c>
      <c r="AN72" s="11" t="str">
        <f>IFERROR(__xludf.DUMMYFUNCTION("""COMPUTED_VALUE"""),"-")</f>
        <v>-</v>
      </c>
      <c r="AO72" s="10" t="str">
        <f>IFERROR(__xludf.DUMMYFUNCTION("""COMPUTED_VALUE"""),"-")</f>
        <v>-</v>
      </c>
      <c r="AP72" s="10" t="str">
        <f>IFERROR(__xludf.DUMMYFUNCTION("""COMPUTED_VALUE"""),"-")</f>
        <v>-</v>
      </c>
      <c r="AQ72" s="10" t="str">
        <f>IFERROR(__xludf.DUMMYFUNCTION("""COMPUTED_VALUE"""),"-")</f>
        <v>-</v>
      </c>
      <c r="AR72" s="10" t="str">
        <f>IFERROR(__xludf.DUMMYFUNCTION("""COMPUTED_VALUE"""),"-")</f>
        <v>-</v>
      </c>
      <c r="AS72" s="10" t="str">
        <f>IFERROR(__xludf.DUMMYFUNCTION("""COMPUTED_VALUE"""),"-")</f>
        <v>-</v>
      </c>
      <c r="AT72" s="10" t="str">
        <f>IFERROR(__xludf.DUMMYFUNCTION("""COMPUTED_VALUE"""),"-")</f>
        <v>-</v>
      </c>
      <c r="AU72" s="10" t="str">
        <f>IFERROR(__xludf.DUMMYFUNCTION("""COMPUTED_VALUE"""),"-")</f>
        <v>-</v>
      </c>
      <c r="AV72" s="10" t="str">
        <f>IFERROR(__xludf.DUMMYFUNCTION("""COMPUTED_VALUE"""),"-")</f>
        <v>-</v>
      </c>
      <c r="AW72" s="10" t="str">
        <f>IFERROR(__xludf.DUMMYFUNCTION("""COMPUTED_VALUE"""),"-")</f>
        <v>-</v>
      </c>
      <c r="AX72" s="10" t="str">
        <f>IFERROR(__xludf.DUMMYFUNCTION("""COMPUTED_VALUE"""),"-")</f>
        <v>-</v>
      </c>
      <c r="AY72" s="10" t="str">
        <f>IFERROR(__xludf.DUMMYFUNCTION("""COMPUTED_VALUE"""),"-")</f>
        <v>-</v>
      </c>
      <c r="AZ72" s="10" t="str">
        <f>IFERROR(__xludf.DUMMYFUNCTION("""COMPUTED_VALUE"""),"-")</f>
        <v>-</v>
      </c>
      <c r="BA72" s="10" t="str">
        <f>IFERROR(__xludf.DUMMYFUNCTION("""COMPUTED_VALUE"""),"-")</f>
        <v>-</v>
      </c>
      <c r="BB72" s="10" t="str">
        <f>IFERROR(__xludf.DUMMYFUNCTION("""COMPUTED_VALUE"""),"-")</f>
        <v>-</v>
      </c>
      <c r="BC72" s="10" t="str">
        <f>IFERROR(__xludf.DUMMYFUNCTION("""COMPUTED_VALUE"""),"-")</f>
        <v>-</v>
      </c>
      <c r="BD72" s="10" t="str">
        <f>IFERROR(__xludf.DUMMYFUNCTION("""COMPUTED_VALUE"""),"-")</f>
        <v>-</v>
      </c>
      <c r="BE72" s="10" t="str">
        <f>IFERROR(__xludf.DUMMYFUNCTION("""COMPUTED_VALUE"""),"-")</f>
        <v>-</v>
      </c>
      <c r="BF72" s="10" t="str">
        <f>IFERROR(__xludf.DUMMYFUNCTION("""COMPUTED_VALUE"""),"-")</f>
        <v>-</v>
      </c>
      <c r="BG72" s="10" t="str">
        <f>IFERROR(__xludf.DUMMYFUNCTION("""COMPUTED_VALUE"""),"-")</f>
        <v>-</v>
      </c>
      <c r="BH72" s="10" t="str">
        <f>IFERROR(__xludf.DUMMYFUNCTION("""COMPUTED_VALUE"""),"-")</f>
        <v>-</v>
      </c>
      <c r="BI72" s="10" t="str">
        <f>IFERROR(__xludf.DUMMYFUNCTION("""COMPUTED_VALUE"""),"-")</f>
        <v>-</v>
      </c>
      <c r="BJ72" s="10" t="str">
        <f>IFERROR(__xludf.DUMMYFUNCTION("""COMPUTED_VALUE"""),"-")</f>
        <v>-</v>
      </c>
      <c r="BK72" s="10" t="str">
        <f>IFERROR(__xludf.DUMMYFUNCTION("""COMPUTED_VALUE"""),"-")</f>
        <v>-</v>
      </c>
      <c r="BL72" s="11" t="str">
        <f>IFERROR(__xludf.DUMMYFUNCTION("""COMPUTED_VALUE"""),"-")</f>
        <v>-</v>
      </c>
      <c r="BM72" s="10" t="str">
        <f>IFERROR(__xludf.DUMMYFUNCTION("""COMPUTED_VALUE"""),"-")</f>
        <v>-</v>
      </c>
      <c r="BN72" s="10" t="str">
        <f>IFERROR(__xludf.DUMMYFUNCTION("""COMPUTED_VALUE"""),"-")</f>
        <v>-</v>
      </c>
      <c r="BO72" s="10" t="str">
        <f>IFERROR(__xludf.DUMMYFUNCTION("""COMPUTED_VALUE"""),"-")</f>
        <v>-</v>
      </c>
      <c r="BP72" s="10" t="str">
        <f>IFERROR(__xludf.DUMMYFUNCTION("""COMPUTED_VALUE"""),"-")</f>
        <v>-</v>
      </c>
      <c r="BQ72" s="10" t="str">
        <f>IFERROR(__xludf.DUMMYFUNCTION("""COMPUTED_VALUE"""),"-")</f>
        <v>-</v>
      </c>
      <c r="BR72" s="10" t="str">
        <f>IFERROR(__xludf.DUMMYFUNCTION("""COMPUTED_VALUE"""),"-")</f>
        <v>-</v>
      </c>
      <c r="BS72" s="10" t="str">
        <f>IFERROR(__xludf.DUMMYFUNCTION("""COMPUTED_VALUE"""),"-")</f>
        <v>-</v>
      </c>
      <c r="BT72" s="10" t="str">
        <f>IFERROR(__xludf.DUMMYFUNCTION("""COMPUTED_VALUE"""),"-")</f>
        <v>-</v>
      </c>
      <c r="BU72" s="10" t="str">
        <f>IFERROR(__xludf.DUMMYFUNCTION("""COMPUTED_VALUE"""),"-")</f>
        <v>-</v>
      </c>
      <c r="BV72" s="10" t="str">
        <f>IFERROR(__xludf.DUMMYFUNCTION("""COMPUTED_VALUE"""),"-")</f>
        <v>-</v>
      </c>
      <c r="BW72" s="10" t="str">
        <f>IFERROR(__xludf.DUMMYFUNCTION("""COMPUTED_VALUE"""),"-")</f>
        <v>-</v>
      </c>
      <c r="BX72" s="10" t="str">
        <f>IFERROR(__xludf.DUMMYFUNCTION("""COMPUTED_VALUE"""),"-")</f>
        <v>-</v>
      </c>
      <c r="BY72" s="10" t="str">
        <f>IFERROR(__xludf.DUMMYFUNCTION("""COMPUTED_VALUE"""),"-")</f>
        <v>-</v>
      </c>
      <c r="BZ72" s="10" t="str">
        <f>IFERROR(__xludf.DUMMYFUNCTION("""COMPUTED_VALUE"""),"-")</f>
        <v>-</v>
      </c>
      <c r="CA72" s="10" t="str">
        <f>IFERROR(__xludf.DUMMYFUNCTION("""COMPUTED_VALUE"""),"-")</f>
        <v>-</v>
      </c>
      <c r="CB72" s="10" t="str">
        <f>IFERROR(__xludf.DUMMYFUNCTION("""COMPUTED_VALUE"""),"-")</f>
        <v>-</v>
      </c>
      <c r="CC72" s="10" t="str">
        <f>IFERROR(__xludf.DUMMYFUNCTION("""COMPUTED_VALUE"""),"-")</f>
        <v>-</v>
      </c>
      <c r="CD72" s="10" t="str">
        <f>IFERROR(__xludf.DUMMYFUNCTION("""COMPUTED_VALUE"""),"-")</f>
        <v>-</v>
      </c>
      <c r="CE72" s="10" t="str">
        <f>IFERROR(__xludf.DUMMYFUNCTION("""COMPUTED_VALUE"""),"-")</f>
        <v>-</v>
      </c>
      <c r="CF72" s="10" t="str">
        <f>IFERROR(__xludf.DUMMYFUNCTION("""COMPUTED_VALUE"""),"-")</f>
        <v>-</v>
      </c>
      <c r="CG72" s="10" t="str">
        <f>IFERROR(__xludf.DUMMYFUNCTION("""COMPUTED_VALUE"""),"-")</f>
        <v>-</v>
      </c>
      <c r="CH72" s="10" t="str">
        <f>IFERROR(__xludf.DUMMYFUNCTION("""COMPUTED_VALUE"""),"-")</f>
        <v>-</v>
      </c>
      <c r="CI72" s="10" t="str">
        <f>IFERROR(__xludf.DUMMYFUNCTION("""COMPUTED_VALUE"""),"-")</f>
        <v>-</v>
      </c>
      <c r="CJ72" s="10" t="str">
        <f>IFERROR(__xludf.DUMMYFUNCTION("""COMPUTED_VALUE"""),"-")</f>
        <v>-</v>
      </c>
      <c r="CK72" s="10" t="str">
        <f>IFERROR(__xludf.DUMMYFUNCTION("""COMPUTED_VALUE"""),"-")</f>
        <v>-</v>
      </c>
      <c r="CL72" s="10" t="str">
        <f>IFERROR(__xludf.DUMMYFUNCTION("""COMPUTED_VALUE"""),"-")</f>
        <v>-</v>
      </c>
      <c r="CM72" s="10" t="str">
        <f>IFERROR(__xludf.DUMMYFUNCTION("""COMPUTED_VALUE"""),"-")</f>
        <v>-</v>
      </c>
      <c r="CN72" s="10" t="str">
        <f>IFERROR(__xludf.DUMMYFUNCTION("""COMPUTED_VALUE"""),"-")</f>
        <v>-</v>
      </c>
      <c r="CO72" s="11" t="str">
        <f>IFERROR(__xludf.DUMMYFUNCTION("""COMPUTED_VALUE"""),"-")</f>
        <v>-</v>
      </c>
      <c r="CP72" s="10" t="str">
        <f>IFERROR(__xludf.DUMMYFUNCTION("""COMPUTED_VALUE"""),"-")</f>
        <v>-</v>
      </c>
      <c r="CQ72" s="10" t="str">
        <f>IFERROR(__xludf.DUMMYFUNCTION("""COMPUTED_VALUE"""),"-")</f>
        <v>-</v>
      </c>
      <c r="CR72" s="10" t="str">
        <f>IFERROR(__xludf.DUMMYFUNCTION("""COMPUTED_VALUE"""),"-")</f>
        <v>-</v>
      </c>
      <c r="CS72" s="10" t="str">
        <f>IFERROR(__xludf.DUMMYFUNCTION("""COMPUTED_VALUE"""),"-")</f>
        <v>-</v>
      </c>
      <c r="CT72" s="10" t="str">
        <f>IFERROR(__xludf.DUMMYFUNCTION("""COMPUTED_VALUE"""),"-")</f>
        <v>-</v>
      </c>
      <c r="CU72" s="10" t="str">
        <f>IFERROR(__xludf.DUMMYFUNCTION("""COMPUTED_VALUE"""),"-")</f>
        <v>-</v>
      </c>
      <c r="CV72" s="10" t="str">
        <f>IFERROR(__xludf.DUMMYFUNCTION("""COMPUTED_VALUE"""),"-")</f>
        <v>-</v>
      </c>
      <c r="CW72" s="10" t="str">
        <f>IFERROR(__xludf.DUMMYFUNCTION("""COMPUTED_VALUE"""),"-")</f>
        <v>-</v>
      </c>
      <c r="CX72" s="10" t="str">
        <f>IFERROR(__xludf.DUMMYFUNCTION("""COMPUTED_VALUE"""),"-")</f>
        <v>-</v>
      </c>
      <c r="CY72" s="10" t="str">
        <f>IFERROR(__xludf.DUMMYFUNCTION("""COMPUTED_VALUE"""),"-")</f>
        <v>-</v>
      </c>
      <c r="CZ72" s="10" t="str">
        <f>IFERROR(__xludf.DUMMYFUNCTION("""COMPUTED_VALUE"""),"-")</f>
        <v>-</v>
      </c>
      <c r="DA72" s="10" t="str">
        <f>IFERROR(__xludf.DUMMYFUNCTION("""COMPUTED_VALUE"""),"-")</f>
        <v>-</v>
      </c>
      <c r="DB72" s="10" t="str">
        <f>IFERROR(__xludf.DUMMYFUNCTION("""COMPUTED_VALUE"""),"-")</f>
        <v>-</v>
      </c>
      <c r="DC72" s="10" t="str">
        <f>IFERROR(__xludf.DUMMYFUNCTION("""COMPUTED_VALUE"""),"-")</f>
        <v>-</v>
      </c>
      <c r="DD72" s="10" t="str">
        <f>IFERROR(__xludf.DUMMYFUNCTION("""COMPUTED_VALUE"""),"-")</f>
        <v>-</v>
      </c>
      <c r="DE72" s="10" t="str">
        <f>IFERROR(__xludf.DUMMYFUNCTION("""COMPUTED_VALUE"""),"-")</f>
        <v>-</v>
      </c>
      <c r="DF72" s="10" t="str">
        <f>IFERROR(__xludf.DUMMYFUNCTION("""COMPUTED_VALUE"""),"-")</f>
        <v>-</v>
      </c>
      <c r="DG72" s="10" t="str">
        <f>IFERROR(__xludf.DUMMYFUNCTION("""COMPUTED_VALUE"""),"-")</f>
        <v>-</v>
      </c>
      <c r="DH72" s="10" t="str">
        <f>IFERROR(__xludf.DUMMYFUNCTION("""COMPUTED_VALUE"""),"-")</f>
        <v>-</v>
      </c>
      <c r="DI72" s="10" t="str">
        <f>IFERROR(__xludf.DUMMYFUNCTION("""COMPUTED_VALUE"""),"-")</f>
        <v>-</v>
      </c>
      <c r="DJ72" s="10" t="str">
        <f>IFERROR(__xludf.DUMMYFUNCTION("""COMPUTED_VALUE"""),"-")</f>
        <v>-</v>
      </c>
      <c r="DK72" s="10" t="str">
        <f>IFERROR(__xludf.DUMMYFUNCTION("""COMPUTED_VALUE"""),"-")</f>
        <v>-</v>
      </c>
      <c r="DL72" s="10" t="str">
        <f>IFERROR(__xludf.DUMMYFUNCTION("""COMPUTED_VALUE"""),"-")</f>
        <v>-</v>
      </c>
      <c r="DM72" s="10" t="str">
        <f>IFERROR(__xludf.DUMMYFUNCTION("""COMPUTED_VALUE"""),"-")</f>
        <v>-</v>
      </c>
      <c r="DN72" s="10" t="str">
        <f>IFERROR(__xludf.DUMMYFUNCTION("""COMPUTED_VALUE"""),"-")</f>
        <v>-</v>
      </c>
      <c r="DO72" s="10" t="str">
        <f>IFERROR(__xludf.DUMMYFUNCTION("""COMPUTED_VALUE"""),"-")</f>
        <v>-</v>
      </c>
      <c r="DP72" s="10" t="str">
        <f>IFERROR(__xludf.DUMMYFUNCTION("""COMPUTED_VALUE"""),"-")</f>
        <v>-</v>
      </c>
      <c r="DQ72" s="10" t="str">
        <f>IFERROR(__xludf.DUMMYFUNCTION("""COMPUTED_VALUE"""),"-")</f>
        <v>-</v>
      </c>
      <c r="DR72" s="10" t="str">
        <f>IFERROR(__xludf.DUMMYFUNCTION("""COMPUTED_VALUE"""),"-")</f>
        <v>-</v>
      </c>
      <c r="DS72" s="10" t="str">
        <f>IFERROR(__xludf.DUMMYFUNCTION("""COMPUTED_VALUE"""),"-")</f>
        <v>-</v>
      </c>
      <c r="DT72" s="10" t="str">
        <f>IFERROR(__xludf.DUMMYFUNCTION("""COMPUTED_VALUE"""),"-")</f>
        <v>-</v>
      </c>
      <c r="DU72" s="10" t="str">
        <f>IFERROR(__xludf.DUMMYFUNCTION("""COMPUTED_VALUE"""),"-")</f>
        <v>-</v>
      </c>
      <c r="DV72" s="10" t="str">
        <f>IFERROR(__xludf.DUMMYFUNCTION("""COMPUTED_VALUE"""),"-")</f>
        <v>-</v>
      </c>
      <c r="DW72" s="10" t="str">
        <f>IFERROR(__xludf.DUMMYFUNCTION("""COMPUTED_VALUE"""),"-")</f>
        <v>-</v>
      </c>
      <c r="DX72" s="10" t="str">
        <f>IFERROR(__xludf.DUMMYFUNCTION("""COMPUTED_VALUE"""),"-")</f>
        <v>-</v>
      </c>
      <c r="DY72" s="10" t="str">
        <f>IFERROR(__xludf.DUMMYFUNCTION("""COMPUTED_VALUE"""),"-")</f>
        <v>-</v>
      </c>
      <c r="DZ72" s="10" t="str">
        <f>IFERROR(__xludf.DUMMYFUNCTION("""COMPUTED_VALUE"""),"-")</f>
        <v>-</v>
      </c>
      <c r="EA72" s="10" t="str">
        <f>IFERROR(__xludf.DUMMYFUNCTION("""COMPUTED_VALUE"""),"-")</f>
        <v>-</v>
      </c>
      <c r="EB72" s="10" t="str">
        <f>IFERROR(__xludf.DUMMYFUNCTION("""COMPUTED_VALUE"""),"-")</f>
        <v>-</v>
      </c>
      <c r="EC72" s="10" t="str">
        <f>IFERROR(__xludf.DUMMYFUNCTION("""COMPUTED_VALUE"""),"-")</f>
        <v>-</v>
      </c>
      <c r="ED72" s="10" t="str">
        <f>IFERROR(__xludf.DUMMYFUNCTION("""COMPUTED_VALUE"""),"-")</f>
        <v>-</v>
      </c>
      <c r="EE72" s="10" t="str">
        <f>IFERROR(__xludf.DUMMYFUNCTION("""COMPUTED_VALUE"""),"-")</f>
        <v>-</v>
      </c>
      <c r="EF72" s="10" t="str">
        <f>IFERROR(__xludf.DUMMYFUNCTION("""COMPUTED_VALUE"""),"-")</f>
        <v>-</v>
      </c>
      <c r="EG72" s="10" t="str">
        <f>IFERROR(__xludf.DUMMYFUNCTION("""COMPUTED_VALUE"""),"-")</f>
        <v>-</v>
      </c>
      <c r="EH72" s="10" t="str">
        <f>IFERROR(__xludf.DUMMYFUNCTION("""COMPUTED_VALUE"""),"-")</f>
        <v>-</v>
      </c>
      <c r="EI72" s="10" t="str">
        <f>IFERROR(__xludf.DUMMYFUNCTION("""COMPUTED_VALUE"""),"-")</f>
        <v>-</v>
      </c>
      <c r="EJ72" s="10" t="str">
        <f>IFERROR(__xludf.DUMMYFUNCTION("""COMPUTED_VALUE"""),"-")</f>
        <v>-</v>
      </c>
      <c r="EK72" s="10" t="str">
        <f>IFERROR(__xludf.DUMMYFUNCTION("""COMPUTED_VALUE"""),"-")</f>
        <v>-</v>
      </c>
      <c r="EL72" s="10" t="str">
        <f>IFERROR(__xludf.DUMMYFUNCTION("""COMPUTED_VALUE"""),"-")</f>
        <v>-</v>
      </c>
      <c r="EM72" s="10" t="str">
        <f>IFERROR(__xludf.DUMMYFUNCTION("""COMPUTED_VALUE"""),"-")</f>
        <v>-</v>
      </c>
      <c r="EN72" s="10" t="str">
        <f>IFERROR(__xludf.DUMMYFUNCTION("""COMPUTED_VALUE"""),"-")</f>
        <v>-</v>
      </c>
      <c r="EO72" s="10" t="str">
        <f>IFERROR(__xludf.DUMMYFUNCTION("""COMPUTED_VALUE"""),"-")</f>
        <v>-</v>
      </c>
      <c r="EP72" s="10" t="str">
        <f>IFERROR(__xludf.DUMMYFUNCTION("""COMPUTED_VALUE"""),"-")</f>
        <v>-</v>
      </c>
      <c r="EQ72" s="10" t="str">
        <f>IFERROR(__xludf.DUMMYFUNCTION("""COMPUTED_VALUE"""),"-")</f>
        <v>-</v>
      </c>
      <c r="ER72" s="10" t="str">
        <f>IFERROR(__xludf.DUMMYFUNCTION("""COMPUTED_VALUE"""),"-")</f>
        <v>-</v>
      </c>
      <c r="ES72" s="10" t="str">
        <f>IFERROR(__xludf.DUMMYFUNCTION("""COMPUTED_VALUE"""),"-")</f>
        <v>-</v>
      </c>
      <c r="ET72" s="10" t="str">
        <f>IFERROR(__xludf.DUMMYFUNCTION("""COMPUTED_VALUE"""),"-")</f>
        <v>-</v>
      </c>
      <c r="EU72" s="10" t="str">
        <f>IFERROR(__xludf.DUMMYFUNCTION("""COMPUTED_VALUE"""),"-")</f>
        <v>-</v>
      </c>
      <c r="EV72" s="10" t="str">
        <f>IFERROR(__xludf.DUMMYFUNCTION("""COMPUTED_VALUE"""),"-")</f>
        <v>-</v>
      </c>
      <c r="EW72" s="10" t="str">
        <f>IFERROR(__xludf.DUMMYFUNCTION("""COMPUTED_VALUE"""),"-")</f>
        <v>-</v>
      </c>
      <c r="EX72" s="10" t="str">
        <f>IFERROR(__xludf.DUMMYFUNCTION("""COMPUTED_VALUE"""),"-")</f>
        <v>-</v>
      </c>
      <c r="EY72" s="10" t="str">
        <f>IFERROR(__xludf.DUMMYFUNCTION("""COMPUTED_VALUE"""),"-")</f>
        <v>-</v>
      </c>
      <c r="EZ72" s="10" t="str">
        <f>IFERROR(__xludf.DUMMYFUNCTION("""COMPUTED_VALUE"""),"-")</f>
        <v>-</v>
      </c>
      <c r="FA72" s="10" t="str">
        <f>IFERROR(__xludf.DUMMYFUNCTION("""COMPUTED_VALUE"""),"-")</f>
        <v>-</v>
      </c>
      <c r="FB72" s="10" t="str">
        <f>IFERROR(__xludf.DUMMYFUNCTION("""COMPUTED_VALUE"""),"-")</f>
        <v>-</v>
      </c>
      <c r="FC72" s="10" t="str">
        <f>IFERROR(__xludf.DUMMYFUNCTION("""COMPUTED_VALUE"""),"-")</f>
        <v>-</v>
      </c>
      <c r="FD72" s="11" t="str">
        <f>IFERROR(__xludf.DUMMYFUNCTION("""COMPUTED_VALUE"""),"-")</f>
        <v>-</v>
      </c>
      <c r="FE72" s="10" t="str">
        <f>IFERROR(__xludf.DUMMYFUNCTION("""COMPUTED_VALUE"""),"-")</f>
        <v>-</v>
      </c>
      <c r="FF72" s="10" t="str">
        <f>IFERROR(__xludf.DUMMYFUNCTION("""COMPUTED_VALUE"""),"-")</f>
        <v>-</v>
      </c>
      <c r="FG72" s="10" t="str">
        <f>IFERROR(__xludf.DUMMYFUNCTION("""COMPUTED_VALUE"""),"-")</f>
        <v>-</v>
      </c>
      <c r="FH72" s="10" t="str">
        <f>IFERROR(__xludf.DUMMYFUNCTION("""COMPUTED_VALUE"""),"-")</f>
        <v>-</v>
      </c>
      <c r="FI72" s="10" t="str">
        <f>IFERROR(__xludf.DUMMYFUNCTION("""COMPUTED_VALUE"""),"-")</f>
        <v>-</v>
      </c>
      <c r="FJ72" s="10" t="str">
        <f>IFERROR(__xludf.DUMMYFUNCTION("""COMPUTED_VALUE"""),"-")</f>
        <v>-</v>
      </c>
      <c r="FK72" s="10" t="str">
        <f>IFERROR(__xludf.DUMMYFUNCTION("""COMPUTED_VALUE"""),"-")</f>
        <v>-</v>
      </c>
      <c r="FL72" s="10" t="str">
        <f>IFERROR(__xludf.DUMMYFUNCTION("""COMPUTED_VALUE"""),"-")</f>
        <v>-</v>
      </c>
      <c r="FM72" s="10" t="str">
        <f>IFERROR(__xludf.DUMMYFUNCTION("""COMPUTED_VALUE"""),"-")</f>
        <v>-</v>
      </c>
      <c r="FN72" s="10" t="str">
        <f>IFERROR(__xludf.DUMMYFUNCTION("""COMPUTED_VALUE"""),"-")</f>
        <v>-</v>
      </c>
      <c r="FO72" s="10" t="str">
        <f>IFERROR(__xludf.DUMMYFUNCTION("""COMPUTED_VALUE"""),"-")</f>
        <v>-</v>
      </c>
      <c r="FP72" s="10" t="str">
        <f>IFERROR(__xludf.DUMMYFUNCTION("""COMPUTED_VALUE"""),"-")</f>
        <v>-</v>
      </c>
      <c r="FQ72" s="10" t="str">
        <f>IFERROR(__xludf.DUMMYFUNCTION("""COMPUTED_VALUE"""),"-")</f>
        <v>-</v>
      </c>
      <c r="FR72" s="10" t="str">
        <f>IFERROR(__xludf.DUMMYFUNCTION("""COMPUTED_VALUE"""),"-")</f>
        <v>-</v>
      </c>
      <c r="FS72" s="10" t="str">
        <f>IFERROR(__xludf.DUMMYFUNCTION("""COMPUTED_VALUE"""),"-")</f>
        <v>-</v>
      </c>
      <c r="FT72" s="10" t="str">
        <f>IFERROR(__xludf.DUMMYFUNCTION("""COMPUTED_VALUE"""),"-")</f>
        <v>-</v>
      </c>
      <c r="FU72" s="10" t="str">
        <f>IFERROR(__xludf.DUMMYFUNCTION("""COMPUTED_VALUE"""),"-")</f>
        <v>-</v>
      </c>
      <c r="FV72" s="10" t="str">
        <f>IFERROR(__xludf.DUMMYFUNCTION("""COMPUTED_VALUE"""),"-")</f>
        <v>-</v>
      </c>
      <c r="FW72" s="10" t="str">
        <f>IFERROR(__xludf.DUMMYFUNCTION("""COMPUTED_VALUE"""),"-")</f>
        <v>-</v>
      </c>
      <c r="FX72" s="10" t="str">
        <f>IFERROR(__xludf.DUMMYFUNCTION("""COMPUTED_VALUE"""),"-")</f>
        <v>-</v>
      </c>
      <c r="FY72" s="10" t="str">
        <f>IFERROR(__xludf.DUMMYFUNCTION("""COMPUTED_VALUE"""),"-")</f>
        <v>-</v>
      </c>
      <c r="FZ72" s="10" t="str">
        <f>IFERROR(__xludf.DUMMYFUNCTION("""COMPUTED_VALUE"""),"-")</f>
        <v>-</v>
      </c>
      <c r="GA72" s="10" t="str">
        <f>IFERROR(__xludf.DUMMYFUNCTION("""COMPUTED_VALUE"""),"-")</f>
        <v>-</v>
      </c>
      <c r="GB72" s="10" t="str">
        <f>IFERROR(__xludf.DUMMYFUNCTION("""COMPUTED_VALUE"""),"-")</f>
        <v>-</v>
      </c>
      <c r="GC72" s="10" t="str">
        <f>IFERROR(__xludf.DUMMYFUNCTION("""COMPUTED_VALUE"""),"-")</f>
        <v>-</v>
      </c>
      <c r="GD72" s="10" t="str">
        <f>IFERROR(__xludf.DUMMYFUNCTION("""COMPUTED_VALUE"""),"-")</f>
        <v>-</v>
      </c>
      <c r="GE72" s="10" t="str">
        <f>IFERROR(__xludf.DUMMYFUNCTION("""COMPUTED_VALUE"""),"-")</f>
        <v>-</v>
      </c>
      <c r="GF72" s="10" t="str">
        <f>IFERROR(__xludf.DUMMYFUNCTION("""COMPUTED_VALUE"""),"-")</f>
        <v>-</v>
      </c>
      <c r="GG72" s="10" t="str">
        <f>IFERROR(__xludf.DUMMYFUNCTION("""COMPUTED_VALUE"""),"-")</f>
        <v>-</v>
      </c>
      <c r="GH72" s="10" t="str">
        <f>IFERROR(__xludf.DUMMYFUNCTION("""COMPUTED_VALUE"""),"-")</f>
        <v>-</v>
      </c>
      <c r="GI72" s="10" t="str">
        <f>IFERROR(__xludf.DUMMYFUNCTION("""COMPUTED_VALUE"""),"-")</f>
        <v>-</v>
      </c>
      <c r="GJ72" s="10" t="str">
        <f>IFERROR(__xludf.DUMMYFUNCTION("""COMPUTED_VALUE"""),"-")</f>
        <v>-</v>
      </c>
      <c r="GK72" s="10" t="str">
        <f>IFERROR(__xludf.DUMMYFUNCTION("""COMPUTED_VALUE"""),"-")</f>
        <v>-</v>
      </c>
      <c r="GL72" s="10" t="str">
        <f>IFERROR(__xludf.DUMMYFUNCTION("""COMPUTED_VALUE"""),"-")</f>
        <v>-</v>
      </c>
      <c r="GM72" s="10" t="str">
        <f>IFERROR(__xludf.DUMMYFUNCTION("""COMPUTED_VALUE"""),"-")</f>
        <v>-</v>
      </c>
      <c r="GN72" s="10" t="str">
        <f>IFERROR(__xludf.DUMMYFUNCTION("""COMPUTED_VALUE"""),"-")</f>
        <v>-</v>
      </c>
      <c r="GO72" s="10" t="str">
        <f>IFERROR(__xludf.DUMMYFUNCTION("""COMPUTED_VALUE"""),"-")</f>
        <v>-</v>
      </c>
      <c r="GP72" s="10" t="str">
        <f>IFERROR(__xludf.DUMMYFUNCTION("""COMPUTED_VALUE"""),"-")</f>
        <v>-</v>
      </c>
      <c r="GQ72" s="10" t="str">
        <f>IFERROR(__xludf.DUMMYFUNCTION("""COMPUTED_VALUE"""),"-")</f>
        <v>-</v>
      </c>
      <c r="GR72" s="10" t="str">
        <f>IFERROR(__xludf.DUMMYFUNCTION("""COMPUTED_VALUE"""),"-")</f>
        <v>-</v>
      </c>
      <c r="GS72" s="10" t="str">
        <f>IFERROR(__xludf.DUMMYFUNCTION("""COMPUTED_VALUE"""),"-")</f>
        <v>-</v>
      </c>
      <c r="GT72" s="10" t="str">
        <f>IFERROR(__xludf.DUMMYFUNCTION("""COMPUTED_VALUE"""),"-")</f>
        <v>-</v>
      </c>
      <c r="GU72" s="10" t="str">
        <f>IFERROR(__xludf.DUMMYFUNCTION("""COMPUTED_VALUE"""),"-")</f>
        <v>-</v>
      </c>
      <c r="GV72" s="10" t="str">
        <f>IFERROR(__xludf.DUMMYFUNCTION("""COMPUTED_VALUE"""),"-")</f>
        <v>-</v>
      </c>
      <c r="GW72" s="10" t="str">
        <f>IFERROR(__xludf.DUMMYFUNCTION("""COMPUTED_VALUE"""),"-")</f>
        <v>-</v>
      </c>
      <c r="GX72" s="10" t="str">
        <f>IFERROR(__xludf.DUMMYFUNCTION("""COMPUTED_VALUE"""),"-")</f>
        <v>-</v>
      </c>
      <c r="GY72" s="10" t="str">
        <f>IFERROR(__xludf.DUMMYFUNCTION("""COMPUTED_VALUE"""),"-")</f>
        <v>-</v>
      </c>
      <c r="GZ72" s="10" t="str">
        <f>IFERROR(__xludf.DUMMYFUNCTION("""COMPUTED_VALUE"""),"-")</f>
        <v>-</v>
      </c>
      <c r="HA72" s="10" t="str">
        <f>IFERROR(__xludf.DUMMYFUNCTION("""COMPUTED_VALUE"""),"-")</f>
        <v>-</v>
      </c>
      <c r="HB72" s="10" t="str">
        <f>IFERROR(__xludf.DUMMYFUNCTION("""COMPUTED_VALUE"""),"-")</f>
        <v>-</v>
      </c>
      <c r="HC72" s="10" t="str">
        <f>IFERROR(__xludf.DUMMYFUNCTION("""COMPUTED_VALUE"""),"-")</f>
        <v>-</v>
      </c>
      <c r="HD72" s="10" t="str">
        <f>IFERROR(__xludf.DUMMYFUNCTION("""COMPUTED_VALUE"""),"-")</f>
        <v>-</v>
      </c>
      <c r="HE72" s="10" t="str">
        <f>IFERROR(__xludf.DUMMYFUNCTION("""COMPUTED_VALUE"""),"-")</f>
        <v>-</v>
      </c>
      <c r="HF72" s="10" t="str">
        <f>IFERROR(__xludf.DUMMYFUNCTION("""COMPUTED_VALUE"""),"-")</f>
        <v>-</v>
      </c>
      <c r="HG72" s="10" t="str">
        <f>IFERROR(__xludf.DUMMYFUNCTION("""COMPUTED_VALUE"""),"-")</f>
        <v>-</v>
      </c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</row>
    <row r="73">
      <c r="A73" s="7"/>
      <c r="B73" s="8"/>
      <c r="C73" s="8" t="str">
        <f t="shared" si="1"/>
        <v>70 - 83</v>
      </c>
      <c r="D73" s="7" t="str">
        <f>IFERROR(__xludf.DUMMYFUNCTION("""COMPUTED_VALUE"""),"Reva03")</f>
        <v>Reva03</v>
      </c>
      <c r="E73" s="7" t="str">
        <f>IFERROR(__xludf.DUMMYFUNCTION("""COMPUTED_VALUE"""),"Vera")</f>
        <v>Vera</v>
      </c>
      <c r="F73" s="7" t="str">
        <f>IFERROR(__xludf.DUMMYFUNCTION("""COMPUTED_VALUE"""),"Vlaški")</f>
        <v>Vlaški</v>
      </c>
      <c r="G73" s="9">
        <f>IFERROR(__xludf.DUMMYFUNCTION("""COMPUTED_VALUE"""),15.0)</f>
        <v>15</v>
      </c>
      <c r="H73" s="7" t="str">
        <f>IFERROR(__xludf.DUMMYFUNCTION("""COMPUTED_VALUE"""),"ODOBREN")</f>
        <v>ODOBREN</v>
      </c>
      <c r="I73" s="7" t="str">
        <f>IFERROR(__xludf.DUMMYFUNCTION("""COMPUTED_VALUE"""),"Stari grad")</f>
        <v>Stari grad</v>
      </c>
      <c r="J73" s="7" t="str">
        <f>IFERROR(__xludf.DUMMYFUNCTION("""COMPUTED_VALUE"""),"Matematička gimnazija")</f>
        <v>Matematička gimnazija</v>
      </c>
      <c r="K73" s="7" t="str">
        <f>IFERROR(__xludf.DUMMYFUNCTION("""COMPUTED_VALUE"""),"I")</f>
        <v>I</v>
      </c>
      <c r="L73" s="7" t="str">
        <f>IFERROR(__xludf.DUMMYFUNCTION("""COMPUTED_VALUE"""),"B")</f>
        <v>B</v>
      </c>
      <c r="M73" s="7" t="str">
        <f>IFERROR(__xludf.DUMMYFUNCTION("""COMPUTED_VALUE"""),"Ivana Mastilović")</f>
        <v>Ivana Mastilović</v>
      </c>
      <c r="N73" s="11">
        <f>IFERROR(__xludf.DUMMYFUNCTION("""COMPUTED_VALUE"""),15.0)</f>
        <v>15</v>
      </c>
      <c r="O73" s="10" t="str">
        <f>IFERROR(__xludf.DUMMYFUNCTION("""COMPUTED_VALUE"""),"-")</f>
        <v>-</v>
      </c>
      <c r="P73" s="10" t="str">
        <f>IFERROR(__xludf.DUMMYFUNCTION("""COMPUTED_VALUE"""),"-")</f>
        <v>-</v>
      </c>
      <c r="Q73" s="10" t="str">
        <f>IFERROR(__xludf.DUMMYFUNCTION("""COMPUTED_VALUE"""),"-")</f>
        <v>-</v>
      </c>
      <c r="R73" s="10" t="str">
        <f>IFERROR(__xludf.DUMMYFUNCTION("""COMPUTED_VALUE"""),"-")</f>
        <v>-</v>
      </c>
      <c r="S73" s="10" t="str">
        <f>IFERROR(__xludf.DUMMYFUNCTION("""COMPUTED_VALUE"""),"-")</f>
        <v>-</v>
      </c>
      <c r="T73" s="11">
        <f>IFERROR(__xludf.DUMMYFUNCTION("""COMPUTED_VALUE"""),1.0)</f>
        <v>1</v>
      </c>
      <c r="U73" s="10">
        <f>IFERROR(__xludf.DUMMYFUNCTION("""COMPUTED_VALUE"""),1.0)</f>
        <v>1</v>
      </c>
      <c r="V73" s="10">
        <f>IFERROR(__xludf.DUMMYFUNCTION("""COMPUTED_VALUE"""),1.0)</f>
        <v>1</v>
      </c>
      <c r="W73" s="10">
        <f>IFERROR(__xludf.DUMMYFUNCTION("""COMPUTED_VALUE"""),1.0)</f>
        <v>1</v>
      </c>
      <c r="X73" s="10">
        <f>IFERROR(__xludf.DUMMYFUNCTION("""COMPUTED_VALUE"""),1.0)</f>
        <v>1</v>
      </c>
      <c r="Y73" s="10">
        <f>IFERROR(__xludf.DUMMYFUNCTION("""COMPUTED_VALUE"""),1.0)</f>
        <v>1</v>
      </c>
      <c r="Z73" s="10">
        <f>IFERROR(__xludf.DUMMYFUNCTION("""COMPUTED_VALUE"""),1.0)</f>
        <v>1</v>
      </c>
      <c r="AA73" s="10">
        <f>IFERROR(__xludf.DUMMYFUNCTION("""COMPUTED_VALUE"""),1.0)</f>
        <v>1</v>
      </c>
      <c r="AB73" s="10" t="str">
        <f>IFERROR(__xludf.DUMMYFUNCTION("""COMPUTED_VALUE"""),"TLE")</f>
        <v>TLE</v>
      </c>
      <c r="AC73" s="10">
        <f>IFERROR(__xludf.DUMMYFUNCTION("""COMPUTED_VALUE"""),1.0)</f>
        <v>1</v>
      </c>
      <c r="AD73" s="10" t="str">
        <f>IFERROR(__xludf.DUMMYFUNCTION("""COMPUTED_VALUE"""),"TLE")</f>
        <v>TLE</v>
      </c>
      <c r="AE73" s="10" t="str">
        <f>IFERROR(__xludf.DUMMYFUNCTION("""COMPUTED_VALUE"""),"TLE")</f>
        <v>TLE</v>
      </c>
      <c r="AF73" s="10" t="str">
        <f>IFERROR(__xludf.DUMMYFUNCTION("""COMPUTED_VALUE"""),"TLE")</f>
        <v>TLE</v>
      </c>
      <c r="AG73" s="10" t="str">
        <f>IFERROR(__xludf.DUMMYFUNCTION("""COMPUTED_VALUE"""),"TLE")</f>
        <v>TLE</v>
      </c>
      <c r="AH73" s="10" t="str">
        <f>IFERROR(__xludf.DUMMYFUNCTION("""COMPUTED_VALUE"""),"TLE")</f>
        <v>TLE</v>
      </c>
      <c r="AI73" s="10" t="str">
        <f>IFERROR(__xludf.DUMMYFUNCTION("""COMPUTED_VALUE"""),"TLE")</f>
        <v>TLE</v>
      </c>
      <c r="AJ73" s="10" t="str">
        <f>IFERROR(__xludf.DUMMYFUNCTION("""COMPUTED_VALUE"""),"TLE")</f>
        <v>TLE</v>
      </c>
      <c r="AK73" s="10" t="str">
        <f>IFERROR(__xludf.DUMMYFUNCTION("""COMPUTED_VALUE"""),"TLE")</f>
        <v>TLE</v>
      </c>
      <c r="AL73" s="10" t="str">
        <f>IFERROR(__xludf.DUMMYFUNCTION("""COMPUTED_VALUE"""),"TLE")</f>
        <v>TLE</v>
      </c>
      <c r="AM73" s="10" t="str">
        <f>IFERROR(__xludf.DUMMYFUNCTION("""COMPUTED_VALUE"""),"TLE")</f>
        <v>TLE</v>
      </c>
      <c r="AN73" s="11" t="str">
        <f>IFERROR(__xludf.DUMMYFUNCTION("""COMPUTED_VALUE"""),"-")</f>
        <v>-</v>
      </c>
      <c r="AO73" s="10" t="str">
        <f>IFERROR(__xludf.DUMMYFUNCTION("""COMPUTED_VALUE"""),"-")</f>
        <v>-</v>
      </c>
      <c r="AP73" s="10" t="str">
        <f>IFERROR(__xludf.DUMMYFUNCTION("""COMPUTED_VALUE"""),"-")</f>
        <v>-</v>
      </c>
      <c r="AQ73" s="10" t="str">
        <f>IFERROR(__xludf.DUMMYFUNCTION("""COMPUTED_VALUE"""),"-")</f>
        <v>-</v>
      </c>
      <c r="AR73" s="10" t="str">
        <f>IFERROR(__xludf.DUMMYFUNCTION("""COMPUTED_VALUE"""),"-")</f>
        <v>-</v>
      </c>
      <c r="AS73" s="10" t="str">
        <f>IFERROR(__xludf.DUMMYFUNCTION("""COMPUTED_VALUE"""),"-")</f>
        <v>-</v>
      </c>
      <c r="AT73" s="10" t="str">
        <f>IFERROR(__xludf.DUMMYFUNCTION("""COMPUTED_VALUE"""),"-")</f>
        <v>-</v>
      </c>
      <c r="AU73" s="10" t="str">
        <f>IFERROR(__xludf.DUMMYFUNCTION("""COMPUTED_VALUE"""),"-")</f>
        <v>-</v>
      </c>
      <c r="AV73" s="10" t="str">
        <f>IFERROR(__xludf.DUMMYFUNCTION("""COMPUTED_VALUE"""),"-")</f>
        <v>-</v>
      </c>
      <c r="AW73" s="10" t="str">
        <f>IFERROR(__xludf.DUMMYFUNCTION("""COMPUTED_VALUE"""),"-")</f>
        <v>-</v>
      </c>
      <c r="AX73" s="10" t="str">
        <f>IFERROR(__xludf.DUMMYFUNCTION("""COMPUTED_VALUE"""),"-")</f>
        <v>-</v>
      </c>
      <c r="AY73" s="10" t="str">
        <f>IFERROR(__xludf.DUMMYFUNCTION("""COMPUTED_VALUE"""),"-")</f>
        <v>-</v>
      </c>
      <c r="AZ73" s="10" t="str">
        <f>IFERROR(__xludf.DUMMYFUNCTION("""COMPUTED_VALUE"""),"-")</f>
        <v>-</v>
      </c>
      <c r="BA73" s="10" t="str">
        <f>IFERROR(__xludf.DUMMYFUNCTION("""COMPUTED_VALUE"""),"-")</f>
        <v>-</v>
      </c>
      <c r="BB73" s="10" t="str">
        <f>IFERROR(__xludf.DUMMYFUNCTION("""COMPUTED_VALUE"""),"-")</f>
        <v>-</v>
      </c>
      <c r="BC73" s="10" t="str">
        <f>IFERROR(__xludf.DUMMYFUNCTION("""COMPUTED_VALUE"""),"-")</f>
        <v>-</v>
      </c>
      <c r="BD73" s="10" t="str">
        <f>IFERROR(__xludf.DUMMYFUNCTION("""COMPUTED_VALUE"""),"-")</f>
        <v>-</v>
      </c>
      <c r="BE73" s="10" t="str">
        <f>IFERROR(__xludf.DUMMYFUNCTION("""COMPUTED_VALUE"""),"-")</f>
        <v>-</v>
      </c>
      <c r="BF73" s="10" t="str">
        <f>IFERROR(__xludf.DUMMYFUNCTION("""COMPUTED_VALUE"""),"-")</f>
        <v>-</v>
      </c>
      <c r="BG73" s="10" t="str">
        <f>IFERROR(__xludf.DUMMYFUNCTION("""COMPUTED_VALUE"""),"-")</f>
        <v>-</v>
      </c>
      <c r="BH73" s="10" t="str">
        <f>IFERROR(__xludf.DUMMYFUNCTION("""COMPUTED_VALUE"""),"-")</f>
        <v>-</v>
      </c>
      <c r="BI73" s="10" t="str">
        <f>IFERROR(__xludf.DUMMYFUNCTION("""COMPUTED_VALUE"""),"-")</f>
        <v>-</v>
      </c>
      <c r="BJ73" s="10" t="str">
        <f>IFERROR(__xludf.DUMMYFUNCTION("""COMPUTED_VALUE"""),"-")</f>
        <v>-</v>
      </c>
      <c r="BK73" s="10" t="str">
        <f>IFERROR(__xludf.DUMMYFUNCTION("""COMPUTED_VALUE"""),"-")</f>
        <v>-</v>
      </c>
      <c r="BL73" s="11" t="str">
        <f>IFERROR(__xludf.DUMMYFUNCTION("""COMPUTED_VALUE"""),"-")</f>
        <v>-</v>
      </c>
      <c r="BM73" s="10" t="str">
        <f>IFERROR(__xludf.DUMMYFUNCTION("""COMPUTED_VALUE"""),"-")</f>
        <v>-</v>
      </c>
      <c r="BN73" s="10" t="str">
        <f>IFERROR(__xludf.DUMMYFUNCTION("""COMPUTED_VALUE"""),"-")</f>
        <v>-</v>
      </c>
      <c r="BO73" s="10" t="str">
        <f>IFERROR(__xludf.DUMMYFUNCTION("""COMPUTED_VALUE"""),"-")</f>
        <v>-</v>
      </c>
      <c r="BP73" s="10" t="str">
        <f>IFERROR(__xludf.DUMMYFUNCTION("""COMPUTED_VALUE"""),"-")</f>
        <v>-</v>
      </c>
      <c r="BQ73" s="10" t="str">
        <f>IFERROR(__xludf.DUMMYFUNCTION("""COMPUTED_VALUE"""),"-")</f>
        <v>-</v>
      </c>
      <c r="BR73" s="10" t="str">
        <f>IFERROR(__xludf.DUMMYFUNCTION("""COMPUTED_VALUE"""),"-")</f>
        <v>-</v>
      </c>
      <c r="BS73" s="10" t="str">
        <f>IFERROR(__xludf.DUMMYFUNCTION("""COMPUTED_VALUE"""),"-")</f>
        <v>-</v>
      </c>
      <c r="BT73" s="10" t="str">
        <f>IFERROR(__xludf.DUMMYFUNCTION("""COMPUTED_VALUE"""),"-")</f>
        <v>-</v>
      </c>
      <c r="BU73" s="10" t="str">
        <f>IFERROR(__xludf.DUMMYFUNCTION("""COMPUTED_VALUE"""),"-")</f>
        <v>-</v>
      </c>
      <c r="BV73" s="10" t="str">
        <f>IFERROR(__xludf.DUMMYFUNCTION("""COMPUTED_VALUE"""),"-")</f>
        <v>-</v>
      </c>
      <c r="BW73" s="10" t="str">
        <f>IFERROR(__xludf.DUMMYFUNCTION("""COMPUTED_VALUE"""),"-")</f>
        <v>-</v>
      </c>
      <c r="BX73" s="10" t="str">
        <f>IFERROR(__xludf.DUMMYFUNCTION("""COMPUTED_VALUE"""),"-")</f>
        <v>-</v>
      </c>
      <c r="BY73" s="10" t="str">
        <f>IFERROR(__xludf.DUMMYFUNCTION("""COMPUTED_VALUE"""),"-")</f>
        <v>-</v>
      </c>
      <c r="BZ73" s="10" t="str">
        <f>IFERROR(__xludf.DUMMYFUNCTION("""COMPUTED_VALUE"""),"-")</f>
        <v>-</v>
      </c>
      <c r="CA73" s="10" t="str">
        <f>IFERROR(__xludf.DUMMYFUNCTION("""COMPUTED_VALUE"""),"-")</f>
        <v>-</v>
      </c>
      <c r="CB73" s="10" t="str">
        <f>IFERROR(__xludf.DUMMYFUNCTION("""COMPUTED_VALUE"""),"-")</f>
        <v>-</v>
      </c>
      <c r="CC73" s="10" t="str">
        <f>IFERROR(__xludf.DUMMYFUNCTION("""COMPUTED_VALUE"""),"-")</f>
        <v>-</v>
      </c>
      <c r="CD73" s="10" t="str">
        <f>IFERROR(__xludf.DUMMYFUNCTION("""COMPUTED_VALUE"""),"-")</f>
        <v>-</v>
      </c>
      <c r="CE73" s="10" t="str">
        <f>IFERROR(__xludf.DUMMYFUNCTION("""COMPUTED_VALUE"""),"-")</f>
        <v>-</v>
      </c>
      <c r="CF73" s="10" t="str">
        <f>IFERROR(__xludf.DUMMYFUNCTION("""COMPUTED_VALUE"""),"-")</f>
        <v>-</v>
      </c>
      <c r="CG73" s="10" t="str">
        <f>IFERROR(__xludf.DUMMYFUNCTION("""COMPUTED_VALUE"""),"-")</f>
        <v>-</v>
      </c>
      <c r="CH73" s="10" t="str">
        <f>IFERROR(__xludf.DUMMYFUNCTION("""COMPUTED_VALUE"""),"-")</f>
        <v>-</v>
      </c>
      <c r="CI73" s="10" t="str">
        <f>IFERROR(__xludf.DUMMYFUNCTION("""COMPUTED_VALUE"""),"-")</f>
        <v>-</v>
      </c>
      <c r="CJ73" s="10" t="str">
        <f>IFERROR(__xludf.DUMMYFUNCTION("""COMPUTED_VALUE"""),"-")</f>
        <v>-</v>
      </c>
      <c r="CK73" s="10" t="str">
        <f>IFERROR(__xludf.DUMMYFUNCTION("""COMPUTED_VALUE"""),"-")</f>
        <v>-</v>
      </c>
      <c r="CL73" s="10" t="str">
        <f>IFERROR(__xludf.DUMMYFUNCTION("""COMPUTED_VALUE"""),"-")</f>
        <v>-</v>
      </c>
      <c r="CM73" s="10" t="str">
        <f>IFERROR(__xludf.DUMMYFUNCTION("""COMPUTED_VALUE"""),"-")</f>
        <v>-</v>
      </c>
      <c r="CN73" s="10" t="str">
        <f>IFERROR(__xludf.DUMMYFUNCTION("""COMPUTED_VALUE"""),"-")</f>
        <v>-</v>
      </c>
      <c r="CO73" s="11" t="str">
        <f>IFERROR(__xludf.DUMMYFUNCTION("""COMPUTED_VALUE"""),"-")</f>
        <v>-</v>
      </c>
      <c r="CP73" s="10" t="str">
        <f>IFERROR(__xludf.DUMMYFUNCTION("""COMPUTED_VALUE"""),"-")</f>
        <v>-</v>
      </c>
      <c r="CQ73" s="10" t="str">
        <f>IFERROR(__xludf.DUMMYFUNCTION("""COMPUTED_VALUE"""),"-")</f>
        <v>-</v>
      </c>
      <c r="CR73" s="10" t="str">
        <f>IFERROR(__xludf.DUMMYFUNCTION("""COMPUTED_VALUE"""),"-")</f>
        <v>-</v>
      </c>
      <c r="CS73" s="10" t="str">
        <f>IFERROR(__xludf.DUMMYFUNCTION("""COMPUTED_VALUE"""),"-")</f>
        <v>-</v>
      </c>
      <c r="CT73" s="10" t="str">
        <f>IFERROR(__xludf.DUMMYFUNCTION("""COMPUTED_VALUE"""),"-")</f>
        <v>-</v>
      </c>
      <c r="CU73" s="10" t="str">
        <f>IFERROR(__xludf.DUMMYFUNCTION("""COMPUTED_VALUE"""),"-")</f>
        <v>-</v>
      </c>
      <c r="CV73" s="10" t="str">
        <f>IFERROR(__xludf.DUMMYFUNCTION("""COMPUTED_VALUE"""),"-")</f>
        <v>-</v>
      </c>
      <c r="CW73" s="10" t="str">
        <f>IFERROR(__xludf.DUMMYFUNCTION("""COMPUTED_VALUE"""),"-")</f>
        <v>-</v>
      </c>
      <c r="CX73" s="10" t="str">
        <f>IFERROR(__xludf.DUMMYFUNCTION("""COMPUTED_VALUE"""),"-")</f>
        <v>-</v>
      </c>
      <c r="CY73" s="10" t="str">
        <f>IFERROR(__xludf.DUMMYFUNCTION("""COMPUTED_VALUE"""),"-")</f>
        <v>-</v>
      </c>
      <c r="CZ73" s="10" t="str">
        <f>IFERROR(__xludf.DUMMYFUNCTION("""COMPUTED_VALUE"""),"-")</f>
        <v>-</v>
      </c>
      <c r="DA73" s="10" t="str">
        <f>IFERROR(__xludf.DUMMYFUNCTION("""COMPUTED_VALUE"""),"-")</f>
        <v>-</v>
      </c>
      <c r="DB73" s="10" t="str">
        <f>IFERROR(__xludf.DUMMYFUNCTION("""COMPUTED_VALUE"""),"-")</f>
        <v>-</v>
      </c>
      <c r="DC73" s="10" t="str">
        <f>IFERROR(__xludf.DUMMYFUNCTION("""COMPUTED_VALUE"""),"-")</f>
        <v>-</v>
      </c>
      <c r="DD73" s="10" t="str">
        <f>IFERROR(__xludf.DUMMYFUNCTION("""COMPUTED_VALUE"""),"-")</f>
        <v>-</v>
      </c>
      <c r="DE73" s="10" t="str">
        <f>IFERROR(__xludf.DUMMYFUNCTION("""COMPUTED_VALUE"""),"-")</f>
        <v>-</v>
      </c>
      <c r="DF73" s="10" t="str">
        <f>IFERROR(__xludf.DUMMYFUNCTION("""COMPUTED_VALUE"""),"-")</f>
        <v>-</v>
      </c>
      <c r="DG73" s="10" t="str">
        <f>IFERROR(__xludf.DUMMYFUNCTION("""COMPUTED_VALUE"""),"-")</f>
        <v>-</v>
      </c>
      <c r="DH73" s="10" t="str">
        <f>IFERROR(__xludf.DUMMYFUNCTION("""COMPUTED_VALUE"""),"-")</f>
        <v>-</v>
      </c>
      <c r="DI73" s="10" t="str">
        <f>IFERROR(__xludf.DUMMYFUNCTION("""COMPUTED_VALUE"""),"-")</f>
        <v>-</v>
      </c>
      <c r="DJ73" s="10" t="str">
        <f>IFERROR(__xludf.DUMMYFUNCTION("""COMPUTED_VALUE"""),"-")</f>
        <v>-</v>
      </c>
      <c r="DK73" s="10" t="str">
        <f>IFERROR(__xludf.DUMMYFUNCTION("""COMPUTED_VALUE"""),"-")</f>
        <v>-</v>
      </c>
      <c r="DL73" s="10" t="str">
        <f>IFERROR(__xludf.DUMMYFUNCTION("""COMPUTED_VALUE"""),"-")</f>
        <v>-</v>
      </c>
      <c r="DM73" s="10" t="str">
        <f>IFERROR(__xludf.DUMMYFUNCTION("""COMPUTED_VALUE"""),"-")</f>
        <v>-</v>
      </c>
      <c r="DN73" s="10" t="str">
        <f>IFERROR(__xludf.DUMMYFUNCTION("""COMPUTED_VALUE"""),"-")</f>
        <v>-</v>
      </c>
      <c r="DO73" s="10" t="str">
        <f>IFERROR(__xludf.DUMMYFUNCTION("""COMPUTED_VALUE"""),"-")</f>
        <v>-</v>
      </c>
      <c r="DP73" s="10" t="str">
        <f>IFERROR(__xludf.DUMMYFUNCTION("""COMPUTED_VALUE"""),"-")</f>
        <v>-</v>
      </c>
      <c r="DQ73" s="10" t="str">
        <f>IFERROR(__xludf.DUMMYFUNCTION("""COMPUTED_VALUE"""),"-")</f>
        <v>-</v>
      </c>
      <c r="DR73" s="10" t="str">
        <f>IFERROR(__xludf.DUMMYFUNCTION("""COMPUTED_VALUE"""),"-")</f>
        <v>-</v>
      </c>
      <c r="DS73" s="10" t="str">
        <f>IFERROR(__xludf.DUMMYFUNCTION("""COMPUTED_VALUE"""),"-")</f>
        <v>-</v>
      </c>
      <c r="DT73" s="10" t="str">
        <f>IFERROR(__xludf.DUMMYFUNCTION("""COMPUTED_VALUE"""),"-")</f>
        <v>-</v>
      </c>
      <c r="DU73" s="10" t="str">
        <f>IFERROR(__xludf.DUMMYFUNCTION("""COMPUTED_VALUE"""),"-")</f>
        <v>-</v>
      </c>
      <c r="DV73" s="10" t="str">
        <f>IFERROR(__xludf.DUMMYFUNCTION("""COMPUTED_VALUE"""),"-")</f>
        <v>-</v>
      </c>
      <c r="DW73" s="10" t="str">
        <f>IFERROR(__xludf.DUMMYFUNCTION("""COMPUTED_VALUE"""),"-")</f>
        <v>-</v>
      </c>
      <c r="DX73" s="10" t="str">
        <f>IFERROR(__xludf.DUMMYFUNCTION("""COMPUTED_VALUE"""),"-")</f>
        <v>-</v>
      </c>
      <c r="DY73" s="10" t="str">
        <f>IFERROR(__xludf.DUMMYFUNCTION("""COMPUTED_VALUE"""),"-")</f>
        <v>-</v>
      </c>
      <c r="DZ73" s="10" t="str">
        <f>IFERROR(__xludf.DUMMYFUNCTION("""COMPUTED_VALUE"""),"-")</f>
        <v>-</v>
      </c>
      <c r="EA73" s="10" t="str">
        <f>IFERROR(__xludf.DUMMYFUNCTION("""COMPUTED_VALUE"""),"-")</f>
        <v>-</v>
      </c>
      <c r="EB73" s="10" t="str">
        <f>IFERROR(__xludf.DUMMYFUNCTION("""COMPUTED_VALUE"""),"-")</f>
        <v>-</v>
      </c>
      <c r="EC73" s="10" t="str">
        <f>IFERROR(__xludf.DUMMYFUNCTION("""COMPUTED_VALUE"""),"-")</f>
        <v>-</v>
      </c>
      <c r="ED73" s="10" t="str">
        <f>IFERROR(__xludf.DUMMYFUNCTION("""COMPUTED_VALUE"""),"-")</f>
        <v>-</v>
      </c>
      <c r="EE73" s="10" t="str">
        <f>IFERROR(__xludf.DUMMYFUNCTION("""COMPUTED_VALUE"""),"-")</f>
        <v>-</v>
      </c>
      <c r="EF73" s="10" t="str">
        <f>IFERROR(__xludf.DUMMYFUNCTION("""COMPUTED_VALUE"""),"-")</f>
        <v>-</v>
      </c>
      <c r="EG73" s="10" t="str">
        <f>IFERROR(__xludf.DUMMYFUNCTION("""COMPUTED_VALUE"""),"-")</f>
        <v>-</v>
      </c>
      <c r="EH73" s="10" t="str">
        <f>IFERROR(__xludf.DUMMYFUNCTION("""COMPUTED_VALUE"""),"-")</f>
        <v>-</v>
      </c>
      <c r="EI73" s="10" t="str">
        <f>IFERROR(__xludf.DUMMYFUNCTION("""COMPUTED_VALUE"""),"-")</f>
        <v>-</v>
      </c>
      <c r="EJ73" s="10" t="str">
        <f>IFERROR(__xludf.DUMMYFUNCTION("""COMPUTED_VALUE"""),"-")</f>
        <v>-</v>
      </c>
      <c r="EK73" s="10" t="str">
        <f>IFERROR(__xludf.DUMMYFUNCTION("""COMPUTED_VALUE"""),"-")</f>
        <v>-</v>
      </c>
      <c r="EL73" s="10" t="str">
        <f>IFERROR(__xludf.DUMMYFUNCTION("""COMPUTED_VALUE"""),"-")</f>
        <v>-</v>
      </c>
      <c r="EM73" s="10" t="str">
        <f>IFERROR(__xludf.DUMMYFUNCTION("""COMPUTED_VALUE"""),"-")</f>
        <v>-</v>
      </c>
      <c r="EN73" s="10" t="str">
        <f>IFERROR(__xludf.DUMMYFUNCTION("""COMPUTED_VALUE"""),"-")</f>
        <v>-</v>
      </c>
      <c r="EO73" s="10" t="str">
        <f>IFERROR(__xludf.DUMMYFUNCTION("""COMPUTED_VALUE"""),"-")</f>
        <v>-</v>
      </c>
      <c r="EP73" s="10" t="str">
        <f>IFERROR(__xludf.DUMMYFUNCTION("""COMPUTED_VALUE"""),"-")</f>
        <v>-</v>
      </c>
      <c r="EQ73" s="10" t="str">
        <f>IFERROR(__xludf.DUMMYFUNCTION("""COMPUTED_VALUE"""),"-")</f>
        <v>-</v>
      </c>
      <c r="ER73" s="10" t="str">
        <f>IFERROR(__xludf.DUMMYFUNCTION("""COMPUTED_VALUE"""),"-")</f>
        <v>-</v>
      </c>
      <c r="ES73" s="10" t="str">
        <f>IFERROR(__xludf.DUMMYFUNCTION("""COMPUTED_VALUE"""),"-")</f>
        <v>-</v>
      </c>
      <c r="ET73" s="10" t="str">
        <f>IFERROR(__xludf.DUMMYFUNCTION("""COMPUTED_VALUE"""),"-")</f>
        <v>-</v>
      </c>
      <c r="EU73" s="10" t="str">
        <f>IFERROR(__xludf.DUMMYFUNCTION("""COMPUTED_VALUE"""),"-")</f>
        <v>-</v>
      </c>
      <c r="EV73" s="10" t="str">
        <f>IFERROR(__xludf.DUMMYFUNCTION("""COMPUTED_VALUE"""),"-")</f>
        <v>-</v>
      </c>
      <c r="EW73" s="10" t="str">
        <f>IFERROR(__xludf.DUMMYFUNCTION("""COMPUTED_VALUE"""),"-")</f>
        <v>-</v>
      </c>
      <c r="EX73" s="10" t="str">
        <f>IFERROR(__xludf.DUMMYFUNCTION("""COMPUTED_VALUE"""),"-")</f>
        <v>-</v>
      </c>
      <c r="EY73" s="10" t="str">
        <f>IFERROR(__xludf.DUMMYFUNCTION("""COMPUTED_VALUE"""),"-")</f>
        <v>-</v>
      </c>
      <c r="EZ73" s="10" t="str">
        <f>IFERROR(__xludf.DUMMYFUNCTION("""COMPUTED_VALUE"""),"-")</f>
        <v>-</v>
      </c>
      <c r="FA73" s="10" t="str">
        <f>IFERROR(__xludf.DUMMYFUNCTION("""COMPUTED_VALUE"""),"-")</f>
        <v>-</v>
      </c>
      <c r="FB73" s="10" t="str">
        <f>IFERROR(__xludf.DUMMYFUNCTION("""COMPUTED_VALUE"""),"-")</f>
        <v>-</v>
      </c>
      <c r="FC73" s="10" t="str">
        <f>IFERROR(__xludf.DUMMYFUNCTION("""COMPUTED_VALUE"""),"-")</f>
        <v>-</v>
      </c>
      <c r="FD73" s="11" t="str">
        <f>IFERROR(__xludf.DUMMYFUNCTION("""COMPUTED_VALUE"""),"-")</f>
        <v>-</v>
      </c>
      <c r="FE73" s="10" t="str">
        <f>IFERROR(__xludf.DUMMYFUNCTION("""COMPUTED_VALUE"""),"-")</f>
        <v>-</v>
      </c>
      <c r="FF73" s="10" t="str">
        <f>IFERROR(__xludf.DUMMYFUNCTION("""COMPUTED_VALUE"""),"-")</f>
        <v>-</v>
      </c>
      <c r="FG73" s="10" t="str">
        <f>IFERROR(__xludf.DUMMYFUNCTION("""COMPUTED_VALUE"""),"-")</f>
        <v>-</v>
      </c>
      <c r="FH73" s="10" t="str">
        <f>IFERROR(__xludf.DUMMYFUNCTION("""COMPUTED_VALUE"""),"-")</f>
        <v>-</v>
      </c>
      <c r="FI73" s="10" t="str">
        <f>IFERROR(__xludf.DUMMYFUNCTION("""COMPUTED_VALUE"""),"-")</f>
        <v>-</v>
      </c>
      <c r="FJ73" s="10" t="str">
        <f>IFERROR(__xludf.DUMMYFUNCTION("""COMPUTED_VALUE"""),"-")</f>
        <v>-</v>
      </c>
      <c r="FK73" s="10" t="str">
        <f>IFERROR(__xludf.DUMMYFUNCTION("""COMPUTED_VALUE"""),"-")</f>
        <v>-</v>
      </c>
      <c r="FL73" s="10" t="str">
        <f>IFERROR(__xludf.DUMMYFUNCTION("""COMPUTED_VALUE"""),"-")</f>
        <v>-</v>
      </c>
      <c r="FM73" s="10" t="str">
        <f>IFERROR(__xludf.DUMMYFUNCTION("""COMPUTED_VALUE"""),"-")</f>
        <v>-</v>
      </c>
      <c r="FN73" s="10" t="str">
        <f>IFERROR(__xludf.DUMMYFUNCTION("""COMPUTED_VALUE"""),"-")</f>
        <v>-</v>
      </c>
      <c r="FO73" s="10" t="str">
        <f>IFERROR(__xludf.DUMMYFUNCTION("""COMPUTED_VALUE"""),"-")</f>
        <v>-</v>
      </c>
      <c r="FP73" s="10" t="str">
        <f>IFERROR(__xludf.DUMMYFUNCTION("""COMPUTED_VALUE"""),"-")</f>
        <v>-</v>
      </c>
      <c r="FQ73" s="10" t="str">
        <f>IFERROR(__xludf.DUMMYFUNCTION("""COMPUTED_VALUE"""),"-")</f>
        <v>-</v>
      </c>
      <c r="FR73" s="10" t="str">
        <f>IFERROR(__xludf.DUMMYFUNCTION("""COMPUTED_VALUE"""),"-")</f>
        <v>-</v>
      </c>
      <c r="FS73" s="10" t="str">
        <f>IFERROR(__xludf.DUMMYFUNCTION("""COMPUTED_VALUE"""),"-")</f>
        <v>-</v>
      </c>
      <c r="FT73" s="10" t="str">
        <f>IFERROR(__xludf.DUMMYFUNCTION("""COMPUTED_VALUE"""),"-")</f>
        <v>-</v>
      </c>
      <c r="FU73" s="10" t="str">
        <f>IFERROR(__xludf.DUMMYFUNCTION("""COMPUTED_VALUE"""),"-")</f>
        <v>-</v>
      </c>
      <c r="FV73" s="10" t="str">
        <f>IFERROR(__xludf.DUMMYFUNCTION("""COMPUTED_VALUE"""),"-")</f>
        <v>-</v>
      </c>
      <c r="FW73" s="10" t="str">
        <f>IFERROR(__xludf.DUMMYFUNCTION("""COMPUTED_VALUE"""),"-")</f>
        <v>-</v>
      </c>
      <c r="FX73" s="10" t="str">
        <f>IFERROR(__xludf.DUMMYFUNCTION("""COMPUTED_VALUE"""),"-")</f>
        <v>-</v>
      </c>
      <c r="FY73" s="10" t="str">
        <f>IFERROR(__xludf.DUMMYFUNCTION("""COMPUTED_VALUE"""),"-")</f>
        <v>-</v>
      </c>
      <c r="FZ73" s="10" t="str">
        <f>IFERROR(__xludf.DUMMYFUNCTION("""COMPUTED_VALUE"""),"-")</f>
        <v>-</v>
      </c>
      <c r="GA73" s="10" t="str">
        <f>IFERROR(__xludf.DUMMYFUNCTION("""COMPUTED_VALUE"""),"-")</f>
        <v>-</v>
      </c>
      <c r="GB73" s="10" t="str">
        <f>IFERROR(__xludf.DUMMYFUNCTION("""COMPUTED_VALUE"""),"-")</f>
        <v>-</v>
      </c>
      <c r="GC73" s="10" t="str">
        <f>IFERROR(__xludf.DUMMYFUNCTION("""COMPUTED_VALUE"""),"-")</f>
        <v>-</v>
      </c>
      <c r="GD73" s="10" t="str">
        <f>IFERROR(__xludf.DUMMYFUNCTION("""COMPUTED_VALUE"""),"-")</f>
        <v>-</v>
      </c>
      <c r="GE73" s="10" t="str">
        <f>IFERROR(__xludf.DUMMYFUNCTION("""COMPUTED_VALUE"""),"-")</f>
        <v>-</v>
      </c>
      <c r="GF73" s="10" t="str">
        <f>IFERROR(__xludf.DUMMYFUNCTION("""COMPUTED_VALUE"""),"-")</f>
        <v>-</v>
      </c>
      <c r="GG73" s="10" t="str">
        <f>IFERROR(__xludf.DUMMYFUNCTION("""COMPUTED_VALUE"""),"-")</f>
        <v>-</v>
      </c>
      <c r="GH73" s="10" t="str">
        <f>IFERROR(__xludf.DUMMYFUNCTION("""COMPUTED_VALUE"""),"-")</f>
        <v>-</v>
      </c>
      <c r="GI73" s="10" t="str">
        <f>IFERROR(__xludf.DUMMYFUNCTION("""COMPUTED_VALUE"""),"-")</f>
        <v>-</v>
      </c>
      <c r="GJ73" s="10" t="str">
        <f>IFERROR(__xludf.DUMMYFUNCTION("""COMPUTED_VALUE"""),"-")</f>
        <v>-</v>
      </c>
      <c r="GK73" s="10" t="str">
        <f>IFERROR(__xludf.DUMMYFUNCTION("""COMPUTED_VALUE"""),"-")</f>
        <v>-</v>
      </c>
      <c r="GL73" s="10" t="str">
        <f>IFERROR(__xludf.DUMMYFUNCTION("""COMPUTED_VALUE"""),"-")</f>
        <v>-</v>
      </c>
      <c r="GM73" s="10" t="str">
        <f>IFERROR(__xludf.DUMMYFUNCTION("""COMPUTED_VALUE"""),"-")</f>
        <v>-</v>
      </c>
      <c r="GN73" s="10" t="str">
        <f>IFERROR(__xludf.DUMMYFUNCTION("""COMPUTED_VALUE"""),"-")</f>
        <v>-</v>
      </c>
      <c r="GO73" s="10" t="str">
        <f>IFERROR(__xludf.DUMMYFUNCTION("""COMPUTED_VALUE"""),"-")</f>
        <v>-</v>
      </c>
      <c r="GP73" s="10" t="str">
        <f>IFERROR(__xludf.DUMMYFUNCTION("""COMPUTED_VALUE"""),"-")</f>
        <v>-</v>
      </c>
      <c r="GQ73" s="10" t="str">
        <f>IFERROR(__xludf.DUMMYFUNCTION("""COMPUTED_VALUE"""),"-")</f>
        <v>-</v>
      </c>
      <c r="GR73" s="10" t="str">
        <f>IFERROR(__xludf.DUMMYFUNCTION("""COMPUTED_VALUE"""),"-")</f>
        <v>-</v>
      </c>
      <c r="GS73" s="10" t="str">
        <f>IFERROR(__xludf.DUMMYFUNCTION("""COMPUTED_VALUE"""),"-")</f>
        <v>-</v>
      </c>
      <c r="GT73" s="10" t="str">
        <f>IFERROR(__xludf.DUMMYFUNCTION("""COMPUTED_VALUE"""),"-")</f>
        <v>-</v>
      </c>
      <c r="GU73" s="10" t="str">
        <f>IFERROR(__xludf.DUMMYFUNCTION("""COMPUTED_VALUE"""),"-")</f>
        <v>-</v>
      </c>
      <c r="GV73" s="10" t="str">
        <f>IFERROR(__xludf.DUMMYFUNCTION("""COMPUTED_VALUE"""),"-")</f>
        <v>-</v>
      </c>
      <c r="GW73" s="10" t="str">
        <f>IFERROR(__xludf.DUMMYFUNCTION("""COMPUTED_VALUE"""),"-")</f>
        <v>-</v>
      </c>
      <c r="GX73" s="10" t="str">
        <f>IFERROR(__xludf.DUMMYFUNCTION("""COMPUTED_VALUE"""),"-")</f>
        <v>-</v>
      </c>
      <c r="GY73" s="10" t="str">
        <f>IFERROR(__xludf.DUMMYFUNCTION("""COMPUTED_VALUE"""),"-")</f>
        <v>-</v>
      </c>
      <c r="GZ73" s="10" t="str">
        <f>IFERROR(__xludf.DUMMYFUNCTION("""COMPUTED_VALUE"""),"-")</f>
        <v>-</v>
      </c>
      <c r="HA73" s="10" t="str">
        <f>IFERROR(__xludf.DUMMYFUNCTION("""COMPUTED_VALUE"""),"-")</f>
        <v>-</v>
      </c>
      <c r="HB73" s="10" t="str">
        <f>IFERROR(__xludf.DUMMYFUNCTION("""COMPUTED_VALUE"""),"-")</f>
        <v>-</v>
      </c>
      <c r="HC73" s="10" t="str">
        <f>IFERROR(__xludf.DUMMYFUNCTION("""COMPUTED_VALUE"""),"-")</f>
        <v>-</v>
      </c>
      <c r="HD73" s="10" t="str">
        <f>IFERROR(__xludf.DUMMYFUNCTION("""COMPUTED_VALUE"""),"-")</f>
        <v>-</v>
      </c>
      <c r="HE73" s="10" t="str">
        <f>IFERROR(__xludf.DUMMYFUNCTION("""COMPUTED_VALUE"""),"-")</f>
        <v>-</v>
      </c>
      <c r="HF73" s="10" t="str">
        <f>IFERROR(__xludf.DUMMYFUNCTION("""COMPUTED_VALUE"""),"-")</f>
        <v>-</v>
      </c>
      <c r="HG73" s="10" t="str">
        <f>IFERROR(__xludf.DUMMYFUNCTION("""COMPUTED_VALUE"""),"-")</f>
        <v>-</v>
      </c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</row>
    <row r="74">
      <c r="A74" s="7"/>
      <c r="B74" s="8"/>
      <c r="C74" s="8" t="str">
        <f t="shared" si="1"/>
        <v>70 - 83</v>
      </c>
      <c r="D74" s="7" t="str">
        <f>IFERROR(__xludf.DUMMYFUNCTION("""COMPUTED_VALUE"""),"NemanjaMiric")</f>
        <v>NemanjaMiric</v>
      </c>
      <c r="E74" s="7" t="str">
        <f>IFERROR(__xludf.DUMMYFUNCTION("""COMPUTED_VALUE"""),"Nemanja")</f>
        <v>Nemanja</v>
      </c>
      <c r="F74" s="7" t="str">
        <f>IFERROR(__xludf.DUMMYFUNCTION("""COMPUTED_VALUE"""),"Mirić")</f>
        <v>Mirić</v>
      </c>
      <c r="G74" s="9">
        <f>IFERROR(__xludf.DUMMYFUNCTION("""COMPUTED_VALUE"""),15.0)</f>
        <v>15</v>
      </c>
      <c r="H74" s="7" t="str">
        <f>IFERROR(__xludf.DUMMYFUNCTION("""COMPUTED_VALUE"""),"ODOBREN")</f>
        <v>ODOBREN</v>
      </c>
      <c r="I74" s="7" t="str">
        <f>IFERROR(__xludf.DUMMYFUNCTION("""COMPUTED_VALUE"""),"Sombor")</f>
        <v>Sombor</v>
      </c>
      <c r="J74" s="7" t="str">
        <f>IFERROR(__xludf.DUMMYFUNCTION("""COMPUTED_VALUE"""),"Srednja tehnička škola")</f>
        <v>Srednja tehnička škola</v>
      </c>
      <c r="K74" s="7" t="str">
        <f>IFERROR(__xludf.DUMMYFUNCTION("""COMPUTED_VALUE"""),"II")</f>
        <v>II</v>
      </c>
      <c r="L74" s="7" t="str">
        <f>IFERROR(__xludf.DUMMYFUNCTION("""COMPUTED_VALUE"""),"B")</f>
        <v>B</v>
      </c>
      <c r="M74" s="7" t="str">
        <f>IFERROR(__xludf.DUMMYFUNCTION("""COMPUTED_VALUE"""),"Matijević Goran")</f>
        <v>Matijević Goran</v>
      </c>
      <c r="N74" s="11">
        <f>IFERROR(__xludf.DUMMYFUNCTION("""COMPUTED_VALUE"""),15.0)</f>
        <v>15</v>
      </c>
      <c r="O74" s="10" t="str">
        <f>IFERROR(__xludf.DUMMYFUNCTION("""COMPUTED_VALUE"""),"-")</f>
        <v>-</v>
      </c>
      <c r="P74" s="10">
        <f>IFERROR(__xludf.DUMMYFUNCTION("""COMPUTED_VALUE"""),0.0)</f>
        <v>0</v>
      </c>
      <c r="Q74" s="10" t="str">
        <f>IFERROR(__xludf.DUMMYFUNCTION("""COMPUTED_VALUE"""),"-")</f>
        <v>-</v>
      </c>
      <c r="R74" s="10" t="str">
        <f>IFERROR(__xludf.DUMMYFUNCTION("""COMPUTED_VALUE"""),"-")</f>
        <v>-</v>
      </c>
      <c r="S74" s="10" t="str">
        <f>IFERROR(__xludf.DUMMYFUNCTION("""COMPUTED_VALUE"""),"-")</f>
        <v>-</v>
      </c>
      <c r="T74" s="11">
        <f>IFERROR(__xludf.DUMMYFUNCTION("""COMPUTED_VALUE"""),1.0)</f>
        <v>1</v>
      </c>
      <c r="U74" s="10">
        <f>IFERROR(__xludf.DUMMYFUNCTION("""COMPUTED_VALUE"""),1.0)</f>
        <v>1</v>
      </c>
      <c r="V74" s="10">
        <f>IFERROR(__xludf.DUMMYFUNCTION("""COMPUTED_VALUE"""),1.0)</f>
        <v>1</v>
      </c>
      <c r="W74" s="10">
        <f>IFERROR(__xludf.DUMMYFUNCTION("""COMPUTED_VALUE"""),1.0)</f>
        <v>1</v>
      </c>
      <c r="X74" s="10">
        <f>IFERROR(__xludf.DUMMYFUNCTION("""COMPUTED_VALUE"""),1.0)</f>
        <v>1</v>
      </c>
      <c r="Y74" s="10">
        <f>IFERROR(__xludf.DUMMYFUNCTION("""COMPUTED_VALUE"""),1.0)</f>
        <v>1</v>
      </c>
      <c r="Z74" s="10" t="str">
        <f>IFERROR(__xludf.DUMMYFUNCTION("""COMPUTED_VALUE"""),"TLE")</f>
        <v>TLE</v>
      </c>
      <c r="AA74" s="10" t="str">
        <f>IFERROR(__xludf.DUMMYFUNCTION("""COMPUTED_VALUE"""),"TLE")</f>
        <v>TLE</v>
      </c>
      <c r="AB74" s="10" t="str">
        <f>IFERROR(__xludf.DUMMYFUNCTION("""COMPUTED_VALUE"""),"TLE")</f>
        <v>TLE</v>
      </c>
      <c r="AC74" s="10" t="str">
        <f>IFERROR(__xludf.DUMMYFUNCTION("""COMPUTED_VALUE"""),"TLE")</f>
        <v>TLE</v>
      </c>
      <c r="AD74" s="10" t="str">
        <f>IFERROR(__xludf.DUMMYFUNCTION("""COMPUTED_VALUE"""),"TLE")</f>
        <v>TLE</v>
      </c>
      <c r="AE74" s="10" t="str">
        <f>IFERROR(__xludf.DUMMYFUNCTION("""COMPUTED_VALUE"""),"TLE")</f>
        <v>TLE</v>
      </c>
      <c r="AF74" s="10" t="str">
        <f>IFERROR(__xludf.DUMMYFUNCTION("""COMPUTED_VALUE"""),"TLE")</f>
        <v>TLE</v>
      </c>
      <c r="AG74" s="10" t="str">
        <f>IFERROR(__xludf.DUMMYFUNCTION("""COMPUTED_VALUE"""),"TLE")</f>
        <v>TLE</v>
      </c>
      <c r="AH74" s="10" t="str">
        <f>IFERROR(__xludf.DUMMYFUNCTION("""COMPUTED_VALUE"""),"TLE")</f>
        <v>TLE</v>
      </c>
      <c r="AI74" s="10" t="str">
        <f>IFERROR(__xludf.DUMMYFUNCTION("""COMPUTED_VALUE"""),"TLE")</f>
        <v>TLE</v>
      </c>
      <c r="AJ74" s="10" t="str">
        <f>IFERROR(__xludf.DUMMYFUNCTION("""COMPUTED_VALUE"""),"TLE")</f>
        <v>TLE</v>
      </c>
      <c r="AK74" s="10" t="str">
        <f>IFERROR(__xludf.DUMMYFUNCTION("""COMPUTED_VALUE"""),"TLE")</f>
        <v>TLE</v>
      </c>
      <c r="AL74" s="10" t="str">
        <f>IFERROR(__xludf.DUMMYFUNCTION("""COMPUTED_VALUE"""),"TLE")</f>
        <v>TLE</v>
      </c>
      <c r="AM74" s="10" t="str">
        <f>IFERROR(__xludf.DUMMYFUNCTION("""COMPUTED_VALUE"""),"TLE")</f>
        <v>TLE</v>
      </c>
      <c r="AN74" s="11" t="str">
        <f>IFERROR(__xludf.DUMMYFUNCTION("""COMPUTED_VALUE"""),"-")</f>
        <v>-</v>
      </c>
      <c r="AO74" s="10" t="str">
        <f>IFERROR(__xludf.DUMMYFUNCTION("""COMPUTED_VALUE"""),"-")</f>
        <v>-</v>
      </c>
      <c r="AP74" s="10" t="str">
        <f>IFERROR(__xludf.DUMMYFUNCTION("""COMPUTED_VALUE"""),"-")</f>
        <v>-</v>
      </c>
      <c r="AQ74" s="10" t="str">
        <f>IFERROR(__xludf.DUMMYFUNCTION("""COMPUTED_VALUE"""),"-")</f>
        <v>-</v>
      </c>
      <c r="AR74" s="10" t="str">
        <f>IFERROR(__xludf.DUMMYFUNCTION("""COMPUTED_VALUE"""),"-")</f>
        <v>-</v>
      </c>
      <c r="AS74" s="10" t="str">
        <f>IFERROR(__xludf.DUMMYFUNCTION("""COMPUTED_VALUE"""),"-")</f>
        <v>-</v>
      </c>
      <c r="AT74" s="10" t="str">
        <f>IFERROR(__xludf.DUMMYFUNCTION("""COMPUTED_VALUE"""),"-")</f>
        <v>-</v>
      </c>
      <c r="AU74" s="10" t="str">
        <f>IFERROR(__xludf.DUMMYFUNCTION("""COMPUTED_VALUE"""),"-")</f>
        <v>-</v>
      </c>
      <c r="AV74" s="10" t="str">
        <f>IFERROR(__xludf.DUMMYFUNCTION("""COMPUTED_VALUE"""),"-")</f>
        <v>-</v>
      </c>
      <c r="AW74" s="10" t="str">
        <f>IFERROR(__xludf.DUMMYFUNCTION("""COMPUTED_VALUE"""),"-")</f>
        <v>-</v>
      </c>
      <c r="AX74" s="10" t="str">
        <f>IFERROR(__xludf.DUMMYFUNCTION("""COMPUTED_VALUE"""),"-")</f>
        <v>-</v>
      </c>
      <c r="AY74" s="10" t="str">
        <f>IFERROR(__xludf.DUMMYFUNCTION("""COMPUTED_VALUE"""),"-")</f>
        <v>-</v>
      </c>
      <c r="AZ74" s="10" t="str">
        <f>IFERROR(__xludf.DUMMYFUNCTION("""COMPUTED_VALUE"""),"-")</f>
        <v>-</v>
      </c>
      <c r="BA74" s="10" t="str">
        <f>IFERROR(__xludf.DUMMYFUNCTION("""COMPUTED_VALUE"""),"-")</f>
        <v>-</v>
      </c>
      <c r="BB74" s="10" t="str">
        <f>IFERROR(__xludf.DUMMYFUNCTION("""COMPUTED_VALUE"""),"-")</f>
        <v>-</v>
      </c>
      <c r="BC74" s="10" t="str">
        <f>IFERROR(__xludf.DUMMYFUNCTION("""COMPUTED_VALUE"""),"-")</f>
        <v>-</v>
      </c>
      <c r="BD74" s="10" t="str">
        <f>IFERROR(__xludf.DUMMYFUNCTION("""COMPUTED_VALUE"""),"-")</f>
        <v>-</v>
      </c>
      <c r="BE74" s="10" t="str">
        <f>IFERROR(__xludf.DUMMYFUNCTION("""COMPUTED_VALUE"""),"-")</f>
        <v>-</v>
      </c>
      <c r="BF74" s="10" t="str">
        <f>IFERROR(__xludf.DUMMYFUNCTION("""COMPUTED_VALUE"""),"-")</f>
        <v>-</v>
      </c>
      <c r="BG74" s="10" t="str">
        <f>IFERROR(__xludf.DUMMYFUNCTION("""COMPUTED_VALUE"""),"-")</f>
        <v>-</v>
      </c>
      <c r="BH74" s="10" t="str">
        <f>IFERROR(__xludf.DUMMYFUNCTION("""COMPUTED_VALUE"""),"-")</f>
        <v>-</v>
      </c>
      <c r="BI74" s="10" t="str">
        <f>IFERROR(__xludf.DUMMYFUNCTION("""COMPUTED_VALUE"""),"-")</f>
        <v>-</v>
      </c>
      <c r="BJ74" s="10" t="str">
        <f>IFERROR(__xludf.DUMMYFUNCTION("""COMPUTED_VALUE"""),"-")</f>
        <v>-</v>
      </c>
      <c r="BK74" s="10" t="str">
        <f>IFERROR(__xludf.DUMMYFUNCTION("""COMPUTED_VALUE"""),"-")</f>
        <v>-</v>
      </c>
      <c r="BL74" s="11" t="str">
        <f>IFERROR(__xludf.DUMMYFUNCTION("""COMPUTED_VALUE"""),"WA")</f>
        <v>WA</v>
      </c>
      <c r="BM74" s="10" t="str">
        <f>IFERROR(__xludf.DUMMYFUNCTION("""COMPUTED_VALUE"""),"WA")</f>
        <v>WA</v>
      </c>
      <c r="BN74" s="10" t="str">
        <f>IFERROR(__xludf.DUMMYFUNCTION("""COMPUTED_VALUE"""),"WA")</f>
        <v>WA</v>
      </c>
      <c r="BO74" s="10" t="str">
        <f>IFERROR(__xludf.DUMMYFUNCTION("""COMPUTED_VALUE"""),"WA")</f>
        <v>WA</v>
      </c>
      <c r="BP74" s="10" t="str">
        <f>IFERROR(__xludf.DUMMYFUNCTION("""COMPUTED_VALUE"""),"WA")</f>
        <v>WA</v>
      </c>
      <c r="BQ74" s="10" t="str">
        <f>IFERROR(__xludf.DUMMYFUNCTION("""COMPUTED_VALUE"""),"WA")</f>
        <v>WA</v>
      </c>
      <c r="BR74" s="10" t="str">
        <f>IFERROR(__xludf.DUMMYFUNCTION("""COMPUTED_VALUE"""),"WA")</f>
        <v>WA</v>
      </c>
      <c r="BS74" s="10" t="str">
        <f>IFERROR(__xludf.DUMMYFUNCTION("""COMPUTED_VALUE"""),"WA")</f>
        <v>WA</v>
      </c>
      <c r="BT74" s="10" t="str">
        <f>IFERROR(__xludf.DUMMYFUNCTION("""COMPUTED_VALUE"""),"WA")</f>
        <v>WA</v>
      </c>
      <c r="BU74" s="10" t="str">
        <f>IFERROR(__xludf.DUMMYFUNCTION("""COMPUTED_VALUE"""),"WA")</f>
        <v>WA</v>
      </c>
      <c r="BV74" s="10">
        <f>IFERROR(__xludf.DUMMYFUNCTION("""COMPUTED_VALUE"""),1.0)</f>
        <v>1</v>
      </c>
      <c r="BW74" s="10">
        <f>IFERROR(__xludf.DUMMYFUNCTION("""COMPUTED_VALUE"""),1.0)</f>
        <v>1</v>
      </c>
      <c r="BX74" s="10" t="str">
        <f>IFERROR(__xludf.DUMMYFUNCTION("""COMPUTED_VALUE"""),"WA")</f>
        <v>WA</v>
      </c>
      <c r="BY74" s="10" t="str">
        <f>IFERROR(__xludf.DUMMYFUNCTION("""COMPUTED_VALUE"""),"WA")</f>
        <v>WA</v>
      </c>
      <c r="BZ74" s="10" t="str">
        <f>IFERROR(__xludf.DUMMYFUNCTION("""COMPUTED_VALUE"""),"WA")</f>
        <v>WA</v>
      </c>
      <c r="CA74" s="10" t="str">
        <f>IFERROR(__xludf.DUMMYFUNCTION("""COMPUTED_VALUE"""),"WA")</f>
        <v>WA</v>
      </c>
      <c r="CB74" s="10" t="str">
        <f>IFERROR(__xludf.DUMMYFUNCTION("""COMPUTED_VALUE"""),"WA")</f>
        <v>WA</v>
      </c>
      <c r="CC74" s="10" t="str">
        <f>IFERROR(__xludf.DUMMYFUNCTION("""COMPUTED_VALUE"""),"WA")</f>
        <v>WA</v>
      </c>
      <c r="CD74" s="10" t="str">
        <f>IFERROR(__xludf.DUMMYFUNCTION("""COMPUTED_VALUE"""),"WA")</f>
        <v>WA</v>
      </c>
      <c r="CE74" s="10">
        <f>IFERROR(__xludf.DUMMYFUNCTION("""COMPUTED_VALUE"""),1.0)</f>
        <v>1</v>
      </c>
      <c r="CF74" s="10" t="str">
        <f>IFERROR(__xludf.DUMMYFUNCTION("""COMPUTED_VALUE"""),"WA")</f>
        <v>WA</v>
      </c>
      <c r="CG74" s="10">
        <f>IFERROR(__xludf.DUMMYFUNCTION("""COMPUTED_VALUE"""),1.0)</f>
        <v>1</v>
      </c>
      <c r="CH74" s="10" t="str">
        <f>IFERROR(__xludf.DUMMYFUNCTION("""COMPUTED_VALUE"""),"WA")</f>
        <v>WA</v>
      </c>
      <c r="CI74" s="10" t="str">
        <f>IFERROR(__xludf.DUMMYFUNCTION("""COMPUTED_VALUE"""),"WA")</f>
        <v>WA</v>
      </c>
      <c r="CJ74" s="10" t="str">
        <f>IFERROR(__xludf.DUMMYFUNCTION("""COMPUTED_VALUE"""),"WA")</f>
        <v>WA</v>
      </c>
      <c r="CK74" s="10" t="str">
        <f>IFERROR(__xludf.DUMMYFUNCTION("""COMPUTED_VALUE"""),"WA")</f>
        <v>WA</v>
      </c>
      <c r="CL74" s="10" t="str">
        <f>IFERROR(__xludf.DUMMYFUNCTION("""COMPUTED_VALUE"""),"WA")</f>
        <v>WA</v>
      </c>
      <c r="CM74" s="10" t="str">
        <f>IFERROR(__xludf.DUMMYFUNCTION("""COMPUTED_VALUE"""),"WA")</f>
        <v>WA</v>
      </c>
      <c r="CN74" s="10" t="str">
        <f>IFERROR(__xludf.DUMMYFUNCTION("""COMPUTED_VALUE"""),"WA")</f>
        <v>WA</v>
      </c>
      <c r="CO74" s="11" t="str">
        <f>IFERROR(__xludf.DUMMYFUNCTION("""COMPUTED_VALUE"""),"-")</f>
        <v>-</v>
      </c>
      <c r="CP74" s="10" t="str">
        <f>IFERROR(__xludf.DUMMYFUNCTION("""COMPUTED_VALUE"""),"-")</f>
        <v>-</v>
      </c>
      <c r="CQ74" s="10" t="str">
        <f>IFERROR(__xludf.DUMMYFUNCTION("""COMPUTED_VALUE"""),"-")</f>
        <v>-</v>
      </c>
      <c r="CR74" s="10" t="str">
        <f>IFERROR(__xludf.DUMMYFUNCTION("""COMPUTED_VALUE"""),"-")</f>
        <v>-</v>
      </c>
      <c r="CS74" s="10" t="str">
        <f>IFERROR(__xludf.DUMMYFUNCTION("""COMPUTED_VALUE"""),"-")</f>
        <v>-</v>
      </c>
      <c r="CT74" s="10" t="str">
        <f>IFERROR(__xludf.DUMMYFUNCTION("""COMPUTED_VALUE"""),"-")</f>
        <v>-</v>
      </c>
      <c r="CU74" s="10" t="str">
        <f>IFERROR(__xludf.DUMMYFUNCTION("""COMPUTED_VALUE"""),"-")</f>
        <v>-</v>
      </c>
      <c r="CV74" s="10" t="str">
        <f>IFERROR(__xludf.DUMMYFUNCTION("""COMPUTED_VALUE"""),"-")</f>
        <v>-</v>
      </c>
      <c r="CW74" s="10" t="str">
        <f>IFERROR(__xludf.DUMMYFUNCTION("""COMPUTED_VALUE"""),"-")</f>
        <v>-</v>
      </c>
      <c r="CX74" s="10" t="str">
        <f>IFERROR(__xludf.DUMMYFUNCTION("""COMPUTED_VALUE"""),"-")</f>
        <v>-</v>
      </c>
      <c r="CY74" s="10" t="str">
        <f>IFERROR(__xludf.DUMMYFUNCTION("""COMPUTED_VALUE"""),"-")</f>
        <v>-</v>
      </c>
      <c r="CZ74" s="10" t="str">
        <f>IFERROR(__xludf.DUMMYFUNCTION("""COMPUTED_VALUE"""),"-")</f>
        <v>-</v>
      </c>
      <c r="DA74" s="10" t="str">
        <f>IFERROR(__xludf.DUMMYFUNCTION("""COMPUTED_VALUE"""),"-")</f>
        <v>-</v>
      </c>
      <c r="DB74" s="10" t="str">
        <f>IFERROR(__xludf.DUMMYFUNCTION("""COMPUTED_VALUE"""),"-")</f>
        <v>-</v>
      </c>
      <c r="DC74" s="10" t="str">
        <f>IFERROR(__xludf.DUMMYFUNCTION("""COMPUTED_VALUE"""),"-")</f>
        <v>-</v>
      </c>
      <c r="DD74" s="10" t="str">
        <f>IFERROR(__xludf.DUMMYFUNCTION("""COMPUTED_VALUE"""),"-")</f>
        <v>-</v>
      </c>
      <c r="DE74" s="10" t="str">
        <f>IFERROR(__xludf.DUMMYFUNCTION("""COMPUTED_VALUE"""),"-")</f>
        <v>-</v>
      </c>
      <c r="DF74" s="10" t="str">
        <f>IFERROR(__xludf.DUMMYFUNCTION("""COMPUTED_VALUE"""),"-")</f>
        <v>-</v>
      </c>
      <c r="DG74" s="10" t="str">
        <f>IFERROR(__xludf.DUMMYFUNCTION("""COMPUTED_VALUE"""),"-")</f>
        <v>-</v>
      </c>
      <c r="DH74" s="10" t="str">
        <f>IFERROR(__xludf.DUMMYFUNCTION("""COMPUTED_VALUE"""),"-")</f>
        <v>-</v>
      </c>
      <c r="DI74" s="10" t="str">
        <f>IFERROR(__xludf.DUMMYFUNCTION("""COMPUTED_VALUE"""),"-")</f>
        <v>-</v>
      </c>
      <c r="DJ74" s="10" t="str">
        <f>IFERROR(__xludf.DUMMYFUNCTION("""COMPUTED_VALUE"""),"-")</f>
        <v>-</v>
      </c>
      <c r="DK74" s="10" t="str">
        <f>IFERROR(__xludf.DUMMYFUNCTION("""COMPUTED_VALUE"""),"-")</f>
        <v>-</v>
      </c>
      <c r="DL74" s="10" t="str">
        <f>IFERROR(__xludf.DUMMYFUNCTION("""COMPUTED_VALUE"""),"-")</f>
        <v>-</v>
      </c>
      <c r="DM74" s="10" t="str">
        <f>IFERROR(__xludf.DUMMYFUNCTION("""COMPUTED_VALUE"""),"-")</f>
        <v>-</v>
      </c>
      <c r="DN74" s="10" t="str">
        <f>IFERROR(__xludf.DUMMYFUNCTION("""COMPUTED_VALUE"""),"-")</f>
        <v>-</v>
      </c>
      <c r="DO74" s="10" t="str">
        <f>IFERROR(__xludf.DUMMYFUNCTION("""COMPUTED_VALUE"""),"-")</f>
        <v>-</v>
      </c>
      <c r="DP74" s="10" t="str">
        <f>IFERROR(__xludf.DUMMYFUNCTION("""COMPUTED_VALUE"""),"-")</f>
        <v>-</v>
      </c>
      <c r="DQ74" s="10" t="str">
        <f>IFERROR(__xludf.DUMMYFUNCTION("""COMPUTED_VALUE"""),"-")</f>
        <v>-</v>
      </c>
      <c r="DR74" s="10" t="str">
        <f>IFERROR(__xludf.DUMMYFUNCTION("""COMPUTED_VALUE"""),"-")</f>
        <v>-</v>
      </c>
      <c r="DS74" s="10" t="str">
        <f>IFERROR(__xludf.DUMMYFUNCTION("""COMPUTED_VALUE"""),"-")</f>
        <v>-</v>
      </c>
      <c r="DT74" s="10" t="str">
        <f>IFERROR(__xludf.DUMMYFUNCTION("""COMPUTED_VALUE"""),"-")</f>
        <v>-</v>
      </c>
      <c r="DU74" s="10" t="str">
        <f>IFERROR(__xludf.DUMMYFUNCTION("""COMPUTED_VALUE"""),"-")</f>
        <v>-</v>
      </c>
      <c r="DV74" s="10" t="str">
        <f>IFERROR(__xludf.DUMMYFUNCTION("""COMPUTED_VALUE"""),"-")</f>
        <v>-</v>
      </c>
      <c r="DW74" s="10" t="str">
        <f>IFERROR(__xludf.DUMMYFUNCTION("""COMPUTED_VALUE"""),"-")</f>
        <v>-</v>
      </c>
      <c r="DX74" s="10" t="str">
        <f>IFERROR(__xludf.DUMMYFUNCTION("""COMPUTED_VALUE"""),"-")</f>
        <v>-</v>
      </c>
      <c r="DY74" s="10" t="str">
        <f>IFERROR(__xludf.DUMMYFUNCTION("""COMPUTED_VALUE"""),"-")</f>
        <v>-</v>
      </c>
      <c r="DZ74" s="10" t="str">
        <f>IFERROR(__xludf.DUMMYFUNCTION("""COMPUTED_VALUE"""),"-")</f>
        <v>-</v>
      </c>
      <c r="EA74" s="10" t="str">
        <f>IFERROR(__xludf.DUMMYFUNCTION("""COMPUTED_VALUE"""),"-")</f>
        <v>-</v>
      </c>
      <c r="EB74" s="10" t="str">
        <f>IFERROR(__xludf.DUMMYFUNCTION("""COMPUTED_VALUE"""),"-")</f>
        <v>-</v>
      </c>
      <c r="EC74" s="10" t="str">
        <f>IFERROR(__xludf.DUMMYFUNCTION("""COMPUTED_VALUE"""),"-")</f>
        <v>-</v>
      </c>
      <c r="ED74" s="10" t="str">
        <f>IFERROR(__xludf.DUMMYFUNCTION("""COMPUTED_VALUE"""),"-")</f>
        <v>-</v>
      </c>
      <c r="EE74" s="10" t="str">
        <f>IFERROR(__xludf.DUMMYFUNCTION("""COMPUTED_VALUE"""),"-")</f>
        <v>-</v>
      </c>
      <c r="EF74" s="10" t="str">
        <f>IFERROR(__xludf.DUMMYFUNCTION("""COMPUTED_VALUE"""),"-")</f>
        <v>-</v>
      </c>
      <c r="EG74" s="10" t="str">
        <f>IFERROR(__xludf.DUMMYFUNCTION("""COMPUTED_VALUE"""),"-")</f>
        <v>-</v>
      </c>
      <c r="EH74" s="10" t="str">
        <f>IFERROR(__xludf.DUMMYFUNCTION("""COMPUTED_VALUE"""),"-")</f>
        <v>-</v>
      </c>
      <c r="EI74" s="10" t="str">
        <f>IFERROR(__xludf.DUMMYFUNCTION("""COMPUTED_VALUE"""),"-")</f>
        <v>-</v>
      </c>
      <c r="EJ74" s="10" t="str">
        <f>IFERROR(__xludf.DUMMYFUNCTION("""COMPUTED_VALUE"""),"-")</f>
        <v>-</v>
      </c>
      <c r="EK74" s="10" t="str">
        <f>IFERROR(__xludf.DUMMYFUNCTION("""COMPUTED_VALUE"""),"-")</f>
        <v>-</v>
      </c>
      <c r="EL74" s="10" t="str">
        <f>IFERROR(__xludf.DUMMYFUNCTION("""COMPUTED_VALUE"""),"-")</f>
        <v>-</v>
      </c>
      <c r="EM74" s="10" t="str">
        <f>IFERROR(__xludf.DUMMYFUNCTION("""COMPUTED_VALUE"""),"-")</f>
        <v>-</v>
      </c>
      <c r="EN74" s="10" t="str">
        <f>IFERROR(__xludf.DUMMYFUNCTION("""COMPUTED_VALUE"""),"-")</f>
        <v>-</v>
      </c>
      <c r="EO74" s="10" t="str">
        <f>IFERROR(__xludf.DUMMYFUNCTION("""COMPUTED_VALUE"""),"-")</f>
        <v>-</v>
      </c>
      <c r="EP74" s="10" t="str">
        <f>IFERROR(__xludf.DUMMYFUNCTION("""COMPUTED_VALUE"""),"-")</f>
        <v>-</v>
      </c>
      <c r="EQ74" s="10" t="str">
        <f>IFERROR(__xludf.DUMMYFUNCTION("""COMPUTED_VALUE"""),"-")</f>
        <v>-</v>
      </c>
      <c r="ER74" s="10" t="str">
        <f>IFERROR(__xludf.DUMMYFUNCTION("""COMPUTED_VALUE"""),"-")</f>
        <v>-</v>
      </c>
      <c r="ES74" s="10" t="str">
        <f>IFERROR(__xludf.DUMMYFUNCTION("""COMPUTED_VALUE"""),"-")</f>
        <v>-</v>
      </c>
      <c r="ET74" s="10" t="str">
        <f>IFERROR(__xludf.DUMMYFUNCTION("""COMPUTED_VALUE"""),"-")</f>
        <v>-</v>
      </c>
      <c r="EU74" s="10" t="str">
        <f>IFERROR(__xludf.DUMMYFUNCTION("""COMPUTED_VALUE"""),"-")</f>
        <v>-</v>
      </c>
      <c r="EV74" s="10" t="str">
        <f>IFERROR(__xludf.DUMMYFUNCTION("""COMPUTED_VALUE"""),"-")</f>
        <v>-</v>
      </c>
      <c r="EW74" s="10" t="str">
        <f>IFERROR(__xludf.DUMMYFUNCTION("""COMPUTED_VALUE"""),"-")</f>
        <v>-</v>
      </c>
      <c r="EX74" s="10" t="str">
        <f>IFERROR(__xludf.DUMMYFUNCTION("""COMPUTED_VALUE"""),"-")</f>
        <v>-</v>
      </c>
      <c r="EY74" s="10" t="str">
        <f>IFERROR(__xludf.DUMMYFUNCTION("""COMPUTED_VALUE"""),"-")</f>
        <v>-</v>
      </c>
      <c r="EZ74" s="10" t="str">
        <f>IFERROR(__xludf.DUMMYFUNCTION("""COMPUTED_VALUE"""),"-")</f>
        <v>-</v>
      </c>
      <c r="FA74" s="10" t="str">
        <f>IFERROR(__xludf.DUMMYFUNCTION("""COMPUTED_VALUE"""),"-")</f>
        <v>-</v>
      </c>
      <c r="FB74" s="10" t="str">
        <f>IFERROR(__xludf.DUMMYFUNCTION("""COMPUTED_VALUE"""),"-")</f>
        <v>-</v>
      </c>
      <c r="FC74" s="10" t="str">
        <f>IFERROR(__xludf.DUMMYFUNCTION("""COMPUTED_VALUE"""),"-")</f>
        <v>-</v>
      </c>
      <c r="FD74" s="11" t="str">
        <f>IFERROR(__xludf.DUMMYFUNCTION("""COMPUTED_VALUE"""),"-")</f>
        <v>-</v>
      </c>
      <c r="FE74" s="10" t="str">
        <f>IFERROR(__xludf.DUMMYFUNCTION("""COMPUTED_VALUE"""),"-")</f>
        <v>-</v>
      </c>
      <c r="FF74" s="10" t="str">
        <f>IFERROR(__xludf.DUMMYFUNCTION("""COMPUTED_VALUE"""),"-")</f>
        <v>-</v>
      </c>
      <c r="FG74" s="10" t="str">
        <f>IFERROR(__xludf.DUMMYFUNCTION("""COMPUTED_VALUE"""),"-")</f>
        <v>-</v>
      </c>
      <c r="FH74" s="10" t="str">
        <f>IFERROR(__xludf.DUMMYFUNCTION("""COMPUTED_VALUE"""),"-")</f>
        <v>-</v>
      </c>
      <c r="FI74" s="10" t="str">
        <f>IFERROR(__xludf.DUMMYFUNCTION("""COMPUTED_VALUE"""),"-")</f>
        <v>-</v>
      </c>
      <c r="FJ74" s="10" t="str">
        <f>IFERROR(__xludf.DUMMYFUNCTION("""COMPUTED_VALUE"""),"-")</f>
        <v>-</v>
      </c>
      <c r="FK74" s="10" t="str">
        <f>IFERROR(__xludf.DUMMYFUNCTION("""COMPUTED_VALUE"""),"-")</f>
        <v>-</v>
      </c>
      <c r="FL74" s="10" t="str">
        <f>IFERROR(__xludf.DUMMYFUNCTION("""COMPUTED_VALUE"""),"-")</f>
        <v>-</v>
      </c>
      <c r="FM74" s="10" t="str">
        <f>IFERROR(__xludf.DUMMYFUNCTION("""COMPUTED_VALUE"""),"-")</f>
        <v>-</v>
      </c>
      <c r="FN74" s="10" t="str">
        <f>IFERROR(__xludf.DUMMYFUNCTION("""COMPUTED_VALUE"""),"-")</f>
        <v>-</v>
      </c>
      <c r="FO74" s="10" t="str">
        <f>IFERROR(__xludf.DUMMYFUNCTION("""COMPUTED_VALUE"""),"-")</f>
        <v>-</v>
      </c>
      <c r="FP74" s="10" t="str">
        <f>IFERROR(__xludf.DUMMYFUNCTION("""COMPUTED_VALUE"""),"-")</f>
        <v>-</v>
      </c>
      <c r="FQ74" s="10" t="str">
        <f>IFERROR(__xludf.DUMMYFUNCTION("""COMPUTED_VALUE"""),"-")</f>
        <v>-</v>
      </c>
      <c r="FR74" s="10" t="str">
        <f>IFERROR(__xludf.DUMMYFUNCTION("""COMPUTED_VALUE"""),"-")</f>
        <v>-</v>
      </c>
      <c r="FS74" s="10" t="str">
        <f>IFERROR(__xludf.DUMMYFUNCTION("""COMPUTED_VALUE"""),"-")</f>
        <v>-</v>
      </c>
      <c r="FT74" s="10" t="str">
        <f>IFERROR(__xludf.DUMMYFUNCTION("""COMPUTED_VALUE"""),"-")</f>
        <v>-</v>
      </c>
      <c r="FU74" s="10" t="str">
        <f>IFERROR(__xludf.DUMMYFUNCTION("""COMPUTED_VALUE"""),"-")</f>
        <v>-</v>
      </c>
      <c r="FV74" s="10" t="str">
        <f>IFERROR(__xludf.DUMMYFUNCTION("""COMPUTED_VALUE"""),"-")</f>
        <v>-</v>
      </c>
      <c r="FW74" s="10" t="str">
        <f>IFERROR(__xludf.DUMMYFUNCTION("""COMPUTED_VALUE"""),"-")</f>
        <v>-</v>
      </c>
      <c r="FX74" s="10" t="str">
        <f>IFERROR(__xludf.DUMMYFUNCTION("""COMPUTED_VALUE"""),"-")</f>
        <v>-</v>
      </c>
      <c r="FY74" s="10" t="str">
        <f>IFERROR(__xludf.DUMMYFUNCTION("""COMPUTED_VALUE"""),"-")</f>
        <v>-</v>
      </c>
      <c r="FZ74" s="10" t="str">
        <f>IFERROR(__xludf.DUMMYFUNCTION("""COMPUTED_VALUE"""),"-")</f>
        <v>-</v>
      </c>
      <c r="GA74" s="10" t="str">
        <f>IFERROR(__xludf.DUMMYFUNCTION("""COMPUTED_VALUE"""),"-")</f>
        <v>-</v>
      </c>
      <c r="GB74" s="10" t="str">
        <f>IFERROR(__xludf.DUMMYFUNCTION("""COMPUTED_VALUE"""),"-")</f>
        <v>-</v>
      </c>
      <c r="GC74" s="10" t="str">
        <f>IFERROR(__xludf.DUMMYFUNCTION("""COMPUTED_VALUE"""),"-")</f>
        <v>-</v>
      </c>
      <c r="GD74" s="10" t="str">
        <f>IFERROR(__xludf.DUMMYFUNCTION("""COMPUTED_VALUE"""),"-")</f>
        <v>-</v>
      </c>
      <c r="GE74" s="10" t="str">
        <f>IFERROR(__xludf.DUMMYFUNCTION("""COMPUTED_VALUE"""),"-")</f>
        <v>-</v>
      </c>
      <c r="GF74" s="10" t="str">
        <f>IFERROR(__xludf.DUMMYFUNCTION("""COMPUTED_VALUE"""),"-")</f>
        <v>-</v>
      </c>
      <c r="GG74" s="10" t="str">
        <f>IFERROR(__xludf.DUMMYFUNCTION("""COMPUTED_VALUE"""),"-")</f>
        <v>-</v>
      </c>
      <c r="GH74" s="10" t="str">
        <f>IFERROR(__xludf.DUMMYFUNCTION("""COMPUTED_VALUE"""),"-")</f>
        <v>-</v>
      </c>
      <c r="GI74" s="10" t="str">
        <f>IFERROR(__xludf.DUMMYFUNCTION("""COMPUTED_VALUE"""),"-")</f>
        <v>-</v>
      </c>
      <c r="GJ74" s="10" t="str">
        <f>IFERROR(__xludf.DUMMYFUNCTION("""COMPUTED_VALUE"""),"-")</f>
        <v>-</v>
      </c>
      <c r="GK74" s="10" t="str">
        <f>IFERROR(__xludf.DUMMYFUNCTION("""COMPUTED_VALUE"""),"-")</f>
        <v>-</v>
      </c>
      <c r="GL74" s="10" t="str">
        <f>IFERROR(__xludf.DUMMYFUNCTION("""COMPUTED_VALUE"""),"-")</f>
        <v>-</v>
      </c>
      <c r="GM74" s="10" t="str">
        <f>IFERROR(__xludf.DUMMYFUNCTION("""COMPUTED_VALUE"""),"-")</f>
        <v>-</v>
      </c>
      <c r="GN74" s="10" t="str">
        <f>IFERROR(__xludf.DUMMYFUNCTION("""COMPUTED_VALUE"""),"-")</f>
        <v>-</v>
      </c>
      <c r="GO74" s="10" t="str">
        <f>IFERROR(__xludf.DUMMYFUNCTION("""COMPUTED_VALUE"""),"-")</f>
        <v>-</v>
      </c>
      <c r="GP74" s="10" t="str">
        <f>IFERROR(__xludf.DUMMYFUNCTION("""COMPUTED_VALUE"""),"-")</f>
        <v>-</v>
      </c>
      <c r="GQ74" s="10" t="str">
        <f>IFERROR(__xludf.DUMMYFUNCTION("""COMPUTED_VALUE"""),"-")</f>
        <v>-</v>
      </c>
      <c r="GR74" s="10" t="str">
        <f>IFERROR(__xludf.DUMMYFUNCTION("""COMPUTED_VALUE"""),"-")</f>
        <v>-</v>
      </c>
      <c r="GS74" s="10" t="str">
        <f>IFERROR(__xludf.DUMMYFUNCTION("""COMPUTED_VALUE"""),"-")</f>
        <v>-</v>
      </c>
      <c r="GT74" s="10" t="str">
        <f>IFERROR(__xludf.DUMMYFUNCTION("""COMPUTED_VALUE"""),"-")</f>
        <v>-</v>
      </c>
      <c r="GU74" s="10" t="str">
        <f>IFERROR(__xludf.DUMMYFUNCTION("""COMPUTED_VALUE"""),"-")</f>
        <v>-</v>
      </c>
      <c r="GV74" s="10" t="str">
        <f>IFERROR(__xludf.DUMMYFUNCTION("""COMPUTED_VALUE"""),"-")</f>
        <v>-</v>
      </c>
      <c r="GW74" s="10" t="str">
        <f>IFERROR(__xludf.DUMMYFUNCTION("""COMPUTED_VALUE"""),"-")</f>
        <v>-</v>
      </c>
      <c r="GX74" s="10" t="str">
        <f>IFERROR(__xludf.DUMMYFUNCTION("""COMPUTED_VALUE"""),"-")</f>
        <v>-</v>
      </c>
      <c r="GY74" s="10" t="str">
        <f>IFERROR(__xludf.DUMMYFUNCTION("""COMPUTED_VALUE"""),"-")</f>
        <v>-</v>
      </c>
      <c r="GZ74" s="10" t="str">
        <f>IFERROR(__xludf.DUMMYFUNCTION("""COMPUTED_VALUE"""),"-")</f>
        <v>-</v>
      </c>
      <c r="HA74" s="10" t="str">
        <f>IFERROR(__xludf.DUMMYFUNCTION("""COMPUTED_VALUE"""),"-")</f>
        <v>-</v>
      </c>
      <c r="HB74" s="10" t="str">
        <f>IFERROR(__xludf.DUMMYFUNCTION("""COMPUTED_VALUE"""),"-")</f>
        <v>-</v>
      </c>
      <c r="HC74" s="10" t="str">
        <f>IFERROR(__xludf.DUMMYFUNCTION("""COMPUTED_VALUE"""),"-")</f>
        <v>-</v>
      </c>
      <c r="HD74" s="10" t="str">
        <f>IFERROR(__xludf.DUMMYFUNCTION("""COMPUTED_VALUE"""),"-")</f>
        <v>-</v>
      </c>
      <c r="HE74" s="10" t="str">
        <f>IFERROR(__xludf.DUMMYFUNCTION("""COMPUTED_VALUE"""),"-")</f>
        <v>-</v>
      </c>
      <c r="HF74" s="10" t="str">
        <f>IFERROR(__xludf.DUMMYFUNCTION("""COMPUTED_VALUE"""),"-")</f>
        <v>-</v>
      </c>
      <c r="HG74" s="10" t="str">
        <f>IFERROR(__xludf.DUMMYFUNCTION("""COMPUTED_VALUE"""),"-")</f>
        <v>-</v>
      </c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</row>
    <row r="75">
      <c r="A75" s="7"/>
      <c r="B75" s="8"/>
      <c r="C75" s="8" t="str">
        <f t="shared" si="1"/>
        <v>70 - 83</v>
      </c>
      <c r="D75" s="7" t="str">
        <f>IFERROR(__xludf.DUMMYFUNCTION("""COMPUTED_VALUE"""),"2017.Nikola.Radojevic")</f>
        <v>2017.Nikola.Radojevic</v>
      </c>
      <c r="E75" s="7" t="str">
        <f>IFERROR(__xludf.DUMMYFUNCTION("""COMPUTED_VALUE"""),"Nikola")</f>
        <v>Nikola</v>
      </c>
      <c r="F75" s="7" t="str">
        <f>IFERROR(__xludf.DUMMYFUNCTION("""COMPUTED_VALUE"""),"Radojević")</f>
        <v>Radojević</v>
      </c>
      <c r="G75" s="9">
        <f>IFERROR(__xludf.DUMMYFUNCTION("""COMPUTED_VALUE"""),15.0)</f>
        <v>15</v>
      </c>
      <c r="H75" s="7" t="str">
        <f>IFERROR(__xludf.DUMMYFUNCTION("""COMPUTED_VALUE"""),"ODOBREN")</f>
        <v>ODOBREN</v>
      </c>
      <c r="I75" s="7" t="str">
        <f>IFERROR(__xludf.DUMMYFUNCTION("""COMPUTED_VALUE"""),"Savski venac")</f>
        <v>Savski venac</v>
      </c>
      <c r="J75" s="7" t="str">
        <f>IFERROR(__xludf.DUMMYFUNCTION("""COMPUTED_VALUE"""),"Vojna gimnazija")</f>
        <v>Vojna gimnazija</v>
      </c>
      <c r="K75" s="7" t="str">
        <f>IFERROR(__xludf.DUMMYFUNCTION("""COMPUTED_VALUE"""),"IV")</f>
        <v>IV</v>
      </c>
      <c r="L75" s="7" t="str">
        <f>IFERROR(__xludf.DUMMYFUNCTION("""COMPUTED_VALUE"""),"B")</f>
        <v>B</v>
      </c>
      <c r="M75" s="7"/>
      <c r="N75" s="11">
        <f>IFERROR(__xludf.DUMMYFUNCTION("""COMPUTED_VALUE"""),15.0)</f>
        <v>15</v>
      </c>
      <c r="O75" s="10" t="str">
        <f>IFERROR(__xludf.DUMMYFUNCTION("""COMPUTED_VALUE"""),"-")</f>
        <v>-</v>
      </c>
      <c r="P75" s="10" t="str">
        <f>IFERROR(__xludf.DUMMYFUNCTION("""COMPUTED_VALUE"""),"-")</f>
        <v>-</v>
      </c>
      <c r="Q75" s="10" t="str">
        <f>IFERROR(__xludf.DUMMYFUNCTION("""COMPUTED_VALUE"""),"-")</f>
        <v>-</v>
      </c>
      <c r="R75" s="10" t="str">
        <f>IFERROR(__xludf.DUMMYFUNCTION("""COMPUTED_VALUE"""),"-")</f>
        <v>-</v>
      </c>
      <c r="S75" s="10" t="str">
        <f>IFERROR(__xludf.DUMMYFUNCTION("""COMPUTED_VALUE"""),"-")</f>
        <v>-</v>
      </c>
      <c r="T75" s="11">
        <f>IFERROR(__xludf.DUMMYFUNCTION("""COMPUTED_VALUE"""),1.0)</f>
        <v>1</v>
      </c>
      <c r="U75" s="10">
        <f>IFERROR(__xludf.DUMMYFUNCTION("""COMPUTED_VALUE"""),1.0)</f>
        <v>1</v>
      </c>
      <c r="V75" s="10">
        <f>IFERROR(__xludf.DUMMYFUNCTION("""COMPUTED_VALUE"""),1.0)</f>
        <v>1</v>
      </c>
      <c r="W75" s="10">
        <f>IFERROR(__xludf.DUMMYFUNCTION("""COMPUTED_VALUE"""),1.0)</f>
        <v>1</v>
      </c>
      <c r="X75" s="10">
        <f>IFERROR(__xludf.DUMMYFUNCTION("""COMPUTED_VALUE"""),1.0)</f>
        <v>1</v>
      </c>
      <c r="Y75" s="10">
        <f>IFERROR(__xludf.DUMMYFUNCTION("""COMPUTED_VALUE"""),1.0)</f>
        <v>1</v>
      </c>
      <c r="Z75" s="10">
        <f>IFERROR(__xludf.DUMMYFUNCTION("""COMPUTED_VALUE"""),1.0)</f>
        <v>1</v>
      </c>
      <c r="AA75" s="10">
        <f>IFERROR(__xludf.DUMMYFUNCTION("""COMPUTED_VALUE"""),1.0)</f>
        <v>1</v>
      </c>
      <c r="AB75" s="10" t="str">
        <f>IFERROR(__xludf.DUMMYFUNCTION("""COMPUTED_VALUE"""),"TLE")</f>
        <v>TLE</v>
      </c>
      <c r="AC75" s="10">
        <f>IFERROR(__xludf.DUMMYFUNCTION("""COMPUTED_VALUE"""),1.0)</f>
        <v>1</v>
      </c>
      <c r="AD75" s="10">
        <f>IFERROR(__xludf.DUMMYFUNCTION("""COMPUTED_VALUE"""),1.0)</f>
        <v>1</v>
      </c>
      <c r="AE75" s="10" t="str">
        <f>IFERROR(__xludf.DUMMYFUNCTION("""COMPUTED_VALUE"""),"TLE")</f>
        <v>TLE</v>
      </c>
      <c r="AF75" s="10" t="str">
        <f>IFERROR(__xludf.DUMMYFUNCTION("""COMPUTED_VALUE"""),"TLE")</f>
        <v>TLE</v>
      </c>
      <c r="AG75" s="10" t="str">
        <f>IFERROR(__xludf.DUMMYFUNCTION("""COMPUTED_VALUE"""),"TLE")</f>
        <v>TLE</v>
      </c>
      <c r="AH75" s="10" t="str">
        <f>IFERROR(__xludf.DUMMYFUNCTION("""COMPUTED_VALUE"""),"TLE")</f>
        <v>TLE</v>
      </c>
      <c r="AI75" s="10" t="str">
        <f>IFERROR(__xludf.DUMMYFUNCTION("""COMPUTED_VALUE"""),"TLE")</f>
        <v>TLE</v>
      </c>
      <c r="AJ75" s="10" t="str">
        <f>IFERROR(__xludf.DUMMYFUNCTION("""COMPUTED_VALUE"""),"TLE")</f>
        <v>TLE</v>
      </c>
      <c r="AK75" s="10" t="str">
        <f>IFERROR(__xludf.DUMMYFUNCTION("""COMPUTED_VALUE"""),"TLE")</f>
        <v>TLE</v>
      </c>
      <c r="AL75" s="10" t="str">
        <f>IFERROR(__xludf.DUMMYFUNCTION("""COMPUTED_VALUE"""),"TLE")</f>
        <v>TLE</v>
      </c>
      <c r="AM75" s="10" t="str">
        <f>IFERROR(__xludf.DUMMYFUNCTION("""COMPUTED_VALUE"""),"TLE")</f>
        <v>TLE</v>
      </c>
      <c r="AN75" s="11" t="str">
        <f>IFERROR(__xludf.DUMMYFUNCTION("""COMPUTED_VALUE"""),"-")</f>
        <v>-</v>
      </c>
      <c r="AO75" s="10" t="str">
        <f>IFERROR(__xludf.DUMMYFUNCTION("""COMPUTED_VALUE"""),"-")</f>
        <v>-</v>
      </c>
      <c r="AP75" s="10" t="str">
        <f>IFERROR(__xludf.DUMMYFUNCTION("""COMPUTED_VALUE"""),"-")</f>
        <v>-</v>
      </c>
      <c r="AQ75" s="10" t="str">
        <f>IFERROR(__xludf.DUMMYFUNCTION("""COMPUTED_VALUE"""),"-")</f>
        <v>-</v>
      </c>
      <c r="AR75" s="10" t="str">
        <f>IFERROR(__xludf.DUMMYFUNCTION("""COMPUTED_VALUE"""),"-")</f>
        <v>-</v>
      </c>
      <c r="AS75" s="10" t="str">
        <f>IFERROR(__xludf.DUMMYFUNCTION("""COMPUTED_VALUE"""),"-")</f>
        <v>-</v>
      </c>
      <c r="AT75" s="10" t="str">
        <f>IFERROR(__xludf.DUMMYFUNCTION("""COMPUTED_VALUE"""),"-")</f>
        <v>-</v>
      </c>
      <c r="AU75" s="10" t="str">
        <f>IFERROR(__xludf.DUMMYFUNCTION("""COMPUTED_VALUE"""),"-")</f>
        <v>-</v>
      </c>
      <c r="AV75" s="10" t="str">
        <f>IFERROR(__xludf.DUMMYFUNCTION("""COMPUTED_VALUE"""),"-")</f>
        <v>-</v>
      </c>
      <c r="AW75" s="10" t="str">
        <f>IFERROR(__xludf.DUMMYFUNCTION("""COMPUTED_VALUE"""),"-")</f>
        <v>-</v>
      </c>
      <c r="AX75" s="10" t="str">
        <f>IFERROR(__xludf.DUMMYFUNCTION("""COMPUTED_VALUE"""),"-")</f>
        <v>-</v>
      </c>
      <c r="AY75" s="10" t="str">
        <f>IFERROR(__xludf.DUMMYFUNCTION("""COMPUTED_VALUE"""),"-")</f>
        <v>-</v>
      </c>
      <c r="AZ75" s="10" t="str">
        <f>IFERROR(__xludf.DUMMYFUNCTION("""COMPUTED_VALUE"""),"-")</f>
        <v>-</v>
      </c>
      <c r="BA75" s="10" t="str">
        <f>IFERROR(__xludf.DUMMYFUNCTION("""COMPUTED_VALUE"""),"-")</f>
        <v>-</v>
      </c>
      <c r="BB75" s="10" t="str">
        <f>IFERROR(__xludf.DUMMYFUNCTION("""COMPUTED_VALUE"""),"-")</f>
        <v>-</v>
      </c>
      <c r="BC75" s="10" t="str">
        <f>IFERROR(__xludf.DUMMYFUNCTION("""COMPUTED_VALUE"""),"-")</f>
        <v>-</v>
      </c>
      <c r="BD75" s="10" t="str">
        <f>IFERROR(__xludf.DUMMYFUNCTION("""COMPUTED_VALUE"""),"-")</f>
        <v>-</v>
      </c>
      <c r="BE75" s="10" t="str">
        <f>IFERROR(__xludf.DUMMYFUNCTION("""COMPUTED_VALUE"""),"-")</f>
        <v>-</v>
      </c>
      <c r="BF75" s="10" t="str">
        <f>IFERROR(__xludf.DUMMYFUNCTION("""COMPUTED_VALUE"""),"-")</f>
        <v>-</v>
      </c>
      <c r="BG75" s="10" t="str">
        <f>IFERROR(__xludf.DUMMYFUNCTION("""COMPUTED_VALUE"""),"-")</f>
        <v>-</v>
      </c>
      <c r="BH75" s="10" t="str">
        <f>IFERROR(__xludf.DUMMYFUNCTION("""COMPUTED_VALUE"""),"-")</f>
        <v>-</v>
      </c>
      <c r="BI75" s="10" t="str">
        <f>IFERROR(__xludf.DUMMYFUNCTION("""COMPUTED_VALUE"""),"-")</f>
        <v>-</v>
      </c>
      <c r="BJ75" s="10" t="str">
        <f>IFERROR(__xludf.DUMMYFUNCTION("""COMPUTED_VALUE"""),"-")</f>
        <v>-</v>
      </c>
      <c r="BK75" s="10" t="str">
        <f>IFERROR(__xludf.DUMMYFUNCTION("""COMPUTED_VALUE"""),"-")</f>
        <v>-</v>
      </c>
      <c r="BL75" s="11" t="str">
        <f>IFERROR(__xludf.DUMMYFUNCTION("""COMPUTED_VALUE"""),"-")</f>
        <v>-</v>
      </c>
      <c r="BM75" s="10" t="str">
        <f>IFERROR(__xludf.DUMMYFUNCTION("""COMPUTED_VALUE"""),"-")</f>
        <v>-</v>
      </c>
      <c r="BN75" s="10" t="str">
        <f>IFERROR(__xludf.DUMMYFUNCTION("""COMPUTED_VALUE"""),"-")</f>
        <v>-</v>
      </c>
      <c r="BO75" s="10" t="str">
        <f>IFERROR(__xludf.DUMMYFUNCTION("""COMPUTED_VALUE"""),"-")</f>
        <v>-</v>
      </c>
      <c r="BP75" s="10" t="str">
        <f>IFERROR(__xludf.DUMMYFUNCTION("""COMPUTED_VALUE"""),"-")</f>
        <v>-</v>
      </c>
      <c r="BQ75" s="10" t="str">
        <f>IFERROR(__xludf.DUMMYFUNCTION("""COMPUTED_VALUE"""),"-")</f>
        <v>-</v>
      </c>
      <c r="BR75" s="10" t="str">
        <f>IFERROR(__xludf.DUMMYFUNCTION("""COMPUTED_VALUE"""),"-")</f>
        <v>-</v>
      </c>
      <c r="BS75" s="10" t="str">
        <f>IFERROR(__xludf.DUMMYFUNCTION("""COMPUTED_VALUE"""),"-")</f>
        <v>-</v>
      </c>
      <c r="BT75" s="10" t="str">
        <f>IFERROR(__xludf.DUMMYFUNCTION("""COMPUTED_VALUE"""),"-")</f>
        <v>-</v>
      </c>
      <c r="BU75" s="10" t="str">
        <f>IFERROR(__xludf.DUMMYFUNCTION("""COMPUTED_VALUE"""),"-")</f>
        <v>-</v>
      </c>
      <c r="BV75" s="10" t="str">
        <f>IFERROR(__xludf.DUMMYFUNCTION("""COMPUTED_VALUE"""),"-")</f>
        <v>-</v>
      </c>
      <c r="BW75" s="10" t="str">
        <f>IFERROR(__xludf.DUMMYFUNCTION("""COMPUTED_VALUE"""),"-")</f>
        <v>-</v>
      </c>
      <c r="BX75" s="10" t="str">
        <f>IFERROR(__xludf.DUMMYFUNCTION("""COMPUTED_VALUE"""),"-")</f>
        <v>-</v>
      </c>
      <c r="BY75" s="10" t="str">
        <f>IFERROR(__xludf.DUMMYFUNCTION("""COMPUTED_VALUE"""),"-")</f>
        <v>-</v>
      </c>
      <c r="BZ75" s="10" t="str">
        <f>IFERROR(__xludf.DUMMYFUNCTION("""COMPUTED_VALUE"""),"-")</f>
        <v>-</v>
      </c>
      <c r="CA75" s="10" t="str">
        <f>IFERROR(__xludf.DUMMYFUNCTION("""COMPUTED_VALUE"""),"-")</f>
        <v>-</v>
      </c>
      <c r="CB75" s="10" t="str">
        <f>IFERROR(__xludf.DUMMYFUNCTION("""COMPUTED_VALUE"""),"-")</f>
        <v>-</v>
      </c>
      <c r="CC75" s="10" t="str">
        <f>IFERROR(__xludf.DUMMYFUNCTION("""COMPUTED_VALUE"""),"-")</f>
        <v>-</v>
      </c>
      <c r="CD75" s="10" t="str">
        <f>IFERROR(__xludf.DUMMYFUNCTION("""COMPUTED_VALUE"""),"-")</f>
        <v>-</v>
      </c>
      <c r="CE75" s="10" t="str">
        <f>IFERROR(__xludf.DUMMYFUNCTION("""COMPUTED_VALUE"""),"-")</f>
        <v>-</v>
      </c>
      <c r="CF75" s="10" t="str">
        <f>IFERROR(__xludf.DUMMYFUNCTION("""COMPUTED_VALUE"""),"-")</f>
        <v>-</v>
      </c>
      <c r="CG75" s="10" t="str">
        <f>IFERROR(__xludf.DUMMYFUNCTION("""COMPUTED_VALUE"""),"-")</f>
        <v>-</v>
      </c>
      <c r="CH75" s="10" t="str">
        <f>IFERROR(__xludf.DUMMYFUNCTION("""COMPUTED_VALUE"""),"-")</f>
        <v>-</v>
      </c>
      <c r="CI75" s="10" t="str">
        <f>IFERROR(__xludf.DUMMYFUNCTION("""COMPUTED_VALUE"""),"-")</f>
        <v>-</v>
      </c>
      <c r="CJ75" s="10" t="str">
        <f>IFERROR(__xludf.DUMMYFUNCTION("""COMPUTED_VALUE"""),"-")</f>
        <v>-</v>
      </c>
      <c r="CK75" s="10" t="str">
        <f>IFERROR(__xludf.DUMMYFUNCTION("""COMPUTED_VALUE"""),"-")</f>
        <v>-</v>
      </c>
      <c r="CL75" s="10" t="str">
        <f>IFERROR(__xludf.DUMMYFUNCTION("""COMPUTED_VALUE"""),"-")</f>
        <v>-</v>
      </c>
      <c r="CM75" s="10" t="str">
        <f>IFERROR(__xludf.DUMMYFUNCTION("""COMPUTED_VALUE"""),"-")</f>
        <v>-</v>
      </c>
      <c r="CN75" s="10" t="str">
        <f>IFERROR(__xludf.DUMMYFUNCTION("""COMPUTED_VALUE"""),"-")</f>
        <v>-</v>
      </c>
      <c r="CO75" s="11" t="str">
        <f>IFERROR(__xludf.DUMMYFUNCTION("""COMPUTED_VALUE"""),"-")</f>
        <v>-</v>
      </c>
      <c r="CP75" s="10" t="str">
        <f>IFERROR(__xludf.DUMMYFUNCTION("""COMPUTED_VALUE"""),"-")</f>
        <v>-</v>
      </c>
      <c r="CQ75" s="10" t="str">
        <f>IFERROR(__xludf.DUMMYFUNCTION("""COMPUTED_VALUE"""),"-")</f>
        <v>-</v>
      </c>
      <c r="CR75" s="10" t="str">
        <f>IFERROR(__xludf.DUMMYFUNCTION("""COMPUTED_VALUE"""),"-")</f>
        <v>-</v>
      </c>
      <c r="CS75" s="10" t="str">
        <f>IFERROR(__xludf.DUMMYFUNCTION("""COMPUTED_VALUE"""),"-")</f>
        <v>-</v>
      </c>
      <c r="CT75" s="10" t="str">
        <f>IFERROR(__xludf.DUMMYFUNCTION("""COMPUTED_VALUE"""),"-")</f>
        <v>-</v>
      </c>
      <c r="CU75" s="10" t="str">
        <f>IFERROR(__xludf.DUMMYFUNCTION("""COMPUTED_VALUE"""),"-")</f>
        <v>-</v>
      </c>
      <c r="CV75" s="10" t="str">
        <f>IFERROR(__xludf.DUMMYFUNCTION("""COMPUTED_VALUE"""),"-")</f>
        <v>-</v>
      </c>
      <c r="CW75" s="10" t="str">
        <f>IFERROR(__xludf.DUMMYFUNCTION("""COMPUTED_VALUE"""),"-")</f>
        <v>-</v>
      </c>
      <c r="CX75" s="10" t="str">
        <f>IFERROR(__xludf.DUMMYFUNCTION("""COMPUTED_VALUE"""),"-")</f>
        <v>-</v>
      </c>
      <c r="CY75" s="10" t="str">
        <f>IFERROR(__xludf.DUMMYFUNCTION("""COMPUTED_VALUE"""),"-")</f>
        <v>-</v>
      </c>
      <c r="CZ75" s="10" t="str">
        <f>IFERROR(__xludf.DUMMYFUNCTION("""COMPUTED_VALUE"""),"-")</f>
        <v>-</v>
      </c>
      <c r="DA75" s="10" t="str">
        <f>IFERROR(__xludf.DUMMYFUNCTION("""COMPUTED_VALUE"""),"-")</f>
        <v>-</v>
      </c>
      <c r="DB75" s="10" t="str">
        <f>IFERROR(__xludf.DUMMYFUNCTION("""COMPUTED_VALUE"""),"-")</f>
        <v>-</v>
      </c>
      <c r="DC75" s="10" t="str">
        <f>IFERROR(__xludf.DUMMYFUNCTION("""COMPUTED_VALUE"""),"-")</f>
        <v>-</v>
      </c>
      <c r="DD75" s="10" t="str">
        <f>IFERROR(__xludf.DUMMYFUNCTION("""COMPUTED_VALUE"""),"-")</f>
        <v>-</v>
      </c>
      <c r="DE75" s="10" t="str">
        <f>IFERROR(__xludf.DUMMYFUNCTION("""COMPUTED_VALUE"""),"-")</f>
        <v>-</v>
      </c>
      <c r="DF75" s="10" t="str">
        <f>IFERROR(__xludf.DUMMYFUNCTION("""COMPUTED_VALUE"""),"-")</f>
        <v>-</v>
      </c>
      <c r="DG75" s="10" t="str">
        <f>IFERROR(__xludf.DUMMYFUNCTION("""COMPUTED_VALUE"""),"-")</f>
        <v>-</v>
      </c>
      <c r="DH75" s="10" t="str">
        <f>IFERROR(__xludf.DUMMYFUNCTION("""COMPUTED_VALUE"""),"-")</f>
        <v>-</v>
      </c>
      <c r="DI75" s="10" t="str">
        <f>IFERROR(__xludf.DUMMYFUNCTION("""COMPUTED_VALUE"""),"-")</f>
        <v>-</v>
      </c>
      <c r="DJ75" s="10" t="str">
        <f>IFERROR(__xludf.DUMMYFUNCTION("""COMPUTED_VALUE"""),"-")</f>
        <v>-</v>
      </c>
      <c r="DK75" s="10" t="str">
        <f>IFERROR(__xludf.DUMMYFUNCTION("""COMPUTED_VALUE"""),"-")</f>
        <v>-</v>
      </c>
      <c r="DL75" s="10" t="str">
        <f>IFERROR(__xludf.DUMMYFUNCTION("""COMPUTED_VALUE"""),"-")</f>
        <v>-</v>
      </c>
      <c r="DM75" s="10" t="str">
        <f>IFERROR(__xludf.DUMMYFUNCTION("""COMPUTED_VALUE"""),"-")</f>
        <v>-</v>
      </c>
      <c r="DN75" s="10" t="str">
        <f>IFERROR(__xludf.DUMMYFUNCTION("""COMPUTED_VALUE"""),"-")</f>
        <v>-</v>
      </c>
      <c r="DO75" s="10" t="str">
        <f>IFERROR(__xludf.DUMMYFUNCTION("""COMPUTED_VALUE"""),"-")</f>
        <v>-</v>
      </c>
      <c r="DP75" s="10" t="str">
        <f>IFERROR(__xludf.DUMMYFUNCTION("""COMPUTED_VALUE"""),"-")</f>
        <v>-</v>
      </c>
      <c r="DQ75" s="10" t="str">
        <f>IFERROR(__xludf.DUMMYFUNCTION("""COMPUTED_VALUE"""),"-")</f>
        <v>-</v>
      </c>
      <c r="DR75" s="10" t="str">
        <f>IFERROR(__xludf.DUMMYFUNCTION("""COMPUTED_VALUE"""),"-")</f>
        <v>-</v>
      </c>
      <c r="DS75" s="10" t="str">
        <f>IFERROR(__xludf.DUMMYFUNCTION("""COMPUTED_VALUE"""),"-")</f>
        <v>-</v>
      </c>
      <c r="DT75" s="10" t="str">
        <f>IFERROR(__xludf.DUMMYFUNCTION("""COMPUTED_VALUE"""),"-")</f>
        <v>-</v>
      </c>
      <c r="DU75" s="10" t="str">
        <f>IFERROR(__xludf.DUMMYFUNCTION("""COMPUTED_VALUE"""),"-")</f>
        <v>-</v>
      </c>
      <c r="DV75" s="10" t="str">
        <f>IFERROR(__xludf.DUMMYFUNCTION("""COMPUTED_VALUE"""),"-")</f>
        <v>-</v>
      </c>
      <c r="DW75" s="10" t="str">
        <f>IFERROR(__xludf.DUMMYFUNCTION("""COMPUTED_VALUE"""),"-")</f>
        <v>-</v>
      </c>
      <c r="DX75" s="10" t="str">
        <f>IFERROR(__xludf.DUMMYFUNCTION("""COMPUTED_VALUE"""),"-")</f>
        <v>-</v>
      </c>
      <c r="DY75" s="10" t="str">
        <f>IFERROR(__xludf.DUMMYFUNCTION("""COMPUTED_VALUE"""),"-")</f>
        <v>-</v>
      </c>
      <c r="DZ75" s="10" t="str">
        <f>IFERROR(__xludf.DUMMYFUNCTION("""COMPUTED_VALUE"""),"-")</f>
        <v>-</v>
      </c>
      <c r="EA75" s="10" t="str">
        <f>IFERROR(__xludf.DUMMYFUNCTION("""COMPUTED_VALUE"""),"-")</f>
        <v>-</v>
      </c>
      <c r="EB75" s="10" t="str">
        <f>IFERROR(__xludf.DUMMYFUNCTION("""COMPUTED_VALUE"""),"-")</f>
        <v>-</v>
      </c>
      <c r="EC75" s="10" t="str">
        <f>IFERROR(__xludf.DUMMYFUNCTION("""COMPUTED_VALUE"""),"-")</f>
        <v>-</v>
      </c>
      <c r="ED75" s="10" t="str">
        <f>IFERROR(__xludf.DUMMYFUNCTION("""COMPUTED_VALUE"""),"-")</f>
        <v>-</v>
      </c>
      <c r="EE75" s="10" t="str">
        <f>IFERROR(__xludf.DUMMYFUNCTION("""COMPUTED_VALUE"""),"-")</f>
        <v>-</v>
      </c>
      <c r="EF75" s="10" t="str">
        <f>IFERROR(__xludf.DUMMYFUNCTION("""COMPUTED_VALUE"""),"-")</f>
        <v>-</v>
      </c>
      <c r="EG75" s="10" t="str">
        <f>IFERROR(__xludf.DUMMYFUNCTION("""COMPUTED_VALUE"""),"-")</f>
        <v>-</v>
      </c>
      <c r="EH75" s="10" t="str">
        <f>IFERROR(__xludf.DUMMYFUNCTION("""COMPUTED_VALUE"""),"-")</f>
        <v>-</v>
      </c>
      <c r="EI75" s="10" t="str">
        <f>IFERROR(__xludf.DUMMYFUNCTION("""COMPUTED_VALUE"""),"-")</f>
        <v>-</v>
      </c>
      <c r="EJ75" s="10" t="str">
        <f>IFERROR(__xludf.DUMMYFUNCTION("""COMPUTED_VALUE"""),"-")</f>
        <v>-</v>
      </c>
      <c r="EK75" s="10" t="str">
        <f>IFERROR(__xludf.DUMMYFUNCTION("""COMPUTED_VALUE"""),"-")</f>
        <v>-</v>
      </c>
      <c r="EL75" s="10" t="str">
        <f>IFERROR(__xludf.DUMMYFUNCTION("""COMPUTED_VALUE"""),"-")</f>
        <v>-</v>
      </c>
      <c r="EM75" s="10" t="str">
        <f>IFERROR(__xludf.DUMMYFUNCTION("""COMPUTED_VALUE"""),"-")</f>
        <v>-</v>
      </c>
      <c r="EN75" s="10" t="str">
        <f>IFERROR(__xludf.DUMMYFUNCTION("""COMPUTED_VALUE"""),"-")</f>
        <v>-</v>
      </c>
      <c r="EO75" s="10" t="str">
        <f>IFERROR(__xludf.DUMMYFUNCTION("""COMPUTED_VALUE"""),"-")</f>
        <v>-</v>
      </c>
      <c r="EP75" s="10" t="str">
        <f>IFERROR(__xludf.DUMMYFUNCTION("""COMPUTED_VALUE"""),"-")</f>
        <v>-</v>
      </c>
      <c r="EQ75" s="10" t="str">
        <f>IFERROR(__xludf.DUMMYFUNCTION("""COMPUTED_VALUE"""),"-")</f>
        <v>-</v>
      </c>
      <c r="ER75" s="10" t="str">
        <f>IFERROR(__xludf.DUMMYFUNCTION("""COMPUTED_VALUE"""),"-")</f>
        <v>-</v>
      </c>
      <c r="ES75" s="10" t="str">
        <f>IFERROR(__xludf.DUMMYFUNCTION("""COMPUTED_VALUE"""),"-")</f>
        <v>-</v>
      </c>
      <c r="ET75" s="10" t="str">
        <f>IFERROR(__xludf.DUMMYFUNCTION("""COMPUTED_VALUE"""),"-")</f>
        <v>-</v>
      </c>
      <c r="EU75" s="10" t="str">
        <f>IFERROR(__xludf.DUMMYFUNCTION("""COMPUTED_VALUE"""),"-")</f>
        <v>-</v>
      </c>
      <c r="EV75" s="10" t="str">
        <f>IFERROR(__xludf.DUMMYFUNCTION("""COMPUTED_VALUE"""),"-")</f>
        <v>-</v>
      </c>
      <c r="EW75" s="10" t="str">
        <f>IFERROR(__xludf.DUMMYFUNCTION("""COMPUTED_VALUE"""),"-")</f>
        <v>-</v>
      </c>
      <c r="EX75" s="10" t="str">
        <f>IFERROR(__xludf.DUMMYFUNCTION("""COMPUTED_VALUE"""),"-")</f>
        <v>-</v>
      </c>
      <c r="EY75" s="10" t="str">
        <f>IFERROR(__xludf.DUMMYFUNCTION("""COMPUTED_VALUE"""),"-")</f>
        <v>-</v>
      </c>
      <c r="EZ75" s="10" t="str">
        <f>IFERROR(__xludf.DUMMYFUNCTION("""COMPUTED_VALUE"""),"-")</f>
        <v>-</v>
      </c>
      <c r="FA75" s="10" t="str">
        <f>IFERROR(__xludf.DUMMYFUNCTION("""COMPUTED_VALUE"""),"-")</f>
        <v>-</v>
      </c>
      <c r="FB75" s="10" t="str">
        <f>IFERROR(__xludf.DUMMYFUNCTION("""COMPUTED_VALUE"""),"-")</f>
        <v>-</v>
      </c>
      <c r="FC75" s="10" t="str">
        <f>IFERROR(__xludf.DUMMYFUNCTION("""COMPUTED_VALUE"""),"-")</f>
        <v>-</v>
      </c>
      <c r="FD75" s="11" t="str">
        <f>IFERROR(__xludf.DUMMYFUNCTION("""COMPUTED_VALUE"""),"-")</f>
        <v>-</v>
      </c>
      <c r="FE75" s="10" t="str">
        <f>IFERROR(__xludf.DUMMYFUNCTION("""COMPUTED_VALUE"""),"-")</f>
        <v>-</v>
      </c>
      <c r="FF75" s="10" t="str">
        <f>IFERROR(__xludf.DUMMYFUNCTION("""COMPUTED_VALUE"""),"-")</f>
        <v>-</v>
      </c>
      <c r="FG75" s="10" t="str">
        <f>IFERROR(__xludf.DUMMYFUNCTION("""COMPUTED_VALUE"""),"-")</f>
        <v>-</v>
      </c>
      <c r="FH75" s="10" t="str">
        <f>IFERROR(__xludf.DUMMYFUNCTION("""COMPUTED_VALUE"""),"-")</f>
        <v>-</v>
      </c>
      <c r="FI75" s="10" t="str">
        <f>IFERROR(__xludf.DUMMYFUNCTION("""COMPUTED_VALUE"""),"-")</f>
        <v>-</v>
      </c>
      <c r="FJ75" s="10" t="str">
        <f>IFERROR(__xludf.DUMMYFUNCTION("""COMPUTED_VALUE"""),"-")</f>
        <v>-</v>
      </c>
      <c r="FK75" s="10" t="str">
        <f>IFERROR(__xludf.DUMMYFUNCTION("""COMPUTED_VALUE"""),"-")</f>
        <v>-</v>
      </c>
      <c r="FL75" s="10" t="str">
        <f>IFERROR(__xludf.DUMMYFUNCTION("""COMPUTED_VALUE"""),"-")</f>
        <v>-</v>
      </c>
      <c r="FM75" s="10" t="str">
        <f>IFERROR(__xludf.DUMMYFUNCTION("""COMPUTED_VALUE"""),"-")</f>
        <v>-</v>
      </c>
      <c r="FN75" s="10" t="str">
        <f>IFERROR(__xludf.DUMMYFUNCTION("""COMPUTED_VALUE"""),"-")</f>
        <v>-</v>
      </c>
      <c r="FO75" s="10" t="str">
        <f>IFERROR(__xludf.DUMMYFUNCTION("""COMPUTED_VALUE"""),"-")</f>
        <v>-</v>
      </c>
      <c r="FP75" s="10" t="str">
        <f>IFERROR(__xludf.DUMMYFUNCTION("""COMPUTED_VALUE"""),"-")</f>
        <v>-</v>
      </c>
      <c r="FQ75" s="10" t="str">
        <f>IFERROR(__xludf.DUMMYFUNCTION("""COMPUTED_VALUE"""),"-")</f>
        <v>-</v>
      </c>
      <c r="FR75" s="10" t="str">
        <f>IFERROR(__xludf.DUMMYFUNCTION("""COMPUTED_VALUE"""),"-")</f>
        <v>-</v>
      </c>
      <c r="FS75" s="10" t="str">
        <f>IFERROR(__xludf.DUMMYFUNCTION("""COMPUTED_VALUE"""),"-")</f>
        <v>-</v>
      </c>
      <c r="FT75" s="10" t="str">
        <f>IFERROR(__xludf.DUMMYFUNCTION("""COMPUTED_VALUE"""),"-")</f>
        <v>-</v>
      </c>
      <c r="FU75" s="10" t="str">
        <f>IFERROR(__xludf.DUMMYFUNCTION("""COMPUTED_VALUE"""),"-")</f>
        <v>-</v>
      </c>
      <c r="FV75" s="10" t="str">
        <f>IFERROR(__xludf.DUMMYFUNCTION("""COMPUTED_VALUE"""),"-")</f>
        <v>-</v>
      </c>
      <c r="FW75" s="10" t="str">
        <f>IFERROR(__xludf.DUMMYFUNCTION("""COMPUTED_VALUE"""),"-")</f>
        <v>-</v>
      </c>
      <c r="FX75" s="10" t="str">
        <f>IFERROR(__xludf.DUMMYFUNCTION("""COMPUTED_VALUE"""),"-")</f>
        <v>-</v>
      </c>
      <c r="FY75" s="10" t="str">
        <f>IFERROR(__xludf.DUMMYFUNCTION("""COMPUTED_VALUE"""),"-")</f>
        <v>-</v>
      </c>
      <c r="FZ75" s="10" t="str">
        <f>IFERROR(__xludf.DUMMYFUNCTION("""COMPUTED_VALUE"""),"-")</f>
        <v>-</v>
      </c>
      <c r="GA75" s="10" t="str">
        <f>IFERROR(__xludf.DUMMYFUNCTION("""COMPUTED_VALUE"""),"-")</f>
        <v>-</v>
      </c>
      <c r="GB75" s="10" t="str">
        <f>IFERROR(__xludf.DUMMYFUNCTION("""COMPUTED_VALUE"""),"-")</f>
        <v>-</v>
      </c>
      <c r="GC75" s="10" t="str">
        <f>IFERROR(__xludf.DUMMYFUNCTION("""COMPUTED_VALUE"""),"-")</f>
        <v>-</v>
      </c>
      <c r="GD75" s="10" t="str">
        <f>IFERROR(__xludf.DUMMYFUNCTION("""COMPUTED_VALUE"""),"-")</f>
        <v>-</v>
      </c>
      <c r="GE75" s="10" t="str">
        <f>IFERROR(__xludf.DUMMYFUNCTION("""COMPUTED_VALUE"""),"-")</f>
        <v>-</v>
      </c>
      <c r="GF75" s="10" t="str">
        <f>IFERROR(__xludf.DUMMYFUNCTION("""COMPUTED_VALUE"""),"-")</f>
        <v>-</v>
      </c>
      <c r="GG75" s="10" t="str">
        <f>IFERROR(__xludf.DUMMYFUNCTION("""COMPUTED_VALUE"""),"-")</f>
        <v>-</v>
      </c>
      <c r="GH75" s="10" t="str">
        <f>IFERROR(__xludf.DUMMYFUNCTION("""COMPUTED_VALUE"""),"-")</f>
        <v>-</v>
      </c>
      <c r="GI75" s="10" t="str">
        <f>IFERROR(__xludf.DUMMYFUNCTION("""COMPUTED_VALUE"""),"-")</f>
        <v>-</v>
      </c>
      <c r="GJ75" s="10" t="str">
        <f>IFERROR(__xludf.DUMMYFUNCTION("""COMPUTED_VALUE"""),"-")</f>
        <v>-</v>
      </c>
      <c r="GK75" s="10" t="str">
        <f>IFERROR(__xludf.DUMMYFUNCTION("""COMPUTED_VALUE"""),"-")</f>
        <v>-</v>
      </c>
      <c r="GL75" s="10" t="str">
        <f>IFERROR(__xludf.DUMMYFUNCTION("""COMPUTED_VALUE"""),"-")</f>
        <v>-</v>
      </c>
      <c r="GM75" s="10" t="str">
        <f>IFERROR(__xludf.DUMMYFUNCTION("""COMPUTED_VALUE"""),"-")</f>
        <v>-</v>
      </c>
      <c r="GN75" s="10" t="str">
        <f>IFERROR(__xludf.DUMMYFUNCTION("""COMPUTED_VALUE"""),"-")</f>
        <v>-</v>
      </c>
      <c r="GO75" s="10" t="str">
        <f>IFERROR(__xludf.DUMMYFUNCTION("""COMPUTED_VALUE"""),"-")</f>
        <v>-</v>
      </c>
      <c r="GP75" s="10" t="str">
        <f>IFERROR(__xludf.DUMMYFUNCTION("""COMPUTED_VALUE"""),"-")</f>
        <v>-</v>
      </c>
      <c r="GQ75" s="10" t="str">
        <f>IFERROR(__xludf.DUMMYFUNCTION("""COMPUTED_VALUE"""),"-")</f>
        <v>-</v>
      </c>
      <c r="GR75" s="10" t="str">
        <f>IFERROR(__xludf.DUMMYFUNCTION("""COMPUTED_VALUE"""),"-")</f>
        <v>-</v>
      </c>
      <c r="GS75" s="10" t="str">
        <f>IFERROR(__xludf.DUMMYFUNCTION("""COMPUTED_VALUE"""),"-")</f>
        <v>-</v>
      </c>
      <c r="GT75" s="10" t="str">
        <f>IFERROR(__xludf.DUMMYFUNCTION("""COMPUTED_VALUE"""),"-")</f>
        <v>-</v>
      </c>
      <c r="GU75" s="10" t="str">
        <f>IFERROR(__xludf.DUMMYFUNCTION("""COMPUTED_VALUE"""),"-")</f>
        <v>-</v>
      </c>
      <c r="GV75" s="10" t="str">
        <f>IFERROR(__xludf.DUMMYFUNCTION("""COMPUTED_VALUE"""),"-")</f>
        <v>-</v>
      </c>
      <c r="GW75" s="10" t="str">
        <f>IFERROR(__xludf.DUMMYFUNCTION("""COMPUTED_VALUE"""),"-")</f>
        <v>-</v>
      </c>
      <c r="GX75" s="10" t="str">
        <f>IFERROR(__xludf.DUMMYFUNCTION("""COMPUTED_VALUE"""),"-")</f>
        <v>-</v>
      </c>
      <c r="GY75" s="10" t="str">
        <f>IFERROR(__xludf.DUMMYFUNCTION("""COMPUTED_VALUE"""),"-")</f>
        <v>-</v>
      </c>
      <c r="GZ75" s="10" t="str">
        <f>IFERROR(__xludf.DUMMYFUNCTION("""COMPUTED_VALUE"""),"-")</f>
        <v>-</v>
      </c>
      <c r="HA75" s="10" t="str">
        <f>IFERROR(__xludf.DUMMYFUNCTION("""COMPUTED_VALUE"""),"-")</f>
        <v>-</v>
      </c>
      <c r="HB75" s="10" t="str">
        <f>IFERROR(__xludf.DUMMYFUNCTION("""COMPUTED_VALUE"""),"-")</f>
        <v>-</v>
      </c>
      <c r="HC75" s="10" t="str">
        <f>IFERROR(__xludf.DUMMYFUNCTION("""COMPUTED_VALUE"""),"-")</f>
        <v>-</v>
      </c>
      <c r="HD75" s="10" t="str">
        <f>IFERROR(__xludf.DUMMYFUNCTION("""COMPUTED_VALUE"""),"-")</f>
        <v>-</v>
      </c>
      <c r="HE75" s="10" t="str">
        <f>IFERROR(__xludf.DUMMYFUNCTION("""COMPUTED_VALUE"""),"-")</f>
        <v>-</v>
      </c>
      <c r="HF75" s="10" t="str">
        <f>IFERROR(__xludf.DUMMYFUNCTION("""COMPUTED_VALUE"""),"-")</f>
        <v>-</v>
      </c>
      <c r="HG75" s="10" t="str">
        <f>IFERROR(__xludf.DUMMYFUNCTION("""COMPUTED_VALUE"""),"-")</f>
        <v>-</v>
      </c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</row>
    <row r="76">
      <c r="A76" s="7"/>
      <c r="B76" s="8"/>
      <c r="C76" s="8" t="str">
        <f t="shared" si="1"/>
        <v>70 - 83</v>
      </c>
      <c r="D76" s="7" t="str">
        <f>IFERROR(__xludf.DUMMYFUNCTION("""COMPUTED_VALUE"""),"Luka")</f>
        <v>Luka</v>
      </c>
      <c r="E76" s="7" t="str">
        <f>IFERROR(__xludf.DUMMYFUNCTION("""COMPUTED_VALUE"""),"Luka")</f>
        <v>Luka</v>
      </c>
      <c r="F76" s="7" t="str">
        <f>IFERROR(__xludf.DUMMYFUNCTION("""COMPUTED_VALUE"""),"Đoković")</f>
        <v>Đoković</v>
      </c>
      <c r="G76" s="9">
        <f>IFERROR(__xludf.DUMMYFUNCTION("""COMPUTED_VALUE"""),15.0)</f>
        <v>15</v>
      </c>
      <c r="H76" s="7" t="str">
        <f>IFERROR(__xludf.DUMMYFUNCTION("""COMPUTED_VALUE"""),"ODOBREN")</f>
        <v>ODOBREN</v>
      </c>
      <c r="I76" s="7" t="str">
        <f>IFERROR(__xludf.DUMMYFUNCTION("""COMPUTED_VALUE"""),"Niš")</f>
        <v>Niš</v>
      </c>
      <c r="J76" s="7" t="str">
        <f>IFERROR(__xludf.DUMMYFUNCTION("""COMPUTED_VALUE"""),"Gimnazija Bora Stanković")</f>
        <v>Gimnazija Bora Stanković</v>
      </c>
      <c r="K76" s="7" t="str">
        <f>IFERROR(__xludf.DUMMYFUNCTION("""COMPUTED_VALUE"""),"I")</f>
        <v>I</v>
      </c>
      <c r="L76" s="7" t="str">
        <f>IFERROR(__xludf.DUMMYFUNCTION("""COMPUTED_VALUE"""),"B")</f>
        <v>B</v>
      </c>
      <c r="M76" s="7" t="str">
        <f>IFERROR(__xludf.DUMMYFUNCTION("""COMPUTED_VALUE"""),"Milan Ivanović")</f>
        <v>Milan Ivanović</v>
      </c>
      <c r="N76" s="11">
        <f>IFERROR(__xludf.DUMMYFUNCTION("""COMPUTED_VALUE"""),15.0)</f>
        <v>15</v>
      </c>
      <c r="O76" s="10" t="str">
        <f>IFERROR(__xludf.DUMMYFUNCTION("""COMPUTED_VALUE"""),"-")</f>
        <v>-</v>
      </c>
      <c r="P76" s="10" t="str">
        <f>IFERROR(__xludf.DUMMYFUNCTION("""COMPUTED_VALUE"""),"-")</f>
        <v>-</v>
      </c>
      <c r="Q76" s="10" t="str">
        <f>IFERROR(__xludf.DUMMYFUNCTION("""COMPUTED_VALUE"""),"-")</f>
        <v>-</v>
      </c>
      <c r="R76" s="10" t="str">
        <f>IFERROR(__xludf.DUMMYFUNCTION("""COMPUTED_VALUE"""),"-")</f>
        <v>-</v>
      </c>
      <c r="S76" s="10" t="str">
        <f>IFERROR(__xludf.DUMMYFUNCTION("""COMPUTED_VALUE"""),"-")</f>
        <v>-</v>
      </c>
      <c r="T76" s="11">
        <f>IFERROR(__xludf.DUMMYFUNCTION("""COMPUTED_VALUE"""),1.0)</f>
        <v>1</v>
      </c>
      <c r="U76" s="10">
        <f>IFERROR(__xludf.DUMMYFUNCTION("""COMPUTED_VALUE"""),1.0)</f>
        <v>1</v>
      </c>
      <c r="V76" s="10">
        <f>IFERROR(__xludf.DUMMYFUNCTION("""COMPUTED_VALUE"""),1.0)</f>
        <v>1</v>
      </c>
      <c r="W76" s="10">
        <f>IFERROR(__xludf.DUMMYFUNCTION("""COMPUTED_VALUE"""),1.0)</f>
        <v>1</v>
      </c>
      <c r="X76" s="10">
        <f>IFERROR(__xludf.DUMMYFUNCTION("""COMPUTED_VALUE"""),1.0)</f>
        <v>1</v>
      </c>
      <c r="Y76" s="10">
        <f>IFERROR(__xludf.DUMMYFUNCTION("""COMPUTED_VALUE"""),1.0)</f>
        <v>1</v>
      </c>
      <c r="Z76" s="10">
        <f>IFERROR(__xludf.DUMMYFUNCTION("""COMPUTED_VALUE"""),1.0)</f>
        <v>1</v>
      </c>
      <c r="AA76" s="10">
        <f>IFERROR(__xludf.DUMMYFUNCTION("""COMPUTED_VALUE"""),1.0)</f>
        <v>1</v>
      </c>
      <c r="AB76" s="10" t="str">
        <f>IFERROR(__xludf.DUMMYFUNCTION("""COMPUTED_VALUE"""),"TLE")</f>
        <v>TLE</v>
      </c>
      <c r="AC76" s="10" t="str">
        <f>IFERROR(__xludf.DUMMYFUNCTION("""COMPUTED_VALUE"""),"TLE")</f>
        <v>TLE</v>
      </c>
      <c r="AD76" s="10" t="str">
        <f>IFERROR(__xludf.DUMMYFUNCTION("""COMPUTED_VALUE"""),"TLE")</f>
        <v>TLE</v>
      </c>
      <c r="AE76" s="10" t="str">
        <f>IFERROR(__xludf.DUMMYFUNCTION("""COMPUTED_VALUE"""),"TLE")</f>
        <v>TLE</v>
      </c>
      <c r="AF76" s="10" t="str">
        <f>IFERROR(__xludf.DUMMYFUNCTION("""COMPUTED_VALUE"""),"TLE")</f>
        <v>TLE</v>
      </c>
      <c r="AG76" s="10" t="str">
        <f>IFERROR(__xludf.DUMMYFUNCTION("""COMPUTED_VALUE"""),"TLE")</f>
        <v>TLE</v>
      </c>
      <c r="AH76" s="10" t="str">
        <f>IFERROR(__xludf.DUMMYFUNCTION("""COMPUTED_VALUE"""),"TLE")</f>
        <v>TLE</v>
      </c>
      <c r="AI76" s="10" t="str">
        <f>IFERROR(__xludf.DUMMYFUNCTION("""COMPUTED_VALUE"""),"TLE")</f>
        <v>TLE</v>
      </c>
      <c r="AJ76" s="10" t="str">
        <f>IFERROR(__xludf.DUMMYFUNCTION("""COMPUTED_VALUE"""),"TLE")</f>
        <v>TLE</v>
      </c>
      <c r="AK76" s="10" t="str">
        <f>IFERROR(__xludf.DUMMYFUNCTION("""COMPUTED_VALUE"""),"TLE")</f>
        <v>TLE</v>
      </c>
      <c r="AL76" s="10" t="str">
        <f>IFERROR(__xludf.DUMMYFUNCTION("""COMPUTED_VALUE"""),"TLE")</f>
        <v>TLE</v>
      </c>
      <c r="AM76" s="10" t="str">
        <f>IFERROR(__xludf.DUMMYFUNCTION("""COMPUTED_VALUE"""),"TLE")</f>
        <v>TLE</v>
      </c>
      <c r="AN76" s="11" t="str">
        <f>IFERROR(__xludf.DUMMYFUNCTION("""COMPUTED_VALUE"""),"-")</f>
        <v>-</v>
      </c>
      <c r="AO76" s="10" t="str">
        <f>IFERROR(__xludf.DUMMYFUNCTION("""COMPUTED_VALUE"""),"-")</f>
        <v>-</v>
      </c>
      <c r="AP76" s="10" t="str">
        <f>IFERROR(__xludf.DUMMYFUNCTION("""COMPUTED_VALUE"""),"-")</f>
        <v>-</v>
      </c>
      <c r="AQ76" s="10" t="str">
        <f>IFERROR(__xludf.DUMMYFUNCTION("""COMPUTED_VALUE"""),"-")</f>
        <v>-</v>
      </c>
      <c r="AR76" s="10" t="str">
        <f>IFERROR(__xludf.DUMMYFUNCTION("""COMPUTED_VALUE"""),"-")</f>
        <v>-</v>
      </c>
      <c r="AS76" s="10" t="str">
        <f>IFERROR(__xludf.DUMMYFUNCTION("""COMPUTED_VALUE"""),"-")</f>
        <v>-</v>
      </c>
      <c r="AT76" s="10" t="str">
        <f>IFERROR(__xludf.DUMMYFUNCTION("""COMPUTED_VALUE"""),"-")</f>
        <v>-</v>
      </c>
      <c r="AU76" s="10" t="str">
        <f>IFERROR(__xludf.DUMMYFUNCTION("""COMPUTED_VALUE"""),"-")</f>
        <v>-</v>
      </c>
      <c r="AV76" s="10" t="str">
        <f>IFERROR(__xludf.DUMMYFUNCTION("""COMPUTED_VALUE"""),"-")</f>
        <v>-</v>
      </c>
      <c r="AW76" s="10" t="str">
        <f>IFERROR(__xludf.DUMMYFUNCTION("""COMPUTED_VALUE"""),"-")</f>
        <v>-</v>
      </c>
      <c r="AX76" s="10" t="str">
        <f>IFERROR(__xludf.DUMMYFUNCTION("""COMPUTED_VALUE"""),"-")</f>
        <v>-</v>
      </c>
      <c r="AY76" s="10" t="str">
        <f>IFERROR(__xludf.DUMMYFUNCTION("""COMPUTED_VALUE"""),"-")</f>
        <v>-</v>
      </c>
      <c r="AZ76" s="10" t="str">
        <f>IFERROR(__xludf.DUMMYFUNCTION("""COMPUTED_VALUE"""),"-")</f>
        <v>-</v>
      </c>
      <c r="BA76" s="10" t="str">
        <f>IFERROR(__xludf.DUMMYFUNCTION("""COMPUTED_VALUE"""),"-")</f>
        <v>-</v>
      </c>
      <c r="BB76" s="10" t="str">
        <f>IFERROR(__xludf.DUMMYFUNCTION("""COMPUTED_VALUE"""),"-")</f>
        <v>-</v>
      </c>
      <c r="BC76" s="10" t="str">
        <f>IFERROR(__xludf.DUMMYFUNCTION("""COMPUTED_VALUE"""),"-")</f>
        <v>-</v>
      </c>
      <c r="BD76" s="10" t="str">
        <f>IFERROR(__xludf.DUMMYFUNCTION("""COMPUTED_VALUE"""),"-")</f>
        <v>-</v>
      </c>
      <c r="BE76" s="10" t="str">
        <f>IFERROR(__xludf.DUMMYFUNCTION("""COMPUTED_VALUE"""),"-")</f>
        <v>-</v>
      </c>
      <c r="BF76" s="10" t="str">
        <f>IFERROR(__xludf.DUMMYFUNCTION("""COMPUTED_VALUE"""),"-")</f>
        <v>-</v>
      </c>
      <c r="BG76" s="10" t="str">
        <f>IFERROR(__xludf.DUMMYFUNCTION("""COMPUTED_VALUE"""),"-")</f>
        <v>-</v>
      </c>
      <c r="BH76" s="10" t="str">
        <f>IFERROR(__xludf.DUMMYFUNCTION("""COMPUTED_VALUE"""),"-")</f>
        <v>-</v>
      </c>
      <c r="BI76" s="10" t="str">
        <f>IFERROR(__xludf.DUMMYFUNCTION("""COMPUTED_VALUE"""),"-")</f>
        <v>-</v>
      </c>
      <c r="BJ76" s="10" t="str">
        <f>IFERROR(__xludf.DUMMYFUNCTION("""COMPUTED_VALUE"""),"-")</f>
        <v>-</v>
      </c>
      <c r="BK76" s="10" t="str">
        <f>IFERROR(__xludf.DUMMYFUNCTION("""COMPUTED_VALUE"""),"-")</f>
        <v>-</v>
      </c>
      <c r="BL76" s="11" t="str">
        <f>IFERROR(__xludf.DUMMYFUNCTION("""COMPUTED_VALUE"""),"-")</f>
        <v>-</v>
      </c>
      <c r="BM76" s="10" t="str">
        <f>IFERROR(__xludf.DUMMYFUNCTION("""COMPUTED_VALUE"""),"-")</f>
        <v>-</v>
      </c>
      <c r="BN76" s="10" t="str">
        <f>IFERROR(__xludf.DUMMYFUNCTION("""COMPUTED_VALUE"""),"-")</f>
        <v>-</v>
      </c>
      <c r="BO76" s="10" t="str">
        <f>IFERROR(__xludf.DUMMYFUNCTION("""COMPUTED_VALUE"""),"-")</f>
        <v>-</v>
      </c>
      <c r="BP76" s="10" t="str">
        <f>IFERROR(__xludf.DUMMYFUNCTION("""COMPUTED_VALUE"""),"-")</f>
        <v>-</v>
      </c>
      <c r="BQ76" s="10" t="str">
        <f>IFERROR(__xludf.DUMMYFUNCTION("""COMPUTED_VALUE"""),"-")</f>
        <v>-</v>
      </c>
      <c r="BR76" s="10" t="str">
        <f>IFERROR(__xludf.DUMMYFUNCTION("""COMPUTED_VALUE"""),"-")</f>
        <v>-</v>
      </c>
      <c r="BS76" s="10" t="str">
        <f>IFERROR(__xludf.DUMMYFUNCTION("""COMPUTED_VALUE"""),"-")</f>
        <v>-</v>
      </c>
      <c r="BT76" s="10" t="str">
        <f>IFERROR(__xludf.DUMMYFUNCTION("""COMPUTED_VALUE"""),"-")</f>
        <v>-</v>
      </c>
      <c r="BU76" s="10" t="str">
        <f>IFERROR(__xludf.DUMMYFUNCTION("""COMPUTED_VALUE"""),"-")</f>
        <v>-</v>
      </c>
      <c r="BV76" s="10" t="str">
        <f>IFERROR(__xludf.DUMMYFUNCTION("""COMPUTED_VALUE"""),"-")</f>
        <v>-</v>
      </c>
      <c r="BW76" s="10" t="str">
        <f>IFERROR(__xludf.DUMMYFUNCTION("""COMPUTED_VALUE"""),"-")</f>
        <v>-</v>
      </c>
      <c r="BX76" s="10" t="str">
        <f>IFERROR(__xludf.DUMMYFUNCTION("""COMPUTED_VALUE"""),"-")</f>
        <v>-</v>
      </c>
      <c r="BY76" s="10" t="str">
        <f>IFERROR(__xludf.DUMMYFUNCTION("""COMPUTED_VALUE"""),"-")</f>
        <v>-</v>
      </c>
      <c r="BZ76" s="10" t="str">
        <f>IFERROR(__xludf.DUMMYFUNCTION("""COMPUTED_VALUE"""),"-")</f>
        <v>-</v>
      </c>
      <c r="CA76" s="10" t="str">
        <f>IFERROR(__xludf.DUMMYFUNCTION("""COMPUTED_VALUE"""),"-")</f>
        <v>-</v>
      </c>
      <c r="CB76" s="10" t="str">
        <f>IFERROR(__xludf.DUMMYFUNCTION("""COMPUTED_VALUE"""),"-")</f>
        <v>-</v>
      </c>
      <c r="CC76" s="10" t="str">
        <f>IFERROR(__xludf.DUMMYFUNCTION("""COMPUTED_VALUE"""),"-")</f>
        <v>-</v>
      </c>
      <c r="CD76" s="10" t="str">
        <f>IFERROR(__xludf.DUMMYFUNCTION("""COMPUTED_VALUE"""),"-")</f>
        <v>-</v>
      </c>
      <c r="CE76" s="10" t="str">
        <f>IFERROR(__xludf.DUMMYFUNCTION("""COMPUTED_VALUE"""),"-")</f>
        <v>-</v>
      </c>
      <c r="CF76" s="10" t="str">
        <f>IFERROR(__xludf.DUMMYFUNCTION("""COMPUTED_VALUE"""),"-")</f>
        <v>-</v>
      </c>
      <c r="CG76" s="10" t="str">
        <f>IFERROR(__xludf.DUMMYFUNCTION("""COMPUTED_VALUE"""),"-")</f>
        <v>-</v>
      </c>
      <c r="CH76" s="10" t="str">
        <f>IFERROR(__xludf.DUMMYFUNCTION("""COMPUTED_VALUE"""),"-")</f>
        <v>-</v>
      </c>
      <c r="CI76" s="10" t="str">
        <f>IFERROR(__xludf.DUMMYFUNCTION("""COMPUTED_VALUE"""),"-")</f>
        <v>-</v>
      </c>
      <c r="CJ76" s="10" t="str">
        <f>IFERROR(__xludf.DUMMYFUNCTION("""COMPUTED_VALUE"""),"-")</f>
        <v>-</v>
      </c>
      <c r="CK76" s="10" t="str">
        <f>IFERROR(__xludf.DUMMYFUNCTION("""COMPUTED_VALUE"""),"-")</f>
        <v>-</v>
      </c>
      <c r="CL76" s="10" t="str">
        <f>IFERROR(__xludf.DUMMYFUNCTION("""COMPUTED_VALUE"""),"-")</f>
        <v>-</v>
      </c>
      <c r="CM76" s="10" t="str">
        <f>IFERROR(__xludf.DUMMYFUNCTION("""COMPUTED_VALUE"""),"-")</f>
        <v>-</v>
      </c>
      <c r="CN76" s="10" t="str">
        <f>IFERROR(__xludf.DUMMYFUNCTION("""COMPUTED_VALUE"""),"-")</f>
        <v>-</v>
      </c>
      <c r="CO76" s="11" t="str">
        <f>IFERROR(__xludf.DUMMYFUNCTION("""COMPUTED_VALUE"""),"-")</f>
        <v>-</v>
      </c>
      <c r="CP76" s="10" t="str">
        <f>IFERROR(__xludf.DUMMYFUNCTION("""COMPUTED_VALUE"""),"-")</f>
        <v>-</v>
      </c>
      <c r="CQ76" s="10" t="str">
        <f>IFERROR(__xludf.DUMMYFUNCTION("""COMPUTED_VALUE"""),"-")</f>
        <v>-</v>
      </c>
      <c r="CR76" s="10" t="str">
        <f>IFERROR(__xludf.DUMMYFUNCTION("""COMPUTED_VALUE"""),"-")</f>
        <v>-</v>
      </c>
      <c r="CS76" s="10" t="str">
        <f>IFERROR(__xludf.DUMMYFUNCTION("""COMPUTED_VALUE"""),"-")</f>
        <v>-</v>
      </c>
      <c r="CT76" s="10" t="str">
        <f>IFERROR(__xludf.DUMMYFUNCTION("""COMPUTED_VALUE"""),"-")</f>
        <v>-</v>
      </c>
      <c r="CU76" s="10" t="str">
        <f>IFERROR(__xludf.DUMMYFUNCTION("""COMPUTED_VALUE"""),"-")</f>
        <v>-</v>
      </c>
      <c r="CV76" s="10" t="str">
        <f>IFERROR(__xludf.DUMMYFUNCTION("""COMPUTED_VALUE"""),"-")</f>
        <v>-</v>
      </c>
      <c r="CW76" s="10" t="str">
        <f>IFERROR(__xludf.DUMMYFUNCTION("""COMPUTED_VALUE"""),"-")</f>
        <v>-</v>
      </c>
      <c r="CX76" s="10" t="str">
        <f>IFERROR(__xludf.DUMMYFUNCTION("""COMPUTED_VALUE"""),"-")</f>
        <v>-</v>
      </c>
      <c r="CY76" s="10" t="str">
        <f>IFERROR(__xludf.DUMMYFUNCTION("""COMPUTED_VALUE"""),"-")</f>
        <v>-</v>
      </c>
      <c r="CZ76" s="10" t="str">
        <f>IFERROR(__xludf.DUMMYFUNCTION("""COMPUTED_VALUE"""),"-")</f>
        <v>-</v>
      </c>
      <c r="DA76" s="10" t="str">
        <f>IFERROR(__xludf.DUMMYFUNCTION("""COMPUTED_VALUE"""),"-")</f>
        <v>-</v>
      </c>
      <c r="DB76" s="10" t="str">
        <f>IFERROR(__xludf.DUMMYFUNCTION("""COMPUTED_VALUE"""),"-")</f>
        <v>-</v>
      </c>
      <c r="DC76" s="10" t="str">
        <f>IFERROR(__xludf.DUMMYFUNCTION("""COMPUTED_VALUE"""),"-")</f>
        <v>-</v>
      </c>
      <c r="DD76" s="10" t="str">
        <f>IFERROR(__xludf.DUMMYFUNCTION("""COMPUTED_VALUE"""),"-")</f>
        <v>-</v>
      </c>
      <c r="DE76" s="10" t="str">
        <f>IFERROR(__xludf.DUMMYFUNCTION("""COMPUTED_VALUE"""),"-")</f>
        <v>-</v>
      </c>
      <c r="DF76" s="10" t="str">
        <f>IFERROR(__xludf.DUMMYFUNCTION("""COMPUTED_VALUE"""),"-")</f>
        <v>-</v>
      </c>
      <c r="DG76" s="10" t="str">
        <f>IFERROR(__xludf.DUMMYFUNCTION("""COMPUTED_VALUE"""),"-")</f>
        <v>-</v>
      </c>
      <c r="DH76" s="10" t="str">
        <f>IFERROR(__xludf.DUMMYFUNCTION("""COMPUTED_VALUE"""),"-")</f>
        <v>-</v>
      </c>
      <c r="DI76" s="10" t="str">
        <f>IFERROR(__xludf.DUMMYFUNCTION("""COMPUTED_VALUE"""),"-")</f>
        <v>-</v>
      </c>
      <c r="DJ76" s="10" t="str">
        <f>IFERROR(__xludf.DUMMYFUNCTION("""COMPUTED_VALUE"""),"-")</f>
        <v>-</v>
      </c>
      <c r="DK76" s="10" t="str">
        <f>IFERROR(__xludf.DUMMYFUNCTION("""COMPUTED_VALUE"""),"-")</f>
        <v>-</v>
      </c>
      <c r="DL76" s="10" t="str">
        <f>IFERROR(__xludf.DUMMYFUNCTION("""COMPUTED_VALUE"""),"-")</f>
        <v>-</v>
      </c>
      <c r="DM76" s="10" t="str">
        <f>IFERROR(__xludf.DUMMYFUNCTION("""COMPUTED_VALUE"""),"-")</f>
        <v>-</v>
      </c>
      <c r="DN76" s="10" t="str">
        <f>IFERROR(__xludf.DUMMYFUNCTION("""COMPUTED_VALUE"""),"-")</f>
        <v>-</v>
      </c>
      <c r="DO76" s="10" t="str">
        <f>IFERROR(__xludf.DUMMYFUNCTION("""COMPUTED_VALUE"""),"-")</f>
        <v>-</v>
      </c>
      <c r="DP76" s="10" t="str">
        <f>IFERROR(__xludf.DUMMYFUNCTION("""COMPUTED_VALUE"""),"-")</f>
        <v>-</v>
      </c>
      <c r="DQ76" s="10" t="str">
        <f>IFERROR(__xludf.DUMMYFUNCTION("""COMPUTED_VALUE"""),"-")</f>
        <v>-</v>
      </c>
      <c r="DR76" s="10" t="str">
        <f>IFERROR(__xludf.DUMMYFUNCTION("""COMPUTED_VALUE"""),"-")</f>
        <v>-</v>
      </c>
      <c r="DS76" s="10" t="str">
        <f>IFERROR(__xludf.DUMMYFUNCTION("""COMPUTED_VALUE"""),"-")</f>
        <v>-</v>
      </c>
      <c r="DT76" s="10" t="str">
        <f>IFERROR(__xludf.DUMMYFUNCTION("""COMPUTED_VALUE"""),"-")</f>
        <v>-</v>
      </c>
      <c r="DU76" s="10" t="str">
        <f>IFERROR(__xludf.DUMMYFUNCTION("""COMPUTED_VALUE"""),"-")</f>
        <v>-</v>
      </c>
      <c r="DV76" s="10" t="str">
        <f>IFERROR(__xludf.DUMMYFUNCTION("""COMPUTED_VALUE"""),"-")</f>
        <v>-</v>
      </c>
      <c r="DW76" s="10" t="str">
        <f>IFERROR(__xludf.DUMMYFUNCTION("""COMPUTED_VALUE"""),"-")</f>
        <v>-</v>
      </c>
      <c r="DX76" s="10" t="str">
        <f>IFERROR(__xludf.DUMMYFUNCTION("""COMPUTED_VALUE"""),"-")</f>
        <v>-</v>
      </c>
      <c r="DY76" s="10" t="str">
        <f>IFERROR(__xludf.DUMMYFUNCTION("""COMPUTED_VALUE"""),"-")</f>
        <v>-</v>
      </c>
      <c r="DZ76" s="10" t="str">
        <f>IFERROR(__xludf.DUMMYFUNCTION("""COMPUTED_VALUE"""),"-")</f>
        <v>-</v>
      </c>
      <c r="EA76" s="10" t="str">
        <f>IFERROR(__xludf.DUMMYFUNCTION("""COMPUTED_VALUE"""),"-")</f>
        <v>-</v>
      </c>
      <c r="EB76" s="10" t="str">
        <f>IFERROR(__xludf.DUMMYFUNCTION("""COMPUTED_VALUE"""),"-")</f>
        <v>-</v>
      </c>
      <c r="EC76" s="10" t="str">
        <f>IFERROR(__xludf.DUMMYFUNCTION("""COMPUTED_VALUE"""),"-")</f>
        <v>-</v>
      </c>
      <c r="ED76" s="10" t="str">
        <f>IFERROR(__xludf.DUMMYFUNCTION("""COMPUTED_VALUE"""),"-")</f>
        <v>-</v>
      </c>
      <c r="EE76" s="10" t="str">
        <f>IFERROR(__xludf.DUMMYFUNCTION("""COMPUTED_VALUE"""),"-")</f>
        <v>-</v>
      </c>
      <c r="EF76" s="10" t="str">
        <f>IFERROR(__xludf.DUMMYFUNCTION("""COMPUTED_VALUE"""),"-")</f>
        <v>-</v>
      </c>
      <c r="EG76" s="10" t="str">
        <f>IFERROR(__xludf.DUMMYFUNCTION("""COMPUTED_VALUE"""),"-")</f>
        <v>-</v>
      </c>
      <c r="EH76" s="10" t="str">
        <f>IFERROR(__xludf.DUMMYFUNCTION("""COMPUTED_VALUE"""),"-")</f>
        <v>-</v>
      </c>
      <c r="EI76" s="10" t="str">
        <f>IFERROR(__xludf.DUMMYFUNCTION("""COMPUTED_VALUE"""),"-")</f>
        <v>-</v>
      </c>
      <c r="EJ76" s="10" t="str">
        <f>IFERROR(__xludf.DUMMYFUNCTION("""COMPUTED_VALUE"""),"-")</f>
        <v>-</v>
      </c>
      <c r="EK76" s="10" t="str">
        <f>IFERROR(__xludf.DUMMYFUNCTION("""COMPUTED_VALUE"""),"-")</f>
        <v>-</v>
      </c>
      <c r="EL76" s="10" t="str">
        <f>IFERROR(__xludf.DUMMYFUNCTION("""COMPUTED_VALUE"""),"-")</f>
        <v>-</v>
      </c>
      <c r="EM76" s="10" t="str">
        <f>IFERROR(__xludf.DUMMYFUNCTION("""COMPUTED_VALUE"""),"-")</f>
        <v>-</v>
      </c>
      <c r="EN76" s="10" t="str">
        <f>IFERROR(__xludf.DUMMYFUNCTION("""COMPUTED_VALUE"""),"-")</f>
        <v>-</v>
      </c>
      <c r="EO76" s="10" t="str">
        <f>IFERROR(__xludf.DUMMYFUNCTION("""COMPUTED_VALUE"""),"-")</f>
        <v>-</v>
      </c>
      <c r="EP76" s="10" t="str">
        <f>IFERROR(__xludf.DUMMYFUNCTION("""COMPUTED_VALUE"""),"-")</f>
        <v>-</v>
      </c>
      <c r="EQ76" s="10" t="str">
        <f>IFERROR(__xludf.DUMMYFUNCTION("""COMPUTED_VALUE"""),"-")</f>
        <v>-</v>
      </c>
      <c r="ER76" s="10" t="str">
        <f>IFERROR(__xludf.DUMMYFUNCTION("""COMPUTED_VALUE"""),"-")</f>
        <v>-</v>
      </c>
      <c r="ES76" s="10" t="str">
        <f>IFERROR(__xludf.DUMMYFUNCTION("""COMPUTED_VALUE"""),"-")</f>
        <v>-</v>
      </c>
      <c r="ET76" s="10" t="str">
        <f>IFERROR(__xludf.DUMMYFUNCTION("""COMPUTED_VALUE"""),"-")</f>
        <v>-</v>
      </c>
      <c r="EU76" s="10" t="str">
        <f>IFERROR(__xludf.DUMMYFUNCTION("""COMPUTED_VALUE"""),"-")</f>
        <v>-</v>
      </c>
      <c r="EV76" s="10" t="str">
        <f>IFERROR(__xludf.DUMMYFUNCTION("""COMPUTED_VALUE"""),"-")</f>
        <v>-</v>
      </c>
      <c r="EW76" s="10" t="str">
        <f>IFERROR(__xludf.DUMMYFUNCTION("""COMPUTED_VALUE"""),"-")</f>
        <v>-</v>
      </c>
      <c r="EX76" s="10" t="str">
        <f>IFERROR(__xludf.DUMMYFUNCTION("""COMPUTED_VALUE"""),"-")</f>
        <v>-</v>
      </c>
      <c r="EY76" s="10" t="str">
        <f>IFERROR(__xludf.DUMMYFUNCTION("""COMPUTED_VALUE"""),"-")</f>
        <v>-</v>
      </c>
      <c r="EZ76" s="10" t="str">
        <f>IFERROR(__xludf.DUMMYFUNCTION("""COMPUTED_VALUE"""),"-")</f>
        <v>-</v>
      </c>
      <c r="FA76" s="10" t="str">
        <f>IFERROR(__xludf.DUMMYFUNCTION("""COMPUTED_VALUE"""),"-")</f>
        <v>-</v>
      </c>
      <c r="FB76" s="10" t="str">
        <f>IFERROR(__xludf.DUMMYFUNCTION("""COMPUTED_VALUE"""),"-")</f>
        <v>-</v>
      </c>
      <c r="FC76" s="10" t="str">
        <f>IFERROR(__xludf.DUMMYFUNCTION("""COMPUTED_VALUE"""),"-")</f>
        <v>-</v>
      </c>
      <c r="FD76" s="11" t="str">
        <f>IFERROR(__xludf.DUMMYFUNCTION("""COMPUTED_VALUE"""),"-")</f>
        <v>-</v>
      </c>
      <c r="FE76" s="10" t="str">
        <f>IFERROR(__xludf.DUMMYFUNCTION("""COMPUTED_VALUE"""),"-")</f>
        <v>-</v>
      </c>
      <c r="FF76" s="10" t="str">
        <f>IFERROR(__xludf.DUMMYFUNCTION("""COMPUTED_VALUE"""),"-")</f>
        <v>-</v>
      </c>
      <c r="FG76" s="10" t="str">
        <f>IFERROR(__xludf.DUMMYFUNCTION("""COMPUTED_VALUE"""),"-")</f>
        <v>-</v>
      </c>
      <c r="FH76" s="10" t="str">
        <f>IFERROR(__xludf.DUMMYFUNCTION("""COMPUTED_VALUE"""),"-")</f>
        <v>-</v>
      </c>
      <c r="FI76" s="10" t="str">
        <f>IFERROR(__xludf.DUMMYFUNCTION("""COMPUTED_VALUE"""),"-")</f>
        <v>-</v>
      </c>
      <c r="FJ76" s="10" t="str">
        <f>IFERROR(__xludf.DUMMYFUNCTION("""COMPUTED_VALUE"""),"-")</f>
        <v>-</v>
      </c>
      <c r="FK76" s="10" t="str">
        <f>IFERROR(__xludf.DUMMYFUNCTION("""COMPUTED_VALUE"""),"-")</f>
        <v>-</v>
      </c>
      <c r="FL76" s="10" t="str">
        <f>IFERROR(__xludf.DUMMYFUNCTION("""COMPUTED_VALUE"""),"-")</f>
        <v>-</v>
      </c>
      <c r="FM76" s="10" t="str">
        <f>IFERROR(__xludf.DUMMYFUNCTION("""COMPUTED_VALUE"""),"-")</f>
        <v>-</v>
      </c>
      <c r="FN76" s="10" t="str">
        <f>IFERROR(__xludf.DUMMYFUNCTION("""COMPUTED_VALUE"""),"-")</f>
        <v>-</v>
      </c>
      <c r="FO76" s="10" t="str">
        <f>IFERROR(__xludf.DUMMYFUNCTION("""COMPUTED_VALUE"""),"-")</f>
        <v>-</v>
      </c>
      <c r="FP76" s="10" t="str">
        <f>IFERROR(__xludf.DUMMYFUNCTION("""COMPUTED_VALUE"""),"-")</f>
        <v>-</v>
      </c>
      <c r="FQ76" s="10" t="str">
        <f>IFERROR(__xludf.DUMMYFUNCTION("""COMPUTED_VALUE"""),"-")</f>
        <v>-</v>
      </c>
      <c r="FR76" s="10" t="str">
        <f>IFERROR(__xludf.DUMMYFUNCTION("""COMPUTED_VALUE"""),"-")</f>
        <v>-</v>
      </c>
      <c r="FS76" s="10" t="str">
        <f>IFERROR(__xludf.DUMMYFUNCTION("""COMPUTED_VALUE"""),"-")</f>
        <v>-</v>
      </c>
      <c r="FT76" s="10" t="str">
        <f>IFERROR(__xludf.DUMMYFUNCTION("""COMPUTED_VALUE"""),"-")</f>
        <v>-</v>
      </c>
      <c r="FU76" s="10" t="str">
        <f>IFERROR(__xludf.DUMMYFUNCTION("""COMPUTED_VALUE"""),"-")</f>
        <v>-</v>
      </c>
      <c r="FV76" s="10" t="str">
        <f>IFERROR(__xludf.DUMMYFUNCTION("""COMPUTED_VALUE"""),"-")</f>
        <v>-</v>
      </c>
      <c r="FW76" s="10" t="str">
        <f>IFERROR(__xludf.DUMMYFUNCTION("""COMPUTED_VALUE"""),"-")</f>
        <v>-</v>
      </c>
      <c r="FX76" s="10" t="str">
        <f>IFERROR(__xludf.DUMMYFUNCTION("""COMPUTED_VALUE"""),"-")</f>
        <v>-</v>
      </c>
      <c r="FY76" s="10" t="str">
        <f>IFERROR(__xludf.DUMMYFUNCTION("""COMPUTED_VALUE"""),"-")</f>
        <v>-</v>
      </c>
      <c r="FZ76" s="10" t="str">
        <f>IFERROR(__xludf.DUMMYFUNCTION("""COMPUTED_VALUE"""),"-")</f>
        <v>-</v>
      </c>
      <c r="GA76" s="10" t="str">
        <f>IFERROR(__xludf.DUMMYFUNCTION("""COMPUTED_VALUE"""),"-")</f>
        <v>-</v>
      </c>
      <c r="GB76" s="10" t="str">
        <f>IFERROR(__xludf.DUMMYFUNCTION("""COMPUTED_VALUE"""),"-")</f>
        <v>-</v>
      </c>
      <c r="GC76" s="10" t="str">
        <f>IFERROR(__xludf.DUMMYFUNCTION("""COMPUTED_VALUE"""),"-")</f>
        <v>-</v>
      </c>
      <c r="GD76" s="10" t="str">
        <f>IFERROR(__xludf.DUMMYFUNCTION("""COMPUTED_VALUE"""),"-")</f>
        <v>-</v>
      </c>
      <c r="GE76" s="10" t="str">
        <f>IFERROR(__xludf.DUMMYFUNCTION("""COMPUTED_VALUE"""),"-")</f>
        <v>-</v>
      </c>
      <c r="GF76" s="10" t="str">
        <f>IFERROR(__xludf.DUMMYFUNCTION("""COMPUTED_VALUE"""),"-")</f>
        <v>-</v>
      </c>
      <c r="GG76" s="10" t="str">
        <f>IFERROR(__xludf.DUMMYFUNCTION("""COMPUTED_VALUE"""),"-")</f>
        <v>-</v>
      </c>
      <c r="GH76" s="10" t="str">
        <f>IFERROR(__xludf.DUMMYFUNCTION("""COMPUTED_VALUE"""),"-")</f>
        <v>-</v>
      </c>
      <c r="GI76" s="10" t="str">
        <f>IFERROR(__xludf.DUMMYFUNCTION("""COMPUTED_VALUE"""),"-")</f>
        <v>-</v>
      </c>
      <c r="GJ76" s="10" t="str">
        <f>IFERROR(__xludf.DUMMYFUNCTION("""COMPUTED_VALUE"""),"-")</f>
        <v>-</v>
      </c>
      <c r="GK76" s="10" t="str">
        <f>IFERROR(__xludf.DUMMYFUNCTION("""COMPUTED_VALUE"""),"-")</f>
        <v>-</v>
      </c>
      <c r="GL76" s="10" t="str">
        <f>IFERROR(__xludf.DUMMYFUNCTION("""COMPUTED_VALUE"""),"-")</f>
        <v>-</v>
      </c>
      <c r="GM76" s="10" t="str">
        <f>IFERROR(__xludf.DUMMYFUNCTION("""COMPUTED_VALUE"""),"-")</f>
        <v>-</v>
      </c>
      <c r="GN76" s="10" t="str">
        <f>IFERROR(__xludf.DUMMYFUNCTION("""COMPUTED_VALUE"""),"-")</f>
        <v>-</v>
      </c>
      <c r="GO76" s="10" t="str">
        <f>IFERROR(__xludf.DUMMYFUNCTION("""COMPUTED_VALUE"""),"-")</f>
        <v>-</v>
      </c>
      <c r="GP76" s="10" t="str">
        <f>IFERROR(__xludf.DUMMYFUNCTION("""COMPUTED_VALUE"""),"-")</f>
        <v>-</v>
      </c>
      <c r="GQ76" s="10" t="str">
        <f>IFERROR(__xludf.DUMMYFUNCTION("""COMPUTED_VALUE"""),"-")</f>
        <v>-</v>
      </c>
      <c r="GR76" s="10" t="str">
        <f>IFERROR(__xludf.DUMMYFUNCTION("""COMPUTED_VALUE"""),"-")</f>
        <v>-</v>
      </c>
      <c r="GS76" s="10" t="str">
        <f>IFERROR(__xludf.DUMMYFUNCTION("""COMPUTED_VALUE"""),"-")</f>
        <v>-</v>
      </c>
      <c r="GT76" s="10" t="str">
        <f>IFERROR(__xludf.DUMMYFUNCTION("""COMPUTED_VALUE"""),"-")</f>
        <v>-</v>
      </c>
      <c r="GU76" s="10" t="str">
        <f>IFERROR(__xludf.DUMMYFUNCTION("""COMPUTED_VALUE"""),"-")</f>
        <v>-</v>
      </c>
      <c r="GV76" s="10" t="str">
        <f>IFERROR(__xludf.DUMMYFUNCTION("""COMPUTED_VALUE"""),"-")</f>
        <v>-</v>
      </c>
      <c r="GW76" s="10" t="str">
        <f>IFERROR(__xludf.DUMMYFUNCTION("""COMPUTED_VALUE"""),"-")</f>
        <v>-</v>
      </c>
      <c r="GX76" s="10" t="str">
        <f>IFERROR(__xludf.DUMMYFUNCTION("""COMPUTED_VALUE"""),"-")</f>
        <v>-</v>
      </c>
      <c r="GY76" s="10" t="str">
        <f>IFERROR(__xludf.DUMMYFUNCTION("""COMPUTED_VALUE"""),"-")</f>
        <v>-</v>
      </c>
      <c r="GZ76" s="10" t="str">
        <f>IFERROR(__xludf.DUMMYFUNCTION("""COMPUTED_VALUE"""),"-")</f>
        <v>-</v>
      </c>
      <c r="HA76" s="10" t="str">
        <f>IFERROR(__xludf.DUMMYFUNCTION("""COMPUTED_VALUE"""),"-")</f>
        <v>-</v>
      </c>
      <c r="HB76" s="10" t="str">
        <f>IFERROR(__xludf.DUMMYFUNCTION("""COMPUTED_VALUE"""),"-")</f>
        <v>-</v>
      </c>
      <c r="HC76" s="10" t="str">
        <f>IFERROR(__xludf.DUMMYFUNCTION("""COMPUTED_VALUE"""),"-")</f>
        <v>-</v>
      </c>
      <c r="HD76" s="10" t="str">
        <f>IFERROR(__xludf.DUMMYFUNCTION("""COMPUTED_VALUE"""),"-")</f>
        <v>-</v>
      </c>
      <c r="HE76" s="10" t="str">
        <f>IFERROR(__xludf.DUMMYFUNCTION("""COMPUTED_VALUE"""),"-")</f>
        <v>-</v>
      </c>
      <c r="HF76" s="10" t="str">
        <f>IFERROR(__xludf.DUMMYFUNCTION("""COMPUTED_VALUE"""),"-")</f>
        <v>-</v>
      </c>
      <c r="HG76" s="10" t="str">
        <f>IFERROR(__xludf.DUMMYFUNCTION("""COMPUTED_VALUE"""),"-")</f>
        <v>-</v>
      </c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</row>
    <row r="77">
      <c r="A77" s="7"/>
      <c r="B77" s="8"/>
      <c r="C77" s="8" t="str">
        <f t="shared" si="1"/>
        <v>70 - 83</v>
      </c>
      <c r="D77" s="7" t="str">
        <f>IFERROR(__xludf.DUMMYFUNCTION("""COMPUTED_VALUE"""),"aleksa_mitrovic")</f>
        <v>aleksa_mitrovic</v>
      </c>
      <c r="E77" s="7" t="str">
        <f>IFERROR(__xludf.DUMMYFUNCTION("""COMPUTED_VALUE"""),"Aleksa")</f>
        <v>Aleksa</v>
      </c>
      <c r="F77" s="7" t="str">
        <f>IFERROR(__xludf.DUMMYFUNCTION("""COMPUTED_VALUE"""),"Mitrović")</f>
        <v>Mitrović</v>
      </c>
      <c r="G77" s="9">
        <f>IFERROR(__xludf.DUMMYFUNCTION("""COMPUTED_VALUE"""),15.0)</f>
        <v>15</v>
      </c>
      <c r="H77" s="7" t="str">
        <f>IFERROR(__xludf.DUMMYFUNCTION("""COMPUTED_VALUE"""),"ODOBREN")</f>
        <v>ODOBREN</v>
      </c>
      <c r="I77" s="7" t="str">
        <f>IFERROR(__xludf.DUMMYFUNCTION("""COMPUTED_VALUE"""),"Palilula")</f>
        <v>Palilula</v>
      </c>
      <c r="J77" s="7" t="str">
        <f>IFERROR(__xludf.DUMMYFUNCTION("""COMPUTED_VALUE"""),"Elektrotehnička škola Rade Končar")</f>
        <v>Elektrotehnička škola Rade Končar</v>
      </c>
      <c r="K77" s="7" t="str">
        <f>IFERROR(__xludf.DUMMYFUNCTION("""COMPUTED_VALUE"""),"IV")</f>
        <v>IV</v>
      </c>
      <c r="L77" s="7" t="str">
        <f>IFERROR(__xludf.DUMMYFUNCTION("""COMPUTED_VALUE"""),"B")</f>
        <v>B</v>
      </c>
      <c r="M77" s="7" t="str">
        <f>IFERROR(__xludf.DUMMYFUNCTION("""COMPUTED_VALUE"""),"Milica Zdravković")</f>
        <v>Milica Zdravković</v>
      </c>
      <c r="N77" s="11">
        <f>IFERROR(__xludf.DUMMYFUNCTION("""COMPUTED_VALUE"""),15.0)</f>
        <v>15</v>
      </c>
      <c r="O77" s="10">
        <f>IFERROR(__xludf.DUMMYFUNCTION("""COMPUTED_VALUE"""),0.0)</f>
        <v>0</v>
      </c>
      <c r="P77" s="10" t="str">
        <f>IFERROR(__xludf.DUMMYFUNCTION("""COMPUTED_VALUE"""),"-")</f>
        <v>-</v>
      </c>
      <c r="Q77" s="10" t="str">
        <f>IFERROR(__xludf.DUMMYFUNCTION("""COMPUTED_VALUE"""),"-")</f>
        <v>-</v>
      </c>
      <c r="R77" s="10" t="str">
        <f>IFERROR(__xludf.DUMMYFUNCTION("""COMPUTED_VALUE"""),"-")</f>
        <v>-</v>
      </c>
      <c r="S77" s="10" t="str">
        <f>IFERROR(__xludf.DUMMYFUNCTION("""COMPUTED_VALUE"""),"-")</f>
        <v>-</v>
      </c>
      <c r="T77" s="11">
        <f>IFERROR(__xludf.DUMMYFUNCTION("""COMPUTED_VALUE"""),1.0)</f>
        <v>1</v>
      </c>
      <c r="U77" s="10">
        <f>IFERROR(__xludf.DUMMYFUNCTION("""COMPUTED_VALUE"""),1.0)</f>
        <v>1</v>
      </c>
      <c r="V77" s="10">
        <f>IFERROR(__xludf.DUMMYFUNCTION("""COMPUTED_VALUE"""),1.0)</f>
        <v>1</v>
      </c>
      <c r="W77" s="10">
        <f>IFERROR(__xludf.DUMMYFUNCTION("""COMPUTED_VALUE"""),1.0)</f>
        <v>1</v>
      </c>
      <c r="X77" s="10">
        <f>IFERROR(__xludf.DUMMYFUNCTION("""COMPUTED_VALUE"""),1.0)</f>
        <v>1</v>
      </c>
      <c r="Y77" s="10">
        <f>IFERROR(__xludf.DUMMYFUNCTION("""COMPUTED_VALUE"""),1.0)</f>
        <v>1</v>
      </c>
      <c r="Z77" s="10">
        <f>IFERROR(__xludf.DUMMYFUNCTION("""COMPUTED_VALUE"""),1.0)</f>
        <v>1</v>
      </c>
      <c r="AA77" s="10">
        <f>IFERROR(__xludf.DUMMYFUNCTION("""COMPUTED_VALUE"""),1.0)</f>
        <v>1</v>
      </c>
      <c r="AB77" s="10">
        <f>IFERROR(__xludf.DUMMYFUNCTION("""COMPUTED_VALUE"""),1.0)</f>
        <v>1</v>
      </c>
      <c r="AC77" s="10">
        <f>IFERROR(__xludf.DUMMYFUNCTION("""COMPUTED_VALUE"""),1.0)</f>
        <v>1</v>
      </c>
      <c r="AD77" s="10">
        <f>IFERROR(__xludf.DUMMYFUNCTION("""COMPUTED_VALUE"""),1.0)</f>
        <v>1</v>
      </c>
      <c r="AE77" s="10" t="str">
        <f>IFERROR(__xludf.DUMMYFUNCTION("""COMPUTED_VALUE"""),"TLE")</f>
        <v>TLE</v>
      </c>
      <c r="AF77" s="10" t="str">
        <f>IFERROR(__xludf.DUMMYFUNCTION("""COMPUTED_VALUE"""),"TLE")</f>
        <v>TLE</v>
      </c>
      <c r="AG77" s="10" t="str">
        <f>IFERROR(__xludf.DUMMYFUNCTION("""COMPUTED_VALUE"""),"TLE")</f>
        <v>TLE</v>
      </c>
      <c r="AH77" s="10" t="str">
        <f>IFERROR(__xludf.DUMMYFUNCTION("""COMPUTED_VALUE"""),"TLE")</f>
        <v>TLE</v>
      </c>
      <c r="AI77" s="10" t="str">
        <f>IFERROR(__xludf.DUMMYFUNCTION("""COMPUTED_VALUE"""),"TLE")</f>
        <v>TLE</v>
      </c>
      <c r="AJ77" s="10" t="str">
        <f>IFERROR(__xludf.DUMMYFUNCTION("""COMPUTED_VALUE"""),"TLE")</f>
        <v>TLE</v>
      </c>
      <c r="AK77" s="10" t="str">
        <f>IFERROR(__xludf.DUMMYFUNCTION("""COMPUTED_VALUE"""),"TLE")</f>
        <v>TLE</v>
      </c>
      <c r="AL77" s="10" t="str">
        <f>IFERROR(__xludf.DUMMYFUNCTION("""COMPUTED_VALUE"""),"TLE")</f>
        <v>TLE</v>
      </c>
      <c r="AM77" s="10" t="str">
        <f>IFERROR(__xludf.DUMMYFUNCTION("""COMPUTED_VALUE"""),"TLE")</f>
        <v>TLE</v>
      </c>
      <c r="AN77" s="11">
        <f>IFERROR(__xludf.DUMMYFUNCTION("""COMPUTED_VALUE"""),1.0)</f>
        <v>1</v>
      </c>
      <c r="AO77" s="10">
        <f>IFERROR(__xludf.DUMMYFUNCTION("""COMPUTED_VALUE"""),1.0)</f>
        <v>1</v>
      </c>
      <c r="AP77" s="10" t="str">
        <f>IFERROR(__xludf.DUMMYFUNCTION("""COMPUTED_VALUE"""),"WA")</f>
        <v>WA</v>
      </c>
      <c r="AQ77" s="10" t="str">
        <f>IFERROR(__xludf.DUMMYFUNCTION("""COMPUTED_VALUE"""),"WA")</f>
        <v>WA</v>
      </c>
      <c r="AR77" s="10">
        <f>IFERROR(__xludf.DUMMYFUNCTION("""COMPUTED_VALUE"""),1.0)</f>
        <v>1</v>
      </c>
      <c r="AS77" s="10" t="str">
        <f>IFERROR(__xludf.DUMMYFUNCTION("""COMPUTED_VALUE"""),"WA")</f>
        <v>WA</v>
      </c>
      <c r="AT77" s="10" t="str">
        <f>IFERROR(__xludf.DUMMYFUNCTION("""COMPUTED_VALUE"""),"WA")</f>
        <v>WA</v>
      </c>
      <c r="AU77" s="10" t="str">
        <f>IFERROR(__xludf.DUMMYFUNCTION("""COMPUTED_VALUE"""),"WA")</f>
        <v>WA</v>
      </c>
      <c r="AV77" s="10" t="str">
        <f>IFERROR(__xludf.DUMMYFUNCTION("""COMPUTED_VALUE"""),"WA")</f>
        <v>WA</v>
      </c>
      <c r="AW77" s="10" t="str">
        <f>IFERROR(__xludf.DUMMYFUNCTION("""COMPUTED_VALUE"""),"WA")</f>
        <v>WA</v>
      </c>
      <c r="AX77" s="10" t="str">
        <f>IFERROR(__xludf.DUMMYFUNCTION("""COMPUTED_VALUE"""),"WA")</f>
        <v>WA</v>
      </c>
      <c r="AY77" s="10" t="str">
        <f>IFERROR(__xludf.DUMMYFUNCTION("""COMPUTED_VALUE"""),"WA")</f>
        <v>WA</v>
      </c>
      <c r="AZ77" s="10" t="str">
        <f>IFERROR(__xludf.DUMMYFUNCTION("""COMPUTED_VALUE"""),"WA")</f>
        <v>WA</v>
      </c>
      <c r="BA77" s="10" t="str">
        <f>IFERROR(__xludf.DUMMYFUNCTION("""COMPUTED_VALUE"""),"WA")</f>
        <v>WA</v>
      </c>
      <c r="BB77" s="10" t="str">
        <f>IFERROR(__xludf.DUMMYFUNCTION("""COMPUTED_VALUE"""),"WA")</f>
        <v>WA</v>
      </c>
      <c r="BC77" s="10" t="str">
        <f>IFERROR(__xludf.DUMMYFUNCTION("""COMPUTED_VALUE"""),"WA")</f>
        <v>WA</v>
      </c>
      <c r="BD77" s="10" t="str">
        <f>IFERROR(__xludf.DUMMYFUNCTION("""COMPUTED_VALUE"""),"WA")</f>
        <v>WA</v>
      </c>
      <c r="BE77" s="10">
        <f>IFERROR(__xludf.DUMMYFUNCTION("""COMPUTED_VALUE"""),1.0)</f>
        <v>1</v>
      </c>
      <c r="BF77" s="10" t="str">
        <f>IFERROR(__xludf.DUMMYFUNCTION("""COMPUTED_VALUE"""),"WA")</f>
        <v>WA</v>
      </c>
      <c r="BG77" s="10" t="str">
        <f>IFERROR(__xludf.DUMMYFUNCTION("""COMPUTED_VALUE"""),"WA")</f>
        <v>WA</v>
      </c>
      <c r="BH77" s="10" t="str">
        <f>IFERROR(__xludf.DUMMYFUNCTION("""COMPUTED_VALUE"""),"WA")</f>
        <v>WA</v>
      </c>
      <c r="BI77" s="10" t="str">
        <f>IFERROR(__xludf.DUMMYFUNCTION("""COMPUTED_VALUE"""),"WA")</f>
        <v>WA</v>
      </c>
      <c r="BJ77" s="10" t="str">
        <f>IFERROR(__xludf.DUMMYFUNCTION("""COMPUTED_VALUE"""),"WA")</f>
        <v>WA</v>
      </c>
      <c r="BK77" s="10" t="str">
        <f>IFERROR(__xludf.DUMMYFUNCTION("""COMPUTED_VALUE"""),"WA")</f>
        <v>WA</v>
      </c>
      <c r="BL77" s="11" t="str">
        <f>IFERROR(__xludf.DUMMYFUNCTION("""COMPUTED_VALUE"""),"-")</f>
        <v>-</v>
      </c>
      <c r="BM77" s="10" t="str">
        <f>IFERROR(__xludf.DUMMYFUNCTION("""COMPUTED_VALUE"""),"-")</f>
        <v>-</v>
      </c>
      <c r="BN77" s="10" t="str">
        <f>IFERROR(__xludf.DUMMYFUNCTION("""COMPUTED_VALUE"""),"-")</f>
        <v>-</v>
      </c>
      <c r="BO77" s="10" t="str">
        <f>IFERROR(__xludf.DUMMYFUNCTION("""COMPUTED_VALUE"""),"-")</f>
        <v>-</v>
      </c>
      <c r="BP77" s="10" t="str">
        <f>IFERROR(__xludf.DUMMYFUNCTION("""COMPUTED_VALUE"""),"-")</f>
        <v>-</v>
      </c>
      <c r="BQ77" s="10" t="str">
        <f>IFERROR(__xludf.DUMMYFUNCTION("""COMPUTED_VALUE"""),"-")</f>
        <v>-</v>
      </c>
      <c r="BR77" s="10" t="str">
        <f>IFERROR(__xludf.DUMMYFUNCTION("""COMPUTED_VALUE"""),"-")</f>
        <v>-</v>
      </c>
      <c r="BS77" s="10" t="str">
        <f>IFERROR(__xludf.DUMMYFUNCTION("""COMPUTED_VALUE"""),"-")</f>
        <v>-</v>
      </c>
      <c r="BT77" s="10" t="str">
        <f>IFERROR(__xludf.DUMMYFUNCTION("""COMPUTED_VALUE"""),"-")</f>
        <v>-</v>
      </c>
      <c r="BU77" s="10" t="str">
        <f>IFERROR(__xludf.DUMMYFUNCTION("""COMPUTED_VALUE"""),"-")</f>
        <v>-</v>
      </c>
      <c r="BV77" s="10" t="str">
        <f>IFERROR(__xludf.DUMMYFUNCTION("""COMPUTED_VALUE"""),"-")</f>
        <v>-</v>
      </c>
      <c r="BW77" s="10" t="str">
        <f>IFERROR(__xludf.DUMMYFUNCTION("""COMPUTED_VALUE"""),"-")</f>
        <v>-</v>
      </c>
      <c r="BX77" s="10" t="str">
        <f>IFERROR(__xludf.DUMMYFUNCTION("""COMPUTED_VALUE"""),"-")</f>
        <v>-</v>
      </c>
      <c r="BY77" s="10" t="str">
        <f>IFERROR(__xludf.DUMMYFUNCTION("""COMPUTED_VALUE"""),"-")</f>
        <v>-</v>
      </c>
      <c r="BZ77" s="10" t="str">
        <f>IFERROR(__xludf.DUMMYFUNCTION("""COMPUTED_VALUE"""),"-")</f>
        <v>-</v>
      </c>
      <c r="CA77" s="10" t="str">
        <f>IFERROR(__xludf.DUMMYFUNCTION("""COMPUTED_VALUE"""),"-")</f>
        <v>-</v>
      </c>
      <c r="CB77" s="10" t="str">
        <f>IFERROR(__xludf.DUMMYFUNCTION("""COMPUTED_VALUE"""),"-")</f>
        <v>-</v>
      </c>
      <c r="CC77" s="10" t="str">
        <f>IFERROR(__xludf.DUMMYFUNCTION("""COMPUTED_VALUE"""),"-")</f>
        <v>-</v>
      </c>
      <c r="CD77" s="10" t="str">
        <f>IFERROR(__xludf.DUMMYFUNCTION("""COMPUTED_VALUE"""),"-")</f>
        <v>-</v>
      </c>
      <c r="CE77" s="10" t="str">
        <f>IFERROR(__xludf.DUMMYFUNCTION("""COMPUTED_VALUE"""),"-")</f>
        <v>-</v>
      </c>
      <c r="CF77" s="10" t="str">
        <f>IFERROR(__xludf.DUMMYFUNCTION("""COMPUTED_VALUE"""),"-")</f>
        <v>-</v>
      </c>
      <c r="CG77" s="10" t="str">
        <f>IFERROR(__xludf.DUMMYFUNCTION("""COMPUTED_VALUE"""),"-")</f>
        <v>-</v>
      </c>
      <c r="CH77" s="10" t="str">
        <f>IFERROR(__xludf.DUMMYFUNCTION("""COMPUTED_VALUE"""),"-")</f>
        <v>-</v>
      </c>
      <c r="CI77" s="10" t="str">
        <f>IFERROR(__xludf.DUMMYFUNCTION("""COMPUTED_VALUE"""),"-")</f>
        <v>-</v>
      </c>
      <c r="CJ77" s="10" t="str">
        <f>IFERROR(__xludf.DUMMYFUNCTION("""COMPUTED_VALUE"""),"-")</f>
        <v>-</v>
      </c>
      <c r="CK77" s="10" t="str">
        <f>IFERROR(__xludf.DUMMYFUNCTION("""COMPUTED_VALUE"""),"-")</f>
        <v>-</v>
      </c>
      <c r="CL77" s="10" t="str">
        <f>IFERROR(__xludf.DUMMYFUNCTION("""COMPUTED_VALUE"""),"-")</f>
        <v>-</v>
      </c>
      <c r="CM77" s="10" t="str">
        <f>IFERROR(__xludf.DUMMYFUNCTION("""COMPUTED_VALUE"""),"-")</f>
        <v>-</v>
      </c>
      <c r="CN77" s="10" t="str">
        <f>IFERROR(__xludf.DUMMYFUNCTION("""COMPUTED_VALUE"""),"-")</f>
        <v>-</v>
      </c>
      <c r="CO77" s="11" t="str">
        <f>IFERROR(__xludf.DUMMYFUNCTION("""COMPUTED_VALUE"""),"-")</f>
        <v>-</v>
      </c>
      <c r="CP77" s="10" t="str">
        <f>IFERROR(__xludf.DUMMYFUNCTION("""COMPUTED_VALUE"""),"-")</f>
        <v>-</v>
      </c>
      <c r="CQ77" s="10" t="str">
        <f>IFERROR(__xludf.DUMMYFUNCTION("""COMPUTED_VALUE"""),"-")</f>
        <v>-</v>
      </c>
      <c r="CR77" s="10" t="str">
        <f>IFERROR(__xludf.DUMMYFUNCTION("""COMPUTED_VALUE"""),"-")</f>
        <v>-</v>
      </c>
      <c r="CS77" s="10" t="str">
        <f>IFERROR(__xludf.DUMMYFUNCTION("""COMPUTED_VALUE"""),"-")</f>
        <v>-</v>
      </c>
      <c r="CT77" s="10" t="str">
        <f>IFERROR(__xludf.DUMMYFUNCTION("""COMPUTED_VALUE"""),"-")</f>
        <v>-</v>
      </c>
      <c r="CU77" s="10" t="str">
        <f>IFERROR(__xludf.DUMMYFUNCTION("""COMPUTED_VALUE"""),"-")</f>
        <v>-</v>
      </c>
      <c r="CV77" s="10" t="str">
        <f>IFERROR(__xludf.DUMMYFUNCTION("""COMPUTED_VALUE"""),"-")</f>
        <v>-</v>
      </c>
      <c r="CW77" s="10" t="str">
        <f>IFERROR(__xludf.DUMMYFUNCTION("""COMPUTED_VALUE"""),"-")</f>
        <v>-</v>
      </c>
      <c r="CX77" s="10" t="str">
        <f>IFERROR(__xludf.DUMMYFUNCTION("""COMPUTED_VALUE"""),"-")</f>
        <v>-</v>
      </c>
      <c r="CY77" s="10" t="str">
        <f>IFERROR(__xludf.DUMMYFUNCTION("""COMPUTED_VALUE"""),"-")</f>
        <v>-</v>
      </c>
      <c r="CZ77" s="10" t="str">
        <f>IFERROR(__xludf.DUMMYFUNCTION("""COMPUTED_VALUE"""),"-")</f>
        <v>-</v>
      </c>
      <c r="DA77" s="10" t="str">
        <f>IFERROR(__xludf.DUMMYFUNCTION("""COMPUTED_VALUE"""),"-")</f>
        <v>-</v>
      </c>
      <c r="DB77" s="10" t="str">
        <f>IFERROR(__xludf.DUMMYFUNCTION("""COMPUTED_VALUE"""),"-")</f>
        <v>-</v>
      </c>
      <c r="DC77" s="10" t="str">
        <f>IFERROR(__xludf.DUMMYFUNCTION("""COMPUTED_VALUE"""),"-")</f>
        <v>-</v>
      </c>
      <c r="DD77" s="10" t="str">
        <f>IFERROR(__xludf.DUMMYFUNCTION("""COMPUTED_VALUE"""),"-")</f>
        <v>-</v>
      </c>
      <c r="DE77" s="10" t="str">
        <f>IFERROR(__xludf.DUMMYFUNCTION("""COMPUTED_VALUE"""),"-")</f>
        <v>-</v>
      </c>
      <c r="DF77" s="10" t="str">
        <f>IFERROR(__xludf.DUMMYFUNCTION("""COMPUTED_VALUE"""),"-")</f>
        <v>-</v>
      </c>
      <c r="DG77" s="10" t="str">
        <f>IFERROR(__xludf.DUMMYFUNCTION("""COMPUTED_VALUE"""),"-")</f>
        <v>-</v>
      </c>
      <c r="DH77" s="10" t="str">
        <f>IFERROR(__xludf.DUMMYFUNCTION("""COMPUTED_VALUE"""),"-")</f>
        <v>-</v>
      </c>
      <c r="DI77" s="10" t="str">
        <f>IFERROR(__xludf.DUMMYFUNCTION("""COMPUTED_VALUE"""),"-")</f>
        <v>-</v>
      </c>
      <c r="DJ77" s="10" t="str">
        <f>IFERROR(__xludf.DUMMYFUNCTION("""COMPUTED_VALUE"""),"-")</f>
        <v>-</v>
      </c>
      <c r="DK77" s="10" t="str">
        <f>IFERROR(__xludf.DUMMYFUNCTION("""COMPUTED_VALUE"""),"-")</f>
        <v>-</v>
      </c>
      <c r="DL77" s="10" t="str">
        <f>IFERROR(__xludf.DUMMYFUNCTION("""COMPUTED_VALUE"""),"-")</f>
        <v>-</v>
      </c>
      <c r="DM77" s="10" t="str">
        <f>IFERROR(__xludf.DUMMYFUNCTION("""COMPUTED_VALUE"""),"-")</f>
        <v>-</v>
      </c>
      <c r="DN77" s="10" t="str">
        <f>IFERROR(__xludf.DUMMYFUNCTION("""COMPUTED_VALUE"""),"-")</f>
        <v>-</v>
      </c>
      <c r="DO77" s="10" t="str">
        <f>IFERROR(__xludf.DUMMYFUNCTION("""COMPUTED_VALUE"""),"-")</f>
        <v>-</v>
      </c>
      <c r="DP77" s="10" t="str">
        <f>IFERROR(__xludf.DUMMYFUNCTION("""COMPUTED_VALUE"""),"-")</f>
        <v>-</v>
      </c>
      <c r="DQ77" s="10" t="str">
        <f>IFERROR(__xludf.DUMMYFUNCTION("""COMPUTED_VALUE"""),"-")</f>
        <v>-</v>
      </c>
      <c r="DR77" s="10" t="str">
        <f>IFERROR(__xludf.DUMMYFUNCTION("""COMPUTED_VALUE"""),"-")</f>
        <v>-</v>
      </c>
      <c r="DS77" s="10" t="str">
        <f>IFERROR(__xludf.DUMMYFUNCTION("""COMPUTED_VALUE"""),"-")</f>
        <v>-</v>
      </c>
      <c r="DT77" s="10" t="str">
        <f>IFERROR(__xludf.DUMMYFUNCTION("""COMPUTED_VALUE"""),"-")</f>
        <v>-</v>
      </c>
      <c r="DU77" s="10" t="str">
        <f>IFERROR(__xludf.DUMMYFUNCTION("""COMPUTED_VALUE"""),"-")</f>
        <v>-</v>
      </c>
      <c r="DV77" s="10" t="str">
        <f>IFERROR(__xludf.DUMMYFUNCTION("""COMPUTED_VALUE"""),"-")</f>
        <v>-</v>
      </c>
      <c r="DW77" s="10" t="str">
        <f>IFERROR(__xludf.DUMMYFUNCTION("""COMPUTED_VALUE"""),"-")</f>
        <v>-</v>
      </c>
      <c r="DX77" s="10" t="str">
        <f>IFERROR(__xludf.DUMMYFUNCTION("""COMPUTED_VALUE"""),"-")</f>
        <v>-</v>
      </c>
      <c r="DY77" s="10" t="str">
        <f>IFERROR(__xludf.DUMMYFUNCTION("""COMPUTED_VALUE"""),"-")</f>
        <v>-</v>
      </c>
      <c r="DZ77" s="10" t="str">
        <f>IFERROR(__xludf.DUMMYFUNCTION("""COMPUTED_VALUE"""),"-")</f>
        <v>-</v>
      </c>
      <c r="EA77" s="10" t="str">
        <f>IFERROR(__xludf.DUMMYFUNCTION("""COMPUTED_VALUE"""),"-")</f>
        <v>-</v>
      </c>
      <c r="EB77" s="10" t="str">
        <f>IFERROR(__xludf.DUMMYFUNCTION("""COMPUTED_VALUE"""),"-")</f>
        <v>-</v>
      </c>
      <c r="EC77" s="10" t="str">
        <f>IFERROR(__xludf.DUMMYFUNCTION("""COMPUTED_VALUE"""),"-")</f>
        <v>-</v>
      </c>
      <c r="ED77" s="10" t="str">
        <f>IFERROR(__xludf.DUMMYFUNCTION("""COMPUTED_VALUE"""),"-")</f>
        <v>-</v>
      </c>
      <c r="EE77" s="10" t="str">
        <f>IFERROR(__xludf.DUMMYFUNCTION("""COMPUTED_VALUE"""),"-")</f>
        <v>-</v>
      </c>
      <c r="EF77" s="10" t="str">
        <f>IFERROR(__xludf.DUMMYFUNCTION("""COMPUTED_VALUE"""),"-")</f>
        <v>-</v>
      </c>
      <c r="EG77" s="10" t="str">
        <f>IFERROR(__xludf.DUMMYFUNCTION("""COMPUTED_VALUE"""),"-")</f>
        <v>-</v>
      </c>
      <c r="EH77" s="10" t="str">
        <f>IFERROR(__xludf.DUMMYFUNCTION("""COMPUTED_VALUE"""),"-")</f>
        <v>-</v>
      </c>
      <c r="EI77" s="10" t="str">
        <f>IFERROR(__xludf.DUMMYFUNCTION("""COMPUTED_VALUE"""),"-")</f>
        <v>-</v>
      </c>
      <c r="EJ77" s="10" t="str">
        <f>IFERROR(__xludf.DUMMYFUNCTION("""COMPUTED_VALUE"""),"-")</f>
        <v>-</v>
      </c>
      <c r="EK77" s="10" t="str">
        <f>IFERROR(__xludf.DUMMYFUNCTION("""COMPUTED_VALUE"""),"-")</f>
        <v>-</v>
      </c>
      <c r="EL77" s="10" t="str">
        <f>IFERROR(__xludf.DUMMYFUNCTION("""COMPUTED_VALUE"""),"-")</f>
        <v>-</v>
      </c>
      <c r="EM77" s="10" t="str">
        <f>IFERROR(__xludf.DUMMYFUNCTION("""COMPUTED_VALUE"""),"-")</f>
        <v>-</v>
      </c>
      <c r="EN77" s="10" t="str">
        <f>IFERROR(__xludf.DUMMYFUNCTION("""COMPUTED_VALUE"""),"-")</f>
        <v>-</v>
      </c>
      <c r="EO77" s="10" t="str">
        <f>IFERROR(__xludf.DUMMYFUNCTION("""COMPUTED_VALUE"""),"-")</f>
        <v>-</v>
      </c>
      <c r="EP77" s="10" t="str">
        <f>IFERROR(__xludf.DUMMYFUNCTION("""COMPUTED_VALUE"""),"-")</f>
        <v>-</v>
      </c>
      <c r="EQ77" s="10" t="str">
        <f>IFERROR(__xludf.DUMMYFUNCTION("""COMPUTED_VALUE"""),"-")</f>
        <v>-</v>
      </c>
      <c r="ER77" s="10" t="str">
        <f>IFERROR(__xludf.DUMMYFUNCTION("""COMPUTED_VALUE"""),"-")</f>
        <v>-</v>
      </c>
      <c r="ES77" s="10" t="str">
        <f>IFERROR(__xludf.DUMMYFUNCTION("""COMPUTED_VALUE"""),"-")</f>
        <v>-</v>
      </c>
      <c r="ET77" s="10" t="str">
        <f>IFERROR(__xludf.DUMMYFUNCTION("""COMPUTED_VALUE"""),"-")</f>
        <v>-</v>
      </c>
      <c r="EU77" s="10" t="str">
        <f>IFERROR(__xludf.DUMMYFUNCTION("""COMPUTED_VALUE"""),"-")</f>
        <v>-</v>
      </c>
      <c r="EV77" s="10" t="str">
        <f>IFERROR(__xludf.DUMMYFUNCTION("""COMPUTED_VALUE"""),"-")</f>
        <v>-</v>
      </c>
      <c r="EW77" s="10" t="str">
        <f>IFERROR(__xludf.DUMMYFUNCTION("""COMPUTED_VALUE"""),"-")</f>
        <v>-</v>
      </c>
      <c r="EX77" s="10" t="str">
        <f>IFERROR(__xludf.DUMMYFUNCTION("""COMPUTED_VALUE"""),"-")</f>
        <v>-</v>
      </c>
      <c r="EY77" s="10" t="str">
        <f>IFERROR(__xludf.DUMMYFUNCTION("""COMPUTED_VALUE"""),"-")</f>
        <v>-</v>
      </c>
      <c r="EZ77" s="10" t="str">
        <f>IFERROR(__xludf.DUMMYFUNCTION("""COMPUTED_VALUE"""),"-")</f>
        <v>-</v>
      </c>
      <c r="FA77" s="10" t="str">
        <f>IFERROR(__xludf.DUMMYFUNCTION("""COMPUTED_VALUE"""),"-")</f>
        <v>-</v>
      </c>
      <c r="FB77" s="10" t="str">
        <f>IFERROR(__xludf.DUMMYFUNCTION("""COMPUTED_VALUE"""),"-")</f>
        <v>-</v>
      </c>
      <c r="FC77" s="10" t="str">
        <f>IFERROR(__xludf.DUMMYFUNCTION("""COMPUTED_VALUE"""),"-")</f>
        <v>-</v>
      </c>
      <c r="FD77" s="11" t="str">
        <f>IFERROR(__xludf.DUMMYFUNCTION("""COMPUTED_VALUE"""),"-")</f>
        <v>-</v>
      </c>
      <c r="FE77" s="10" t="str">
        <f>IFERROR(__xludf.DUMMYFUNCTION("""COMPUTED_VALUE"""),"-")</f>
        <v>-</v>
      </c>
      <c r="FF77" s="10" t="str">
        <f>IFERROR(__xludf.DUMMYFUNCTION("""COMPUTED_VALUE"""),"-")</f>
        <v>-</v>
      </c>
      <c r="FG77" s="10" t="str">
        <f>IFERROR(__xludf.DUMMYFUNCTION("""COMPUTED_VALUE"""),"-")</f>
        <v>-</v>
      </c>
      <c r="FH77" s="10" t="str">
        <f>IFERROR(__xludf.DUMMYFUNCTION("""COMPUTED_VALUE"""),"-")</f>
        <v>-</v>
      </c>
      <c r="FI77" s="10" t="str">
        <f>IFERROR(__xludf.DUMMYFUNCTION("""COMPUTED_VALUE"""),"-")</f>
        <v>-</v>
      </c>
      <c r="FJ77" s="10" t="str">
        <f>IFERROR(__xludf.DUMMYFUNCTION("""COMPUTED_VALUE"""),"-")</f>
        <v>-</v>
      </c>
      <c r="FK77" s="10" t="str">
        <f>IFERROR(__xludf.DUMMYFUNCTION("""COMPUTED_VALUE"""),"-")</f>
        <v>-</v>
      </c>
      <c r="FL77" s="10" t="str">
        <f>IFERROR(__xludf.DUMMYFUNCTION("""COMPUTED_VALUE"""),"-")</f>
        <v>-</v>
      </c>
      <c r="FM77" s="10" t="str">
        <f>IFERROR(__xludf.DUMMYFUNCTION("""COMPUTED_VALUE"""),"-")</f>
        <v>-</v>
      </c>
      <c r="FN77" s="10" t="str">
        <f>IFERROR(__xludf.DUMMYFUNCTION("""COMPUTED_VALUE"""),"-")</f>
        <v>-</v>
      </c>
      <c r="FO77" s="10" t="str">
        <f>IFERROR(__xludf.DUMMYFUNCTION("""COMPUTED_VALUE"""),"-")</f>
        <v>-</v>
      </c>
      <c r="FP77" s="10" t="str">
        <f>IFERROR(__xludf.DUMMYFUNCTION("""COMPUTED_VALUE"""),"-")</f>
        <v>-</v>
      </c>
      <c r="FQ77" s="10" t="str">
        <f>IFERROR(__xludf.DUMMYFUNCTION("""COMPUTED_VALUE"""),"-")</f>
        <v>-</v>
      </c>
      <c r="FR77" s="10" t="str">
        <f>IFERROR(__xludf.DUMMYFUNCTION("""COMPUTED_VALUE"""),"-")</f>
        <v>-</v>
      </c>
      <c r="FS77" s="10" t="str">
        <f>IFERROR(__xludf.DUMMYFUNCTION("""COMPUTED_VALUE"""),"-")</f>
        <v>-</v>
      </c>
      <c r="FT77" s="10" t="str">
        <f>IFERROR(__xludf.DUMMYFUNCTION("""COMPUTED_VALUE"""),"-")</f>
        <v>-</v>
      </c>
      <c r="FU77" s="10" t="str">
        <f>IFERROR(__xludf.DUMMYFUNCTION("""COMPUTED_VALUE"""),"-")</f>
        <v>-</v>
      </c>
      <c r="FV77" s="10" t="str">
        <f>IFERROR(__xludf.DUMMYFUNCTION("""COMPUTED_VALUE"""),"-")</f>
        <v>-</v>
      </c>
      <c r="FW77" s="10" t="str">
        <f>IFERROR(__xludf.DUMMYFUNCTION("""COMPUTED_VALUE"""),"-")</f>
        <v>-</v>
      </c>
      <c r="FX77" s="10" t="str">
        <f>IFERROR(__xludf.DUMMYFUNCTION("""COMPUTED_VALUE"""),"-")</f>
        <v>-</v>
      </c>
      <c r="FY77" s="10" t="str">
        <f>IFERROR(__xludf.DUMMYFUNCTION("""COMPUTED_VALUE"""),"-")</f>
        <v>-</v>
      </c>
      <c r="FZ77" s="10" t="str">
        <f>IFERROR(__xludf.DUMMYFUNCTION("""COMPUTED_VALUE"""),"-")</f>
        <v>-</v>
      </c>
      <c r="GA77" s="10" t="str">
        <f>IFERROR(__xludf.DUMMYFUNCTION("""COMPUTED_VALUE"""),"-")</f>
        <v>-</v>
      </c>
      <c r="GB77" s="10" t="str">
        <f>IFERROR(__xludf.DUMMYFUNCTION("""COMPUTED_VALUE"""),"-")</f>
        <v>-</v>
      </c>
      <c r="GC77" s="10" t="str">
        <f>IFERROR(__xludf.DUMMYFUNCTION("""COMPUTED_VALUE"""),"-")</f>
        <v>-</v>
      </c>
      <c r="GD77" s="10" t="str">
        <f>IFERROR(__xludf.DUMMYFUNCTION("""COMPUTED_VALUE"""),"-")</f>
        <v>-</v>
      </c>
      <c r="GE77" s="10" t="str">
        <f>IFERROR(__xludf.DUMMYFUNCTION("""COMPUTED_VALUE"""),"-")</f>
        <v>-</v>
      </c>
      <c r="GF77" s="10" t="str">
        <f>IFERROR(__xludf.DUMMYFUNCTION("""COMPUTED_VALUE"""),"-")</f>
        <v>-</v>
      </c>
      <c r="GG77" s="10" t="str">
        <f>IFERROR(__xludf.DUMMYFUNCTION("""COMPUTED_VALUE"""),"-")</f>
        <v>-</v>
      </c>
      <c r="GH77" s="10" t="str">
        <f>IFERROR(__xludf.DUMMYFUNCTION("""COMPUTED_VALUE"""),"-")</f>
        <v>-</v>
      </c>
      <c r="GI77" s="10" t="str">
        <f>IFERROR(__xludf.DUMMYFUNCTION("""COMPUTED_VALUE"""),"-")</f>
        <v>-</v>
      </c>
      <c r="GJ77" s="10" t="str">
        <f>IFERROR(__xludf.DUMMYFUNCTION("""COMPUTED_VALUE"""),"-")</f>
        <v>-</v>
      </c>
      <c r="GK77" s="10" t="str">
        <f>IFERROR(__xludf.DUMMYFUNCTION("""COMPUTED_VALUE"""),"-")</f>
        <v>-</v>
      </c>
      <c r="GL77" s="10" t="str">
        <f>IFERROR(__xludf.DUMMYFUNCTION("""COMPUTED_VALUE"""),"-")</f>
        <v>-</v>
      </c>
      <c r="GM77" s="10" t="str">
        <f>IFERROR(__xludf.DUMMYFUNCTION("""COMPUTED_VALUE"""),"-")</f>
        <v>-</v>
      </c>
      <c r="GN77" s="10" t="str">
        <f>IFERROR(__xludf.DUMMYFUNCTION("""COMPUTED_VALUE"""),"-")</f>
        <v>-</v>
      </c>
      <c r="GO77" s="10" t="str">
        <f>IFERROR(__xludf.DUMMYFUNCTION("""COMPUTED_VALUE"""),"-")</f>
        <v>-</v>
      </c>
      <c r="GP77" s="10" t="str">
        <f>IFERROR(__xludf.DUMMYFUNCTION("""COMPUTED_VALUE"""),"-")</f>
        <v>-</v>
      </c>
      <c r="GQ77" s="10" t="str">
        <f>IFERROR(__xludf.DUMMYFUNCTION("""COMPUTED_VALUE"""),"-")</f>
        <v>-</v>
      </c>
      <c r="GR77" s="10" t="str">
        <f>IFERROR(__xludf.DUMMYFUNCTION("""COMPUTED_VALUE"""),"-")</f>
        <v>-</v>
      </c>
      <c r="GS77" s="10" t="str">
        <f>IFERROR(__xludf.DUMMYFUNCTION("""COMPUTED_VALUE"""),"-")</f>
        <v>-</v>
      </c>
      <c r="GT77" s="10" t="str">
        <f>IFERROR(__xludf.DUMMYFUNCTION("""COMPUTED_VALUE"""),"-")</f>
        <v>-</v>
      </c>
      <c r="GU77" s="10" t="str">
        <f>IFERROR(__xludf.DUMMYFUNCTION("""COMPUTED_VALUE"""),"-")</f>
        <v>-</v>
      </c>
      <c r="GV77" s="10" t="str">
        <f>IFERROR(__xludf.DUMMYFUNCTION("""COMPUTED_VALUE"""),"-")</f>
        <v>-</v>
      </c>
      <c r="GW77" s="10" t="str">
        <f>IFERROR(__xludf.DUMMYFUNCTION("""COMPUTED_VALUE"""),"-")</f>
        <v>-</v>
      </c>
      <c r="GX77" s="10" t="str">
        <f>IFERROR(__xludf.DUMMYFUNCTION("""COMPUTED_VALUE"""),"-")</f>
        <v>-</v>
      </c>
      <c r="GY77" s="10" t="str">
        <f>IFERROR(__xludf.DUMMYFUNCTION("""COMPUTED_VALUE"""),"-")</f>
        <v>-</v>
      </c>
      <c r="GZ77" s="10" t="str">
        <f>IFERROR(__xludf.DUMMYFUNCTION("""COMPUTED_VALUE"""),"-")</f>
        <v>-</v>
      </c>
      <c r="HA77" s="10" t="str">
        <f>IFERROR(__xludf.DUMMYFUNCTION("""COMPUTED_VALUE"""),"-")</f>
        <v>-</v>
      </c>
      <c r="HB77" s="10" t="str">
        <f>IFERROR(__xludf.DUMMYFUNCTION("""COMPUTED_VALUE"""),"-")</f>
        <v>-</v>
      </c>
      <c r="HC77" s="10" t="str">
        <f>IFERROR(__xludf.DUMMYFUNCTION("""COMPUTED_VALUE"""),"-")</f>
        <v>-</v>
      </c>
      <c r="HD77" s="10" t="str">
        <f>IFERROR(__xludf.DUMMYFUNCTION("""COMPUTED_VALUE"""),"-")</f>
        <v>-</v>
      </c>
      <c r="HE77" s="10" t="str">
        <f>IFERROR(__xludf.DUMMYFUNCTION("""COMPUTED_VALUE"""),"-")</f>
        <v>-</v>
      </c>
      <c r="HF77" s="10" t="str">
        <f>IFERROR(__xludf.DUMMYFUNCTION("""COMPUTED_VALUE"""),"-")</f>
        <v>-</v>
      </c>
      <c r="HG77" s="10" t="str">
        <f>IFERROR(__xludf.DUMMYFUNCTION("""COMPUTED_VALUE"""),"-")</f>
        <v>-</v>
      </c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</row>
    <row r="78">
      <c r="A78" s="7"/>
      <c r="B78" s="8"/>
      <c r="C78" s="8" t="str">
        <f t="shared" si="1"/>
        <v>70 - 83</v>
      </c>
      <c r="D78" s="7" t="str">
        <f>IFERROR(__xludf.DUMMYFUNCTION("""COMPUTED_VALUE"""),"Bogdan_V")</f>
        <v>Bogdan_V</v>
      </c>
      <c r="E78" s="7" t="str">
        <f>IFERROR(__xludf.DUMMYFUNCTION("""COMPUTED_VALUE"""),"Bogdan")</f>
        <v>Bogdan</v>
      </c>
      <c r="F78" s="7" t="str">
        <f>IFERROR(__xludf.DUMMYFUNCTION("""COMPUTED_VALUE"""),"Vlajic")</f>
        <v>Vlajic</v>
      </c>
      <c r="G78" s="9">
        <f>IFERROR(__xludf.DUMMYFUNCTION("""COMPUTED_VALUE"""),15.0)</f>
        <v>15</v>
      </c>
      <c r="H78" s="7" t="str">
        <f>IFERROR(__xludf.DUMMYFUNCTION("""COMPUTED_VALUE"""),"ODOBREN")</f>
        <v>ODOBREN</v>
      </c>
      <c r="I78" s="7" t="str">
        <f>IFERROR(__xludf.DUMMYFUNCTION("""COMPUTED_VALUE"""),"Stari grad")</f>
        <v>Stari grad</v>
      </c>
      <c r="J78" s="7" t="str">
        <f>IFERROR(__xludf.DUMMYFUNCTION("""COMPUTED_VALUE"""),"Matematička gimnazija")</f>
        <v>Matematička gimnazija</v>
      </c>
      <c r="K78" s="7" t="str">
        <f>IFERROR(__xludf.DUMMYFUNCTION("""COMPUTED_VALUE"""),"I")</f>
        <v>I</v>
      </c>
      <c r="L78" s="7" t="str">
        <f>IFERROR(__xludf.DUMMYFUNCTION("""COMPUTED_VALUE"""),"B")</f>
        <v>B</v>
      </c>
      <c r="M78" s="7" t="str">
        <f>IFERROR(__xludf.DUMMYFUNCTION("""COMPUTED_VALUE"""),"Jovanović Mastilović Ivana")</f>
        <v>Jovanović Mastilović Ivana</v>
      </c>
      <c r="N78" s="11">
        <f>IFERROR(__xludf.DUMMYFUNCTION("""COMPUTED_VALUE"""),15.0)</f>
        <v>15</v>
      </c>
      <c r="O78" s="10">
        <f>IFERROR(__xludf.DUMMYFUNCTION("""COMPUTED_VALUE"""),0.0)</f>
        <v>0</v>
      </c>
      <c r="P78" s="10">
        <f>IFERROR(__xludf.DUMMYFUNCTION("""COMPUTED_VALUE"""),0.0)</f>
        <v>0</v>
      </c>
      <c r="Q78" s="10" t="str">
        <f>IFERROR(__xludf.DUMMYFUNCTION("""COMPUTED_VALUE"""),"-")</f>
        <v>-</v>
      </c>
      <c r="R78" s="10" t="str">
        <f>IFERROR(__xludf.DUMMYFUNCTION("""COMPUTED_VALUE"""),"-")</f>
        <v>-</v>
      </c>
      <c r="S78" s="10" t="str">
        <f>IFERROR(__xludf.DUMMYFUNCTION("""COMPUTED_VALUE"""),"-")</f>
        <v>-</v>
      </c>
      <c r="T78" s="11">
        <f>IFERROR(__xludf.DUMMYFUNCTION("""COMPUTED_VALUE"""),1.0)</f>
        <v>1</v>
      </c>
      <c r="U78" s="10">
        <f>IFERROR(__xludf.DUMMYFUNCTION("""COMPUTED_VALUE"""),1.0)</f>
        <v>1</v>
      </c>
      <c r="V78" s="10">
        <f>IFERROR(__xludf.DUMMYFUNCTION("""COMPUTED_VALUE"""),1.0)</f>
        <v>1</v>
      </c>
      <c r="W78" s="10">
        <f>IFERROR(__xludf.DUMMYFUNCTION("""COMPUTED_VALUE"""),1.0)</f>
        <v>1</v>
      </c>
      <c r="X78" s="10">
        <f>IFERROR(__xludf.DUMMYFUNCTION("""COMPUTED_VALUE"""),1.0)</f>
        <v>1</v>
      </c>
      <c r="Y78" s="10">
        <f>IFERROR(__xludf.DUMMYFUNCTION("""COMPUTED_VALUE"""),1.0)</f>
        <v>1</v>
      </c>
      <c r="Z78" s="10" t="str">
        <f>IFERROR(__xludf.DUMMYFUNCTION("""COMPUTED_VALUE"""),"TLE")</f>
        <v>TLE</v>
      </c>
      <c r="AA78" s="10" t="str">
        <f>IFERROR(__xludf.DUMMYFUNCTION("""COMPUTED_VALUE"""),"TLE")</f>
        <v>TLE</v>
      </c>
      <c r="AB78" s="10" t="str">
        <f>IFERROR(__xludf.DUMMYFUNCTION("""COMPUTED_VALUE"""),"TLE")</f>
        <v>TLE</v>
      </c>
      <c r="AC78" s="10" t="str">
        <f>IFERROR(__xludf.DUMMYFUNCTION("""COMPUTED_VALUE"""),"TLE")</f>
        <v>TLE</v>
      </c>
      <c r="AD78" s="10" t="str">
        <f>IFERROR(__xludf.DUMMYFUNCTION("""COMPUTED_VALUE"""),"TLE")</f>
        <v>TLE</v>
      </c>
      <c r="AE78" s="10" t="str">
        <f>IFERROR(__xludf.DUMMYFUNCTION("""COMPUTED_VALUE"""),"TLE")</f>
        <v>TLE</v>
      </c>
      <c r="AF78" s="10" t="str">
        <f>IFERROR(__xludf.DUMMYFUNCTION("""COMPUTED_VALUE"""),"TLE")</f>
        <v>TLE</v>
      </c>
      <c r="AG78" s="10" t="str">
        <f>IFERROR(__xludf.DUMMYFUNCTION("""COMPUTED_VALUE"""),"TLE")</f>
        <v>TLE</v>
      </c>
      <c r="AH78" s="10" t="str">
        <f>IFERROR(__xludf.DUMMYFUNCTION("""COMPUTED_VALUE"""),"TLE")</f>
        <v>TLE</v>
      </c>
      <c r="AI78" s="10" t="str">
        <f>IFERROR(__xludf.DUMMYFUNCTION("""COMPUTED_VALUE"""),"TLE")</f>
        <v>TLE</v>
      </c>
      <c r="AJ78" s="10" t="str">
        <f>IFERROR(__xludf.DUMMYFUNCTION("""COMPUTED_VALUE"""),"TLE")</f>
        <v>TLE</v>
      </c>
      <c r="AK78" s="10" t="str">
        <f>IFERROR(__xludf.DUMMYFUNCTION("""COMPUTED_VALUE"""),"TLE")</f>
        <v>TLE</v>
      </c>
      <c r="AL78" s="10" t="str">
        <f>IFERROR(__xludf.DUMMYFUNCTION("""COMPUTED_VALUE"""),"TLE")</f>
        <v>TLE</v>
      </c>
      <c r="AM78" s="10" t="str">
        <f>IFERROR(__xludf.DUMMYFUNCTION("""COMPUTED_VALUE"""),"TLE")</f>
        <v>TLE</v>
      </c>
      <c r="AN78" s="11" t="str">
        <f>IFERROR(__xludf.DUMMYFUNCTION("""COMPUTED_VALUE"""),"WA")</f>
        <v>WA</v>
      </c>
      <c r="AO78" s="10" t="str">
        <f>IFERROR(__xludf.DUMMYFUNCTION("""COMPUTED_VALUE"""),"WA")</f>
        <v>WA</v>
      </c>
      <c r="AP78" s="10" t="str">
        <f>IFERROR(__xludf.DUMMYFUNCTION("""COMPUTED_VALUE"""),"WA")</f>
        <v>WA</v>
      </c>
      <c r="AQ78" s="10" t="str">
        <f>IFERROR(__xludf.DUMMYFUNCTION("""COMPUTED_VALUE"""),"WA")</f>
        <v>WA</v>
      </c>
      <c r="AR78" s="10" t="str">
        <f>IFERROR(__xludf.DUMMYFUNCTION("""COMPUTED_VALUE"""),"WA")</f>
        <v>WA</v>
      </c>
      <c r="AS78" s="10" t="str">
        <f>IFERROR(__xludf.DUMMYFUNCTION("""COMPUTED_VALUE"""),"WA")</f>
        <v>WA</v>
      </c>
      <c r="AT78" s="10" t="str">
        <f>IFERROR(__xludf.DUMMYFUNCTION("""COMPUTED_VALUE"""),"WA")</f>
        <v>WA</v>
      </c>
      <c r="AU78" s="10" t="str">
        <f>IFERROR(__xludf.DUMMYFUNCTION("""COMPUTED_VALUE"""),"WA")</f>
        <v>WA</v>
      </c>
      <c r="AV78" s="10" t="str">
        <f>IFERROR(__xludf.DUMMYFUNCTION("""COMPUTED_VALUE"""),"WA")</f>
        <v>WA</v>
      </c>
      <c r="AW78" s="10" t="str">
        <f>IFERROR(__xludf.DUMMYFUNCTION("""COMPUTED_VALUE"""),"WA")</f>
        <v>WA</v>
      </c>
      <c r="AX78" s="10" t="str">
        <f>IFERROR(__xludf.DUMMYFUNCTION("""COMPUTED_VALUE"""),"WA")</f>
        <v>WA</v>
      </c>
      <c r="AY78" s="10" t="str">
        <f>IFERROR(__xludf.DUMMYFUNCTION("""COMPUTED_VALUE"""),"WA")</f>
        <v>WA</v>
      </c>
      <c r="AZ78" s="10" t="str">
        <f>IFERROR(__xludf.DUMMYFUNCTION("""COMPUTED_VALUE"""),"WA")</f>
        <v>WA</v>
      </c>
      <c r="BA78" s="10" t="str">
        <f>IFERROR(__xludf.DUMMYFUNCTION("""COMPUTED_VALUE"""),"WA")</f>
        <v>WA</v>
      </c>
      <c r="BB78" s="10" t="str">
        <f>IFERROR(__xludf.DUMMYFUNCTION("""COMPUTED_VALUE"""),"WA")</f>
        <v>WA</v>
      </c>
      <c r="BC78" s="10" t="str">
        <f>IFERROR(__xludf.DUMMYFUNCTION("""COMPUTED_VALUE"""),"WA")</f>
        <v>WA</v>
      </c>
      <c r="BD78" s="10" t="str">
        <f>IFERROR(__xludf.DUMMYFUNCTION("""COMPUTED_VALUE"""),"WA")</f>
        <v>WA</v>
      </c>
      <c r="BE78" s="10" t="str">
        <f>IFERROR(__xludf.DUMMYFUNCTION("""COMPUTED_VALUE"""),"WA")</f>
        <v>WA</v>
      </c>
      <c r="BF78" s="10" t="str">
        <f>IFERROR(__xludf.DUMMYFUNCTION("""COMPUTED_VALUE"""),"WA")</f>
        <v>WA</v>
      </c>
      <c r="BG78" s="10" t="str">
        <f>IFERROR(__xludf.DUMMYFUNCTION("""COMPUTED_VALUE"""),"WA")</f>
        <v>WA</v>
      </c>
      <c r="BH78" s="10" t="str">
        <f>IFERROR(__xludf.DUMMYFUNCTION("""COMPUTED_VALUE"""),"WA")</f>
        <v>WA</v>
      </c>
      <c r="BI78" s="10" t="str">
        <f>IFERROR(__xludf.DUMMYFUNCTION("""COMPUTED_VALUE"""),"WA")</f>
        <v>WA</v>
      </c>
      <c r="BJ78" s="10" t="str">
        <f>IFERROR(__xludf.DUMMYFUNCTION("""COMPUTED_VALUE"""),"WA")</f>
        <v>WA</v>
      </c>
      <c r="BK78" s="10" t="str">
        <f>IFERROR(__xludf.DUMMYFUNCTION("""COMPUTED_VALUE"""),"WA")</f>
        <v>WA</v>
      </c>
      <c r="BL78" s="11">
        <f>IFERROR(__xludf.DUMMYFUNCTION("""COMPUTED_VALUE"""),1.0)</f>
        <v>1</v>
      </c>
      <c r="BM78" s="10" t="str">
        <f>IFERROR(__xludf.DUMMYFUNCTION("""COMPUTED_VALUE"""),"WA")</f>
        <v>WA</v>
      </c>
      <c r="BN78" s="10" t="str">
        <f>IFERROR(__xludf.DUMMYFUNCTION("""COMPUTED_VALUE"""),"TLE")</f>
        <v>TLE</v>
      </c>
      <c r="BO78" s="10" t="str">
        <f>IFERROR(__xludf.DUMMYFUNCTION("""COMPUTED_VALUE"""),"TLE")</f>
        <v>TLE</v>
      </c>
      <c r="BP78" s="10" t="str">
        <f>IFERROR(__xludf.DUMMYFUNCTION("""COMPUTED_VALUE"""),"TLE")</f>
        <v>TLE</v>
      </c>
      <c r="BQ78" s="10" t="str">
        <f>IFERROR(__xludf.DUMMYFUNCTION("""COMPUTED_VALUE"""),"TLE")</f>
        <v>TLE</v>
      </c>
      <c r="BR78" s="10" t="str">
        <f>IFERROR(__xludf.DUMMYFUNCTION("""COMPUTED_VALUE"""),"TLE")</f>
        <v>TLE</v>
      </c>
      <c r="BS78" s="10" t="str">
        <f>IFERROR(__xludf.DUMMYFUNCTION("""COMPUTED_VALUE"""),"TLE")</f>
        <v>TLE</v>
      </c>
      <c r="BT78" s="10" t="str">
        <f>IFERROR(__xludf.DUMMYFUNCTION("""COMPUTED_VALUE"""),"TLE")</f>
        <v>TLE</v>
      </c>
      <c r="BU78" s="10">
        <f>IFERROR(__xludf.DUMMYFUNCTION("""COMPUTED_VALUE"""),1.0)</f>
        <v>1</v>
      </c>
      <c r="BV78" s="10">
        <f>IFERROR(__xludf.DUMMYFUNCTION("""COMPUTED_VALUE"""),1.0)</f>
        <v>1</v>
      </c>
      <c r="BW78" s="10">
        <f>IFERROR(__xludf.DUMMYFUNCTION("""COMPUTED_VALUE"""),1.0)</f>
        <v>1</v>
      </c>
      <c r="BX78" s="10" t="str">
        <f>IFERROR(__xludf.DUMMYFUNCTION("""COMPUTED_VALUE"""),"WA")</f>
        <v>WA</v>
      </c>
      <c r="BY78" s="10" t="str">
        <f>IFERROR(__xludf.DUMMYFUNCTION("""COMPUTED_VALUE"""),"WA")</f>
        <v>WA</v>
      </c>
      <c r="BZ78" s="10" t="str">
        <f>IFERROR(__xludf.DUMMYFUNCTION("""COMPUTED_VALUE"""),"WA")</f>
        <v>WA</v>
      </c>
      <c r="CA78" s="10" t="str">
        <f>IFERROR(__xludf.DUMMYFUNCTION("""COMPUTED_VALUE"""),"WA")</f>
        <v>WA</v>
      </c>
      <c r="CB78" s="10" t="str">
        <f>IFERROR(__xludf.DUMMYFUNCTION("""COMPUTED_VALUE"""),"WA")</f>
        <v>WA</v>
      </c>
      <c r="CC78" s="10" t="str">
        <f>IFERROR(__xludf.DUMMYFUNCTION("""COMPUTED_VALUE"""),"WA")</f>
        <v>WA</v>
      </c>
      <c r="CD78" s="10" t="str">
        <f>IFERROR(__xludf.DUMMYFUNCTION("""COMPUTED_VALUE"""),"WA")</f>
        <v>WA</v>
      </c>
      <c r="CE78" s="10" t="str">
        <f>IFERROR(__xludf.DUMMYFUNCTION("""COMPUTED_VALUE"""),"TLE")</f>
        <v>TLE</v>
      </c>
      <c r="CF78" s="10" t="str">
        <f>IFERROR(__xludf.DUMMYFUNCTION("""COMPUTED_VALUE"""),"TLE")</f>
        <v>TLE</v>
      </c>
      <c r="CG78" s="10" t="str">
        <f>IFERROR(__xludf.DUMMYFUNCTION("""COMPUTED_VALUE"""),"TLE")</f>
        <v>TLE</v>
      </c>
      <c r="CH78" s="10" t="str">
        <f>IFERROR(__xludf.DUMMYFUNCTION("""COMPUTED_VALUE"""),"TLE")</f>
        <v>TLE</v>
      </c>
      <c r="CI78" s="10" t="str">
        <f>IFERROR(__xludf.DUMMYFUNCTION("""COMPUTED_VALUE"""),"TLE")</f>
        <v>TLE</v>
      </c>
      <c r="CJ78" s="10" t="str">
        <f>IFERROR(__xludf.DUMMYFUNCTION("""COMPUTED_VALUE"""),"TLE")</f>
        <v>TLE</v>
      </c>
      <c r="CK78" s="10" t="str">
        <f>IFERROR(__xludf.DUMMYFUNCTION("""COMPUTED_VALUE"""),"TLE")</f>
        <v>TLE</v>
      </c>
      <c r="CL78" s="10" t="str">
        <f>IFERROR(__xludf.DUMMYFUNCTION("""COMPUTED_VALUE"""),"TLE")</f>
        <v>TLE</v>
      </c>
      <c r="CM78" s="10" t="str">
        <f>IFERROR(__xludf.DUMMYFUNCTION("""COMPUTED_VALUE"""),"TLE")</f>
        <v>TLE</v>
      </c>
      <c r="CN78" s="10" t="str">
        <f>IFERROR(__xludf.DUMMYFUNCTION("""COMPUTED_VALUE"""),"TLE")</f>
        <v>TLE</v>
      </c>
      <c r="CO78" s="11" t="str">
        <f>IFERROR(__xludf.DUMMYFUNCTION("""COMPUTED_VALUE"""),"-")</f>
        <v>-</v>
      </c>
      <c r="CP78" s="10" t="str">
        <f>IFERROR(__xludf.DUMMYFUNCTION("""COMPUTED_VALUE"""),"-")</f>
        <v>-</v>
      </c>
      <c r="CQ78" s="10" t="str">
        <f>IFERROR(__xludf.DUMMYFUNCTION("""COMPUTED_VALUE"""),"-")</f>
        <v>-</v>
      </c>
      <c r="CR78" s="10" t="str">
        <f>IFERROR(__xludf.DUMMYFUNCTION("""COMPUTED_VALUE"""),"-")</f>
        <v>-</v>
      </c>
      <c r="CS78" s="10" t="str">
        <f>IFERROR(__xludf.DUMMYFUNCTION("""COMPUTED_VALUE"""),"-")</f>
        <v>-</v>
      </c>
      <c r="CT78" s="10" t="str">
        <f>IFERROR(__xludf.DUMMYFUNCTION("""COMPUTED_VALUE"""),"-")</f>
        <v>-</v>
      </c>
      <c r="CU78" s="10" t="str">
        <f>IFERROR(__xludf.DUMMYFUNCTION("""COMPUTED_VALUE"""),"-")</f>
        <v>-</v>
      </c>
      <c r="CV78" s="10" t="str">
        <f>IFERROR(__xludf.DUMMYFUNCTION("""COMPUTED_VALUE"""),"-")</f>
        <v>-</v>
      </c>
      <c r="CW78" s="10" t="str">
        <f>IFERROR(__xludf.DUMMYFUNCTION("""COMPUTED_VALUE"""),"-")</f>
        <v>-</v>
      </c>
      <c r="CX78" s="10" t="str">
        <f>IFERROR(__xludf.DUMMYFUNCTION("""COMPUTED_VALUE"""),"-")</f>
        <v>-</v>
      </c>
      <c r="CY78" s="10" t="str">
        <f>IFERROR(__xludf.DUMMYFUNCTION("""COMPUTED_VALUE"""),"-")</f>
        <v>-</v>
      </c>
      <c r="CZ78" s="10" t="str">
        <f>IFERROR(__xludf.DUMMYFUNCTION("""COMPUTED_VALUE"""),"-")</f>
        <v>-</v>
      </c>
      <c r="DA78" s="10" t="str">
        <f>IFERROR(__xludf.DUMMYFUNCTION("""COMPUTED_VALUE"""),"-")</f>
        <v>-</v>
      </c>
      <c r="DB78" s="10" t="str">
        <f>IFERROR(__xludf.DUMMYFUNCTION("""COMPUTED_VALUE"""),"-")</f>
        <v>-</v>
      </c>
      <c r="DC78" s="10" t="str">
        <f>IFERROR(__xludf.DUMMYFUNCTION("""COMPUTED_VALUE"""),"-")</f>
        <v>-</v>
      </c>
      <c r="DD78" s="10" t="str">
        <f>IFERROR(__xludf.DUMMYFUNCTION("""COMPUTED_VALUE"""),"-")</f>
        <v>-</v>
      </c>
      <c r="DE78" s="10" t="str">
        <f>IFERROR(__xludf.DUMMYFUNCTION("""COMPUTED_VALUE"""),"-")</f>
        <v>-</v>
      </c>
      <c r="DF78" s="10" t="str">
        <f>IFERROR(__xludf.DUMMYFUNCTION("""COMPUTED_VALUE"""),"-")</f>
        <v>-</v>
      </c>
      <c r="DG78" s="10" t="str">
        <f>IFERROR(__xludf.DUMMYFUNCTION("""COMPUTED_VALUE"""),"-")</f>
        <v>-</v>
      </c>
      <c r="DH78" s="10" t="str">
        <f>IFERROR(__xludf.DUMMYFUNCTION("""COMPUTED_VALUE"""),"-")</f>
        <v>-</v>
      </c>
      <c r="DI78" s="10" t="str">
        <f>IFERROR(__xludf.DUMMYFUNCTION("""COMPUTED_VALUE"""),"-")</f>
        <v>-</v>
      </c>
      <c r="DJ78" s="10" t="str">
        <f>IFERROR(__xludf.DUMMYFUNCTION("""COMPUTED_VALUE"""),"-")</f>
        <v>-</v>
      </c>
      <c r="DK78" s="10" t="str">
        <f>IFERROR(__xludf.DUMMYFUNCTION("""COMPUTED_VALUE"""),"-")</f>
        <v>-</v>
      </c>
      <c r="DL78" s="10" t="str">
        <f>IFERROR(__xludf.DUMMYFUNCTION("""COMPUTED_VALUE"""),"-")</f>
        <v>-</v>
      </c>
      <c r="DM78" s="10" t="str">
        <f>IFERROR(__xludf.DUMMYFUNCTION("""COMPUTED_VALUE"""),"-")</f>
        <v>-</v>
      </c>
      <c r="DN78" s="10" t="str">
        <f>IFERROR(__xludf.DUMMYFUNCTION("""COMPUTED_VALUE"""),"-")</f>
        <v>-</v>
      </c>
      <c r="DO78" s="10" t="str">
        <f>IFERROR(__xludf.DUMMYFUNCTION("""COMPUTED_VALUE"""),"-")</f>
        <v>-</v>
      </c>
      <c r="DP78" s="10" t="str">
        <f>IFERROR(__xludf.DUMMYFUNCTION("""COMPUTED_VALUE"""),"-")</f>
        <v>-</v>
      </c>
      <c r="DQ78" s="10" t="str">
        <f>IFERROR(__xludf.DUMMYFUNCTION("""COMPUTED_VALUE"""),"-")</f>
        <v>-</v>
      </c>
      <c r="DR78" s="10" t="str">
        <f>IFERROR(__xludf.DUMMYFUNCTION("""COMPUTED_VALUE"""),"-")</f>
        <v>-</v>
      </c>
      <c r="DS78" s="10" t="str">
        <f>IFERROR(__xludf.DUMMYFUNCTION("""COMPUTED_VALUE"""),"-")</f>
        <v>-</v>
      </c>
      <c r="DT78" s="10" t="str">
        <f>IFERROR(__xludf.DUMMYFUNCTION("""COMPUTED_VALUE"""),"-")</f>
        <v>-</v>
      </c>
      <c r="DU78" s="10" t="str">
        <f>IFERROR(__xludf.DUMMYFUNCTION("""COMPUTED_VALUE"""),"-")</f>
        <v>-</v>
      </c>
      <c r="DV78" s="10" t="str">
        <f>IFERROR(__xludf.DUMMYFUNCTION("""COMPUTED_VALUE"""),"-")</f>
        <v>-</v>
      </c>
      <c r="DW78" s="10" t="str">
        <f>IFERROR(__xludf.DUMMYFUNCTION("""COMPUTED_VALUE"""),"-")</f>
        <v>-</v>
      </c>
      <c r="DX78" s="10" t="str">
        <f>IFERROR(__xludf.DUMMYFUNCTION("""COMPUTED_VALUE"""),"-")</f>
        <v>-</v>
      </c>
      <c r="DY78" s="10" t="str">
        <f>IFERROR(__xludf.DUMMYFUNCTION("""COMPUTED_VALUE"""),"-")</f>
        <v>-</v>
      </c>
      <c r="DZ78" s="10" t="str">
        <f>IFERROR(__xludf.DUMMYFUNCTION("""COMPUTED_VALUE"""),"-")</f>
        <v>-</v>
      </c>
      <c r="EA78" s="10" t="str">
        <f>IFERROR(__xludf.DUMMYFUNCTION("""COMPUTED_VALUE"""),"-")</f>
        <v>-</v>
      </c>
      <c r="EB78" s="10" t="str">
        <f>IFERROR(__xludf.DUMMYFUNCTION("""COMPUTED_VALUE"""),"-")</f>
        <v>-</v>
      </c>
      <c r="EC78" s="10" t="str">
        <f>IFERROR(__xludf.DUMMYFUNCTION("""COMPUTED_VALUE"""),"-")</f>
        <v>-</v>
      </c>
      <c r="ED78" s="10" t="str">
        <f>IFERROR(__xludf.DUMMYFUNCTION("""COMPUTED_VALUE"""),"-")</f>
        <v>-</v>
      </c>
      <c r="EE78" s="10" t="str">
        <f>IFERROR(__xludf.DUMMYFUNCTION("""COMPUTED_VALUE"""),"-")</f>
        <v>-</v>
      </c>
      <c r="EF78" s="10" t="str">
        <f>IFERROR(__xludf.DUMMYFUNCTION("""COMPUTED_VALUE"""),"-")</f>
        <v>-</v>
      </c>
      <c r="EG78" s="10" t="str">
        <f>IFERROR(__xludf.DUMMYFUNCTION("""COMPUTED_VALUE"""),"-")</f>
        <v>-</v>
      </c>
      <c r="EH78" s="10" t="str">
        <f>IFERROR(__xludf.DUMMYFUNCTION("""COMPUTED_VALUE"""),"-")</f>
        <v>-</v>
      </c>
      <c r="EI78" s="10" t="str">
        <f>IFERROR(__xludf.DUMMYFUNCTION("""COMPUTED_VALUE"""),"-")</f>
        <v>-</v>
      </c>
      <c r="EJ78" s="10" t="str">
        <f>IFERROR(__xludf.DUMMYFUNCTION("""COMPUTED_VALUE"""),"-")</f>
        <v>-</v>
      </c>
      <c r="EK78" s="10" t="str">
        <f>IFERROR(__xludf.DUMMYFUNCTION("""COMPUTED_VALUE"""),"-")</f>
        <v>-</v>
      </c>
      <c r="EL78" s="10" t="str">
        <f>IFERROR(__xludf.DUMMYFUNCTION("""COMPUTED_VALUE"""),"-")</f>
        <v>-</v>
      </c>
      <c r="EM78" s="10" t="str">
        <f>IFERROR(__xludf.DUMMYFUNCTION("""COMPUTED_VALUE"""),"-")</f>
        <v>-</v>
      </c>
      <c r="EN78" s="10" t="str">
        <f>IFERROR(__xludf.DUMMYFUNCTION("""COMPUTED_VALUE"""),"-")</f>
        <v>-</v>
      </c>
      <c r="EO78" s="10" t="str">
        <f>IFERROR(__xludf.DUMMYFUNCTION("""COMPUTED_VALUE"""),"-")</f>
        <v>-</v>
      </c>
      <c r="EP78" s="10" t="str">
        <f>IFERROR(__xludf.DUMMYFUNCTION("""COMPUTED_VALUE"""),"-")</f>
        <v>-</v>
      </c>
      <c r="EQ78" s="10" t="str">
        <f>IFERROR(__xludf.DUMMYFUNCTION("""COMPUTED_VALUE"""),"-")</f>
        <v>-</v>
      </c>
      <c r="ER78" s="10" t="str">
        <f>IFERROR(__xludf.DUMMYFUNCTION("""COMPUTED_VALUE"""),"-")</f>
        <v>-</v>
      </c>
      <c r="ES78" s="10" t="str">
        <f>IFERROR(__xludf.DUMMYFUNCTION("""COMPUTED_VALUE"""),"-")</f>
        <v>-</v>
      </c>
      <c r="ET78" s="10" t="str">
        <f>IFERROR(__xludf.DUMMYFUNCTION("""COMPUTED_VALUE"""),"-")</f>
        <v>-</v>
      </c>
      <c r="EU78" s="10" t="str">
        <f>IFERROR(__xludf.DUMMYFUNCTION("""COMPUTED_VALUE"""),"-")</f>
        <v>-</v>
      </c>
      <c r="EV78" s="10" t="str">
        <f>IFERROR(__xludf.DUMMYFUNCTION("""COMPUTED_VALUE"""),"-")</f>
        <v>-</v>
      </c>
      <c r="EW78" s="10" t="str">
        <f>IFERROR(__xludf.DUMMYFUNCTION("""COMPUTED_VALUE"""),"-")</f>
        <v>-</v>
      </c>
      <c r="EX78" s="10" t="str">
        <f>IFERROR(__xludf.DUMMYFUNCTION("""COMPUTED_VALUE"""),"-")</f>
        <v>-</v>
      </c>
      <c r="EY78" s="10" t="str">
        <f>IFERROR(__xludf.DUMMYFUNCTION("""COMPUTED_VALUE"""),"-")</f>
        <v>-</v>
      </c>
      <c r="EZ78" s="10" t="str">
        <f>IFERROR(__xludf.DUMMYFUNCTION("""COMPUTED_VALUE"""),"-")</f>
        <v>-</v>
      </c>
      <c r="FA78" s="10" t="str">
        <f>IFERROR(__xludf.DUMMYFUNCTION("""COMPUTED_VALUE"""),"-")</f>
        <v>-</v>
      </c>
      <c r="FB78" s="10" t="str">
        <f>IFERROR(__xludf.DUMMYFUNCTION("""COMPUTED_VALUE"""),"-")</f>
        <v>-</v>
      </c>
      <c r="FC78" s="10" t="str">
        <f>IFERROR(__xludf.DUMMYFUNCTION("""COMPUTED_VALUE"""),"-")</f>
        <v>-</v>
      </c>
      <c r="FD78" s="11" t="str">
        <f>IFERROR(__xludf.DUMMYFUNCTION("""COMPUTED_VALUE"""),"-")</f>
        <v>-</v>
      </c>
      <c r="FE78" s="10" t="str">
        <f>IFERROR(__xludf.DUMMYFUNCTION("""COMPUTED_VALUE"""),"-")</f>
        <v>-</v>
      </c>
      <c r="FF78" s="10" t="str">
        <f>IFERROR(__xludf.DUMMYFUNCTION("""COMPUTED_VALUE"""),"-")</f>
        <v>-</v>
      </c>
      <c r="FG78" s="10" t="str">
        <f>IFERROR(__xludf.DUMMYFUNCTION("""COMPUTED_VALUE"""),"-")</f>
        <v>-</v>
      </c>
      <c r="FH78" s="10" t="str">
        <f>IFERROR(__xludf.DUMMYFUNCTION("""COMPUTED_VALUE"""),"-")</f>
        <v>-</v>
      </c>
      <c r="FI78" s="10" t="str">
        <f>IFERROR(__xludf.DUMMYFUNCTION("""COMPUTED_VALUE"""),"-")</f>
        <v>-</v>
      </c>
      <c r="FJ78" s="10" t="str">
        <f>IFERROR(__xludf.DUMMYFUNCTION("""COMPUTED_VALUE"""),"-")</f>
        <v>-</v>
      </c>
      <c r="FK78" s="10" t="str">
        <f>IFERROR(__xludf.DUMMYFUNCTION("""COMPUTED_VALUE"""),"-")</f>
        <v>-</v>
      </c>
      <c r="FL78" s="10" t="str">
        <f>IFERROR(__xludf.DUMMYFUNCTION("""COMPUTED_VALUE"""),"-")</f>
        <v>-</v>
      </c>
      <c r="FM78" s="10" t="str">
        <f>IFERROR(__xludf.DUMMYFUNCTION("""COMPUTED_VALUE"""),"-")</f>
        <v>-</v>
      </c>
      <c r="FN78" s="10" t="str">
        <f>IFERROR(__xludf.DUMMYFUNCTION("""COMPUTED_VALUE"""),"-")</f>
        <v>-</v>
      </c>
      <c r="FO78" s="10" t="str">
        <f>IFERROR(__xludf.DUMMYFUNCTION("""COMPUTED_VALUE"""),"-")</f>
        <v>-</v>
      </c>
      <c r="FP78" s="10" t="str">
        <f>IFERROR(__xludf.DUMMYFUNCTION("""COMPUTED_VALUE"""),"-")</f>
        <v>-</v>
      </c>
      <c r="FQ78" s="10" t="str">
        <f>IFERROR(__xludf.DUMMYFUNCTION("""COMPUTED_VALUE"""),"-")</f>
        <v>-</v>
      </c>
      <c r="FR78" s="10" t="str">
        <f>IFERROR(__xludf.DUMMYFUNCTION("""COMPUTED_VALUE"""),"-")</f>
        <v>-</v>
      </c>
      <c r="FS78" s="10" t="str">
        <f>IFERROR(__xludf.DUMMYFUNCTION("""COMPUTED_VALUE"""),"-")</f>
        <v>-</v>
      </c>
      <c r="FT78" s="10" t="str">
        <f>IFERROR(__xludf.DUMMYFUNCTION("""COMPUTED_VALUE"""),"-")</f>
        <v>-</v>
      </c>
      <c r="FU78" s="10" t="str">
        <f>IFERROR(__xludf.DUMMYFUNCTION("""COMPUTED_VALUE"""),"-")</f>
        <v>-</v>
      </c>
      <c r="FV78" s="10" t="str">
        <f>IFERROR(__xludf.DUMMYFUNCTION("""COMPUTED_VALUE"""),"-")</f>
        <v>-</v>
      </c>
      <c r="FW78" s="10" t="str">
        <f>IFERROR(__xludf.DUMMYFUNCTION("""COMPUTED_VALUE"""),"-")</f>
        <v>-</v>
      </c>
      <c r="FX78" s="10" t="str">
        <f>IFERROR(__xludf.DUMMYFUNCTION("""COMPUTED_VALUE"""),"-")</f>
        <v>-</v>
      </c>
      <c r="FY78" s="10" t="str">
        <f>IFERROR(__xludf.DUMMYFUNCTION("""COMPUTED_VALUE"""),"-")</f>
        <v>-</v>
      </c>
      <c r="FZ78" s="10" t="str">
        <f>IFERROR(__xludf.DUMMYFUNCTION("""COMPUTED_VALUE"""),"-")</f>
        <v>-</v>
      </c>
      <c r="GA78" s="10" t="str">
        <f>IFERROR(__xludf.DUMMYFUNCTION("""COMPUTED_VALUE"""),"-")</f>
        <v>-</v>
      </c>
      <c r="GB78" s="10" t="str">
        <f>IFERROR(__xludf.DUMMYFUNCTION("""COMPUTED_VALUE"""),"-")</f>
        <v>-</v>
      </c>
      <c r="GC78" s="10" t="str">
        <f>IFERROR(__xludf.DUMMYFUNCTION("""COMPUTED_VALUE"""),"-")</f>
        <v>-</v>
      </c>
      <c r="GD78" s="10" t="str">
        <f>IFERROR(__xludf.DUMMYFUNCTION("""COMPUTED_VALUE"""),"-")</f>
        <v>-</v>
      </c>
      <c r="GE78" s="10" t="str">
        <f>IFERROR(__xludf.DUMMYFUNCTION("""COMPUTED_VALUE"""),"-")</f>
        <v>-</v>
      </c>
      <c r="GF78" s="10" t="str">
        <f>IFERROR(__xludf.DUMMYFUNCTION("""COMPUTED_VALUE"""),"-")</f>
        <v>-</v>
      </c>
      <c r="GG78" s="10" t="str">
        <f>IFERROR(__xludf.DUMMYFUNCTION("""COMPUTED_VALUE"""),"-")</f>
        <v>-</v>
      </c>
      <c r="GH78" s="10" t="str">
        <f>IFERROR(__xludf.DUMMYFUNCTION("""COMPUTED_VALUE"""),"-")</f>
        <v>-</v>
      </c>
      <c r="GI78" s="10" t="str">
        <f>IFERROR(__xludf.DUMMYFUNCTION("""COMPUTED_VALUE"""),"-")</f>
        <v>-</v>
      </c>
      <c r="GJ78" s="10" t="str">
        <f>IFERROR(__xludf.DUMMYFUNCTION("""COMPUTED_VALUE"""),"-")</f>
        <v>-</v>
      </c>
      <c r="GK78" s="10" t="str">
        <f>IFERROR(__xludf.DUMMYFUNCTION("""COMPUTED_VALUE"""),"-")</f>
        <v>-</v>
      </c>
      <c r="GL78" s="10" t="str">
        <f>IFERROR(__xludf.DUMMYFUNCTION("""COMPUTED_VALUE"""),"-")</f>
        <v>-</v>
      </c>
      <c r="GM78" s="10" t="str">
        <f>IFERROR(__xludf.DUMMYFUNCTION("""COMPUTED_VALUE"""),"-")</f>
        <v>-</v>
      </c>
      <c r="GN78" s="10" t="str">
        <f>IFERROR(__xludf.DUMMYFUNCTION("""COMPUTED_VALUE"""),"-")</f>
        <v>-</v>
      </c>
      <c r="GO78" s="10" t="str">
        <f>IFERROR(__xludf.DUMMYFUNCTION("""COMPUTED_VALUE"""),"-")</f>
        <v>-</v>
      </c>
      <c r="GP78" s="10" t="str">
        <f>IFERROR(__xludf.DUMMYFUNCTION("""COMPUTED_VALUE"""),"-")</f>
        <v>-</v>
      </c>
      <c r="GQ78" s="10" t="str">
        <f>IFERROR(__xludf.DUMMYFUNCTION("""COMPUTED_VALUE"""),"-")</f>
        <v>-</v>
      </c>
      <c r="GR78" s="10" t="str">
        <f>IFERROR(__xludf.DUMMYFUNCTION("""COMPUTED_VALUE"""),"-")</f>
        <v>-</v>
      </c>
      <c r="GS78" s="10" t="str">
        <f>IFERROR(__xludf.DUMMYFUNCTION("""COMPUTED_VALUE"""),"-")</f>
        <v>-</v>
      </c>
      <c r="GT78" s="10" t="str">
        <f>IFERROR(__xludf.DUMMYFUNCTION("""COMPUTED_VALUE"""),"-")</f>
        <v>-</v>
      </c>
      <c r="GU78" s="10" t="str">
        <f>IFERROR(__xludf.DUMMYFUNCTION("""COMPUTED_VALUE"""),"-")</f>
        <v>-</v>
      </c>
      <c r="GV78" s="10" t="str">
        <f>IFERROR(__xludf.DUMMYFUNCTION("""COMPUTED_VALUE"""),"-")</f>
        <v>-</v>
      </c>
      <c r="GW78" s="10" t="str">
        <f>IFERROR(__xludf.DUMMYFUNCTION("""COMPUTED_VALUE"""),"-")</f>
        <v>-</v>
      </c>
      <c r="GX78" s="10" t="str">
        <f>IFERROR(__xludf.DUMMYFUNCTION("""COMPUTED_VALUE"""),"-")</f>
        <v>-</v>
      </c>
      <c r="GY78" s="10" t="str">
        <f>IFERROR(__xludf.DUMMYFUNCTION("""COMPUTED_VALUE"""),"-")</f>
        <v>-</v>
      </c>
      <c r="GZ78" s="10" t="str">
        <f>IFERROR(__xludf.DUMMYFUNCTION("""COMPUTED_VALUE"""),"-")</f>
        <v>-</v>
      </c>
      <c r="HA78" s="10" t="str">
        <f>IFERROR(__xludf.DUMMYFUNCTION("""COMPUTED_VALUE"""),"-")</f>
        <v>-</v>
      </c>
      <c r="HB78" s="10" t="str">
        <f>IFERROR(__xludf.DUMMYFUNCTION("""COMPUTED_VALUE"""),"-")</f>
        <v>-</v>
      </c>
      <c r="HC78" s="10" t="str">
        <f>IFERROR(__xludf.DUMMYFUNCTION("""COMPUTED_VALUE"""),"-")</f>
        <v>-</v>
      </c>
      <c r="HD78" s="10" t="str">
        <f>IFERROR(__xludf.DUMMYFUNCTION("""COMPUTED_VALUE"""),"-")</f>
        <v>-</v>
      </c>
      <c r="HE78" s="10" t="str">
        <f>IFERROR(__xludf.DUMMYFUNCTION("""COMPUTED_VALUE"""),"-")</f>
        <v>-</v>
      </c>
      <c r="HF78" s="10" t="str">
        <f>IFERROR(__xludf.DUMMYFUNCTION("""COMPUTED_VALUE"""),"-")</f>
        <v>-</v>
      </c>
      <c r="HG78" s="10" t="str">
        <f>IFERROR(__xludf.DUMMYFUNCTION("""COMPUTED_VALUE"""),"-")</f>
        <v>-</v>
      </c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</row>
    <row r="79">
      <c r="A79" s="7"/>
      <c r="B79" s="8"/>
      <c r="C79" s="8" t="str">
        <f t="shared" si="1"/>
        <v>70 - 83</v>
      </c>
      <c r="D79" s="7" t="str">
        <f>IFERROR(__xludf.DUMMYFUNCTION("""COMPUTED_VALUE"""),"filipned2003")</f>
        <v>filipned2003</v>
      </c>
      <c r="E79" s="7" t="str">
        <f>IFERROR(__xludf.DUMMYFUNCTION("""COMPUTED_VALUE"""),"filip")</f>
        <v>filip</v>
      </c>
      <c r="F79" s="7" t="str">
        <f>IFERROR(__xludf.DUMMYFUNCTION("""COMPUTED_VALUE"""),"nedeljkovic")</f>
        <v>nedeljkovic</v>
      </c>
      <c r="G79" s="9">
        <f>IFERROR(__xludf.DUMMYFUNCTION("""COMPUTED_VALUE"""),15.0)</f>
        <v>15</v>
      </c>
      <c r="H79" s="7" t="str">
        <f>IFERROR(__xludf.DUMMYFUNCTION("""COMPUTED_VALUE"""),"ODOBREN")</f>
        <v>ODOBREN</v>
      </c>
      <c r="I79" s="7" t="str">
        <f>IFERROR(__xludf.DUMMYFUNCTION("""COMPUTED_VALUE"""),"Trstenik")</f>
        <v>Trstenik</v>
      </c>
      <c r="J79" s="7" t="str">
        <f>IFERROR(__xludf.DUMMYFUNCTION("""COMPUTED_VALUE"""),"Gimnazija Vuk Karadžić")</f>
        <v>Gimnazija Vuk Karadžić</v>
      </c>
      <c r="K79" s="7" t="str">
        <f>IFERROR(__xludf.DUMMYFUNCTION("""COMPUTED_VALUE"""),"I")</f>
        <v>I</v>
      </c>
      <c r="L79" s="7" t="str">
        <f>IFERROR(__xludf.DUMMYFUNCTION("""COMPUTED_VALUE"""),"B")</f>
        <v>B</v>
      </c>
      <c r="M79" s="7" t="str">
        <f>IFERROR(__xludf.DUMMYFUNCTION("""COMPUTED_VALUE"""),"Snežana Vukčević")</f>
        <v>Snežana Vukčević</v>
      </c>
      <c r="N79" s="11">
        <f>IFERROR(__xludf.DUMMYFUNCTION("""COMPUTED_VALUE"""),15.0)</f>
        <v>15</v>
      </c>
      <c r="O79" s="10">
        <f>IFERROR(__xludf.DUMMYFUNCTION("""COMPUTED_VALUE"""),0.0)</f>
        <v>0</v>
      </c>
      <c r="P79" s="10" t="str">
        <f>IFERROR(__xludf.DUMMYFUNCTION("""COMPUTED_VALUE"""),"-")</f>
        <v>-</v>
      </c>
      <c r="Q79" s="10" t="str">
        <f>IFERROR(__xludf.DUMMYFUNCTION("""COMPUTED_VALUE"""),"-")</f>
        <v>-</v>
      </c>
      <c r="R79" s="10" t="str">
        <f>IFERROR(__xludf.DUMMYFUNCTION("""COMPUTED_VALUE"""),"-")</f>
        <v>-</v>
      </c>
      <c r="S79" s="10" t="str">
        <f>IFERROR(__xludf.DUMMYFUNCTION("""COMPUTED_VALUE"""),"-")</f>
        <v>-</v>
      </c>
      <c r="T79" s="11">
        <f>IFERROR(__xludf.DUMMYFUNCTION("""COMPUTED_VALUE"""),1.0)</f>
        <v>1</v>
      </c>
      <c r="U79" s="10">
        <f>IFERROR(__xludf.DUMMYFUNCTION("""COMPUTED_VALUE"""),1.0)</f>
        <v>1</v>
      </c>
      <c r="V79" s="10">
        <f>IFERROR(__xludf.DUMMYFUNCTION("""COMPUTED_VALUE"""),1.0)</f>
        <v>1</v>
      </c>
      <c r="W79" s="10">
        <f>IFERROR(__xludf.DUMMYFUNCTION("""COMPUTED_VALUE"""),1.0)</f>
        <v>1</v>
      </c>
      <c r="X79" s="10">
        <f>IFERROR(__xludf.DUMMYFUNCTION("""COMPUTED_VALUE"""),1.0)</f>
        <v>1</v>
      </c>
      <c r="Y79" s="10">
        <f>IFERROR(__xludf.DUMMYFUNCTION("""COMPUTED_VALUE"""),1.0)</f>
        <v>1</v>
      </c>
      <c r="Z79" s="10" t="str">
        <f>IFERROR(__xludf.DUMMYFUNCTION("""COMPUTED_VALUE"""),"MLE")</f>
        <v>MLE</v>
      </c>
      <c r="AA79" s="10" t="str">
        <f>IFERROR(__xludf.DUMMYFUNCTION("""COMPUTED_VALUE"""),"MLE")</f>
        <v>MLE</v>
      </c>
      <c r="AB79" s="10" t="str">
        <f>IFERROR(__xludf.DUMMYFUNCTION("""COMPUTED_VALUE"""),"MLE")</f>
        <v>MLE</v>
      </c>
      <c r="AC79" s="10" t="str">
        <f>IFERROR(__xludf.DUMMYFUNCTION("""COMPUTED_VALUE"""),"MLE")</f>
        <v>MLE</v>
      </c>
      <c r="AD79" s="10" t="str">
        <f>IFERROR(__xludf.DUMMYFUNCTION("""COMPUTED_VALUE"""),"MLE")</f>
        <v>MLE</v>
      </c>
      <c r="AE79" s="10" t="str">
        <f>IFERROR(__xludf.DUMMYFUNCTION("""COMPUTED_VALUE"""),"MLE")</f>
        <v>MLE</v>
      </c>
      <c r="AF79" s="10" t="str">
        <f>IFERROR(__xludf.DUMMYFUNCTION("""COMPUTED_VALUE"""),"MLE")</f>
        <v>MLE</v>
      </c>
      <c r="AG79" s="10" t="str">
        <f>IFERROR(__xludf.DUMMYFUNCTION("""COMPUTED_VALUE"""),"MLE")</f>
        <v>MLE</v>
      </c>
      <c r="AH79" s="10" t="str">
        <f>IFERROR(__xludf.DUMMYFUNCTION("""COMPUTED_VALUE"""),"MLE")</f>
        <v>MLE</v>
      </c>
      <c r="AI79" s="10" t="str">
        <f>IFERROR(__xludf.DUMMYFUNCTION("""COMPUTED_VALUE"""),"MLE")</f>
        <v>MLE</v>
      </c>
      <c r="AJ79" s="10" t="str">
        <f>IFERROR(__xludf.DUMMYFUNCTION("""COMPUTED_VALUE"""),"MLE")</f>
        <v>MLE</v>
      </c>
      <c r="AK79" s="10" t="str">
        <f>IFERROR(__xludf.DUMMYFUNCTION("""COMPUTED_VALUE"""),"MLE")</f>
        <v>MLE</v>
      </c>
      <c r="AL79" s="10" t="str">
        <f>IFERROR(__xludf.DUMMYFUNCTION("""COMPUTED_VALUE"""),"MLE")</f>
        <v>MLE</v>
      </c>
      <c r="AM79" s="10" t="str">
        <f>IFERROR(__xludf.DUMMYFUNCTION("""COMPUTED_VALUE"""),"MLE")</f>
        <v>MLE</v>
      </c>
      <c r="AN79" s="11">
        <f>IFERROR(__xludf.DUMMYFUNCTION("""COMPUTED_VALUE"""),1.0)</f>
        <v>1</v>
      </c>
      <c r="AO79" s="10" t="str">
        <f>IFERROR(__xludf.DUMMYFUNCTION("""COMPUTED_VALUE"""),"WA")</f>
        <v>WA</v>
      </c>
      <c r="AP79" s="10">
        <f>IFERROR(__xludf.DUMMYFUNCTION("""COMPUTED_VALUE"""),1.0)</f>
        <v>1</v>
      </c>
      <c r="AQ79" s="10">
        <f>IFERROR(__xludf.DUMMYFUNCTION("""COMPUTED_VALUE"""),1.0)</f>
        <v>1</v>
      </c>
      <c r="AR79" s="10" t="str">
        <f>IFERROR(__xludf.DUMMYFUNCTION("""COMPUTED_VALUE"""),"WA")</f>
        <v>WA</v>
      </c>
      <c r="AS79" s="10">
        <f>IFERROR(__xludf.DUMMYFUNCTION("""COMPUTED_VALUE"""),1.0)</f>
        <v>1</v>
      </c>
      <c r="AT79" s="10" t="str">
        <f>IFERROR(__xludf.DUMMYFUNCTION("""COMPUTED_VALUE"""),"WA")</f>
        <v>WA</v>
      </c>
      <c r="AU79" s="10" t="str">
        <f>IFERROR(__xludf.DUMMYFUNCTION("""COMPUTED_VALUE"""),"WA")</f>
        <v>WA</v>
      </c>
      <c r="AV79" s="10" t="str">
        <f>IFERROR(__xludf.DUMMYFUNCTION("""COMPUTED_VALUE"""),"WA")</f>
        <v>WA</v>
      </c>
      <c r="AW79" s="10" t="str">
        <f>IFERROR(__xludf.DUMMYFUNCTION("""COMPUTED_VALUE"""),"WA")</f>
        <v>WA</v>
      </c>
      <c r="AX79" s="10" t="str">
        <f>IFERROR(__xludf.DUMMYFUNCTION("""COMPUTED_VALUE"""),"WA")</f>
        <v>WA</v>
      </c>
      <c r="AY79" s="10" t="str">
        <f>IFERROR(__xludf.DUMMYFUNCTION("""COMPUTED_VALUE"""),"WA")</f>
        <v>WA</v>
      </c>
      <c r="AZ79" s="10" t="str">
        <f>IFERROR(__xludf.DUMMYFUNCTION("""COMPUTED_VALUE"""),"WA")</f>
        <v>WA</v>
      </c>
      <c r="BA79" s="10" t="str">
        <f>IFERROR(__xludf.DUMMYFUNCTION("""COMPUTED_VALUE"""),"WA")</f>
        <v>WA</v>
      </c>
      <c r="BB79" s="10">
        <f>IFERROR(__xludf.DUMMYFUNCTION("""COMPUTED_VALUE"""),1.0)</f>
        <v>1</v>
      </c>
      <c r="BC79" s="10" t="str">
        <f>IFERROR(__xludf.DUMMYFUNCTION("""COMPUTED_VALUE"""),"WA")</f>
        <v>WA</v>
      </c>
      <c r="BD79" s="10" t="str">
        <f>IFERROR(__xludf.DUMMYFUNCTION("""COMPUTED_VALUE"""),"WA")</f>
        <v>WA</v>
      </c>
      <c r="BE79" s="10">
        <f>IFERROR(__xludf.DUMMYFUNCTION("""COMPUTED_VALUE"""),1.0)</f>
        <v>1</v>
      </c>
      <c r="BF79" s="10">
        <f>IFERROR(__xludf.DUMMYFUNCTION("""COMPUTED_VALUE"""),1.0)</f>
        <v>1</v>
      </c>
      <c r="BG79" s="10" t="str">
        <f>IFERROR(__xludf.DUMMYFUNCTION("""COMPUTED_VALUE"""),"WA")</f>
        <v>WA</v>
      </c>
      <c r="BH79" s="10" t="str">
        <f>IFERROR(__xludf.DUMMYFUNCTION("""COMPUTED_VALUE"""),"WA")</f>
        <v>WA</v>
      </c>
      <c r="BI79" s="10" t="str">
        <f>IFERROR(__xludf.DUMMYFUNCTION("""COMPUTED_VALUE"""),"WA")</f>
        <v>WA</v>
      </c>
      <c r="BJ79" s="10" t="str">
        <f>IFERROR(__xludf.DUMMYFUNCTION("""COMPUTED_VALUE"""),"WA")</f>
        <v>WA</v>
      </c>
      <c r="BK79" s="10" t="str">
        <f>IFERROR(__xludf.DUMMYFUNCTION("""COMPUTED_VALUE"""),"WA")</f>
        <v>WA</v>
      </c>
      <c r="BL79" s="11" t="str">
        <f>IFERROR(__xludf.DUMMYFUNCTION("""COMPUTED_VALUE"""),"-")</f>
        <v>-</v>
      </c>
      <c r="BM79" s="10" t="str">
        <f>IFERROR(__xludf.DUMMYFUNCTION("""COMPUTED_VALUE"""),"-")</f>
        <v>-</v>
      </c>
      <c r="BN79" s="10" t="str">
        <f>IFERROR(__xludf.DUMMYFUNCTION("""COMPUTED_VALUE"""),"-")</f>
        <v>-</v>
      </c>
      <c r="BO79" s="10" t="str">
        <f>IFERROR(__xludf.DUMMYFUNCTION("""COMPUTED_VALUE"""),"-")</f>
        <v>-</v>
      </c>
      <c r="BP79" s="10" t="str">
        <f>IFERROR(__xludf.DUMMYFUNCTION("""COMPUTED_VALUE"""),"-")</f>
        <v>-</v>
      </c>
      <c r="BQ79" s="10" t="str">
        <f>IFERROR(__xludf.DUMMYFUNCTION("""COMPUTED_VALUE"""),"-")</f>
        <v>-</v>
      </c>
      <c r="BR79" s="10" t="str">
        <f>IFERROR(__xludf.DUMMYFUNCTION("""COMPUTED_VALUE"""),"-")</f>
        <v>-</v>
      </c>
      <c r="BS79" s="10" t="str">
        <f>IFERROR(__xludf.DUMMYFUNCTION("""COMPUTED_VALUE"""),"-")</f>
        <v>-</v>
      </c>
      <c r="BT79" s="10" t="str">
        <f>IFERROR(__xludf.DUMMYFUNCTION("""COMPUTED_VALUE"""),"-")</f>
        <v>-</v>
      </c>
      <c r="BU79" s="10" t="str">
        <f>IFERROR(__xludf.DUMMYFUNCTION("""COMPUTED_VALUE"""),"-")</f>
        <v>-</v>
      </c>
      <c r="BV79" s="10" t="str">
        <f>IFERROR(__xludf.DUMMYFUNCTION("""COMPUTED_VALUE"""),"-")</f>
        <v>-</v>
      </c>
      <c r="BW79" s="10" t="str">
        <f>IFERROR(__xludf.DUMMYFUNCTION("""COMPUTED_VALUE"""),"-")</f>
        <v>-</v>
      </c>
      <c r="BX79" s="10" t="str">
        <f>IFERROR(__xludf.DUMMYFUNCTION("""COMPUTED_VALUE"""),"-")</f>
        <v>-</v>
      </c>
      <c r="BY79" s="10" t="str">
        <f>IFERROR(__xludf.DUMMYFUNCTION("""COMPUTED_VALUE"""),"-")</f>
        <v>-</v>
      </c>
      <c r="BZ79" s="10" t="str">
        <f>IFERROR(__xludf.DUMMYFUNCTION("""COMPUTED_VALUE"""),"-")</f>
        <v>-</v>
      </c>
      <c r="CA79" s="10" t="str">
        <f>IFERROR(__xludf.DUMMYFUNCTION("""COMPUTED_VALUE"""),"-")</f>
        <v>-</v>
      </c>
      <c r="CB79" s="10" t="str">
        <f>IFERROR(__xludf.DUMMYFUNCTION("""COMPUTED_VALUE"""),"-")</f>
        <v>-</v>
      </c>
      <c r="CC79" s="10" t="str">
        <f>IFERROR(__xludf.DUMMYFUNCTION("""COMPUTED_VALUE"""),"-")</f>
        <v>-</v>
      </c>
      <c r="CD79" s="10" t="str">
        <f>IFERROR(__xludf.DUMMYFUNCTION("""COMPUTED_VALUE"""),"-")</f>
        <v>-</v>
      </c>
      <c r="CE79" s="10" t="str">
        <f>IFERROR(__xludf.DUMMYFUNCTION("""COMPUTED_VALUE"""),"-")</f>
        <v>-</v>
      </c>
      <c r="CF79" s="10" t="str">
        <f>IFERROR(__xludf.DUMMYFUNCTION("""COMPUTED_VALUE"""),"-")</f>
        <v>-</v>
      </c>
      <c r="CG79" s="10" t="str">
        <f>IFERROR(__xludf.DUMMYFUNCTION("""COMPUTED_VALUE"""),"-")</f>
        <v>-</v>
      </c>
      <c r="CH79" s="10" t="str">
        <f>IFERROR(__xludf.DUMMYFUNCTION("""COMPUTED_VALUE"""),"-")</f>
        <v>-</v>
      </c>
      <c r="CI79" s="10" t="str">
        <f>IFERROR(__xludf.DUMMYFUNCTION("""COMPUTED_VALUE"""),"-")</f>
        <v>-</v>
      </c>
      <c r="CJ79" s="10" t="str">
        <f>IFERROR(__xludf.DUMMYFUNCTION("""COMPUTED_VALUE"""),"-")</f>
        <v>-</v>
      </c>
      <c r="CK79" s="10" t="str">
        <f>IFERROR(__xludf.DUMMYFUNCTION("""COMPUTED_VALUE"""),"-")</f>
        <v>-</v>
      </c>
      <c r="CL79" s="10" t="str">
        <f>IFERROR(__xludf.DUMMYFUNCTION("""COMPUTED_VALUE"""),"-")</f>
        <v>-</v>
      </c>
      <c r="CM79" s="10" t="str">
        <f>IFERROR(__xludf.DUMMYFUNCTION("""COMPUTED_VALUE"""),"-")</f>
        <v>-</v>
      </c>
      <c r="CN79" s="10" t="str">
        <f>IFERROR(__xludf.DUMMYFUNCTION("""COMPUTED_VALUE"""),"-")</f>
        <v>-</v>
      </c>
      <c r="CO79" s="11" t="str">
        <f>IFERROR(__xludf.DUMMYFUNCTION("""COMPUTED_VALUE"""),"-")</f>
        <v>-</v>
      </c>
      <c r="CP79" s="10" t="str">
        <f>IFERROR(__xludf.DUMMYFUNCTION("""COMPUTED_VALUE"""),"-")</f>
        <v>-</v>
      </c>
      <c r="CQ79" s="10" t="str">
        <f>IFERROR(__xludf.DUMMYFUNCTION("""COMPUTED_VALUE"""),"-")</f>
        <v>-</v>
      </c>
      <c r="CR79" s="10" t="str">
        <f>IFERROR(__xludf.DUMMYFUNCTION("""COMPUTED_VALUE"""),"-")</f>
        <v>-</v>
      </c>
      <c r="CS79" s="10" t="str">
        <f>IFERROR(__xludf.DUMMYFUNCTION("""COMPUTED_VALUE"""),"-")</f>
        <v>-</v>
      </c>
      <c r="CT79" s="10" t="str">
        <f>IFERROR(__xludf.DUMMYFUNCTION("""COMPUTED_VALUE"""),"-")</f>
        <v>-</v>
      </c>
      <c r="CU79" s="10" t="str">
        <f>IFERROR(__xludf.DUMMYFUNCTION("""COMPUTED_VALUE"""),"-")</f>
        <v>-</v>
      </c>
      <c r="CV79" s="10" t="str">
        <f>IFERROR(__xludf.DUMMYFUNCTION("""COMPUTED_VALUE"""),"-")</f>
        <v>-</v>
      </c>
      <c r="CW79" s="10" t="str">
        <f>IFERROR(__xludf.DUMMYFUNCTION("""COMPUTED_VALUE"""),"-")</f>
        <v>-</v>
      </c>
      <c r="CX79" s="10" t="str">
        <f>IFERROR(__xludf.DUMMYFUNCTION("""COMPUTED_VALUE"""),"-")</f>
        <v>-</v>
      </c>
      <c r="CY79" s="10" t="str">
        <f>IFERROR(__xludf.DUMMYFUNCTION("""COMPUTED_VALUE"""),"-")</f>
        <v>-</v>
      </c>
      <c r="CZ79" s="10" t="str">
        <f>IFERROR(__xludf.DUMMYFUNCTION("""COMPUTED_VALUE"""),"-")</f>
        <v>-</v>
      </c>
      <c r="DA79" s="10" t="str">
        <f>IFERROR(__xludf.DUMMYFUNCTION("""COMPUTED_VALUE"""),"-")</f>
        <v>-</v>
      </c>
      <c r="DB79" s="10" t="str">
        <f>IFERROR(__xludf.DUMMYFUNCTION("""COMPUTED_VALUE"""),"-")</f>
        <v>-</v>
      </c>
      <c r="DC79" s="10" t="str">
        <f>IFERROR(__xludf.DUMMYFUNCTION("""COMPUTED_VALUE"""),"-")</f>
        <v>-</v>
      </c>
      <c r="DD79" s="10" t="str">
        <f>IFERROR(__xludf.DUMMYFUNCTION("""COMPUTED_VALUE"""),"-")</f>
        <v>-</v>
      </c>
      <c r="DE79" s="10" t="str">
        <f>IFERROR(__xludf.DUMMYFUNCTION("""COMPUTED_VALUE"""),"-")</f>
        <v>-</v>
      </c>
      <c r="DF79" s="10" t="str">
        <f>IFERROR(__xludf.DUMMYFUNCTION("""COMPUTED_VALUE"""),"-")</f>
        <v>-</v>
      </c>
      <c r="DG79" s="10" t="str">
        <f>IFERROR(__xludf.DUMMYFUNCTION("""COMPUTED_VALUE"""),"-")</f>
        <v>-</v>
      </c>
      <c r="DH79" s="10" t="str">
        <f>IFERROR(__xludf.DUMMYFUNCTION("""COMPUTED_VALUE"""),"-")</f>
        <v>-</v>
      </c>
      <c r="DI79" s="10" t="str">
        <f>IFERROR(__xludf.DUMMYFUNCTION("""COMPUTED_VALUE"""),"-")</f>
        <v>-</v>
      </c>
      <c r="DJ79" s="10" t="str">
        <f>IFERROR(__xludf.DUMMYFUNCTION("""COMPUTED_VALUE"""),"-")</f>
        <v>-</v>
      </c>
      <c r="DK79" s="10" t="str">
        <f>IFERROR(__xludf.DUMMYFUNCTION("""COMPUTED_VALUE"""),"-")</f>
        <v>-</v>
      </c>
      <c r="DL79" s="10" t="str">
        <f>IFERROR(__xludf.DUMMYFUNCTION("""COMPUTED_VALUE"""),"-")</f>
        <v>-</v>
      </c>
      <c r="DM79" s="10" t="str">
        <f>IFERROR(__xludf.DUMMYFUNCTION("""COMPUTED_VALUE"""),"-")</f>
        <v>-</v>
      </c>
      <c r="DN79" s="10" t="str">
        <f>IFERROR(__xludf.DUMMYFUNCTION("""COMPUTED_VALUE"""),"-")</f>
        <v>-</v>
      </c>
      <c r="DO79" s="10" t="str">
        <f>IFERROR(__xludf.DUMMYFUNCTION("""COMPUTED_VALUE"""),"-")</f>
        <v>-</v>
      </c>
      <c r="DP79" s="10" t="str">
        <f>IFERROR(__xludf.DUMMYFUNCTION("""COMPUTED_VALUE"""),"-")</f>
        <v>-</v>
      </c>
      <c r="DQ79" s="10" t="str">
        <f>IFERROR(__xludf.DUMMYFUNCTION("""COMPUTED_VALUE"""),"-")</f>
        <v>-</v>
      </c>
      <c r="DR79" s="10" t="str">
        <f>IFERROR(__xludf.DUMMYFUNCTION("""COMPUTED_VALUE"""),"-")</f>
        <v>-</v>
      </c>
      <c r="DS79" s="10" t="str">
        <f>IFERROR(__xludf.DUMMYFUNCTION("""COMPUTED_VALUE"""),"-")</f>
        <v>-</v>
      </c>
      <c r="DT79" s="10" t="str">
        <f>IFERROR(__xludf.DUMMYFUNCTION("""COMPUTED_VALUE"""),"-")</f>
        <v>-</v>
      </c>
      <c r="DU79" s="10" t="str">
        <f>IFERROR(__xludf.DUMMYFUNCTION("""COMPUTED_VALUE"""),"-")</f>
        <v>-</v>
      </c>
      <c r="DV79" s="10" t="str">
        <f>IFERROR(__xludf.DUMMYFUNCTION("""COMPUTED_VALUE"""),"-")</f>
        <v>-</v>
      </c>
      <c r="DW79" s="10" t="str">
        <f>IFERROR(__xludf.DUMMYFUNCTION("""COMPUTED_VALUE"""),"-")</f>
        <v>-</v>
      </c>
      <c r="DX79" s="10" t="str">
        <f>IFERROR(__xludf.DUMMYFUNCTION("""COMPUTED_VALUE"""),"-")</f>
        <v>-</v>
      </c>
      <c r="DY79" s="10" t="str">
        <f>IFERROR(__xludf.DUMMYFUNCTION("""COMPUTED_VALUE"""),"-")</f>
        <v>-</v>
      </c>
      <c r="DZ79" s="10" t="str">
        <f>IFERROR(__xludf.DUMMYFUNCTION("""COMPUTED_VALUE"""),"-")</f>
        <v>-</v>
      </c>
      <c r="EA79" s="10" t="str">
        <f>IFERROR(__xludf.DUMMYFUNCTION("""COMPUTED_VALUE"""),"-")</f>
        <v>-</v>
      </c>
      <c r="EB79" s="10" t="str">
        <f>IFERROR(__xludf.DUMMYFUNCTION("""COMPUTED_VALUE"""),"-")</f>
        <v>-</v>
      </c>
      <c r="EC79" s="10" t="str">
        <f>IFERROR(__xludf.DUMMYFUNCTION("""COMPUTED_VALUE"""),"-")</f>
        <v>-</v>
      </c>
      <c r="ED79" s="10" t="str">
        <f>IFERROR(__xludf.DUMMYFUNCTION("""COMPUTED_VALUE"""),"-")</f>
        <v>-</v>
      </c>
      <c r="EE79" s="10" t="str">
        <f>IFERROR(__xludf.DUMMYFUNCTION("""COMPUTED_VALUE"""),"-")</f>
        <v>-</v>
      </c>
      <c r="EF79" s="10" t="str">
        <f>IFERROR(__xludf.DUMMYFUNCTION("""COMPUTED_VALUE"""),"-")</f>
        <v>-</v>
      </c>
      <c r="EG79" s="10" t="str">
        <f>IFERROR(__xludf.DUMMYFUNCTION("""COMPUTED_VALUE"""),"-")</f>
        <v>-</v>
      </c>
      <c r="EH79" s="10" t="str">
        <f>IFERROR(__xludf.DUMMYFUNCTION("""COMPUTED_VALUE"""),"-")</f>
        <v>-</v>
      </c>
      <c r="EI79" s="10" t="str">
        <f>IFERROR(__xludf.DUMMYFUNCTION("""COMPUTED_VALUE"""),"-")</f>
        <v>-</v>
      </c>
      <c r="EJ79" s="10" t="str">
        <f>IFERROR(__xludf.DUMMYFUNCTION("""COMPUTED_VALUE"""),"-")</f>
        <v>-</v>
      </c>
      <c r="EK79" s="10" t="str">
        <f>IFERROR(__xludf.DUMMYFUNCTION("""COMPUTED_VALUE"""),"-")</f>
        <v>-</v>
      </c>
      <c r="EL79" s="10" t="str">
        <f>IFERROR(__xludf.DUMMYFUNCTION("""COMPUTED_VALUE"""),"-")</f>
        <v>-</v>
      </c>
      <c r="EM79" s="10" t="str">
        <f>IFERROR(__xludf.DUMMYFUNCTION("""COMPUTED_VALUE"""),"-")</f>
        <v>-</v>
      </c>
      <c r="EN79" s="10" t="str">
        <f>IFERROR(__xludf.DUMMYFUNCTION("""COMPUTED_VALUE"""),"-")</f>
        <v>-</v>
      </c>
      <c r="EO79" s="10" t="str">
        <f>IFERROR(__xludf.DUMMYFUNCTION("""COMPUTED_VALUE"""),"-")</f>
        <v>-</v>
      </c>
      <c r="EP79" s="10" t="str">
        <f>IFERROR(__xludf.DUMMYFUNCTION("""COMPUTED_VALUE"""),"-")</f>
        <v>-</v>
      </c>
      <c r="EQ79" s="10" t="str">
        <f>IFERROR(__xludf.DUMMYFUNCTION("""COMPUTED_VALUE"""),"-")</f>
        <v>-</v>
      </c>
      <c r="ER79" s="10" t="str">
        <f>IFERROR(__xludf.DUMMYFUNCTION("""COMPUTED_VALUE"""),"-")</f>
        <v>-</v>
      </c>
      <c r="ES79" s="10" t="str">
        <f>IFERROR(__xludf.DUMMYFUNCTION("""COMPUTED_VALUE"""),"-")</f>
        <v>-</v>
      </c>
      <c r="ET79" s="10" t="str">
        <f>IFERROR(__xludf.DUMMYFUNCTION("""COMPUTED_VALUE"""),"-")</f>
        <v>-</v>
      </c>
      <c r="EU79" s="10" t="str">
        <f>IFERROR(__xludf.DUMMYFUNCTION("""COMPUTED_VALUE"""),"-")</f>
        <v>-</v>
      </c>
      <c r="EV79" s="10" t="str">
        <f>IFERROR(__xludf.DUMMYFUNCTION("""COMPUTED_VALUE"""),"-")</f>
        <v>-</v>
      </c>
      <c r="EW79" s="10" t="str">
        <f>IFERROR(__xludf.DUMMYFUNCTION("""COMPUTED_VALUE"""),"-")</f>
        <v>-</v>
      </c>
      <c r="EX79" s="10" t="str">
        <f>IFERROR(__xludf.DUMMYFUNCTION("""COMPUTED_VALUE"""),"-")</f>
        <v>-</v>
      </c>
      <c r="EY79" s="10" t="str">
        <f>IFERROR(__xludf.DUMMYFUNCTION("""COMPUTED_VALUE"""),"-")</f>
        <v>-</v>
      </c>
      <c r="EZ79" s="10" t="str">
        <f>IFERROR(__xludf.DUMMYFUNCTION("""COMPUTED_VALUE"""),"-")</f>
        <v>-</v>
      </c>
      <c r="FA79" s="10" t="str">
        <f>IFERROR(__xludf.DUMMYFUNCTION("""COMPUTED_VALUE"""),"-")</f>
        <v>-</v>
      </c>
      <c r="FB79" s="10" t="str">
        <f>IFERROR(__xludf.DUMMYFUNCTION("""COMPUTED_VALUE"""),"-")</f>
        <v>-</v>
      </c>
      <c r="FC79" s="10" t="str">
        <f>IFERROR(__xludf.DUMMYFUNCTION("""COMPUTED_VALUE"""),"-")</f>
        <v>-</v>
      </c>
      <c r="FD79" s="11" t="str">
        <f>IFERROR(__xludf.DUMMYFUNCTION("""COMPUTED_VALUE"""),"-")</f>
        <v>-</v>
      </c>
      <c r="FE79" s="10" t="str">
        <f>IFERROR(__xludf.DUMMYFUNCTION("""COMPUTED_VALUE"""),"-")</f>
        <v>-</v>
      </c>
      <c r="FF79" s="10" t="str">
        <f>IFERROR(__xludf.DUMMYFUNCTION("""COMPUTED_VALUE"""),"-")</f>
        <v>-</v>
      </c>
      <c r="FG79" s="10" t="str">
        <f>IFERROR(__xludf.DUMMYFUNCTION("""COMPUTED_VALUE"""),"-")</f>
        <v>-</v>
      </c>
      <c r="FH79" s="10" t="str">
        <f>IFERROR(__xludf.DUMMYFUNCTION("""COMPUTED_VALUE"""),"-")</f>
        <v>-</v>
      </c>
      <c r="FI79" s="10" t="str">
        <f>IFERROR(__xludf.DUMMYFUNCTION("""COMPUTED_VALUE"""),"-")</f>
        <v>-</v>
      </c>
      <c r="FJ79" s="10" t="str">
        <f>IFERROR(__xludf.DUMMYFUNCTION("""COMPUTED_VALUE"""),"-")</f>
        <v>-</v>
      </c>
      <c r="FK79" s="10" t="str">
        <f>IFERROR(__xludf.DUMMYFUNCTION("""COMPUTED_VALUE"""),"-")</f>
        <v>-</v>
      </c>
      <c r="FL79" s="10" t="str">
        <f>IFERROR(__xludf.DUMMYFUNCTION("""COMPUTED_VALUE"""),"-")</f>
        <v>-</v>
      </c>
      <c r="FM79" s="10" t="str">
        <f>IFERROR(__xludf.DUMMYFUNCTION("""COMPUTED_VALUE"""),"-")</f>
        <v>-</v>
      </c>
      <c r="FN79" s="10" t="str">
        <f>IFERROR(__xludf.DUMMYFUNCTION("""COMPUTED_VALUE"""),"-")</f>
        <v>-</v>
      </c>
      <c r="FO79" s="10" t="str">
        <f>IFERROR(__xludf.DUMMYFUNCTION("""COMPUTED_VALUE"""),"-")</f>
        <v>-</v>
      </c>
      <c r="FP79" s="10" t="str">
        <f>IFERROR(__xludf.DUMMYFUNCTION("""COMPUTED_VALUE"""),"-")</f>
        <v>-</v>
      </c>
      <c r="FQ79" s="10" t="str">
        <f>IFERROR(__xludf.DUMMYFUNCTION("""COMPUTED_VALUE"""),"-")</f>
        <v>-</v>
      </c>
      <c r="FR79" s="10" t="str">
        <f>IFERROR(__xludf.DUMMYFUNCTION("""COMPUTED_VALUE"""),"-")</f>
        <v>-</v>
      </c>
      <c r="FS79" s="10" t="str">
        <f>IFERROR(__xludf.DUMMYFUNCTION("""COMPUTED_VALUE"""),"-")</f>
        <v>-</v>
      </c>
      <c r="FT79" s="10" t="str">
        <f>IFERROR(__xludf.DUMMYFUNCTION("""COMPUTED_VALUE"""),"-")</f>
        <v>-</v>
      </c>
      <c r="FU79" s="10" t="str">
        <f>IFERROR(__xludf.DUMMYFUNCTION("""COMPUTED_VALUE"""),"-")</f>
        <v>-</v>
      </c>
      <c r="FV79" s="10" t="str">
        <f>IFERROR(__xludf.DUMMYFUNCTION("""COMPUTED_VALUE"""),"-")</f>
        <v>-</v>
      </c>
      <c r="FW79" s="10" t="str">
        <f>IFERROR(__xludf.DUMMYFUNCTION("""COMPUTED_VALUE"""),"-")</f>
        <v>-</v>
      </c>
      <c r="FX79" s="10" t="str">
        <f>IFERROR(__xludf.DUMMYFUNCTION("""COMPUTED_VALUE"""),"-")</f>
        <v>-</v>
      </c>
      <c r="FY79" s="10" t="str">
        <f>IFERROR(__xludf.DUMMYFUNCTION("""COMPUTED_VALUE"""),"-")</f>
        <v>-</v>
      </c>
      <c r="FZ79" s="10" t="str">
        <f>IFERROR(__xludf.DUMMYFUNCTION("""COMPUTED_VALUE"""),"-")</f>
        <v>-</v>
      </c>
      <c r="GA79" s="10" t="str">
        <f>IFERROR(__xludf.DUMMYFUNCTION("""COMPUTED_VALUE"""),"-")</f>
        <v>-</v>
      </c>
      <c r="GB79" s="10" t="str">
        <f>IFERROR(__xludf.DUMMYFUNCTION("""COMPUTED_VALUE"""),"-")</f>
        <v>-</v>
      </c>
      <c r="GC79" s="10" t="str">
        <f>IFERROR(__xludf.DUMMYFUNCTION("""COMPUTED_VALUE"""),"-")</f>
        <v>-</v>
      </c>
      <c r="GD79" s="10" t="str">
        <f>IFERROR(__xludf.DUMMYFUNCTION("""COMPUTED_VALUE"""),"-")</f>
        <v>-</v>
      </c>
      <c r="GE79" s="10" t="str">
        <f>IFERROR(__xludf.DUMMYFUNCTION("""COMPUTED_VALUE"""),"-")</f>
        <v>-</v>
      </c>
      <c r="GF79" s="10" t="str">
        <f>IFERROR(__xludf.DUMMYFUNCTION("""COMPUTED_VALUE"""),"-")</f>
        <v>-</v>
      </c>
      <c r="GG79" s="10" t="str">
        <f>IFERROR(__xludf.DUMMYFUNCTION("""COMPUTED_VALUE"""),"-")</f>
        <v>-</v>
      </c>
      <c r="GH79" s="10" t="str">
        <f>IFERROR(__xludf.DUMMYFUNCTION("""COMPUTED_VALUE"""),"-")</f>
        <v>-</v>
      </c>
      <c r="GI79" s="10" t="str">
        <f>IFERROR(__xludf.DUMMYFUNCTION("""COMPUTED_VALUE"""),"-")</f>
        <v>-</v>
      </c>
      <c r="GJ79" s="10" t="str">
        <f>IFERROR(__xludf.DUMMYFUNCTION("""COMPUTED_VALUE"""),"-")</f>
        <v>-</v>
      </c>
      <c r="GK79" s="10" t="str">
        <f>IFERROR(__xludf.DUMMYFUNCTION("""COMPUTED_VALUE"""),"-")</f>
        <v>-</v>
      </c>
      <c r="GL79" s="10" t="str">
        <f>IFERROR(__xludf.DUMMYFUNCTION("""COMPUTED_VALUE"""),"-")</f>
        <v>-</v>
      </c>
      <c r="GM79" s="10" t="str">
        <f>IFERROR(__xludf.DUMMYFUNCTION("""COMPUTED_VALUE"""),"-")</f>
        <v>-</v>
      </c>
      <c r="GN79" s="10" t="str">
        <f>IFERROR(__xludf.DUMMYFUNCTION("""COMPUTED_VALUE"""),"-")</f>
        <v>-</v>
      </c>
      <c r="GO79" s="10" t="str">
        <f>IFERROR(__xludf.DUMMYFUNCTION("""COMPUTED_VALUE"""),"-")</f>
        <v>-</v>
      </c>
      <c r="GP79" s="10" t="str">
        <f>IFERROR(__xludf.DUMMYFUNCTION("""COMPUTED_VALUE"""),"-")</f>
        <v>-</v>
      </c>
      <c r="GQ79" s="10" t="str">
        <f>IFERROR(__xludf.DUMMYFUNCTION("""COMPUTED_VALUE"""),"-")</f>
        <v>-</v>
      </c>
      <c r="GR79" s="10" t="str">
        <f>IFERROR(__xludf.DUMMYFUNCTION("""COMPUTED_VALUE"""),"-")</f>
        <v>-</v>
      </c>
      <c r="GS79" s="10" t="str">
        <f>IFERROR(__xludf.DUMMYFUNCTION("""COMPUTED_VALUE"""),"-")</f>
        <v>-</v>
      </c>
      <c r="GT79" s="10" t="str">
        <f>IFERROR(__xludf.DUMMYFUNCTION("""COMPUTED_VALUE"""),"-")</f>
        <v>-</v>
      </c>
      <c r="GU79" s="10" t="str">
        <f>IFERROR(__xludf.DUMMYFUNCTION("""COMPUTED_VALUE"""),"-")</f>
        <v>-</v>
      </c>
      <c r="GV79" s="10" t="str">
        <f>IFERROR(__xludf.DUMMYFUNCTION("""COMPUTED_VALUE"""),"-")</f>
        <v>-</v>
      </c>
      <c r="GW79" s="10" t="str">
        <f>IFERROR(__xludf.DUMMYFUNCTION("""COMPUTED_VALUE"""),"-")</f>
        <v>-</v>
      </c>
      <c r="GX79" s="10" t="str">
        <f>IFERROR(__xludf.DUMMYFUNCTION("""COMPUTED_VALUE"""),"-")</f>
        <v>-</v>
      </c>
      <c r="GY79" s="10" t="str">
        <f>IFERROR(__xludf.DUMMYFUNCTION("""COMPUTED_VALUE"""),"-")</f>
        <v>-</v>
      </c>
      <c r="GZ79" s="10" t="str">
        <f>IFERROR(__xludf.DUMMYFUNCTION("""COMPUTED_VALUE"""),"-")</f>
        <v>-</v>
      </c>
      <c r="HA79" s="10" t="str">
        <f>IFERROR(__xludf.DUMMYFUNCTION("""COMPUTED_VALUE"""),"-")</f>
        <v>-</v>
      </c>
      <c r="HB79" s="10" t="str">
        <f>IFERROR(__xludf.DUMMYFUNCTION("""COMPUTED_VALUE"""),"-")</f>
        <v>-</v>
      </c>
      <c r="HC79" s="10" t="str">
        <f>IFERROR(__xludf.DUMMYFUNCTION("""COMPUTED_VALUE"""),"-")</f>
        <v>-</v>
      </c>
      <c r="HD79" s="10" t="str">
        <f>IFERROR(__xludf.DUMMYFUNCTION("""COMPUTED_VALUE"""),"-")</f>
        <v>-</v>
      </c>
      <c r="HE79" s="10" t="str">
        <f>IFERROR(__xludf.DUMMYFUNCTION("""COMPUTED_VALUE"""),"-")</f>
        <v>-</v>
      </c>
      <c r="HF79" s="10" t="str">
        <f>IFERROR(__xludf.DUMMYFUNCTION("""COMPUTED_VALUE"""),"-")</f>
        <v>-</v>
      </c>
      <c r="HG79" s="10" t="str">
        <f>IFERROR(__xludf.DUMMYFUNCTION("""COMPUTED_VALUE"""),"-")</f>
        <v>-</v>
      </c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</row>
    <row r="80">
      <c r="A80" s="7"/>
      <c r="B80" s="8"/>
      <c r="C80" s="8" t="str">
        <f t="shared" si="1"/>
        <v>70 - 83</v>
      </c>
      <c r="D80" s="7" t="str">
        <f>IFERROR(__xludf.DUMMYFUNCTION("""COMPUTED_VALUE"""),"Nemanja03")</f>
        <v>Nemanja03</v>
      </c>
      <c r="E80" s="7" t="str">
        <f>IFERROR(__xludf.DUMMYFUNCTION("""COMPUTED_VALUE"""),"Nemanja")</f>
        <v>Nemanja</v>
      </c>
      <c r="F80" s="7" t="str">
        <f>IFERROR(__xludf.DUMMYFUNCTION("""COMPUTED_VALUE"""),"Cvetković")</f>
        <v>Cvetković</v>
      </c>
      <c r="G80" s="9">
        <f>IFERROR(__xludf.DUMMYFUNCTION("""COMPUTED_VALUE"""),15.0)</f>
        <v>15</v>
      </c>
      <c r="H80" s="7" t="str">
        <f>IFERROR(__xludf.DUMMYFUNCTION("""COMPUTED_VALUE"""),"ODOBREN")</f>
        <v>ODOBREN</v>
      </c>
      <c r="I80" s="7" t="str">
        <f>IFERROR(__xludf.DUMMYFUNCTION("""COMPUTED_VALUE"""),"Sombor")</f>
        <v>Sombor</v>
      </c>
      <c r="J80" s="7" t="str">
        <f>IFERROR(__xludf.DUMMYFUNCTION("""COMPUTED_VALUE"""),"Gimnazija Veljko Petrović")</f>
        <v>Gimnazija Veljko Petrović</v>
      </c>
      <c r="K80" s="7" t="str">
        <f>IFERROR(__xludf.DUMMYFUNCTION("""COMPUTED_VALUE"""),"I")</f>
        <v>I</v>
      </c>
      <c r="L80" s="7" t="str">
        <f>IFERROR(__xludf.DUMMYFUNCTION("""COMPUTED_VALUE"""),"B")</f>
        <v>B</v>
      </c>
      <c r="M80" s="7" t="str">
        <f>IFERROR(__xludf.DUMMYFUNCTION("""COMPUTED_VALUE"""),"Duško Obradović")</f>
        <v>Duško Obradović</v>
      </c>
      <c r="N80" s="11">
        <f>IFERROR(__xludf.DUMMYFUNCTION("""COMPUTED_VALUE"""),15.0)</f>
        <v>15</v>
      </c>
      <c r="O80" s="10">
        <f>IFERROR(__xludf.DUMMYFUNCTION("""COMPUTED_VALUE"""),0.0)</f>
        <v>0</v>
      </c>
      <c r="P80" s="10" t="str">
        <f>IFERROR(__xludf.DUMMYFUNCTION("""COMPUTED_VALUE"""),"-")</f>
        <v>-</v>
      </c>
      <c r="Q80" s="10">
        <f>IFERROR(__xludf.DUMMYFUNCTION("""COMPUTED_VALUE"""),0.0)</f>
        <v>0</v>
      </c>
      <c r="R80" s="10" t="str">
        <f>IFERROR(__xludf.DUMMYFUNCTION("""COMPUTED_VALUE"""),"-")</f>
        <v>-</v>
      </c>
      <c r="S80" s="10" t="str">
        <f>IFERROR(__xludf.DUMMYFUNCTION("""COMPUTED_VALUE"""),"-")</f>
        <v>-</v>
      </c>
      <c r="T80" s="11">
        <f>IFERROR(__xludf.DUMMYFUNCTION("""COMPUTED_VALUE"""),1.0)</f>
        <v>1</v>
      </c>
      <c r="U80" s="10">
        <f>IFERROR(__xludf.DUMMYFUNCTION("""COMPUTED_VALUE"""),1.0)</f>
        <v>1</v>
      </c>
      <c r="V80" s="10">
        <f>IFERROR(__xludf.DUMMYFUNCTION("""COMPUTED_VALUE"""),1.0)</f>
        <v>1</v>
      </c>
      <c r="W80" s="10">
        <f>IFERROR(__xludf.DUMMYFUNCTION("""COMPUTED_VALUE"""),1.0)</f>
        <v>1</v>
      </c>
      <c r="X80" s="10">
        <f>IFERROR(__xludf.DUMMYFUNCTION("""COMPUTED_VALUE"""),1.0)</f>
        <v>1</v>
      </c>
      <c r="Y80" s="10">
        <f>IFERROR(__xludf.DUMMYFUNCTION("""COMPUTED_VALUE"""),1.0)</f>
        <v>1</v>
      </c>
      <c r="Z80" s="10" t="str">
        <f>IFERROR(__xludf.DUMMYFUNCTION("""COMPUTED_VALUE"""),"WA")</f>
        <v>WA</v>
      </c>
      <c r="AA80" s="10" t="str">
        <f>IFERROR(__xludf.DUMMYFUNCTION("""COMPUTED_VALUE"""),"WA")</f>
        <v>WA</v>
      </c>
      <c r="AB80" s="10" t="str">
        <f>IFERROR(__xludf.DUMMYFUNCTION("""COMPUTED_VALUE"""),"WA")</f>
        <v>WA</v>
      </c>
      <c r="AC80" s="10" t="str">
        <f>IFERROR(__xludf.DUMMYFUNCTION("""COMPUTED_VALUE"""),"WA")</f>
        <v>WA</v>
      </c>
      <c r="AD80" s="10" t="str">
        <f>IFERROR(__xludf.DUMMYFUNCTION("""COMPUTED_VALUE"""),"WA")</f>
        <v>WA</v>
      </c>
      <c r="AE80" s="10" t="str">
        <f>IFERROR(__xludf.DUMMYFUNCTION("""COMPUTED_VALUE"""),"WA")</f>
        <v>WA</v>
      </c>
      <c r="AF80" s="10" t="str">
        <f>IFERROR(__xludf.DUMMYFUNCTION("""COMPUTED_VALUE"""),"TLE")</f>
        <v>TLE</v>
      </c>
      <c r="AG80" s="10" t="str">
        <f>IFERROR(__xludf.DUMMYFUNCTION("""COMPUTED_VALUE"""),"TLE")</f>
        <v>TLE</v>
      </c>
      <c r="AH80" s="10" t="str">
        <f>IFERROR(__xludf.DUMMYFUNCTION("""COMPUTED_VALUE"""),"TLE")</f>
        <v>TLE</v>
      </c>
      <c r="AI80" s="10" t="str">
        <f>IFERROR(__xludf.DUMMYFUNCTION("""COMPUTED_VALUE"""),"TLE")</f>
        <v>TLE</v>
      </c>
      <c r="AJ80" s="10" t="str">
        <f>IFERROR(__xludf.DUMMYFUNCTION("""COMPUTED_VALUE"""),"TLE")</f>
        <v>TLE</v>
      </c>
      <c r="AK80" s="10" t="str">
        <f>IFERROR(__xludf.DUMMYFUNCTION("""COMPUTED_VALUE"""),"TLE")</f>
        <v>TLE</v>
      </c>
      <c r="AL80" s="10" t="str">
        <f>IFERROR(__xludf.DUMMYFUNCTION("""COMPUTED_VALUE"""),"TLE")</f>
        <v>TLE</v>
      </c>
      <c r="AM80" s="10" t="str">
        <f>IFERROR(__xludf.DUMMYFUNCTION("""COMPUTED_VALUE"""),"TLE")</f>
        <v>TLE</v>
      </c>
      <c r="AN80" s="11" t="str">
        <f>IFERROR(__xludf.DUMMYFUNCTION("""COMPUTED_VALUE"""),"CE")</f>
        <v>CE</v>
      </c>
      <c r="AO80" s="10" t="str">
        <f>IFERROR(__xludf.DUMMYFUNCTION("""COMPUTED_VALUE"""),"CE")</f>
        <v>CE</v>
      </c>
      <c r="AP80" s="10" t="str">
        <f>IFERROR(__xludf.DUMMYFUNCTION("""COMPUTED_VALUE"""),"CE")</f>
        <v>CE</v>
      </c>
      <c r="AQ80" s="10" t="str">
        <f>IFERROR(__xludf.DUMMYFUNCTION("""COMPUTED_VALUE"""),"CE")</f>
        <v>CE</v>
      </c>
      <c r="AR80" s="10" t="str">
        <f>IFERROR(__xludf.DUMMYFUNCTION("""COMPUTED_VALUE"""),"CE")</f>
        <v>CE</v>
      </c>
      <c r="AS80" s="10" t="str">
        <f>IFERROR(__xludf.DUMMYFUNCTION("""COMPUTED_VALUE"""),"CE")</f>
        <v>CE</v>
      </c>
      <c r="AT80" s="10" t="str">
        <f>IFERROR(__xludf.DUMMYFUNCTION("""COMPUTED_VALUE"""),"CE")</f>
        <v>CE</v>
      </c>
      <c r="AU80" s="10" t="str">
        <f>IFERROR(__xludf.DUMMYFUNCTION("""COMPUTED_VALUE"""),"CE")</f>
        <v>CE</v>
      </c>
      <c r="AV80" s="10" t="str">
        <f>IFERROR(__xludf.DUMMYFUNCTION("""COMPUTED_VALUE"""),"CE")</f>
        <v>CE</v>
      </c>
      <c r="AW80" s="10" t="str">
        <f>IFERROR(__xludf.DUMMYFUNCTION("""COMPUTED_VALUE"""),"CE")</f>
        <v>CE</v>
      </c>
      <c r="AX80" s="10" t="str">
        <f>IFERROR(__xludf.DUMMYFUNCTION("""COMPUTED_VALUE"""),"CE")</f>
        <v>CE</v>
      </c>
      <c r="AY80" s="10" t="str">
        <f>IFERROR(__xludf.DUMMYFUNCTION("""COMPUTED_VALUE"""),"CE")</f>
        <v>CE</v>
      </c>
      <c r="AZ80" s="10" t="str">
        <f>IFERROR(__xludf.DUMMYFUNCTION("""COMPUTED_VALUE"""),"CE")</f>
        <v>CE</v>
      </c>
      <c r="BA80" s="10" t="str">
        <f>IFERROR(__xludf.DUMMYFUNCTION("""COMPUTED_VALUE"""),"CE")</f>
        <v>CE</v>
      </c>
      <c r="BB80" s="10" t="str">
        <f>IFERROR(__xludf.DUMMYFUNCTION("""COMPUTED_VALUE"""),"CE")</f>
        <v>CE</v>
      </c>
      <c r="BC80" s="10" t="str">
        <f>IFERROR(__xludf.DUMMYFUNCTION("""COMPUTED_VALUE"""),"CE")</f>
        <v>CE</v>
      </c>
      <c r="BD80" s="10" t="str">
        <f>IFERROR(__xludf.DUMMYFUNCTION("""COMPUTED_VALUE"""),"CE")</f>
        <v>CE</v>
      </c>
      <c r="BE80" s="10" t="str">
        <f>IFERROR(__xludf.DUMMYFUNCTION("""COMPUTED_VALUE"""),"CE")</f>
        <v>CE</v>
      </c>
      <c r="BF80" s="10" t="str">
        <f>IFERROR(__xludf.DUMMYFUNCTION("""COMPUTED_VALUE"""),"CE")</f>
        <v>CE</v>
      </c>
      <c r="BG80" s="10" t="str">
        <f>IFERROR(__xludf.DUMMYFUNCTION("""COMPUTED_VALUE"""),"CE")</f>
        <v>CE</v>
      </c>
      <c r="BH80" s="10" t="str">
        <f>IFERROR(__xludf.DUMMYFUNCTION("""COMPUTED_VALUE"""),"CE")</f>
        <v>CE</v>
      </c>
      <c r="BI80" s="10" t="str">
        <f>IFERROR(__xludf.DUMMYFUNCTION("""COMPUTED_VALUE"""),"CE")</f>
        <v>CE</v>
      </c>
      <c r="BJ80" s="10" t="str">
        <f>IFERROR(__xludf.DUMMYFUNCTION("""COMPUTED_VALUE"""),"CE")</f>
        <v>CE</v>
      </c>
      <c r="BK80" s="10" t="str">
        <f>IFERROR(__xludf.DUMMYFUNCTION("""COMPUTED_VALUE"""),"CE")</f>
        <v>CE</v>
      </c>
      <c r="BL80" s="11" t="str">
        <f>IFERROR(__xludf.DUMMYFUNCTION("""COMPUTED_VALUE"""),"-")</f>
        <v>-</v>
      </c>
      <c r="BM80" s="10" t="str">
        <f>IFERROR(__xludf.DUMMYFUNCTION("""COMPUTED_VALUE"""),"-")</f>
        <v>-</v>
      </c>
      <c r="BN80" s="10" t="str">
        <f>IFERROR(__xludf.DUMMYFUNCTION("""COMPUTED_VALUE"""),"-")</f>
        <v>-</v>
      </c>
      <c r="BO80" s="10" t="str">
        <f>IFERROR(__xludf.DUMMYFUNCTION("""COMPUTED_VALUE"""),"-")</f>
        <v>-</v>
      </c>
      <c r="BP80" s="10" t="str">
        <f>IFERROR(__xludf.DUMMYFUNCTION("""COMPUTED_VALUE"""),"-")</f>
        <v>-</v>
      </c>
      <c r="BQ80" s="10" t="str">
        <f>IFERROR(__xludf.DUMMYFUNCTION("""COMPUTED_VALUE"""),"-")</f>
        <v>-</v>
      </c>
      <c r="BR80" s="10" t="str">
        <f>IFERROR(__xludf.DUMMYFUNCTION("""COMPUTED_VALUE"""),"-")</f>
        <v>-</v>
      </c>
      <c r="BS80" s="10" t="str">
        <f>IFERROR(__xludf.DUMMYFUNCTION("""COMPUTED_VALUE"""),"-")</f>
        <v>-</v>
      </c>
      <c r="BT80" s="10" t="str">
        <f>IFERROR(__xludf.DUMMYFUNCTION("""COMPUTED_VALUE"""),"-")</f>
        <v>-</v>
      </c>
      <c r="BU80" s="10" t="str">
        <f>IFERROR(__xludf.DUMMYFUNCTION("""COMPUTED_VALUE"""),"-")</f>
        <v>-</v>
      </c>
      <c r="BV80" s="10" t="str">
        <f>IFERROR(__xludf.DUMMYFUNCTION("""COMPUTED_VALUE"""),"-")</f>
        <v>-</v>
      </c>
      <c r="BW80" s="10" t="str">
        <f>IFERROR(__xludf.DUMMYFUNCTION("""COMPUTED_VALUE"""),"-")</f>
        <v>-</v>
      </c>
      <c r="BX80" s="10" t="str">
        <f>IFERROR(__xludf.DUMMYFUNCTION("""COMPUTED_VALUE"""),"-")</f>
        <v>-</v>
      </c>
      <c r="BY80" s="10" t="str">
        <f>IFERROR(__xludf.DUMMYFUNCTION("""COMPUTED_VALUE"""),"-")</f>
        <v>-</v>
      </c>
      <c r="BZ80" s="10" t="str">
        <f>IFERROR(__xludf.DUMMYFUNCTION("""COMPUTED_VALUE"""),"-")</f>
        <v>-</v>
      </c>
      <c r="CA80" s="10" t="str">
        <f>IFERROR(__xludf.DUMMYFUNCTION("""COMPUTED_VALUE"""),"-")</f>
        <v>-</v>
      </c>
      <c r="CB80" s="10" t="str">
        <f>IFERROR(__xludf.DUMMYFUNCTION("""COMPUTED_VALUE"""),"-")</f>
        <v>-</v>
      </c>
      <c r="CC80" s="10" t="str">
        <f>IFERROR(__xludf.DUMMYFUNCTION("""COMPUTED_VALUE"""),"-")</f>
        <v>-</v>
      </c>
      <c r="CD80" s="10" t="str">
        <f>IFERROR(__xludf.DUMMYFUNCTION("""COMPUTED_VALUE"""),"-")</f>
        <v>-</v>
      </c>
      <c r="CE80" s="10" t="str">
        <f>IFERROR(__xludf.DUMMYFUNCTION("""COMPUTED_VALUE"""),"-")</f>
        <v>-</v>
      </c>
      <c r="CF80" s="10" t="str">
        <f>IFERROR(__xludf.DUMMYFUNCTION("""COMPUTED_VALUE"""),"-")</f>
        <v>-</v>
      </c>
      <c r="CG80" s="10" t="str">
        <f>IFERROR(__xludf.DUMMYFUNCTION("""COMPUTED_VALUE"""),"-")</f>
        <v>-</v>
      </c>
      <c r="CH80" s="10" t="str">
        <f>IFERROR(__xludf.DUMMYFUNCTION("""COMPUTED_VALUE"""),"-")</f>
        <v>-</v>
      </c>
      <c r="CI80" s="10" t="str">
        <f>IFERROR(__xludf.DUMMYFUNCTION("""COMPUTED_VALUE"""),"-")</f>
        <v>-</v>
      </c>
      <c r="CJ80" s="10" t="str">
        <f>IFERROR(__xludf.DUMMYFUNCTION("""COMPUTED_VALUE"""),"-")</f>
        <v>-</v>
      </c>
      <c r="CK80" s="10" t="str">
        <f>IFERROR(__xludf.DUMMYFUNCTION("""COMPUTED_VALUE"""),"-")</f>
        <v>-</v>
      </c>
      <c r="CL80" s="10" t="str">
        <f>IFERROR(__xludf.DUMMYFUNCTION("""COMPUTED_VALUE"""),"-")</f>
        <v>-</v>
      </c>
      <c r="CM80" s="10" t="str">
        <f>IFERROR(__xludf.DUMMYFUNCTION("""COMPUTED_VALUE"""),"-")</f>
        <v>-</v>
      </c>
      <c r="CN80" s="10" t="str">
        <f>IFERROR(__xludf.DUMMYFUNCTION("""COMPUTED_VALUE"""),"-")</f>
        <v>-</v>
      </c>
      <c r="CO80" s="11">
        <f>IFERROR(__xludf.DUMMYFUNCTION("""COMPUTED_VALUE"""),1.0)</f>
        <v>1</v>
      </c>
      <c r="CP80" s="10">
        <f>IFERROR(__xludf.DUMMYFUNCTION("""COMPUTED_VALUE"""),1.0)</f>
        <v>1</v>
      </c>
      <c r="CQ80" s="10" t="str">
        <f>IFERROR(__xludf.DUMMYFUNCTION("""COMPUTED_VALUE"""),"WA")</f>
        <v>WA</v>
      </c>
      <c r="CR80" s="10">
        <f>IFERROR(__xludf.DUMMYFUNCTION("""COMPUTED_VALUE"""),1.0)</f>
        <v>1</v>
      </c>
      <c r="CS80" s="10" t="str">
        <f>IFERROR(__xludf.DUMMYFUNCTION("""COMPUTED_VALUE"""),"WA")</f>
        <v>WA</v>
      </c>
      <c r="CT80" s="10">
        <f>IFERROR(__xludf.DUMMYFUNCTION("""COMPUTED_VALUE"""),1.0)</f>
        <v>1</v>
      </c>
      <c r="CU80" s="10">
        <f>IFERROR(__xludf.DUMMYFUNCTION("""COMPUTED_VALUE"""),1.0)</f>
        <v>1</v>
      </c>
      <c r="CV80" s="10">
        <f>IFERROR(__xludf.DUMMYFUNCTION("""COMPUTED_VALUE"""),1.0)</f>
        <v>1</v>
      </c>
      <c r="CW80" s="10">
        <f>IFERROR(__xludf.DUMMYFUNCTION("""COMPUTED_VALUE"""),1.0)</f>
        <v>1</v>
      </c>
      <c r="CX80" s="10">
        <f>IFERROR(__xludf.DUMMYFUNCTION("""COMPUTED_VALUE"""),1.0)</f>
        <v>1</v>
      </c>
      <c r="CY80" s="10">
        <f>IFERROR(__xludf.DUMMYFUNCTION("""COMPUTED_VALUE"""),1.0)</f>
        <v>1</v>
      </c>
      <c r="CZ80" s="10">
        <f>IFERROR(__xludf.DUMMYFUNCTION("""COMPUTED_VALUE"""),1.0)</f>
        <v>1</v>
      </c>
      <c r="DA80" s="10">
        <f>IFERROR(__xludf.DUMMYFUNCTION("""COMPUTED_VALUE"""),1.0)</f>
        <v>1</v>
      </c>
      <c r="DB80" s="10">
        <f>IFERROR(__xludf.DUMMYFUNCTION("""COMPUTED_VALUE"""),1.0)</f>
        <v>1</v>
      </c>
      <c r="DC80" s="10">
        <f>IFERROR(__xludf.DUMMYFUNCTION("""COMPUTED_VALUE"""),1.0)</f>
        <v>1</v>
      </c>
      <c r="DD80" s="10" t="str">
        <f>IFERROR(__xludf.DUMMYFUNCTION("""COMPUTED_VALUE"""),"WA")</f>
        <v>WA</v>
      </c>
      <c r="DE80" s="10" t="str">
        <f>IFERROR(__xludf.DUMMYFUNCTION("""COMPUTED_VALUE"""),"WA")</f>
        <v>WA</v>
      </c>
      <c r="DF80" s="10">
        <f>IFERROR(__xludf.DUMMYFUNCTION("""COMPUTED_VALUE"""),1.0)</f>
        <v>1</v>
      </c>
      <c r="DG80" s="10" t="str">
        <f>IFERROR(__xludf.DUMMYFUNCTION("""COMPUTED_VALUE"""),"WA")</f>
        <v>WA</v>
      </c>
      <c r="DH80" s="10">
        <f>IFERROR(__xludf.DUMMYFUNCTION("""COMPUTED_VALUE"""),1.0)</f>
        <v>1</v>
      </c>
      <c r="DI80" s="10">
        <f>IFERROR(__xludf.DUMMYFUNCTION("""COMPUTED_VALUE"""),1.0)</f>
        <v>1</v>
      </c>
      <c r="DJ80" s="10">
        <f>IFERROR(__xludf.DUMMYFUNCTION("""COMPUTED_VALUE"""),1.0)</f>
        <v>1</v>
      </c>
      <c r="DK80" s="10">
        <f>IFERROR(__xludf.DUMMYFUNCTION("""COMPUTED_VALUE"""),1.0)</f>
        <v>1</v>
      </c>
      <c r="DL80" s="10" t="str">
        <f>IFERROR(__xludf.DUMMYFUNCTION("""COMPUTED_VALUE"""),"WA")</f>
        <v>WA</v>
      </c>
      <c r="DM80" s="10" t="str">
        <f>IFERROR(__xludf.DUMMYFUNCTION("""COMPUTED_VALUE"""),"WA")</f>
        <v>WA</v>
      </c>
      <c r="DN80" s="10">
        <f>IFERROR(__xludf.DUMMYFUNCTION("""COMPUTED_VALUE"""),1.0)</f>
        <v>1</v>
      </c>
      <c r="DO80" s="10" t="str">
        <f>IFERROR(__xludf.DUMMYFUNCTION("""COMPUTED_VALUE"""),"WA")</f>
        <v>WA</v>
      </c>
      <c r="DP80" s="10" t="str">
        <f>IFERROR(__xludf.DUMMYFUNCTION("""COMPUTED_VALUE"""),"WA")</f>
        <v>WA</v>
      </c>
      <c r="DQ80" s="10" t="str">
        <f>IFERROR(__xludf.DUMMYFUNCTION("""COMPUTED_VALUE"""),"WA")</f>
        <v>WA</v>
      </c>
      <c r="DR80" s="10">
        <f>IFERROR(__xludf.DUMMYFUNCTION("""COMPUTED_VALUE"""),1.0)</f>
        <v>1</v>
      </c>
      <c r="DS80" s="10" t="str">
        <f>IFERROR(__xludf.DUMMYFUNCTION("""COMPUTED_VALUE"""),"WA")</f>
        <v>WA</v>
      </c>
      <c r="DT80" s="10" t="str">
        <f>IFERROR(__xludf.DUMMYFUNCTION("""COMPUTED_VALUE"""),"WA")</f>
        <v>WA</v>
      </c>
      <c r="DU80" s="10" t="str">
        <f>IFERROR(__xludf.DUMMYFUNCTION("""COMPUTED_VALUE"""),"WA")</f>
        <v>WA</v>
      </c>
      <c r="DV80" s="10">
        <f>IFERROR(__xludf.DUMMYFUNCTION("""COMPUTED_VALUE"""),1.0)</f>
        <v>1</v>
      </c>
      <c r="DW80" s="10" t="str">
        <f>IFERROR(__xludf.DUMMYFUNCTION("""COMPUTED_VALUE"""),"WA")</f>
        <v>WA</v>
      </c>
      <c r="DX80" s="10">
        <f>IFERROR(__xludf.DUMMYFUNCTION("""COMPUTED_VALUE"""),1.0)</f>
        <v>1</v>
      </c>
      <c r="DY80" s="10">
        <f>IFERROR(__xludf.DUMMYFUNCTION("""COMPUTED_VALUE"""),1.0)</f>
        <v>1</v>
      </c>
      <c r="DZ80" s="10">
        <f>IFERROR(__xludf.DUMMYFUNCTION("""COMPUTED_VALUE"""),1.0)</f>
        <v>1</v>
      </c>
      <c r="EA80" s="10" t="str">
        <f>IFERROR(__xludf.DUMMYFUNCTION("""COMPUTED_VALUE"""),"WA")</f>
        <v>WA</v>
      </c>
      <c r="EB80" s="10" t="str">
        <f>IFERROR(__xludf.DUMMYFUNCTION("""COMPUTED_VALUE"""),"WA")</f>
        <v>WA</v>
      </c>
      <c r="EC80" s="10" t="str">
        <f>IFERROR(__xludf.DUMMYFUNCTION("""COMPUTED_VALUE"""),"WA")</f>
        <v>WA</v>
      </c>
      <c r="ED80" s="10" t="str">
        <f>IFERROR(__xludf.DUMMYFUNCTION("""COMPUTED_VALUE"""),"WA")</f>
        <v>WA</v>
      </c>
      <c r="EE80" s="10" t="str">
        <f>IFERROR(__xludf.DUMMYFUNCTION("""COMPUTED_VALUE"""),"WA")</f>
        <v>WA</v>
      </c>
      <c r="EF80" s="10" t="str">
        <f>IFERROR(__xludf.DUMMYFUNCTION("""COMPUTED_VALUE"""),"WA")</f>
        <v>WA</v>
      </c>
      <c r="EG80" s="10" t="str">
        <f>IFERROR(__xludf.DUMMYFUNCTION("""COMPUTED_VALUE"""),"WA")</f>
        <v>WA</v>
      </c>
      <c r="EH80" s="10" t="str">
        <f>IFERROR(__xludf.DUMMYFUNCTION("""COMPUTED_VALUE"""),"WA")</f>
        <v>WA</v>
      </c>
      <c r="EI80" s="10">
        <f>IFERROR(__xludf.DUMMYFUNCTION("""COMPUTED_VALUE"""),1.0)</f>
        <v>1</v>
      </c>
      <c r="EJ80" s="10">
        <f>IFERROR(__xludf.DUMMYFUNCTION("""COMPUTED_VALUE"""),1.0)</f>
        <v>1</v>
      </c>
      <c r="EK80" s="10" t="str">
        <f>IFERROR(__xludf.DUMMYFUNCTION("""COMPUTED_VALUE"""),"WA")</f>
        <v>WA</v>
      </c>
      <c r="EL80" s="10">
        <f>IFERROR(__xludf.DUMMYFUNCTION("""COMPUTED_VALUE"""),1.0)</f>
        <v>1</v>
      </c>
      <c r="EM80" s="10" t="str">
        <f>IFERROR(__xludf.DUMMYFUNCTION("""COMPUTED_VALUE"""),"WA")</f>
        <v>WA</v>
      </c>
      <c r="EN80" s="10" t="str">
        <f>IFERROR(__xludf.DUMMYFUNCTION("""COMPUTED_VALUE"""),"WA")</f>
        <v>WA</v>
      </c>
      <c r="EO80" s="10" t="str">
        <f>IFERROR(__xludf.DUMMYFUNCTION("""COMPUTED_VALUE"""),"WA")</f>
        <v>WA</v>
      </c>
      <c r="EP80" s="10">
        <f>IFERROR(__xludf.DUMMYFUNCTION("""COMPUTED_VALUE"""),1.0)</f>
        <v>1</v>
      </c>
      <c r="EQ80" s="10">
        <f>IFERROR(__xludf.DUMMYFUNCTION("""COMPUTED_VALUE"""),1.0)</f>
        <v>1</v>
      </c>
      <c r="ER80" s="10">
        <f>IFERROR(__xludf.DUMMYFUNCTION("""COMPUTED_VALUE"""),1.0)</f>
        <v>1</v>
      </c>
      <c r="ES80" s="10" t="str">
        <f>IFERROR(__xludf.DUMMYFUNCTION("""COMPUTED_VALUE"""),"WA")</f>
        <v>WA</v>
      </c>
      <c r="ET80" s="10" t="str">
        <f>IFERROR(__xludf.DUMMYFUNCTION("""COMPUTED_VALUE"""),"WA")</f>
        <v>WA</v>
      </c>
      <c r="EU80" s="10">
        <f>IFERROR(__xludf.DUMMYFUNCTION("""COMPUTED_VALUE"""),1.0)</f>
        <v>1</v>
      </c>
      <c r="EV80" s="10" t="str">
        <f>IFERROR(__xludf.DUMMYFUNCTION("""COMPUTED_VALUE"""),"WA")</f>
        <v>WA</v>
      </c>
      <c r="EW80" s="10" t="str">
        <f>IFERROR(__xludf.DUMMYFUNCTION("""COMPUTED_VALUE"""),"WA")</f>
        <v>WA</v>
      </c>
      <c r="EX80" s="10" t="str">
        <f>IFERROR(__xludf.DUMMYFUNCTION("""COMPUTED_VALUE"""),"WA")</f>
        <v>WA</v>
      </c>
      <c r="EY80" s="10" t="str">
        <f>IFERROR(__xludf.DUMMYFUNCTION("""COMPUTED_VALUE"""),"WA")</f>
        <v>WA</v>
      </c>
      <c r="EZ80" s="10" t="str">
        <f>IFERROR(__xludf.DUMMYFUNCTION("""COMPUTED_VALUE"""),"WA")</f>
        <v>WA</v>
      </c>
      <c r="FA80" s="10" t="str">
        <f>IFERROR(__xludf.DUMMYFUNCTION("""COMPUTED_VALUE"""),"WA")</f>
        <v>WA</v>
      </c>
      <c r="FB80" s="10" t="str">
        <f>IFERROR(__xludf.DUMMYFUNCTION("""COMPUTED_VALUE"""),"WA")</f>
        <v>WA</v>
      </c>
      <c r="FC80" s="10" t="str">
        <f>IFERROR(__xludf.DUMMYFUNCTION("""COMPUTED_VALUE"""),"WA")</f>
        <v>WA</v>
      </c>
      <c r="FD80" s="11" t="str">
        <f>IFERROR(__xludf.DUMMYFUNCTION("""COMPUTED_VALUE"""),"-")</f>
        <v>-</v>
      </c>
      <c r="FE80" s="10" t="str">
        <f>IFERROR(__xludf.DUMMYFUNCTION("""COMPUTED_VALUE"""),"-")</f>
        <v>-</v>
      </c>
      <c r="FF80" s="10" t="str">
        <f>IFERROR(__xludf.DUMMYFUNCTION("""COMPUTED_VALUE"""),"-")</f>
        <v>-</v>
      </c>
      <c r="FG80" s="10" t="str">
        <f>IFERROR(__xludf.DUMMYFUNCTION("""COMPUTED_VALUE"""),"-")</f>
        <v>-</v>
      </c>
      <c r="FH80" s="10" t="str">
        <f>IFERROR(__xludf.DUMMYFUNCTION("""COMPUTED_VALUE"""),"-")</f>
        <v>-</v>
      </c>
      <c r="FI80" s="10" t="str">
        <f>IFERROR(__xludf.DUMMYFUNCTION("""COMPUTED_VALUE"""),"-")</f>
        <v>-</v>
      </c>
      <c r="FJ80" s="10" t="str">
        <f>IFERROR(__xludf.DUMMYFUNCTION("""COMPUTED_VALUE"""),"-")</f>
        <v>-</v>
      </c>
      <c r="FK80" s="10" t="str">
        <f>IFERROR(__xludf.DUMMYFUNCTION("""COMPUTED_VALUE"""),"-")</f>
        <v>-</v>
      </c>
      <c r="FL80" s="10" t="str">
        <f>IFERROR(__xludf.DUMMYFUNCTION("""COMPUTED_VALUE"""),"-")</f>
        <v>-</v>
      </c>
      <c r="FM80" s="10" t="str">
        <f>IFERROR(__xludf.DUMMYFUNCTION("""COMPUTED_VALUE"""),"-")</f>
        <v>-</v>
      </c>
      <c r="FN80" s="10" t="str">
        <f>IFERROR(__xludf.DUMMYFUNCTION("""COMPUTED_VALUE"""),"-")</f>
        <v>-</v>
      </c>
      <c r="FO80" s="10" t="str">
        <f>IFERROR(__xludf.DUMMYFUNCTION("""COMPUTED_VALUE"""),"-")</f>
        <v>-</v>
      </c>
      <c r="FP80" s="10" t="str">
        <f>IFERROR(__xludf.DUMMYFUNCTION("""COMPUTED_VALUE"""),"-")</f>
        <v>-</v>
      </c>
      <c r="FQ80" s="10" t="str">
        <f>IFERROR(__xludf.DUMMYFUNCTION("""COMPUTED_VALUE"""),"-")</f>
        <v>-</v>
      </c>
      <c r="FR80" s="10" t="str">
        <f>IFERROR(__xludf.DUMMYFUNCTION("""COMPUTED_VALUE"""),"-")</f>
        <v>-</v>
      </c>
      <c r="FS80" s="10" t="str">
        <f>IFERROR(__xludf.DUMMYFUNCTION("""COMPUTED_VALUE"""),"-")</f>
        <v>-</v>
      </c>
      <c r="FT80" s="10" t="str">
        <f>IFERROR(__xludf.DUMMYFUNCTION("""COMPUTED_VALUE"""),"-")</f>
        <v>-</v>
      </c>
      <c r="FU80" s="10" t="str">
        <f>IFERROR(__xludf.DUMMYFUNCTION("""COMPUTED_VALUE"""),"-")</f>
        <v>-</v>
      </c>
      <c r="FV80" s="10" t="str">
        <f>IFERROR(__xludf.DUMMYFUNCTION("""COMPUTED_VALUE"""),"-")</f>
        <v>-</v>
      </c>
      <c r="FW80" s="10" t="str">
        <f>IFERROR(__xludf.DUMMYFUNCTION("""COMPUTED_VALUE"""),"-")</f>
        <v>-</v>
      </c>
      <c r="FX80" s="10" t="str">
        <f>IFERROR(__xludf.DUMMYFUNCTION("""COMPUTED_VALUE"""),"-")</f>
        <v>-</v>
      </c>
      <c r="FY80" s="10" t="str">
        <f>IFERROR(__xludf.DUMMYFUNCTION("""COMPUTED_VALUE"""),"-")</f>
        <v>-</v>
      </c>
      <c r="FZ80" s="10" t="str">
        <f>IFERROR(__xludf.DUMMYFUNCTION("""COMPUTED_VALUE"""),"-")</f>
        <v>-</v>
      </c>
      <c r="GA80" s="10" t="str">
        <f>IFERROR(__xludf.DUMMYFUNCTION("""COMPUTED_VALUE"""),"-")</f>
        <v>-</v>
      </c>
      <c r="GB80" s="10" t="str">
        <f>IFERROR(__xludf.DUMMYFUNCTION("""COMPUTED_VALUE"""),"-")</f>
        <v>-</v>
      </c>
      <c r="GC80" s="10" t="str">
        <f>IFERROR(__xludf.DUMMYFUNCTION("""COMPUTED_VALUE"""),"-")</f>
        <v>-</v>
      </c>
      <c r="GD80" s="10" t="str">
        <f>IFERROR(__xludf.DUMMYFUNCTION("""COMPUTED_VALUE"""),"-")</f>
        <v>-</v>
      </c>
      <c r="GE80" s="10" t="str">
        <f>IFERROR(__xludf.DUMMYFUNCTION("""COMPUTED_VALUE"""),"-")</f>
        <v>-</v>
      </c>
      <c r="GF80" s="10" t="str">
        <f>IFERROR(__xludf.DUMMYFUNCTION("""COMPUTED_VALUE"""),"-")</f>
        <v>-</v>
      </c>
      <c r="GG80" s="10" t="str">
        <f>IFERROR(__xludf.DUMMYFUNCTION("""COMPUTED_VALUE"""),"-")</f>
        <v>-</v>
      </c>
      <c r="GH80" s="10" t="str">
        <f>IFERROR(__xludf.DUMMYFUNCTION("""COMPUTED_VALUE"""),"-")</f>
        <v>-</v>
      </c>
      <c r="GI80" s="10" t="str">
        <f>IFERROR(__xludf.DUMMYFUNCTION("""COMPUTED_VALUE"""),"-")</f>
        <v>-</v>
      </c>
      <c r="GJ80" s="10" t="str">
        <f>IFERROR(__xludf.DUMMYFUNCTION("""COMPUTED_VALUE"""),"-")</f>
        <v>-</v>
      </c>
      <c r="GK80" s="10" t="str">
        <f>IFERROR(__xludf.DUMMYFUNCTION("""COMPUTED_VALUE"""),"-")</f>
        <v>-</v>
      </c>
      <c r="GL80" s="10" t="str">
        <f>IFERROR(__xludf.DUMMYFUNCTION("""COMPUTED_VALUE"""),"-")</f>
        <v>-</v>
      </c>
      <c r="GM80" s="10" t="str">
        <f>IFERROR(__xludf.DUMMYFUNCTION("""COMPUTED_VALUE"""),"-")</f>
        <v>-</v>
      </c>
      <c r="GN80" s="10" t="str">
        <f>IFERROR(__xludf.DUMMYFUNCTION("""COMPUTED_VALUE"""),"-")</f>
        <v>-</v>
      </c>
      <c r="GO80" s="10" t="str">
        <f>IFERROR(__xludf.DUMMYFUNCTION("""COMPUTED_VALUE"""),"-")</f>
        <v>-</v>
      </c>
      <c r="GP80" s="10" t="str">
        <f>IFERROR(__xludf.DUMMYFUNCTION("""COMPUTED_VALUE"""),"-")</f>
        <v>-</v>
      </c>
      <c r="GQ80" s="10" t="str">
        <f>IFERROR(__xludf.DUMMYFUNCTION("""COMPUTED_VALUE"""),"-")</f>
        <v>-</v>
      </c>
      <c r="GR80" s="10" t="str">
        <f>IFERROR(__xludf.DUMMYFUNCTION("""COMPUTED_VALUE"""),"-")</f>
        <v>-</v>
      </c>
      <c r="GS80" s="10" t="str">
        <f>IFERROR(__xludf.DUMMYFUNCTION("""COMPUTED_VALUE"""),"-")</f>
        <v>-</v>
      </c>
      <c r="GT80" s="10" t="str">
        <f>IFERROR(__xludf.DUMMYFUNCTION("""COMPUTED_VALUE"""),"-")</f>
        <v>-</v>
      </c>
      <c r="GU80" s="10" t="str">
        <f>IFERROR(__xludf.DUMMYFUNCTION("""COMPUTED_VALUE"""),"-")</f>
        <v>-</v>
      </c>
      <c r="GV80" s="10" t="str">
        <f>IFERROR(__xludf.DUMMYFUNCTION("""COMPUTED_VALUE"""),"-")</f>
        <v>-</v>
      </c>
      <c r="GW80" s="10" t="str">
        <f>IFERROR(__xludf.DUMMYFUNCTION("""COMPUTED_VALUE"""),"-")</f>
        <v>-</v>
      </c>
      <c r="GX80" s="10" t="str">
        <f>IFERROR(__xludf.DUMMYFUNCTION("""COMPUTED_VALUE"""),"-")</f>
        <v>-</v>
      </c>
      <c r="GY80" s="10" t="str">
        <f>IFERROR(__xludf.DUMMYFUNCTION("""COMPUTED_VALUE"""),"-")</f>
        <v>-</v>
      </c>
      <c r="GZ80" s="10" t="str">
        <f>IFERROR(__xludf.DUMMYFUNCTION("""COMPUTED_VALUE"""),"-")</f>
        <v>-</v>
      </c>
      <c r="HA80" s="10" t="str">
        <f>IFERROR(__xludf.DUMMYFUNCTION("""COMPUTED_VALUE"""),"-")</f>
        <v>-</v>
      </c>
      <c r="HB80" s="10" t="str">
        <f>IFERROR(__xludf.DUMMYFUNCTION("""COMPUTED_VALUE"""),"-")</f>
        <v>-</v>
      </c>
      <c r="HC80" s="10" t="str">
        <f>IFERROR(__xludf.DUMMYFUNCTION("""COMPUTED_VALUE"""),"-")</f>
        <v>-</v>
      </c>
      <c r="HD80" s="10" t="str">
        <f>IFERROR(__xludf.DUMMYFUNCTION("""COMPUTED_VALUE"""),"-")</f>
        <v>-</v>
      </c>
      <c r="HE80" s="10" t="str">
        <f>IFERROR(__xludf.DUMMYFUNCTION("""COMPUTED_VALUE"""),"-")</f>
        <v>-</v>
      </c>
      <c r="HF80" s="10" t="str">
        <f>IFERROR(__xludf.DUMMYFUNCTION("""COMPUTED_VALUE"""),"-")</f>
        <v>-</v>
      </c>
      <c r="HG80" s="10" t="str">
        <f>IFERROR(__xludf.DUMMYFUNCTION("""COMPUTED_VALUE"""),"-")</f>
        <v>-</v>
      </c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</row>
    <row r="81">
      <c r="A81" s="7"/>
      <c r="B81" s="8"/>
      <c r="C81" s="8" t="str">
        <f t="shared" si="1"/>
        <v>70 - 83</v>
      </c>
      <c r="D81" s="7" t="str">
        <f>IFERROR(__xludf.DUMMYFUNCTION("""COMPUTED_VALUE"""),"R3WIND")</f>
        <v>R3WIND</v>
      </c>
      <c r="E81" s="7" t="str">
        <f>IFERROR(__xludf.DUMMYFUNCTION("""COMPUTED_VALUE"""),"Andreja")</f>
        <v>Andreja</v>
      </c>
      <c r="F81" s="7" t="str">
        <f>IFERROR(__xludf.DUMMYFUNCTION("""COMPUTED_VALUE"""),"Andrejić")</f>
        <v>Andrejić</v>
      </c>
      <c r="G81" s="9">
        <f>IFERROR(__xludf.DUMMYFUNCTION("""COMPUTED_VALUE"""),15.0)</f>
        <v>15</v>
      </c>
      <c r="H81" s="7" t="str">
        <f>IFERROR(__xludf.DUMMYFUNCTION("""COMPUTED_VALUE"""),"ODOBREN")</f>
        <v>ODOBREN</v>
      </c>
      <c r="I81" s="7" t="str">
        <f>IFERROR(__xludf.DUMMYFUNCTION("""COMPUTED_VALUE"""),"Vračar")</f>
        <v>Vračar</v>
      </c>
      <c r="J81" s="7" t="str">
        <f>IFERROR(__xludf.DUMMYFUNCTION("""COMPUTED_VALUE"""),"Treća beogradska gimnazija")</f>
        <v>Treća beogradska gimnazija</v>
      </c>
      <c r="K81" s="7" t="str">
        <f>IFERROR(__xludf.DUMMYFUNCTION("""COMPUTED_VALUE"""),"IV")</f>
        <v>IV</v>
      </c>
      <c r="L81" s="7" t="str">
        <f>IFERROR(__xludf.DUMMYFUNCTION("""COMPUTED_VALUE"""),"B")</f>
        <v>B</v>
      </c>
      <c r="M81" s="7"/>
      <c r="N81" s="11">
        <f>IFERROR(__xludf.DUMMYFUNCTION("""COMPUTED_VALUE"""),15.0)</f>
        <v>15</v>
      </c>
      <c r="O81" s="10">
        <f>IFERROR(__xludf.DUMMYFUNCTION("""COMPUTED_VALUE"""),0.0)</f>
        <v>0</v>
      </c>
      <c r="P81" s="10">
        <f>IFERROR(__xludf.DUMMYFUNCTION("""COMPUTED_VALUE"""),0.0)</f>
        <v>0</v>
      </c>
      <c r="Q81" s="10" t="str">
        <f>IFERROR(__xludf.DUMMYFUNCTION("""COMPUTED_VALUE"""),"-")</f>
        <v>-</v>
      </c>
      <c r="R81" s="10" t="str">
        <f>IFERROR(__xludf.DUMMYFUNCTION("""COMPUTED_VALUE"""),"-")</f>
        <v>-</v>
      </c>
      <c r="S81" s="10" t="str">
        <f>IFERROR(__xludf.DUMMYFUNCTION("""COMPUTED_VALUE"""),"-")</f>
        <v>-</v>
      </c>
      <c r="T81" s="11">
        <f>IFERROR(__xludf.DUMMYFUNCTION("""COMPUTED_VALUE"""),1.0)</f>
        <v>1</v>
      </c>
      <c r="U81" s="10">
        <f>IFERROR(__xludf.DUMMYFUNCTION("""COMPUTED_VALUE"""),1.0)</f>
        <v>1</v>
      </c>
      <c r="V81" s="10">
        <f>IFERROR(__xludf.DUMMYFUNCTION("""COMPUTED_VALUE"""),1.0)</f>
        <v>1</v>
      </c>
      <c r="W81" s="10">
        <f>IFERROR(__xludf.DUMMYFUNCTION("""COMPUTED_VALUE"""),1.0)</f>
        <v>1</v>
      </c>
      <c r="X81" s="10">
        <f>IFERROR(__xludf.DUMMYFUNCTION("""COMPUTED_VALUE"""),1.0)</f>
        <v>1</v>
      </c>
      <c r="Y81" s="10">
        <f>IFERROR(__xludf.DUMMYFUNCTION("""COMPUTED_VALUE"""),1.0)</f>
        <v>1</v>
      </c>
      <c r="Z81" s="10">
        <f>IFERROR(__xludf.DUMMYFUNCTION("""COMPUTED_VALUE"""),1.0)</f>
        <v>1</v>
      </c>
      <c r="AA81" s="10">
        <f>IFERROR(__xludf.DUMMYFUNCTION("""COMPUTED_VALUE"""),1.0)</f>
        <v>1</v>
      </c>
      <c r="AB81" s="10" t="str">
        <f>IFERROR(__xludf.DUMMYFUNCTION("""COMPUTED_VALUE"""),"TLE")</f>
        <v>TLE</v>
      </c>
      <c r="AC81" s="10">
        <f>IFERROR(__xludf.DUMMYFUNCTION("""COMPUTED_VALUE"""),1.0)</f>
        <v>1</v>
      </c>
      <c r="AD81" s="10">
        <f>IFERROR(__xludf.DUMMYFUNCTION("""COMPUTED_VALUE"""),1.0)</f>
        <v>1</v>
      </c>
      <c r="AE81" s="10" t="str">
        <f>IFERROR(__xludf.DUMMYFUNCTION("""COMPUTED_VALUE"""),"TLE")</f>
        <v>TLE</v>
      </c>
      <c r="AF81" s="10" t="str">
        <f>IFERROR(__xludf.DUMMYFUNCTION("""COMPUTED_VALUE"""),"TLE")</f>
        <v>TLE</v>
      </c>
      <c r="AG81" s="10" t="str">
        <f>IFERROR(__xludf.DUMMYFUNCTION("""COMPUTED_VALUE"""),"TLE")</f>
        <v>TLE</v>
      </c>
      <c r="AH81" s="10" t="str">
        <f>IFERROR(__xludf.DUMMYFUNCTION("""COMPUTED_VALUE"""),"TLE")</f>
        <v>TLE</v>
      </c>
      <c r="AI81" s="10" t="str">
        <f>IFERROR(__xludf.DUMMYFUNCTION("""COMPUTED_VALUE"""),"TLE")</f>
        <v>TLE</v>
      </c>
      <c r="AJ81" s="10" t="str">
        <f>IFERROR(__xludf.DUMMYFUNCTION("""COMPUTED_VALUE"""),"TLE")</f>
        <v>TLE</v>
      </c>
      <c r="AK81" s="10" t="str">
        <f>IFERROR(__xludf.DUMMYFUNCTION("""COMPUTED_VALUE"""),"TLE")</f>
        <v>TLE</v>
      </c>
      <c r="AL81" s="10" t="str">
        <f>IFERROR(__xludf.DUMMYFUNCTION("""COMPUTED_VALUE"""),"TLE")</f>
        <v>TLE</v>
      </c>
      <c r="AM81" s="10" t="str">
        <f>IFERROR(__xludf.DUMMYFUNCTION("""COMPUTED_VALUE"""),"TLE")</f>
        <v>TLE</v>
      </c>
      <c r="AN81" s="11">
        <f>IFERROR(__xludf.DUMMYFUNCTION("""COMPUTED_VALUE"""),1.0)</f>
        <v>1</v>
      </c>
      <c r="AO81" s="10">
        <f>IFERROR(__xludf.DUMMYFUNCTION("""COMPUTED_VALUE"""),1.0)</f>
        <v>1</v>
      </c>
      <c r="AP81" s="10" t="str">
        <f>IFERROR(__xludf.DUMMYFUNCTION("""COMPUTED_VALUE"""),"WA")</f>
        <v>WA</v>
      </c>
      <c r="AQ81" s="10" t="str">
        <f>IFERROR(__xludf.DUMMYFUNCTION("""COMPUTED_VALUE"""),"WA")</f>
        <v>WA</v>
      </c>
      <c r="AR81" s="10" t="str">
        <f>IFERROR(__xludf.DUMMYFUNCTION("""COMPUTED_VALUE"""),"WA")</f>
        <v>WA</v>
      </c>
      <c r="AS81" s="10">
        <f>IFERROR(__xludf.DUMMYFUNCTION("""COMPUTED_VALUE"""),1.0)</f>
        <v>1</v>
      </c>
      <c r="AT81" s="10" t="str">
        <f>IFERROR(__xludf.DUMMYFUNCTION("""COMPUTED_VALUE"""),"WA")</f>
        <v>WA</v>
      </c>
      <c r="AU81" s="10" t="str">
        <f>IFERROR(__xludf.DUMMYFUNCTION("""COMPUTED_VALUE"""),"WA")</f>
        <v>WA</v>
      </c>
      <c r="AV81" s="10" t="str">
        <f>IFERROR(__xludf.DUMMYFUNCTION("""COMPUTED_VALUE"""),"WA")</f>
        <v>WA</v>
      </c>
      <c r="AW81" s="10" t="str">
        <f>IFERROR(__xludf.DUMMYFUNCTION("""COMPUTED_VALUE"""),"WA")</f>
        <v>WA</v>
      </c>
      <c r="AX81" s="10" t="str">
        <f>IFERROR(__xludf.DUMMYFUNCTION("""COMPUTED_VALUE"""),"WA")</f>
        <v>WA</v>
      </c>
      <c r="AY81" s="10">
        <f>IFERROR(__xludf.DUMMYFUNCTION("""COMPUTED_VALUE"""),1.0)</f>
        <v>1</v>
      </c>
      <c r="AZ81" s="10">
        <f>IFERROR(__xludf.DUMMYFUNCTION("""COMPUTED_VALUE"""),1.0)</f>
        <v>1</v>
      </c>
      <c r="BA81" s="10" t="str">
        <f>IFERROR(__xludf.DUMMYFUNCTION("""COMPUTED_VALUE"""),"WA")</f>
        <v>WA</v>
      </c>
      <c r="BB81" s="10" t="str">
        <f>IFERROR(__xludf.DUMMYFUNCTION("""COMPUTED_VALUE"""),"WA")</f>
        <v>WA</v>
      </c>
      <c r="BC81" s="10" t="str">
        <f>IFERROR(__xludf.DUMMYFUNCTION("""COMPUTED_VALUE"""),"WA")</f>
        <v>WA</v>
      </c>
      <c r="BD81" s="10">
        <f>IFERROR(__xludf.DUMMYFUNCTION("""COMPUTED_VALUE"""),1.0)</f>
        <v>1</v>
      </c>
      <c r="BE81" s="10">
        <f>IFERROR(__xludf.DUMMYFUNCTION("""COMPUTED_VALUE"""),1.0)</f>
        <v>1</v>
      </c>
      <c r="BF81" s="10" t="str">
        <f>IFERROR(__xludf.DUMMYFUNCTION("""COMPUTED_VALUE"""),"WA")</f>
        <v>WA</v>
      </c>
      <c r="BG81" s="10" t="str">
        <f>IFERROR(__xludf.DUMMYFUNCTION("""COMPUTED_VALUE"""),"WA")</f>
        <v>WA</v>
      </c>
      <c r="BH81" s="10" t="str">
        <f>IFERROR(__xludf.DUMMYFUNCTION("""COMPUTED_VALUE"""),"WA")</f>
        <v>WA</v>
      </c>
      <c r="BI81" s="10" t="str">
        <f>IFERROR(__xludf.DUMMYFUNCTION("""COMPUTED_VALUE"""),"WA")</f>
        <v>WA</v>
      </c>
      <c r="BJ81" s="10" t="str">
        <f>IFERROR(__xludf.DUMMYFUNCTION("""COMPUTED_VALUE"""),"WA")</f>
        <v>WA</v>
      </c>
      <c r="BK81" s="10" t="str">
        <f>IFERROR(__xludf.DUMMYFUNCTION("""COMPUTED_VALUE"""),"WA")</f>
        <v>WA</v>
      </c>
      <c r="BL81" s="11" t="str">
        <f>IFERROR(__xludf.DUMMYFUNCTION("""COMPUTED_VALUE"""),"CE")</f>
        <v>CE</v>
      </c>
      <c r="BM81" s="10" t="str">
        <f>IFERROR(__xludf.DUMMYFUNCTION("""COMPUTED_VALUE"""),"CE")</f>
        <v>CE</v>
      </c>
      <c r="BN81" s="10" t="str">
        <f>IFERROR(__xludf.DUMMYFUNCTION("""COMPUTED_VALUE"""),"CE")</f>
        <v>CE</v>
      </c>
      <c r="BO81" s="10" t="str">
        <f>IFERROR(__xludf.DUMMYFUNCTION("""COMPUTED_VALUE"""),"CE")</f>
        <v>CE</v>
      </c>
      <c r="BP81" s="10" t="str">
        <f>IFERROR(__xludf.DUMMYFUNCTION("""COMPUTED_VALUE"""),"CE")</f>
        <v>CE</v>
      </c>
      <c r="BQ81" s="10" t="str">
        <f>IFERROR(__xludf.DUMMYFUNCTION("""COMPUTED_VALUE"""),"CE")</f>
        <v>CE</v>
      </c>
      <c r="BR81" s="10" t="str">
        <f>IFERROR(__xludf.DUMMYFUNCTION("""COMPUTED_VALUE"""),"CE")</f>
        <v>CE</v>
      </c>
      <c r="BS81" s="10" t="str">
        <f>IFERROR(__xludf.DUMMYFUNCTION("""COMPUTED_VALUE"""),"CE")</f>
        <v>CE</v>
      </c>
      <c r="BT81" s="10" t="str">
        <f>IFERROR(__xludf.DUMMYFUNCTION("""COMPUTED_VALUE"""),"CE")</f>
        <v>CE</v>
      </c>
      <c r="BU81" s="10" t="str">
        <f>IFERROR(__xludf.DUMMYFUNCTION("""COMPUTED_VALUE"""),"CE")</f>
        <v>CE</v>
      </c>
      <c r="BV81" s="10" t="str">
        <f>IFERROR(__xludf.DUMMYFUNCTION("""COMPUTED_VALUE"""),"CE")</f>
        <v>CE</v>
      </c>
      <c r="BW81" s="10" t="str">
        <f>IFERROR(__xludf.DUMMYFUNCTION("""COMPUTED_VALUE"""),"CE")</f>
        <v>CE</v>
      </c>
      <c r="BX81" s="10" t="str">
        <f>IFERROR(__xludf.DUMMYFUNCTION("""COMPUTED_VALUE"""),"CE")</f>
        <v>CE</v>
      </c>
      <c r="BY81" s="10" t="str">
        <f>IFERROR(__xludf.DUMMYFUNCTION("""COMPUTED_VALUE"""),"CE")</f>
        <v>CE</v>
      </c>
      <c r="BZ81" s="10" t="str">
        <f>IFERROR(__xludf.DUMMYFUNCTION("""COMPUTED_VALUE"""),"CE")</f>
        <v>CE</v>
      </c>
      <c r="CA81" s="10" t="str">
        <f>IFERROR(__xludf.DUMMYFUNCTION("""COMPUTED_VALUE"""),"CE")</f>
        <v>CE</v>
      </c>
      <c r="CB81" s="10" t="str">
        <f>IFERROR(__xludf.DUMMYFUNCTION("""COMPUTED_VALUE"""),"CE")</f>
        <v>CE</v>
      </c>
      <c r="CC81" s="10" t="str">
        <f>IFERROR(__xludf.DUMMYFUNCTION("""COMPUTED_VALUE"""),"CE")</f>
        <v>CE</v>
      </c>
      <c r="CD81" s="10" t="str">
        <f>IFERROR(__xludf.DUMMYFUNCTION("""COMPUTED_VALUE"""),"CE")</f>
        <v>CE</v>
      </c>
      <c r="CE81" s="10" t="str">
        <f>IFERROR(__xludf.DUMMYFUNCTION("""COMPUTED_VALUE"""),"CE")</f>
        <v>CE</v>
      </c>
      <c r="CF81" s="10" t="str">
        <f>IFERROR(__xludf.DUMMYFUNCTION("""COMPUTED_VALUE"""),"CE")</f>
        <v>CE</v>
      </c>
      <c r="CG81" s="10" t="str">
        <f>IFERROR(__xludf.DUMMYFUNCTION("""COMPUTED_VALUE"""),"CE")</f>
        <v>CE</v>
      </c>
      <c r="CH81" s="10" t="str">
        <f>IFERROR(__xludf.DUMMYFUNCTION("""COMPUTED_VALUE"""),"CE")</f>
        <v>CE</v>
      </c>
      <c r="CI81" s="10" t="str">
        <f>IFERROR(__xludf.DUMMYFUNCTION("""COMPUTED_VALUE"""),"CE")</f>
        <v>CE</v>
      </c>
      <c r="CJ81" s="10" t="str">
        <f>IFERROR(__xludf.DUMMYFUNCTION("""COMPUTED_VALUE"""),"CE")</f>
        <v>CE</v>
      </c>
      <c r="CK81" s="10" t="str">
        <f>IFERROR(__xludf.DUMMYFUNCTION("""COMPUTED_VALUE"""),"CE")</f>
        <v>CE</v>
      </c>
      <c r="CL81" s="10" t="str">
        <f>IFERROR(__xludf.DUMMYFUNCTION("""COMPUTED_VALUE"""),"CE")</f>
        <v>CE</v>
      </c>
      <c r="CM81" s="10" t="str">
        <f>IFERROR(__xludf.DUMMYFUNCTION("""COMPUTED_VALUE"""),"CE")</f>
        <v>CE</v>
      </c>
      <c r="CN81" s="10" t="str">
        <f>IFERROR(__xludf.DUMMYFUNCTION("""COMPUTED_VALUE"""),"CE")</f>
        <v>CE</v>
      </c>
      <c r="CO81" s="11" t="str">
        <f>IFERROR(__xludf.DUMMYFUNCTION("""COMPUTED_VALUE"""),"-")</f>
        <v>-</v>
      </c>
      <c r="CP81" s="10" t="str">
        <f>IFERROR(__xludf.DUMMYFUNCTION("""COMPUTED_VALUE"""),"-")</f>
        <v>-</v>
      </c>
      <c r="CQ81" s="10" t="str">
        <f>IFERROR(__xludf.DUMMYFUNCTION("""COMPUTED_VALUE"""),"-")</f>
        <v>-</v>
      </c>
      <c r="CR81" s="10" t="str">
        <f>IFERROR(__xludf.DUMMYFUNCTION("""COMPUTED_VALUE"""),"-")</f>
        <v>-</v>
      </c>
      <c r="CS81" s="10" t="str">
        <f>IFERROR(__xludf.DUMMYFUNCTION("""COMPUTED_VALUE"""),"-")</f>
        <v>-</v>
      </c>
      <c r="CT81" s="10" t="str">
        <f>IFERROR(__xludf.DUMMYFUNCTION("""COMPUTED_VALUE"""),"-")</f>
        <v>-</v>
      </c>
      <c r="CU81" s="10" t="str">
        <f>IFERROR(__xludf.DUMMYFUNCTION("""COMPUTED_VALUE"""),"-")</f>
        <v>-</v>
      </c>
      <c r="CV81" s="10" t="str">
        <f>IFERROR(__xludf.DUMMYFUNCTION("""COMPUTED_VALUE"""),"-")</f>
        <v>-</v>
      </c>
      <c r="CW81" s="10" t="str">
        <f>IFERROR(__xludf.DUMMYFUNCTION("""COMPUTED_VALUE"""),"-")</f>
        <v>-</v>
      </c>
      <c r="CX81" s="10" t="str">
        <f>IFERROR(__xludf.DUMMYFUNCTION("""COMPUTED_VALUE"""),"-")</f>
        <v>-</v>
      </c>
      <c r="CY81" s="10" t="str">
        <f>IFERROR(__xludf.DUMMYFUNCTION("""COMPUTED_VALUE"""),"-")</f>
        <v>-</v>
      </c>
      <c r="CZ81" s="10" t="str">
        <f>IFERROR(__xludf.DUMMYFUNCTION("""COMPUTED_VALUE"""),"-")</f>
        <v>-</v>
      </c>
      <c r="DA81" s="10" t="str">
        <f>IFERROR(__xludf.DUMMYFUNCTION("""COMPUTED_VALUE"""),"-")</f>
        <v>-</v>
      </c>
      <c r="DB81" s="10" t="str">
        <f>IFERROR(__xludf.DUMMYFUNCTION("""COMPUTED_VALUE"""),"-")</f>
        <v>-</v>
      </c>
      <c r="DC81" s="10" t="str">
        <f>IFERROR(__xludf.DUMMYFUNCTION("""COMPUTED_VALUE"""),"-")</f>
        <v>-</v>
      </c>
      <c r="DD81" s="10" t="str">
        <f>IFERROR(__xludf.DUMMYFUNCTION("""COMPUTED_VALUE"""),"-")</f>
        <v>-</v>
      </c>
      <c r="DE81" s="10" t="str">
        <f>IFERROR(__xludf.DUMMYFUNCTION("""COMPUTED_VALUE"""),"-")</f>
        <v>-</v>
      </c>
      <c r="DF81" s="10" t="str">
        <f>IFERROR(__xludf.DUMMYFUNCTION("""COMPUTED_VALUE"""),"-")</f>
        <v>-</v>
      </c>
      <c r="DG81" s="10" t="str">
        <f>IFERROR(__xludf.DUMMYFUNCTION("""COMPUTED_VALUE"""),"-")</f>
        <v>-</v>
      </c>
      <c r="DH81" s="10" t="str">
        <f>IFERROR(__xludf.DUMMYFUNCTION("""COMPUTED_VALUE"""),"-")</f>
        <v>-</v>
      </c>
      <c r="DI81" s="10" t="str">
        <f>IFERROR(__xludf.DUMMYFUNCTION("""COMPUTED_VALUE"""),"-")</f>
        <v>-</v>
      </c>
      <c r="DJ81" s="10" t="str">
        <f>IFERROR(__xludf.DUMMYFUNCTION("""COMPUTED_VALUE"""),"-")</f>
        <v>-</v>
      </c>
      <c r="DK81" s="10" t="str">
        <f>IFERROR(__xludf.DUMMYFUNCTION("""COMPUTED_VALUE"""),"-")</f>
        <v>-</v>
      </c>
      <c r="DL81" s="10" t="str">
        <f>IFERROR(__xludf.DUMMYFUNCTION("""COMPUTED_VALUE"""),"-")</f>
        <v>-</v>
      </c>
      <c r="DM81" s="10" t="str">
        <f>IFERROR(__xludf.DUMMYFUNCTION("""COMPUTED_VALUE"""),"-")</f>
        <v>-</v>
      </c>
      <c r="DN81" s="10" t="str">
        <f>IFERROR(__xludf.DUMMYFUNCTION("""COMPUTED_VALUE"""),"-")</f>
        <v>-</v>
      </c>
      <c r="DO81" s="10" t="str">
        <f>IFERROR(__xludf.DUMMYFUNCTION("""COMPUTED_VALUE"""),"-")</f>
        <v>-</v>
      </c>
      <c r="DP81" s="10" t="str">
        <f>IFERROR(__xludf.DUMMYFUNCTION("""COMPUTED_VALUE"""),"-")</f>
        <v>-</v>
      </c>
      <c r="DQ81" s="10" t="str">
        <f>IFERROR(__xludf.DUMMYFUNCTION("""COMPUTED_VALUE"""),"-")</f>
        <v>-</v>
      </c>
      <c r="DR81" s="10" t="str">
        <f>IFERROR(__xludf.DUMMYFUNCTION("""COMPUTED_VALUE"""),"-")</f>
        <v>-</v>
      </c>
      <c r="DS81" s="10" t="str">
        <f>IFERROR(__xludf.DUMMYFUNCTION("""COMPUTED_VALUE"""),"-")</f>
        <v>-</v>
      </c>
      <c r="DT81" s="10" t="str">
        <f>IFERROR(__xludf.DUMMYFUNCTION("""COMPUTED_VALUE"""),"-")</f>
        <v>-</v>
      </c>
      <c r="DU81" s="10" t="str">
        <f>IFERROR(__xludf.DUMMYFUNCTION("""COMPUTED_VALUE"""),"-")</f>
        <v>-</v>
      </c>
      <c r="DV81" s="10" t="str">
        <f>IFERROR(__xludf.DUMMYFUNCTION("""COMPUTED_VALUE"""),"-")</f>
        <v>-</v>
      </c>
      <c r="DW81" s="10" t="str">
        <f>IFERROR(__xludf.DUMMYFUNCTION("""COMPUTED_VALUE"""),"-")</f>
        <v>-</v>
      </c>
      <c r="DX81" s="10" t="str">
        <f>IFERROR(__xludf.DUMMYFUNCTION("""COMPUTED_VALUE"""),"-")</f>
        <v>-</v>
      </c>
      <c r="DY81" s="10" t="str">
        <f>IFERROR(__xludf.DUMMYFUNCTION("""COMPUTED_VALUE"""),"-")</f>
        <v>-</v>
      </c>
      <c r="DZ81" s="10" t="str">
        <f>IFERROR(__xludf.DUMMYFUNCTION("""COMPUTED_VALUE"""),"-")</f>
        <v>-</v>
      </c>
      <c r="EA81" s="10" t="str">
        <f>IFERROR(__xludf.DUMMYFUNCTION("""COMPUTED_VALUE"""),"-")</f>
        <v>-</v>
      </c>
      <c r="EB81" s="10" t="str">
        <f>IFERROR(__xludf.DUMMYFUNCTION("""COMPUTED_VALUE"""),"-")</f>
        <v>-</v>
      </c>
      <c r="EC81" s="10" t="str">
        <f>IFERROR(__xludf.DUMMYFUNCTION("""COMPUTED_VALUE"""),"-")</f>
        <v>-</v>
      </c>
      <c r="ED81" s="10" t="str">
        <f>IFERROR(__xludf.DUMMYFUNCTION("""COMPUTED_VALUE"""),"-")</f>
        <v>-</v>
      </c>
      <c r="EE81" s="10" t="str">
        <f>IFERROR(__xludf.DUMMYFUNCTION("""COMPUTED_VALUE"""),"-")</f>
        <v>-</v>
      </c>
      <c r="EF81" s="10" t="str">
        <f>IFERROR(__xludf.DUMMYFUNCTION("""COMPUTED_VALUE"""),"-")</f>
        <v>-</v>
      </c>
      <c r="EG81" s="10" t="str">
        <f>IFERROR(__xludf.DUMMYFUNCTION("""COMPUTED_VALUE"""),"-")</f>
        <v>-</v>
      </c>
      <c r="EH81" s="10" t="str">
        <f>IFERROR(__xludf.DUMMYFUNCTION("""COMPUTED_VALUE"""),"-")</f>
        <v>-</v>
      </c>
      <c r="EI81" s="10" t="str">
        <f>IFERROR(__xludf.DUMMYFUNCTION("""COMPUTED_VALUE"""),"-")</f>
        <v>-</v>
      </c>
      <c r="EJ81" s="10" t="str">
        <f>IFERROR(__xludf.DUMMYFUNCTION("""COMPUTED_VALUE"""),"-")</f>
        <v>-</v>
      </c>
      <c r="EK81" s="10" t="str">
        <f>IFERROR(__xludf.DUMMYFUNCTION("""COMPUTED_VALUE"""),"-")</f>
        <v>-</v>
      </c>
      <c r="EL81" s="10" t="str">
        <f>IFERROR(__xludf.DUMMYFUNCTION("""COMPUTED_VALUE"""),"-")</f>
        <v>-</v>
      </c>
      <c r="EM81" s="10" t="str">
        <f>IFERROR(__xludf.DUMMYFUNCTION("""COMPUTED_VALUE"""),"-")</f>
        <v>-</v>
      </c>
      <c r="EN81" s="10" t="str">
        <f>IFERROR(__xludf.DUMMYFUNCTION("""COMPUTED_VALUE"""),"-")</f>
        <v>-</v>
      </c>
      <c r="EO81" s="10" t="str">
        <f>IFERROR(__xludf.DUMMYFUNCTION("""COMPUTED_VALUE"""),"-")</f>
        <v>-</v>
      </c>
      <c r="EP81" s="10" t="str">
        <f>IFERROR(__xludf.DUMMYFUNCTION("""COMPUTED_VALUE"""),"-")</f>
        <v>-</v>
      </c>
      <c r="EQ81" s="10" t="str">
        <f>IFERROR(__xludf.DUMMYFUNCTION("""COMPUTED_VALUE"""),"-")</f>
        <v>-</v>
      </c>
      <c r="ER81" s="10" t="str">
        <f>IFERROR(__xludf.DUMMYFUNCTION("""COMPUTED_VALUE"""),"-")</f>
        <v>-</v>
      </c>
      <c r="ES81" s="10" t="str">
        <f>IFERROR(__xludf.DUMMYFUNCTION("""COMPUTED_VALUE"""),"-")</f>
        <v>-</v>
      </c>
      <c r="ET81" s="10" t="str">
        <f>IFERROR(__xludf.DUMMYFUNCTION("""COMPUTED_VALUE"""),"-")</f>
        <v>-</v>
      </c>
      <c r="EU81" s="10" t="str">
        <f>IFERROR(__xludf.DUMMYFUNCTION("""COMPUTED_VALUE"""),"-")</f>
        <v>-</v>
      </c>
      <c r="EV81" s="10" t="str">
        <f>IFERROR(__xludf.DUMMYFUNCTION("""COMPUTED_VALUE"""),"-")</f>
        <v>-</v>
      </c>
      <c r="EW81" s="10" t="str">
        <f>IFERROR(__xludf.DUMMYFUNCTION("""COMPUTED_VALUE"""),"-")</f>
        <v>-</v>
      </c>
      <c r="EX81" s="10" t="str">
        <f>IFERROR(__xludf.DUMMYFUNCTION("""COMPUTED_VALUE"""),"-")</f>
        <v>-</v>
      </c>
      <c r="EY81" s="10" t="str">
        <f>IFERROR(__xludf.DUMMYFUNCTION("""COMPUTED_VALUE"""),"-")</f>
        <v>-</v>
      </c>
      <c r="EZ81" s="10" t="str">
        <f>IFERROR(__xludf.DUMMYFUNCTION("""COMPUTED_VALUE"""),"-")</f>
        <v>-</v>
      </c>
      <c r="FA81" s="10" t="str">
        <f>IFERROR(__xludf.DUMMYFUNCTION("""COMPUTED_VALUE"""),"-")</f>
        <v>-</v>
      </c>
      <c r="FB81" s="10" t="str">
        <f>IFERROR(__xludf.DUMMYFUNCTION("""COMPUTED_VALUE"""),"-")</f>
        <v>-</v>
      </c>
      <c r="FC81" s="10" t="str">
        <f>IFERROR(__xludf.DUMMYFUNCTION("""COMPUTED_VALUE"""),"-")</f>
        <v>-</v>
      </c>
      <c r="FD81" s="11" t="str">
        <f>IFERROR(__xludf.DUMMYFUNCTION("""COMPUTED_VALUE"""),"-")</f>
        <v>-</v>
      </c>
      <c r="FE81" s="10" t="str">
        <f>IFERROR(__xludf.DUMMYFUNCTION("""COMPUTED_VALUE"""),"-")</f>
        <v>-</v>
      </c>
      <c r="FF81" s="10" t="str">
        <f>IFERROR(__xludf.DUMMYFUNCTION("""COMPUTED_VALUE"""),"-")</f>
        <v>-</v>
      </c>
      <c r="FG81" s="10" t="str">
        <f>IFERROR(__xludf.DUMMYFUNCTION("""COMPUTED_VALUE"""),"-")</f>
        <v>-</v>
      </c>
      <c r="FH81" s="10" t="str">
        <f>IFERROR(__xludf.DUMMYFUNCTION("""COMPUTED_VALUE"""),"-")</f>
        <v>-</v>
      </c>
      <c r="FI81" s="10" t="str">
        <f>IFERROR(__xludf.DUMMYFUNCTION("""COMPUTED_VALUE"""),"-")</f>
        <v>-</v>
      </c>
      <c r="FJ81" s="10" t="str">
        <f>IFERROR(__xludf.DUMMYFUNCTION("""COMPUTED_VALUE"""),"-")</f>
        <v>-</v>
      </c>
      <c r="FK81" s="10" t="str">
        <f>IFERROR(__xludf.DUMMYFUNCTION("""COMPUTED_VALUE"""),"-")</f>
        <v>-</v>
      </c>
      <c r="FL81" s="10" t="str">
        <f>IFERROR(__xludf.DUMMYFUNCTION("""COMPUTED_VALUE"""),"-")</f>
        <v>-</v>
      </c>
      <c r="FM81" s="10" t="str">
        <f>IFERROR(__xludf.DUMMYFUNCTION("""COMPUTED_VALUE"""),"-")</f>
        <v>-</v>
      </c>
      <c r="FN81" s="10" t="str">
        <f>IFERROR(__xludf.DUMMYFUNCTION("""COMPUTED_VALUE"""),"-")</f>
        <v>-</v>
      </c>
      <c r="FO81" s="10" t="str">
        <f>IFERROR(__xludf.DUMMYFUNCTION("""COMPUTED_VALUE"""),"-")</f>
        <v>-</v>
      </c>
      <c r="FP81" s="10" t="str">
        <f>IFERROR(__xludf.DUMMYFUNCTION("""COMPUTED_VALUE"""),"-")</f>
        <v>-</v>
      </c>
      <c r="FQ81" s="10" t="str">
        <f>IFERROR(__xludf.DUMMYFUNCTION("""COMPUTED_VALUE"""),"-")</f>
        <v>-</v>
      </c>
      <c r="FR81" s="10" t="str">
        <f>IFERROR(__xludf.DUMMYFUNCTION("""COMPUTED_VALUE"""),"-")</f>
        <v>-</v>
      </c>
      <c r="FS81" s="10" t="str">
        <f>IFERROR(__xludf.DUMMYFUNCTION("""COMPUTED_VALUE"""),"-")</f>
        <v>-</v>
      </c>
      <c r="FT81" s="10" t="str">
        <f>IFERROR(__xludf.DUMMYFUNCTION("""COMPUTED_VALUE"""),"-")</f>
        <v>-</v>
      </c>
      <c r="FU81" s="10" t="str">
        <f>IFERROR(__xludf.DUMMYFUNCTION("""COMPUTED_VALUE"""),"-")</f>
        <v>-</v>
      </c>
      <c r="FV81" s="10" t="str">
        <f>IFERROR(__xludf.DUMMYFUNCTION("""COMPUTED_VALUE"""),"-")</f>
        <v>-</v>
      </c>
      <c r="FW81" s="10" t="str">
        <f>IFERROR(__xludf.DUMMYFUNCTION("""COMPUTED_VALUE"""),"-")</f>
        <v>-</v>
      </c>
      <c r="FX81" s="10" t="str">
        <f>IFERROR(__xludf.DUMMYFUNCTION("""COMPUTED_VALUE"""),"-")</f>
        <v>-</v>
      </c>
      <c r="FY81" s="10" t="str">
        <f>IFERROR(__xludf.DUMMYFUNCTION("""COMPUTED_VALUE"""),"-")</f>
        <v>-</v>
      </c>
      <c r="FZ81" s="10" t="str">
        <f>IFERROR(__xludf.DUMMYFUNCTION("""COMPUTED_VALUE"""),"-")</f>
        <v>-</v>
      </c>
      <c r="GA81" s="10" t="str">
        <f>IFERROR(__xludf.DUMMYFUNCTION("""COMPUTED_VALUE"""),"-")</f>
        <v>-</v>
      </c>
      <c r="GB81" s="10" t="str">
        <f>IFERROR(__xludf.DUMMYFUNCTION("""COMPUTED_VALUE"""),"-")</f>
        <v>-</v>
      </c>
      <c r="GC81" s="10" t="str">
        <f>IFERROR(__xludf.DUMMYFUNCTION("""COMPUTED_VALUE"""),"-")</f>
        <v>-</v>
      </c>
      <c r="GD81" s="10" t="str">
        <f>IFERROR(__xludf.DUMMYFUNCTION("""COMPUTED_VALUE"""),"-")</f>
        <v>-</v>
      </c>
      <c r="GE81" s="10" t="str">
        <f>IFERROR(__xludf.DUMMYFUNCTION("""COMPUTED_VALUE"""),"-")</f>
        <v>-</v>
      </c>
      <c r="GF81" s="10" t="str">
        <f>IFERROR(__xludf.DUMMYFUNCTION("""COMPUTED_VALUE"""),"-")</f>
        <v>-</v>
      </c>
      <c r="GG81" s="10" t="str">
        <f>IFERROR(__xludf.DUMMYFUNCTION("""COMPUTED_VALUE"""),"-")</f>
        <v>-</v>
      </c>
      <c r="GH81" s="10" t="str">
        <f>IFERROR(__xludf.DUMMYFUNCTION("""COMPUTED_VALUE"""),"-")</f>
        <v>-</v>
      </c>
      <c r="GI81" s="10" t="str">
        <f>IFERROR(__xludf.DUMMYFUNCTION("""COMPUTED_VALUE"""),"-")</f>
        <v>-</v>
      </c>
      <c r="GJ81" s="10" t="str">
        <f>IFERROR(__xludf.DUMMYFUNCTION("""COMPUTED_VALUE"""),"-")</f>
        <v>-</v>
      </c>
      <c r="GK81" s="10" t="str">
        <f>IFERROR(__xludf.DUMMYFUNCTION("""COMPUTED_VALUE"""),"-")</f>
        <v>-</v>
      </c>
      <c r="GL81" s="10" t="str">
        <f>IFERROR(__xludf.DUMMYFUNCTION("""COMPUTED_VALUE"""),"-")</f>
        <v>-</v>
      </c>
      <c r="GM81" s="10" t="str">
        <f>IFERROR(__xludf.DUMMYFUNCTION("""COMPUTED_VALUE"""),"-")</f>
        <v>-</v>
      </c>
      <c r="GN81" s="10" t="str">
        <f>IFERROR(__xludf.DUMMYFUNCTION("""COMPUTED_VALUE"""),"-")</f>
        <v>-</v>
      </c>
      <c r="GO81" s="10" t="str">
        <f>IFERROR(__xludf.DUMMYFUNCTION("""COMPUTED_VALUE"""),"-")</f>
        <v>-</v>
      </c>
      <c r="GP81" s="10" t="str">
        <f>IFERROR(__xludf.DUMMYFUNCTION("""COMPUTED_VALUE"""),"-")</f>
        <v>-</v>
      </c>
      <c r="GQ81" s="10" t="str">
        <f>IFERROR(__xludf.DUMMYFUNCTION("""COMPUTED_VALUE"""),"-")</f>
        <v>-</v>
      </c>
      <c r="GR81" s="10" t="str">
        <f>IFERROR(__xludf.DUMMYFUNCTION("""COMPUTED_VALUE"""),"-")</f>
        <v>-</v>
      </c>
      <c r="GS81" s="10" t="str">
        <f>IFERROR(__xludf.DUMMYFUNCTION("""COMPUTED_VALUE"""),"-")</f>
        <v>-</v>
      </c>
      <c r="GT81" s="10" t="str">
        <f>IFERROR(__xludf.DUMMYFUNCTION("""COMPUTED_VALUE"""),"-")</f>
        <v>-</v>
      </c>
      <c r="GU81" s="10" t="str">
        <f>IFERROR(__xludf.DUMMYFUNCTION("""COMPUTED_VALUE"""),"-")</f>
        <v>-</v>
      </c>
      <c r="GV81" s="10" t="str">
        <f>IFERROR(__xludf.DUMMYFUNCTION("""COMPUTED_VALUE"""),"-")</f>
        <v>-</v>
      </c>
      <c r="GW81" s="10" t="str">
        <f>IFERROR(__xludf.DUMMYFUNCTION("""COMPUTED_VALUE"""),"-")</f>
        <v>-</v>
      </c>
      <c r="GX81" s="10" t="str">
        <f>IFERROR(__xludf.DUMMYFUNCTION("""COMPUTED_VALUE"""),"-")</f>
        <v>-</v>
      </c>
      <c r="GY81" s="10" t="str">
        <f>IFERROR(__xludf.DUMMYFUNCTION("""COMPUTED_VALUE"""),"-")</f>
        <v>-</v>
      </c>
      <c r="GZ81" s="10" t="str">
        <f>IFERROR(__xludf.DUMMYFUNCTION("""COMPUTED_VALUE"""),"-")</f>
        <v>-</v>
      </c>
      <c r="HA81" s="10" t="str">
        <f>IFERROR(__xludf.DUMMYFUNCTION("""COMPUTED_VALUE"""),"-")</f>
        <v>-</v>
      </c>
      <c r="HB81" s="10" t="str">
        <f>IFERROR(__xludf.DUMMYFUNCTION("""COMPUTED_VALUE"""),"-")</f>
        <v>-</v>
      </c>
      <c r="HC81" s="10" t="str">
        <f>IFERROR(__xludf.DUMMYFUNCTION("""COMPUTED_VALUE"""),"-")</f>
        <v>-</v>
      </c>
      <c r="HD81" s="10" t="str">
        <f>IFERROR(__xludf.DUMMYFUNCTION("""COMPUTED_VALUE"""),"-")</f>
        <v>-</v>
      </c>
      <c r="HE81" s="10" t="str">
        <f>IFERROR(__xludf.DUMMYFUNCTION("""COMPUTED_VALUE"""),"-")</f>
        <v>-</v>
      </c>
      <c r="HF81" s="10" t="str">
        <f>IFERROR(__xludf.DUMMYFUNCTION("""COMPUTED_VALUE"""),"-")</f>
        <v>-</v>
      </c>
      <c r="HG81" s="10" t="str">
        <f>IFERROR(__xludf.DUMMYFUNCTION("""COMPUTED_VALUE"""),"-")</f>
        <v>-</v>
      </c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</row>
    <row r="82">
      <c r="A82" s="7"/>
      <c r="B82" s="8"/>
      <c r="C82" s="8" t="str">
        <f t="shared" si="1"/>
        <v>70 - 83</v>
      </c>
      <c r="D82" s="7" t="str">
        <f>IFERROR(__xludf.DUMMYFUNCTION("""COMPUTED_VALUE"""),"AnaA")</f>
        <v>AnaA</v>
      </c>
      <c r="E82" s="7" t="str">
        <f>IFERROR(__xludf.DUMMYFUNCTION("""COMPUTED_VALUE"""),"Ana")</f>
        <v>Ana</v>
      </c>
      <c r="F82" s="7" t="str">
        <f>IFERROR(__xludf.DUMMYFUNCTION("""COMPUTED_VALUE"""),"Anđelić")</f>
        <v>Anđelić</v>
      </c>
      <c r="G82" s="9">
        <f>IFERROR(__xludf.DUMMYFUNCTION("""COMPUTED_VALUE"""),15.0)</f>
        <v>15</v>
      </c>
      <c r="H82" s="7" t="str">
        <f>IFERROR(__xludf.DUMMYFUNCTION("""COMPUTED_VALUE"""),"ODOBREN")</f>
        <v>ODOBREN</v>
      </c>
      <c r="I82" s="7" t="str">
        <f>IFERROR(__xludf.DUMMYFUNCTION("""COMPUTED_VALUE"""),"Sombor")</f>
        <v>Sombor</v>
      </c>
      <c r="J82" s="7" t="str">
        <f>IFERROR(__xludf.DUMMYFUNCTION("""COMPUTED_VALUE"""),"Gimnazija Veljko Petrović")</f>
        <v>Gimnazija Veljko Petrović</v>
      </c>
      <c r="K82" s="7" t="str">
        <f>IFERROR(__xludf.DUMMYFUNCTION("""COMPUTED_VALUE"""),"IV")</f>
        <v>IV</v>
      </c>
      <c r="L82" s="7" t="str">
        <f>IFERROR(__xludf.DUMMYFUNCTION("""COMPUTED_VALUE"""),"B")</f>
        <v>B</v>
      </c>
      <c r="M82" s="7" t="str">
        <f>IFERROR(__xludf.DUMMYFUNCTION("""COMPUTED_VALUE"""),"Duško Obradović")</f>
        <v>Duško Obradović</v>
      </c>
      <c r="N82" s="11">
        <f>IFERROR(__xludf.DUMMYFUNCTION("""COMPUTED_VALUE"""),15.0)</f>
        <v>15</v>
      </c>
      <c r="O82" s="10">
        <f>IFERROR(__xludf.DUMMYFUNCTION("""COMPUTED_VALUE"""),0.0)</f>
        <v>0</v>
      </c>
      <c r="P82" s="10">
        <f>IFERROR(__xludf.DUMMYFUNCTION("""COMPUTED_VALUE"""),0.0)</f>
        <v>0</v>
      </c>
      <c r="Q82" s="10" t="str">
        <f>IFERROR(__xludf.DUMMYFUNCTION("""COMPUTED_VALUE"""),"-")</f>
        <v>-</v>
      </c>
      <c r="R82" s="10" t="str">
        <f>IFERROR(__xludf.DUMMYFUNCTION("""COMPUTED_VALUE"""),"-")</f>
        <v>-</v>
      </c>
      <c r="S82" s="10" t="str">
        <f>IFERROR(__xludf.DUMMYFUNCTION("""COMPUTED_VALUE"""),"-")</f>
        <v>-</v>
      </c>
      <c r="T82" s="11">
        <f>IFERROR(__xludf.DUMMYFUNCTION("""COMPUTED_VALUE"""),1.0)</f>
        <v>1</v>
      </c>
      <c r="U82" s="10">
        <f>IFERROR(__xludf.DUMMYFUNCTION("""COMPUTED_VALUE"""),1.0)</f>
        <v>1</v>
      </c>
      <c r="V82" s="10">
        <f>IFERROR(__xludf.DUMMYFUNCTION("""COMPUTED_VALUE"""),1.0)</f>
        <v>1</v>
      </c>
      <c r="W82" s="10">
        <f>IFERROR(__xludf.DUMMYFUNCTION("""COMPUTED_VALUE"""),1.0)</f>
        <v>1</v>
      </c>
      <c r="X82" s="10">
        <f>IFERROR(__xludf.DUMMYFUNCTION("""COMPUTED_VALUE"""),1.0)</f>
        <v>1</v>
      </c>
      <c r="Y82" s="10">
        <f>IFERROR(__xludf.DUMMYFUNCTION("""COMPUTED_VALUE"""),1.0)</f>
        <v>1</v>
      </c>
      <c r="Z82" s="10" t="str">
        <f>IFERROR(__xludf.DUMMYFUNCTION("""COMPUTED_VALUE"""),"WA")</f>
        <v>WA</v>
      </c>
      <c r="AA82" s="10" t="str">
        <f>IFERROR(__xludf.DUMMYFUNCTION("""COMPUTED_VALUE"""),"WA")</f>
        <v>WA</v>
      </c>
      <c r="AB82" s="10" t="str">
        <f>IFERROR(__xludf.DUMMYFUNCTION("""COMPUTED_VALUE"""),"TLE")</f>
        <v>TLE</v>
      </c>
      <c r="AC82" s="10" t="str">
        <f>IFERROR(__xludf.DUMMYFUNCTION("""COMPUTED_VALUE"""),"WA")</f>
        <v>WA</v>
      </c>
      <c r="AD82" s="10" t="str">
        <f>IFERROR(__xludf.DUMMYFUNCTION("""COMPUTED_VALUE"""),"WA")</f>
        <v>WA</v>
      </c>
      <c r="AE82" s="10" t="str">
        <f>IFERROR(__xludf.DUMMYFUNCTION("""COMPUTED_VALUE"""),"TLE")</f>
        <v>TLE</v>
      </c>
      <c r="AF82" s="10" t="str">
        <f>IFERROR(__xludf.DUMMYFUNCTION("""COMPUTED_VALUE"""),"TLE")</f>
        <v>TLE</v>
      </c>
      <c r="AG82" s="10" t="str">
        <f>IFERROR(__xludf.DUMMYFUNCTION("""COMPUTED_VALUE"""),"TLE")</f>
        <v>TLE</v>
      </c>
      <c r="AH82" s="10" t="str">
        <f>IFERROR(__xludf.DUMMYFUNCTION("""COMPUTED_VALUE"""),"TLE")</f>
        <v>TLE</v>
      </c>
      <c r="AI82" s="10" t="str">
        <f>IFERROR(__xludf.DUMMYFUNCTION("""COMPUTED_VALUE"""),"TLE")</f>
        <v>TLE</v>
      </c>
      <c r="AJ82" s="10" t="str">
        <f>IFERROR(__xludf.DUMMYFUNCTION("""COMPUTED_VALUE"""),"TLE")</f>
        <v>TLE</v>
      </c>
      <c r="AK82" s="10" t="str">
        <f>IFERROR(__xludf.DUMMYFUNCTION("""COMPUTED_VALUE"""),"TLE")</f>
        <v>TLE</v>
      </c>
      <c r="AL82" s="10" t="str">
        <f>IFERROR(__xludf.DUMMYFUNCTION("""COMPUTED_VALUE"""),"TLE")</f>
        <v>TLE</v>
      </c>
      <c r="AM82" s="10" t="str">
        <f>IFERROR(__xludf.DUMMYFUNCTION("""COMPUTED_VALUE"""),"TLE")</f>
        <v>TLE</v>
      </c>
      <c r="AN82" s="11" t="str">
        <f>IFERROR(__xludf.DUMMYFUNCTION("""COMPUTED_VALUE"""),"WA")</f>
        <v>WA</v>
      </c>
      <c r="AO82" s="10" t="str">
        <f>IFERROR(__xludf.DUMMYFUNCTION("""COMPUTED_VALUE"""),"WA")</f>
        <v>WA</v>
      </c>
      <c r="AP82" s="10" t="str">
        <f>IFERROR(__xludf.DUMMYFUNCTION("""COMPUTED_VALUE"""),"WA")</f>
        <v>WA</v>
      </c>
      <c r="AQ82" s="10" t="str">
        <f>IFERROR(__xludf.DUMMYFUNCTION("""COMPUTED_VALUE"""),"WA")</f>
        <v>WA</v>
      </c>
      <c r="AR82" s="10" t="str">
        <f>IFERROR(__xludf.DUMMYFUNCTION("""COMPUTED_VALUE"""),"WA")</f>
        <v>WA</v>
      </c>
      <c r="AS82" s="10" t="str">
        <f>IFERROR(__xludf.DUMMYFUNCTION("""COMPUTED_VALUE"""),"WA")</f>
        <v>WA</v>
      </c>
      <c r="AT82" s="10" t="str">
        <f>IFERROR(__xludf.DUMMYFUNCTION("""COMPUTED_VALUE"""),"WA")</f>
        <v>WA</v>
      </c>
      <c r="AU82" s="10" t="str">
        <f>IFERROR(__xludf.DUMMYFUNCTION("""COMPUTED_VALUE"""),"WA")</f>
        <v>WA</v>
      </c>
      <c r="AV82" s="10" t="str">
        <f>IFERROR(__xludf.DUMMYFUNCTION("""COMPUTED_VALUE"""),"WA")</f>
        <v>WA</v>
      </c>
      <c r="AW82" s="10" t="str">
        <f>IFERROR(__xludf.DUMMYFUNCTION("""COMPUTED_VALUE"""),"WA")</f>
        <v>WA</v>
      </c>
      <c r="AX82" s="10" t="str">
        <f>IFERROR(__xludf.DUMMYFUNCTION("""COMPUTED_VALUE"""),"WA")</f>
        <v>WA</v>
      </c>
      <c r="AY82" s="10" t="str">
        <f>IFERROR(__xludf.DUMMYFUNCTION("""COMPUTED_VALUE"""),"WA")</f>
        <v>WA</v>
      </c>
      <c r="AZ82" s="10" t="str">
        <f>IFERROR(__xludf.DUMMYFUNCTION("""COMPUTED_VALUE"""),"WA")</f>
        <v>WA</v>
      </c>
      <c r="BA82" s="10" t="str">
        <f>IFERROR(__xludf.DUMMYFUNCTION("""COMPUTED_VALUE"""),"WA")</f>
        <v>WA</v>
      </c>
      <c r="BB82" s="10" t="str">
        <f>IFERROR(__xludf.DUMMYFUNCTION("""COMPUTED_VALUE"""),"WA")</f>
        <v>WA</v>
      </c>
      <c r="BC82" s="10" t="str">
        <f>IFERROR(__xludf.DUMMYFUNCTION("""COMPUTED_VALUE"""),"WA")</f>
        <v>WA</v>
      </c>
      <c r="BD82" s="10" t="str">
        <f>IFERROR(__xludf.DUMMYFUNCTION("""COMPUTED_VALUE"""),"WA")</f>
        <v>WA</v>
      </c>
      <c r="BE82" s="10" t="str">
        <f>IFERROR(__xludf.DUMMYFUNCTION("""COMPUTED_VALUE"""),"WA")</f>
        <v>WA</v>
      </c>
      <c r="BF82" s="10" t="str">
        <f>IFERROR(__xludf.DUMMYFUNCTION("""COMPUTED_VALUE"""),"WA")</f>
        <v>WA</v>
      </c>
      <c r="BG82" s="10" t="str">
        <f>IFERROR(__xludf.DUMMYFUNCTION("""COMPUTED_VALUE"""),"WA")</f>
        <v>WA</v>
      </c>
      <c r="BH82" s="10" t="str">
        <f>IFERROR(__xludf.DUMMYFUNCTION("""COMPUTED_VALUE"""),"WA")</f>
        <v>WA</v>
      </c>
      <c r="BI82" s="10" t="str">
        <f>IFERROR(__xludf.DUMMYFUNCTION("""COMPUTED_VALUE"""),"WA")</f>
        <v>WA</v>
      </c>
      <c r="BJ82" s="10" t="str">
        <f>IFERROR(__xludf.DUMMYFUNCTION("""COMPUTED_VALUE"""),"WA")</f>
        <v>WA</v>
      </c>
      <c r="BK82" s="10" t="str">
        <f>IFERROR(__xludf.DUMMYFUNCTION("""COMPUTED_VALUE"""),"WA")</f>
        <v>WA</v>
      </c>
      <c r="BL82" s="11" t="str">
        <f>IFERROR(__xludf.DUMMYFUNCTION("""COMPUTED_VALUE"""),"WA")</f>
        <v>WA</v>
      </c>
      <c r="BM82" s="10" t="str">
        <f>IFERROR(__xludf.DUMMYFUNCTION("""COMPUTED_VALUE"""),"WA")</f>
        <v>WA</v>
      </c>
      <c r="BN82" s="10" t="str">
        <f>IFERROR(__xludf.DUMMYFUNCTION("""COMPUTED_VALUE"""),"WA")</f>
        <v>WA</v>
      </c>
      <c r="BO82" s="10" t="str">
        <f>IFERROR(__xludf.DUMMYFUNCTION("""COMPUTED_VALUE"""),"WA")</f>
        <v>WA</v>
      </c>
      <c r="BP82" s="10" t="str">
        <f>IFERROR(__xludf.DUMMYFUNCTION("""COMPUTED_VALUE"""),"WA")</f>
        <v>WA</v>
      </c>
      <c r="BQ82" s="10" t="str">
        <f>IFERROR(__xludf.DUMMYFUNCTION("""COMPUTED_VALUE"""),"WA")</f>
        <v>WA</v>
      </c>
      <c r="BR82" s="10" t="str">
        <f>IFERROR(__xludf.DUMMYFUNCTION("""COMPUTED_VALUE"""),"WA")</f>
        <v>WA</v>
      </c>
      <c r="BS82" s="10" t="str">
        <f>IFERROR(__xludf.DUMMYFUNCTION("""COMPUTED_VALUE"""),"WA")</f>
        <v>WA</v>
      </c>
      <c r="BT82" s="10" t="str">
        <f>IFERROR(__xludf.DUMMYFUNCTION("""COMPUTED_VALUE"""),"WA")</f>
        <v>WA</v>
      </c>
      <c r="BU82" s="10">
        <f>IFERROR(__xludf.DUMMYFUNCTION("""COMPUTED_VALUE"""),1.0)</f>
        <v>1</v>
      </c>
      <c r="BV82" s="10">
        <f>IFERROR(__xludf.DUMMYFUNCTION("""COMPUTED_VALUE"""),1.0)</f>
        <v>1</v>
      </c>
      <c r="BW82" s="10">
        <f>IFERROR(__xludf.DUMMYFUNCTION("""COMPUTED_VALUE"""),1.0)</f>
        <v>1</v>
      </c>
      <c r="BX82" s="10" t="str">
        <f>IFERROR(__xludf.DUMMYFUNCTION("""COMPUTED_VALUE"""),"WA")</f>
        <v>WA</v>
      </c>
      <c r="BY82" s="10" t="str">
        <f>IFERROR(__xludf.DUMMYFUNCTION("""COMPUTED_VALUE"""),"WA")</f>
        <v>WA</v>
      </c>
      <c r="BZ82" s="10" t="str">
        <f>IFERROR(__xludf.DUMMYFUNCTION("""COMPUTED_VALUE"""),"WA")</f>
        <v>WA</v>
      </c>
      <c r="CA82" s="10" t="str">
        <f>IFERROR(__xludf.DUMMYFUNCTION("""COMPUTED_VALUE"""),"WA")</f>
        <v>WA</v>
      </c>
      <c r="CB82" s="10" t="str">
        <f>IFERROR(__xludf.DUMMYFUNCTION("""COMPUTED_VALUE"""),"WA")</f>
        <v>WA</v>
      </c>
      <c r="CC82" s="10" t="str">
        <f>IFERROR(__xludf.DUMMYFUNCTION("""COMPUTED_VALUE"""),"WA")</f>
        <v>WA</v>
      </c>
      <c r="CD82" s="10" t="str">
        <f>IFERROR(__xludf.DUMMYFUNCTION("""COMPUTED_VALUE"""),"WA")</f>
        <v>WA</v>
      </c>
      <c r="CE82" s="10">
        <f>IFERROR(__xludf.DUMMYFUNCTION("""COMPUTED_VALUE"""),1.0)</f>
        <v>1</v>
      </c>
      <c r="CF82" s="10">
        <f>IFERROR(__xludf.DUMMYFUNCTION("""COMPUTED_VALUE"""),1.0)</f>
        <v>1</v>
      </c>
      <c r="CG82" s="10">
        <f>IFERROR(__xludf.DUMMYFUNCTION("""COMPUTED_VALUE"""),1.0)</f>
        <v>1</v>
      </c>
      <c r="CH82" s="10" t="str">
        <f>IFERROR(__xludf.DUMMYFUNCTION("""COMPUTED_VALUE"""),"WA")</f>
        <v>WA</v>
      </c>
      <c r="CI82" s="10" t="str">
        <f>IFERROR(__xludf.DUMMYFUNCTION("""COMPUTED_VALUE"""),"WA")</f>
        <v>WA</v>
      </c>
      <c r="CJ82" s="10" t="str">
        <f>IFERROR(__xludf.DUMMYFUNCTION("""COMPUTED_VALUE"""),"WA")</f>
        <v>WA</v>
      </c>
      <c r="CK82" s="10" t="str">
        <f>IFERROR(__xludf.DUMMYFUNCTION("""COMPUTED_VALUE"""),"WA")</f>
        <v>WA</v>
      </c>
      <c r="CL82" s="10" t="str">
        <f>IFERROR(__xludf.DUMMYFUNCTION("""COMPUTED_VALUE"""),"WA")</f>
        <v>WA</v>
      </c>
      <c r="CM82" s="10" t="str">
        <f>IFERROR(__xludf.DUMMYFUNCTION("""COMPUTED_VALUE"""),"WA")</f>
        <v>WA</v>
      </c>
      <c r="CN82" s="10" t="str">
        <f>IFERROR(__xludf.DUMMYFUNCTION("""COMPUTED_VALUE"""),"WA")</f>
        <v>WA</v>
      </c>
      <c r="CO82" s="11" t="str">
        <f>IFERROR(__xludf.DUMMYFUNCTION("""COMPUTED_VALUE"""),"-")</f>
        <v>-</v>
      </c>
      <c r="CP82" s="10" t="str">
        <f>IFERROR(__xludf.DUMMYFUNCTION("""COMPUTED_VALUE"""),"-")</f>
        <v>-</v>
      </c>
      <c r="CQ82" s="10" t="str">
        <f>IFERROR(__xludf.DUMMYFUNCTION("""COMPUTED_VALUE"""),"-")</f>
        <v>-</v>
      </c>
      <c r="CR82" s="10" t="str">
        <f>IFERROR(__xludf.DUMMYFUNCTION("""COMPUTED_VALUE"""),"-")</f>
        <v>-</v>
      </c>
      <c r="CS82" s="10" t="str">
        <f>IFERROR(__xludf.DUMMYFUNCTION("""COMPUTED_VALUE"""),"-")</f>
        <v>-</v>
      </c>
      <c r="CT82" s="10" t="str">
        <f>IFERROR(__xludf.DUMMYFUNCTION("""COMPUTED_VALUE"""),"-")</f>
        <v>-</v>
      </c>
      <c r="CU82" s="10" t="str">
        <f>IFERROR(__xludf.DUMMYFUNCTION("""COMPUTED_VALUE"""),"-")</f>
        <v>-</v>
      </c>
      <c r="CV82" s="10" t="str">
        <f>IFERROR(__xludf.DUMMYFUNCTION("""COMPUTED_VALUE"""),"-")</f>
        <v>-</v>
      </c>
      <c r="CW82" s="10" t="str">
        <f>IFERROR(__xludf.DUMMYFUNCTION("""COMPUTED_VALUE"""),"-")</f>
        <v>-</v>
      </c>
      <c r="CX82" s="10" t="str">
        <f>IFERROR(__xludf.DUMMYFUNCTION("""COMPUTED_VALUE"""),"-")</f>
        <v>-</v>
      </c>
      <c r="CY82" s="10" t="str">
        <f>IFERROR(__xludf.DUMMYFUNCTION("""COMPUTED_VALUE"""),"-")</f>
        <v>-</v>
      </c>
      <c r="CZ82" s="10" t="str">
        <f>IFERROR(__xludf.DUMMYFUNCTION("""COMPUTED_VALUE"""),"-")</f>
        <v>-</v>
      </c>
      <c r="DA82" s="10" t="str">
        <f>IFERROR(__xludf.DUMMYFUNCTION("""COMPUTED_VALUE"""),"-")</f>
        <v>-</v>
      </c>
      <c r="DB82" s="10" t="str">
        <f>IFERROR(__xludf.DUMMYFUNCTION("""COMPUTED_VALUE"""),"-")</f>
        <v>-</v>
      </c>
      <c r="DC82" s="10" t="str">
        <f>IFERROR(__xludf.DUMMYFUNCTION("""COMPUTED_VALUE"""),"-")</f>
        <v>-</v>
      </c>
      <c r="DD82" s="10" t="str">
        <f>IFERROR(__xludf.DUMMYFUNCTION("""COMPUTED_VALUE"""),"-")</f>
        <v>-</v>
      </c>
      <c r="DE82" s="10" t="str">
        <f>IFERROR(__xludf.DUMMYFUNCTION("""COMPUTED_VALUE"""),"-")</f>
        <v>-</v>
      </c>
      <c r="DF82" s="10" t="str">
        <f>IFERROR(__xludf.DUMMYFUNCTION("""COMPUTED_VALUE"""),"-")</f>
        <v>-</v>
      </c>
      <c r="DG82" s="10" t="str">
        <f>IFERROR(__xludf.DUMMYFUNCTION("""COMPUTED_VALUE"""),"-")</f>
        <v>-</v>
      </c>
      <c r="DH82" s="10" t="str">
        <f>IFERROR(__xludf.DUMMYFUNCTION("""COMPUTED_VALUE"""),"-")</f>
        <v>-</v>
      </c>
      <c r="DI82" s="10" t="str">
        <f>IFERROR(__xludf.DUMMYFUNCTION("""COMPUTED_VALUE"""),"-")</f>
        <v>-</v>
      </c>
      <c r="DJ82" s="10" t="str">
        <f>IFERROR(__xludf.DUMMYFUNCTION("""COMPUTED_VALUE"""),"-")</f>
        <v>-</v>
      </c>
      <c r="DK82" s="10" t="str">
        <f>IFERROR(__xludf.DUMMYFUNCTION("""COMPUTED_VALUE"""),"-")</f>
        <v>-</v>
      </c>
      <c r="DL82" s="10" t="str">
        <f>IFERROR(__xludf.DUMMYFUNCTION("""COMPUTED_VALUE"""),"-")</f>
        <v>-</v>
      </c>
      <c r="DM82" s="10" t="str">
        <f>IFERROR(__xludf.DUMMYFUNCTION("""COMPUTED_VALUE"""),"-")</f>
        <v>-</v>
      </c>
      <c r="DN82" s="10" t="str">
        <f>IFERROR(__xludf.DUMMYFUNCTION("""COMPUTED_VALUE"""),"-")</f>
        <v>-</v>
      </c>
      <c r="DO82" s="10" t="str">
        <f>IFERROR(__xludf.DUMMYFUNCTION("""COMPUTED_VALUE"""),"-")</f>
        <v>-</v>
      </c>
      <c r="DP82" s="10" t="str">
        <f>IFERROR(__xludf.DUMMYFUNCTION("""COMPUTED_VALUE"""),"-")</f>
        <v>-</v>
      </c>
      <c r="DQ82" s="10" t="str">
        <f>IFERROR(__xludf.DUMMYFUNCTION("""COMPUTED_VALUE"""),"-")</f>
        <v>-</v>
      </c>
      <c r="DR82" s="10" t="str">
        <f>IFERROR(__xludf.DUMMYFUNCTION("""COMPUTED_VALUE"""),"-")</f>
        <v>-</v>
      </c>
      <c r="DS82" s="10" t="str">
        <f>IFERROR(__xludf.DUMMYFUNCTION("""COMPUTED_VALUE"""),"-")</f>
        <v>-</v>
      </c>
      <c r="DT82" s="10" t="str">
        <f>IFERROR(__xludf.DUMMYFUNCTION("""COMPUTED_VALUE"""),"-")</f>
        <v>-</v>
      </c>
      <c r="DU82" s="10" t="str">
        <f>IFERROR(__xludf.DUMMYFUNCTION("""COMPUTED_VALUE"""),"-")</f>
        <v>-</v>
      </c>
      <c r="DV82" s="10" t="str">
        <f>IFERROR(__xludf.DUMMYFUNCTION("""COMPUTED_VALUE"""),"-")</f>
        <v>-</v>
      </c>
      <c r="DW82" s="10" t="str">
        <f>IFERROR(__xludf.DUMMYFUNCTION("""COMPUTED_VALUE"""),"-")</f>
        <v>-</v>
      </c>
      <c r="DX82" s="10" t="str">
        <f>IFERROR(__xludf.DUMMYFUNCTION("""COMPUTED_VALUE"""),"-")</f>
        <v>-</v>
      </c>
      <c r="DY82" s="10" t="str">
        <f>IFERROR(__xludf.DUMMYFUNCTION("""COMPUTED_VALUE"""),"-")</f>
        <v>-</v>
      </c>
      <c r="DZ82" s="10" t="str">
        <f>IFERROR(__xludf.DUMMYFUNCTION("""COMPUTED_VALUE"""),"-")</f>
        <v>-</v>
      </c>
      <c r="EA82" s="10" t="str">
        <f>IFERROR(__xludf.DUMMYFUNCTION("""COMPUTED_VALUE"""),"-")</f>
        <v>-</v>
      </c>
      <c r="EB82" s="10" t="str">
        <f>IFERROR(__xludf.DUMMYFUNCTION("""COMPUTED_VALUE"""),"-")</f>
        <v>-</v>
      </c>
      <c r="EC82" s="10" t="str">
        <f>IFERROR(__xludf.DUMMYFUNCTION("""COMPUTED_VALUE"""),"-")</f>
        <v>-</v>
      </c>
      <c r="ED82" s="10" t="str">
        <f>IFERROR(__xludf.DUMMYFUNCTION("""COMPUTED_VALUE"""),"-")</f>
        <v>-</v>
      </c>
      <c r="EE82" s="10" t="str">
        <f>IFERROR(__xludf.DUMMYFUNCTION("""COMPUTED_VALUE"""),"-")</f>
        <v>-</v>
      </c>
      <c r="EF82" s="10" t="str">
        <f>IFERROR(__xludf.DUMMYFUNCTION("""COMPUTED_VALUE"""),"-")</f>
        <v>-</v>
      </c>
      <c r="EG82" s="10" t="str">
        <f>IFERROR(__xludf.DUMMYFUNCTION("""COMPUTED_VALUE"""),"-")</f>
        <v>-</v>
      </c>
      <c r="EH82" s="10" t="str">
        <f>IFERROR(__xludf.DUMMYFUNCTION("""COMPUTED_VALUE"""),"-")</f>
        <v>-</v>
      </c>
      <c r="EI82" s="10" t="str">
        <f>IFERROR(__xludf.DUMMYFUNCTION("""COMPUTED_VALUE"""),"-")</f>
        <v>-</v>
      </c>
      <c r="EJ82" s="10" t="str">
        <f>IFERROR(__xludf.DUMMYFUNCTION("""COMPUTED_VALUE"""),"-")</f>
        <v>-</v>
      </c>
      <c r="EK82" s="10" t="str">
        <f>IFERROR(__xludf.DUMMYFUNCTION("""COMPUTED_VALUE"""),"-")</f>
        <v>-</v>
      </c>
      <c r="EL82" s="10" t="str">
        <f>IFERROR(__xludf.DUMMYFUNCTION("""COMPUTED_VALUE"""),"-")</f>
        <v>-</v>
      </c>
      <c r="EM82" s="10" t="str">
        <f>IFERROR(__xludf.DUMMYFUNCTION("""COMPUTED_VALUE"""),"-")</f>
        <v>-</v>
      </c>
      <c r="EN82" s="10" t="str">
        <f>IFERROR(__xludf.DUMMYFUNCTION("""COMPUTED_VALUE"""),"-")</f>
        <v>-</v>
      </c>
      <c r="EO82" s="10" t="str">
        <f>IFERROR(__xludf.DUMMYFUNCTION("""COMPUTED_VALUE"""),"-")</f>
        <v>-</v>
      </c>
      <c r="EP82" s="10" t="str">
        <f>IFERROR(__xludf.DUMMYFUNCTION("""COMPUTED_VALUE"""),"-")</f>
        <v>-</v>
      </c>
      <c r="EQ82" s="10" t="str">
        <f>IFERROR(__xludf.DUMMYFUNCTION("""COMPUTED_VALUE"""),"-")</f>
        <v>-</v>
      </c>
      <c r="ER82" s="10" t="str">
        <f>IFERROR(__xludf.DUMMYFUNCTION("""COMPUTED_VALUE"""),"-")</f>
        <v>-</v>
      </c>
      <c r="ES82" s="10" t="str">
        <f>IFERROR(__xludf.DUMMYFUNCTION("""COMPUTED_VALUE"""),"-")</f>
        <v>-</v>
      </c>
      <c r="ET82" s="10" t="str">
        <f>IFERROR(__xludf.DUMMYFUNCTION("""COMPUTED_VALUE"""),"-")</f>
        <v>-</v>
      </c>
      <c r="EU82" s="10" t="str">
        <f>IFERROR(__xludf.DUMMYFUNCTION("""COMPUTED_VALUE"""),"-")</f>
        <v>-</v>
      </c>
      <c r="EV82" s="10" t="str">
        <f>IFERROR(__xludf.DUMMYFUNCTION("""COMPUTED_VALUE"""),"-")</f>
        <v>-</v>
      </c>
      <c r="EW82" s="10" t="str">
        <f>IFERROR(__xludf.DUMMYFUNCTION("""COMPUTED_VALUE"""),"-")</f>
        <v>-</v>
      </c>
      <c r="EX82" s="10" t="str">
        <f>IFERROR(__xludf.DUMMYFUNCTION("""COMPUTED_VALUE"""),"-")</f>
        <v>-</v>
      </c>
      <c r="EY82" s="10" t="str">
        <f>IFERROR(__xludf.DUMMYFUNCTION("""COMPUTED_VALUE"""),"-")</f>
        <v>-</v>
      </c>
      <c r="EZ82" s="10" t="str">
        <f>IFERROR(__xludf.DUMMYFUNCTION("""COMPUTED_VALUE"""),"-")</f>
        <v>-</v>
      </c>
      <c r="FA82" s="10" t="str">
        <f>IFERROR(__xludf.DUMMYFUNCTION("""COMPUTED_VALUE"""),"-")</f>
        <v>-</v>
      </c>
      <c r="FB82" s="10" t="str">
        <f>IFERROR(__xludf.DUMMYFUNCTION("""COMPUTED_VALUE"""),"-")</f>
        <v>-</v>
      </c>
      <c r="FC82" s="10" t="str">
        <f>IFERROR(__xludf.DUMMYFUNCTION("""COMPUTED_VALUE"""),"-")</f>
        <v>-</v>
      </c>
      <c r="FD82" s="11" t="str">
        <f>IFERROR(__xludf.DUMMYFUNCTION("""COMPUTED_VALUE"""),"-")</f>
        <v>-</v>
      </c>
      <c r="FE82" s="10" t="str">
        <f>IFERROR(__xludf.DUMMYFUNCTION("""COMPUTED_VALUE"""),"-")</f>
        <v>-</v>
      </c>
      <c r="FF82" s="10" t="str">
        <f>IFERROR(__xludf.DUMMYFUNCTION("""COMPUTED_VALUE"""),"-")</f>
        <v>-</v>
      </c>
      <c r="FG82" s="10" t="str">
        <f>IFERROR(__xludf.DUMMYFUNCTION("""COMPUTED_VALUE"""),"-")</f>
        <v>-</v>
      </c>
      <c r="FH82" s="10" t="str">
        <f>IFERROR(__xludf.DUMMYFUNCTION("""COMPUTED_VALUE"""),"-")</f>
        <v>-</v>
      </c>
      <c r="FI82" s="10" t="str">
        <f>IFERROR(__xludf.DUMMYFUNCTION("""COMPUTED_VALUE"""),"-")</f>
        <v>-</v>
      </c>
      <c r="FJ82" s="10" t="str">
        <f>IFERROR(__xludf.DUMMYFUNCTION("""COMPUTED_VALUE"""),"-")</f>
        <v>-</v>
      </c>
      <c r="FK82" s="10" t="str">
        <f>IFERROR(__xludf.DUMMYFUNCTION("""COMPUTED_VALUE"""),"-")</f>
        <v>-</v>
      </c>
      <c r="FL82" s="10" t="str">
        <f>IFERROR(__xludf.DUMMYFUNCTION("""COMPUTED_VALUE"""),"-")</f>
        <v>-</v>
      </c>
      <c r="FM82" s="10" t="str">
        <f>IFERROR(__xludf.DUMMYFUNCTION("""COMPUTED_VALUE"""),"-")</f>
        <v>-</v>
      </c>
      <c r="FN82" s="10" t="str">
        <f>IFERROR(__xludf.DUMMYFUNCTION("""COMPUTED_VALUE"""),"-")</f>
        <v>-</v>
      </c>
      <c r="FO82" s="10" t="str">
        <f>IFERROR(__xludf.DUMMYFUNCTION("""COMPUTED_VALUE"""),"-")</f>
        <v>-</v>
      </c>
      <c r="FP82" s="10" t="str">
        <f>IFERROR(__xludf.DUMMYFUNCTION("""COMPUTED_VALUE"""),"-")</f>
        <v>-</v>
      </c>
      <c r="FQ82" s="10" t="str">
        <f>IFERROR(__xludf.DUMMYFUNCTION("""COMPUTED_VALUE"""),"-")</f>
        <v>-</v>
      </c>
      <c r="FR82" s="10" t="str">
        <f>IFERROR(__xludf.DUMMYFUNCTION("""COMPUTED_VALUE"""),"-")</f>
        <v>-</v>
      </c>
      <c r="FS82" s="10" t="str">
        <f>IFERROR(__xludf.DUMMYFUNCTION("""COMPUTED_VALUE"""),"-")</f>
        <v>-</v>
      </c>
      <c r="FT82" s="10" t="str">
        <f>IFERROR(__xludf.DUMMYFUNCTION("""COMPUTED_VALUE"""),"-")</f>
        <v>-</v>
      </c>
      <c r="FU82" s="10" t="str">
        <f>IFERROR(__xludf.DUMMYFUNCTION("""COMPUTED_VALUE"""),"-")</f>
        <v>-</v>
      </c>
      <c r="FV82" s="10" t="str">
        <f>IFERROR(__xludf.DUMMYFUNCTION("""COMPUTED_VALUE"""),"-")</f>
        <v>-</v>
      </c>
      <c r="FW82" s="10" t="str">
        <f>IFERROR(__xludf.DUMMYFUNCTION("""COMPUTED_VALUE"""),"-")</f>
        <v>-</v>
      </c>
      <c r="FX82" s="10" t="str">
        <f>IFERROR(__xludf.DUMMYFUNCTION("""COMPUTED_VALUE"""),"-")</f>
        <v>-</v>
      </c>
      <c r="FY82" s="10" t="str">
        <f>IFERROR(__xludf.DUMMYFUNCTION("""COMPUTED_VALUE"""),"-")</f>
        <v>-</v>
      </c>
      <c r="FZ82" s="10" t="str">
        <f>IFERROR(__xludf.DUMMYFUNCTION("""COMPUTED_VALUE"""),"-")</f>
        <v>-</v>
      </c>
      <c r="GA82" s="10" t="str">
        <f>IFERROR(__xludf.DUMMYFUNCTION("""COMPUTED_VALUE"""),"-")</f>
        <v>-</v>
      </c>
      <c r="GB82" s="10" t="str">
        <f>IFERROR(__xludf.DUMMYFUNCTION("""COMPUTED_VALUE"""),"-")</f>
        <v>-</v>
      </c>
      <c r="GC82" s="10" t="str">
        <f>IFERROR(__xludf.DUMMYFUNCTION("""COMPUTED_VALUE"""),"-")</f>
        <v>-</v>
      </c>
      <c r="GD82" s="10" t="str">
        <f>IFERROR(__xludf.DUMMYFUNCTION("""COMPUTED_VALUE"""),"-")</f>
        <v>-</v>
      </c>
      <c r="GE82" s="10" t="str">
        <f>IFERROR(__xludf.DUMMYFUNCTION("""COMPUTED_VALUE"""),"-")</f>
        <v>-</v>
      </c>
      <c r="GF82" s="10" t="str">
        <f>IFERROR(__xludf.DUMMYFUNCTION("""COMPUTED_VALUE"""),"-")</f>
        <v>-</v>
      </c>
      <c r="GG82" s="10" t="str">
        <f>IFERROR(__xludf.DUMMYFUNCTION("""COMPUTED_VALUE"""),"-")</f>
        <v>-</v>
      </c>
      <c r="GH82" s="10" t="str">
        <f>IFERROR(__xludf.DUMMYFUNCTION("""COMPUTED_VALUE"""),"-")</f>
        <v>-</v>
      </c>
      <c r="GI82" s="10" t="str">
        <f>IFERROR(__xludf.DUMMYFUNCTION("""COMPUTED_VALUE"""),"-")</f>
        <v>-</v>
      </c>
      <c r="GJ82" s="10" t="str">
        <f>IFERROR(__xludf.DUMMYFUNCTION("""COMPUTED_VALUE"""),"-")</f>
        <v>-</v>
      </c>
      <c r="GK82" s="10" t="str">
        <f>IFERROR(__xludf.DUMMYFUNCTION("""COMPUTED_VALUE"""),"-")</f>
        <v>-</v>
      </c>
      <c r="GL82" s="10" t="str">
        <f>IFERROR(__xludf.DUMMYFUNCTION("""COMPUTED_VALUE"""),"-")</f>
        <v>-</v>
      </c>
      <c r="GM82" s="10" t="str">
        <f>IFERROR(__xludf.DUMMYFUNCTION("""COMPUTED_VALUE"""),"-")</f>
        <v>-</v>
      </c>
      <c r="GN82" s="10" t="str">
        <f>IFERROR(__xludf.DUMMYFUNCTION("""COMPUTED_VALUE"""),"-")</f>
        <v>-</v>
      </c>
      <c r="GO82" s="10" t="str">
        <f>IFERROR(__xludf.DUMMYFUNCTION("""COMPUTED_VALUE"""),"-")</f>
        <v>-</v>
      </c>
      <c r="GP82" s="10" t="str">
        <f>IFERROR(__xludf.DUMMYFUNCTION("""COMPUTED_VALUE"""),"-")</f>
        <v>-</v>
      </c>
      <c r="GQ82" s="10" t="str">
        <f>IFERROR(__xludf.DUMMYFUNCTION("""COMPUTED_VALUE"""),"-")</f>
        <v>-</v>
      </c>
      <c r="GR82" s="10" t="str">
        <f>IFERROR(__xludf.DUMMYFUNCTION("""COMPUTED_VALUE"""),"-")</f>
        <v>-</v>
      </c>
      <c r="GS82" s="10" t="str">
        <f>IFERROR(__xludf.DUMMYFUNCTION("""COMPUTED_VALUE"""),"-")</f>
        <v>-</v>
      </c>
      <c r="GT82" s="10" t="str">
        <f>IFERROR(__xludf.DUMMYFUNCTION("""COMPUTED_VALUE"""),"-")</f>
        <v>-</v>
      </c>
      <c r="GU82" s="10" t="str">
        <f>IFERROR(__xludf.DUMMYFUNCTION("""COMPUTED_VALUE"""),"-")</f>
        <v>-</v>
      </c>
      <c r="GV82" s="10" t="str">
        <f>IFERROR(__xludf.DUMMYFUNCTION("""COMPUTED_VALUE"""),"-")</f>
        <v>-</v>
      </c>
      <c r="GW82" s="10" t="str">
        <f>IFERROR(__xludf.DUMMYFUNCTION("""COMPUTED_VALUE"""),"-")</f>
        <v>-</v>
      </c>
      <c r="GX82" s="10" t="str">
        <f>IFERROR(__xludf.DUMMYFUNCTION("""COMPUTED_VALUE"""),"-")</f>
        <v>-</v>
      </c>
      <c r="GY82" s="10" t="str">
        <f>IFERROR(__xludf.DUMMYFUNCTION("""COMPUTED_VALUE"""),"-")</f>
        <v>-</v>
      </c>
      <c r="GZ82" s="10" t="str">
        <f>IFERROR(__xludf.DUMMYFUNCTION("""COMPUTED_VALUE"""),"-")</f>
        <v>-</v>
      </c>
      <c r="HA82" s="10" t="str">
        <f>IFERROR(__xludf.DUMMYFUNCTION("""COMPUTED_VALUE"""),"-")</f>
        <v>-</v>
      </c>
      <c r="HB82" s="10" t="str">
        <f>IFERROR(__xludf.DUMMYFUNCTION("""COMPUTED_VALUE"""),"-")</f>
        <v>-</v>
      </c>
      <c r="HC82" s="10" t="str">
        <f>IFERROR(__xludf.DUMMYFUNCTION("""COMPUTED_VALUE"""),"-")</f>
        <v>-</v>
      </c>
      <c r="HD82" s="10" t="str">
        <f>IFERROR(__xludf.DUMMYFUNCTION("""COMPUTED_VALUE"""),"-")</f>
        <v>-</v>
      </c>
      <c r="HE82" s="10" t="str">
        <f>IFERROR(__xludf.DUMMYFUNCTION("""COMPUTED_VALUE"""),"-")</f>
        <v>-</v>
      </c>
      <c r="HF82" s="10" t="str">
        <f>IFERROR(__xludf.DUMMYFUNCTION("""COMPUTED_VALUE"""),"-")</f>
        <v>-</v>
      </c>
      <c r="HG82" s="10" t="str">
        <f>IFERROR(__xludf.DUMMYFUNCTION("""COMPUTED_VALUE"""),"-")</f>
        <v>-</v>
      </c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</row>
    <row r="83">
      <c r="A83" s="7"/>
      <c r="B83" s="8"/>
      <c r="C83" s="8" t="str">
        <f t="shared" si="1"/>
        <v>70 - 83</v>
      </c>
      <c r="D83" s="7" t="str">
        <f>IFERROR(__xludf.DUMMYFUNCTION("""COMPUTED_VALUE"""),"jovi2k")</f>
        <v>jovi2k</v>
      </c>
      <c r="E83" s="7" t="str">
        <f>IFERROR(__xludf.DUMMYFUNCTION("""COMPUTED_VALUE"""),"Jovan")</f>
        <v>Jovan</v>
      </c>
      <c r="F83" s="7" t="str">
        <f>IFERROR(__xludf.DUMMYFUNCTION("""COMPUTED_VALUE"""),"Dimitrijević")</f>
        <v>Dimitrijević</v>
      </c>
      <c r="G83" s="9">
        <f>IFERROR(__xludf.DUMMYFUNCTION("""COMPUTED_VALUE"""),15.0)</f>
        <v>15</v>
      </c>
      <c r="H83" s="7" t="str">
        <f>IFERROR(__xludf.DUMMYFUNCTION("""COMPUTED_VALUE"""),"ODOBREN")</f>
        <v>ODOBREN</v>
      </c>
      <c r="I83" s="7" t="str">
        <f>IFERROR(__xludf.DUMMYFUNCTION("""COMPUTED_VALUE"""),"Surdulica")</f>
        <v>Surdulica</v>
      </c>
      <c r="J83" s="7" t="str">
        <f>IFERROR(__xludf.DUMMYFUNCTION("""COMPUTED_VALUE"""),"Tehnička škola Nikola Tesla")</f>
        <v>Tehnička škola Nikola Tesla</v>
      </c>
      <c r="K83" s="7" t="str">
        <f>IFERROR(__xludf.DUMMYFUNCTION("""COMPUTED_VALUE"""),"IV")</f>
        <v>IV</v>
      </c>
      <c r="L83" s="7" t="str">
        <f>IFERROR(__xludf.DUMMYFUNCTION("""COMPUTED_VALUE"""),"B")</f>
        <v>B</v>
      </c>
      <c r="M83" s="7" t="str">
        <f>IFERROR(__xludf.DUMMYFUNCTION("""COMPUTED_VALUE"""),"Srđan Ćeranić")</f>
        <v>Srđan Ćeranić</v>
      </c>
      <c r="N83" s="11">
        <f>IFERROR(__xludf.DUMMYFUNCTION("""COMPUTED_VALUE"""),15.0)</f>
        <v>15</v>
      </c>
      <c r="O83" s="10">
        <f>IFERROR(__xludf.DUMMYFUNCTION("""COMPUTED_VALUE"""),0.0)</f>
        <v>0</v>
      </c>
      <c r="P83" s="10">
        <f>IFERROR(__xludf.DUMMYFUNCTION("""COMPUTED_VALUE"""),0.0)</f>
        <v>0</v>
      </c>
      <c r="Q83" s="10" t="str">
        <f>IFERROR(__xludf.DUMMYFUNCTION("""COMPUTED_VALUE"""),"-")</f>
        <v>-</v>
      </c>
      <c r="R83" s="10" t="str">
        <f>IFERROR(__xludf.DUMMYFUNCTION("""COMPUTED_VALUE"""),"-")</f>
        <v>-</v>
      </c>
      <c r="S83" s="10" t="str">
        <f>IFERROR(__xludf.DUMMYFUNCTION("""COMPUTED_VALUE"""),"-")</f>
        <v>-</v>
      </c>
      <c r="T83" s="11">
        <f>IFERROR(__xludf.DUMMYFUNCTION("""COMPUTED_VALUE"""),1.0)</f>
        <v>1</v>
      </c>
      <c r="U83" s="10">
        <f>IFERROR(__xludf.DUMMYFUNCTION("""COMPUTED_VALUE"""),1.0)</f>
        <v>1</v>
      </c>
      <c r="V83" s="10">
        <f>IFERROR(__xludf.DUMMYFUNCTION("""COMPUTED_VALUE"""),1.0)</f>
        <v>1</v>
      </c>
      <c r="W83" s="10">
        <f>IFERROR(__xludf.DUMMYFUNCTION("""COMPUTED_VALUE"""),1.0)</f>
        <v>1</v>
      </c>
      <c r="X83" s="10">
        <f>IFERROR(__xludf.DUMMYFUNCTION("""COMPUTED_VALUE"""),1.0)</f>
        <v>1</v>
      </c>
      <c r="Y83" s="10">
        <f>IFERROR(__xludf.DUMMYFUNCTION("""COMPUTED_VALUE"""),1.0)</f>
        <v>1</v>
      </c>
      <c r="Z83" s="10" t="str">
        <f>IFERROR(__xludf.DUMMYFUNCTION("""COMPUTED_VALUE"""),"TLE")</f>
        <v>TLE</v>
      </c>
      <c r="AA83" s="10" t="str">
        <f>IFERROR(__xludf.DUMMYFUNCTION("""COMPUTED_VALUE"""),"TLE")</f>
        <v>TLE</v>
      </c>
      <c r="AB83" s="10" t="str">
        <f>IFERROR(__xludf.DUMMYFUNCTION("""COMPUTED_VALUE"""),"TLE")</f>
        <v>TLE</v>
      </c>
      <c r="AC83" s="10" t="str">
        <f>IFERROR(__xludf.DUMMYFUNCTION("""COMPUTED_VALUE"""),"TLE")</f>
        <v>TLE</v>
      </c>
      <c r="AD83" s="10" t="str">
        <f>IFERROR(__xludf.DUMMYFUNCTION("""COMPUTED_VALUE"""),"TLE")</f>
        <v>TLE</v>
      </c>
      <c r="AE83" s="10" t="str">
        <f>IFERROR(__xludf.DUMMYFUNCTION("""COMPUTED_VALUE"""),"WA")</f>
        <v>WA</v>
      </c>
      <c r="AF83" s="10" t="str">
        <f>IFERROR(__xludf.DUMMYFUNCTION("""COMPUTED_VALUE"""),"TLE")</f>
        <v>TLE</v>
      </c>
      <c r="AG83" s="10" t="str">
        <f>IFERROR(__xludf.DUMMYFUNCTION("""COMPUTED_VALUE"""),"TLE")</f>
        <v>TLE</v>
      </c>
      <c r="AH83" s="10" t="str">
        <f>IFERROR(__xludf.DUMMYFUNCTION("""COMPUTED_VALUE"""),"TLE")</f>
        <v>TLE</v>
      </c>
      <c r="AI83" s="10" t="str">
        <f>IFERROR(__xludf.DUMMYFUNCTION("""COMPUTED_VALUE"""),"TLE")</f>
        <v>TLE</v>
      </c>
      <c r="AJ83" s="10" t="str">
        <f>IFERROR(__xludf.DUMMYFUNCTION("""COMPUTED_VALUE"""),"TLE")</f>
        <v>TLE</v>
      </c>
      <c r="AK83" s="10" t="str">
        <f>IFERROR(__xludf.DUMMYFUNCTION("""COMPUTED_VALUE"""),"TLE")</f>
        <v>TLE</v>
      </c>
      <c r="AL83" s="10" t="str">
        <f>IFERROR(__xludf.DUMMYFUNCTION("""COMPUTED_VALUE"""),"TLE")</f>
        <v>TLE</v>
      </c>
      <c r="AM83" s="10" t="str">
        <f>IFERROR(__xludf.DUMMYFUNCTION("""COMPUTED_VALUE"""),"TLE")</f>
        <v>TLE</v>
      </c>
      <c r="AN83" s="11" t="str">
        <f>IFERROR(__xludf.DUMMYFUNCTION("""COMPUTED_VALUE"""),"WA")</f>
        <v>WA</v>
      </c>
      <c r="AO83" s="10" t="str">
        <f>IFERROR(__xludf.DUMMYFUNCTION("""COMPUTED_VALUE"""),"WA")</f>
        <v>WA</v>
      </c>
      <c r="AP83" s="10">
        <f>IFERROR(__xludf.DUMMYFUNCTION("""COMPUTED_VALUE"""),1.0)</f>
        <v>1</v>
      </c>
      <c r="AQ83" s="10">
        <f>IFERROR(__xludf.DUMMYFUNCTION("""COMPUTED_VALUE"""),1.0)</f>
        <v>1</v>
      </c>
      <c r="AR83" s="10" t="str">
        <f>IFERROR(__xludf.DUMMYFUNCTION("""COMPUTED_VALUE"""),"WA")</f>
        <v>WA</v>
      </c>
      <c r="AS83" s="10" t="str">
        <f>IFERROR(__xludf.DUMMYFUNCTION("""COMPUTED_VALUE"""),"WA")</f>
        <v>WA</v>
      </c>
      <c r="AT83" s="10" t="str">
        <f>IFERROR(__xludf.DUMMYFUNCTION("""COMPUTED_VALUE"""),"WA")</f>
        <v>WA</v>
      </c>
      <c r="AU83" s="10" t="str">
        <f>IFERROR(__xludf.DUMMYFUNCTION("""COMPUTED_VALUE"""),"WA")</f>
        <v>WA</v>
      </c>
      <c r="AV83" s="10" t="str">
        <f>IFERROR(__xludf.DUMMYFUNCTION("""COMPUTED_VALUE"""),"WA")</f>
        <v>WA</v>
      </c>
      <c r="AW83" s="10" t="str">
        <f>IFERROR(__xludf.DUMMYFUNCTION("""COMPUTED_VALUE"""),"WA")</f>
        <v>WA</v>
      </c>
      <c r="AX83" s="10" t="str">
        <f>IFERROR(__xludf.DUMMYFUNCTION("""COMPUTED_VALUE"""),"WA")</f>
        <v>WA</v>
      </c>
      <c r="AY83" s="10" t="str">
        <f>IFERROR(__xludf.DUMMYFUNCTION("""COMPUTED_VALUE"""),"WA")</f>
        <v>WA</v>
      </c>
      <c r="AZ83" s="10" t="str">
        <f>IFERROR(__xludf.DUMMYFUNCTION("""COMPUTED_VALUE"""),"WA")</f>
        <v>WA</v>
      </c>
      <c r="BA83" s="10" t="str">
        <f>IFERROR(__xludf.DUMMYFUNCTION("""COMPUTED_VALUE"""),"WA")</f>
        <v>WA</v>
      </c>
      <c r="BB83" s="10" t="str">
        <f>IFERROR(__xludf.DUMMYFUNCTION("""COMPUTED_VALUE"""),"WA")</f>
        <v>WA</v>
      </c>
      <c r="BC83" s="10" t="str">
        <f>IFERROR(__xludf.DUMMYFUNCTION("""COMPUTED_VALUE"""),"WA")</f>
        <v>WA</v>
      </c>
      <c r="BD83" s="10" t="str">
        <f>IFERROR(__xludf.DUMMYFUNCTION("""COMPUTED_VALUE"""),"WA")</f>
        <v>WA</v>
      </c>
      <c r="BE83" s="10" t="str">
        <f>IFERROR(__xludf.DUMMYFUNCTION("""COMPUTED_VALUE"""),"WA")</f>
        <v>WA</v>
      </c>
      <c r="BF83" s="10" t="str">
        <f>IFERROR(__xludf.DUMMYFUNCTION("""COMPUTED_VALUE"""),"WA")</f>
        <v>WA</v>
      </c>
      <c r="BG83" s="10" t="str">
        <f>IFERROR(__xludf.DUMMYFUNCTION("""COMPUTED_VALUE"""),"WA")</f>
        <v>WA</v>
      </c>
      <c r="BH83" s="10" t="str">
        <f>IFERROR(__xludf.DUMMYFUNCTION("""COMPUTED_VALUE"""),"WA")</f>
        <v>WA</v>
      </c>
      <c r="BI83" s="10" t="str">
        <f>IFERROR(__xludf.DUMMYFUNCTION("""COMPUTED_VALUE"""),"WA")</f>
        <v>WA</v>
      </c>
      <c r="BJ83" s="10" t="str">
        <f>IFERROR(__xludf.DUMMYFUNCTION("""COMPUTED_VALUE"""),"WA")</f>
        <v>WA</v>
      </c>
      <c r="BK83" s="10" t="str">
        <f>IFERROR(__xludf.DUMMYFUNCTION("""COMPUTED_VALUE"""),"WA")</f>
        <v>WA</v>
      </c>
      <c r="BL83" s="11" t="str">
        <f>IFERROR(__xludf.DUMMYFUNCTION("""COMPUTED_VALUE"""),"MLE")</f>
        <v>MLE</v>
      </c>
      <c r="BM83" s="10" t="str">
        <f>IFERROR(__xludf.DUMMYFUNCTION("""COMPUTED_VALUE"""),"MLE")</f>
        <v>MLE</v>
      </c>
      <c r="BN83" s="10" t="str">
        <f>IFERROR(__xludf.DUMMYFUNCTION("""COMPUTED_VALUE"""),"MLE")</f>
        <v>MLE</v>
      </c>
      <c r="BO83" s="10" t="str">
        <f>IFERROR(__xludf.DUMMYFUNCTION("""COMPUTED_VALUE"""),"MLE")</f>
        <v>MLE</v>
      </c>
      <c r="BP83" s="10" t="str">
        <f>IFERROR(__xludf.DUMMYFUNCTION("""COMPUTED_VALUE"""),"MLE")</f>
        <v>MLE</v>
      </c>
      <c r="BQ83" s="10" t="str">
        <f>IFERROR(__xludf.DUMMYFUNCTION("""COMPUTED_VALUE"""),"MLE")</f>
        <v>MLE</v>
      </c>
      <c r="BR83" s="10" t="str">
        <f>IFERROR(__xludf.DUMMYFUNCTION("""COMPUTED_VALUE"""),"MLE")</f>
        <v>MLE</v>
      </c>
      <c r="BS83" s="10" t="str">
        <f>IFERROR(__xludf.DUMMYFUNCTION("""COMPUTED_VALUE"""),"MLE")</f>
        <v>MLE</v>
      </c>
      <c r="BT83" s="10" t="str">
        <f>IFERROR(__xludf.DUMMYFUNCTION("""COMPUTED_VALUE"""),"MLE")</f>
        <v>MLE</v>
      </c>
      <c r="BU83" s="10" t="str">
        <f>IFERROR(__xludf.DUMMYFUNCTION("""COMPUTED_VALUE"""),"MLE")</f>
        <v>MLE</v>
      </c>
      <c r="BV83" s="10" t="str">
        <f>IFERROR(__xludf.DUMMYFUNCTION("""COMPUTED_VALUE"""),"MLE")</f>
        <v>MLE</v>
      </c>
      <c r="BW83" s="10" t="str">
        <f>IFERROR(__xludf.DUMMYFUNCTION("""COMPUTED_VALUE"""),"MLE")</f>
        <v>MLE</v>
      </c>
      <c r="BX83" s="10" t="str">
        <f>IFERROR(__xludf.DUMMYFUNCTION("""COMPUTED_VALUE"""),"MLE")</f>
        <v>MLE</v>
      </c>
      <c r="BY83" s="10" t="str">
        <f>IFERROR(__xludf.DUMMYFUNCTION("""COMPUTED_VALUE"""),"MLE")</f>
        <v>MLE</v>
      </c>
      <c r="BZ83" s="10" t="str">
        <f>IFERROR(__xludf.DUMMYFUNCTION("""COMPUTED_VALUE"""),"MLE")</f>
        <v>MLE</v>
      </c>
      <c r="CA83" s="10" t="str">
        <f>IFERROR(__xludf.DUMMYFUNCTION("""COMPUTED_VALUE"""),"MLE")</f>
        <v>MLE</v>
      </c>
      <c r="CB83" s="10" t="str">
        <f>IFERROR(__xludf.DUMMYFUNCTION("""COMPUTED_VALUE"""),"MLE")</f>
        <v>MLE</v>
      </c>
      <c r="CC83" s="10" t="str">
        <f>IFERROR(__xludf.DUMMYFUNCTION("""COMPUTED_VALUE"""),"MLE")</f>
        <v>MLE</v>
      </c>
      <c r="CD83" s="10" t="str">
        <f>IFERROR(__xludf.DUMMYFUNCTION("""COMPUTED_VALUE"""),"MLE")</f>
        <v>MLE</v>
      </c>
      <c r="CE83" s="10" t="str">
        <f>IFERROR(__xludf.DUMMYFUNCTION("""COMPUTED_VALUE"""),"MLE")</f>
        <v>MLE</v>
      </c>
      <c r="CF83" s="10" t="str">
        <f>IFERROR(__xludf.DUMMYFUNCTION("""COMPUTED_VALUE"""),"MLE")</f>
        <v>MLE</v>
      </c>
      <c r="CG83" s="10" t="str">
        <f>IFERROR(__xludf.DUMMYFUNCTION("""COMPUTED_VALUE"""),"MLE")</f>
        <v>MLE</v>
      </c>
      <c r="CH83" s="10" t="str">
        <f>IFERROR(__xludf.DUMMYFUNCTION("""COMPUTED_VALUE"""),"MLE")</f>
        <v>MLE</v>
      </c>
      <c r="CI83" s="10" t="str">
        <f>IFERROR(__xludf.DUMMYFUNCTION("""COMPUTED_VALUE"""),"MLE")</f>
        <v>MLE</v>
      </c>
      <c r="CJ83" s="10" t="str">
        <f>IFERROR(__xludf.DUMMYFUNCTION("""COMPUTED_VALUE"""),"MLE")</f>
        <v>MLE</v>
      </c>
      <c r="CK83" s="10" t="str">
        <f>IFERROR(__xludf.DUMMYFUNCTION("""COMPUTED_VALUE"""),"MLE")</f>
        <v>MLE</v>
      </c>
      <c r="CL83" s="10" t="str">
        <f>IFERROR(__xludf.DUMMYFUNCTION("""COMPUTED_VALUE"""),"MLE")</f>
        <v>MLE</v>
      </c>
      <c r="CM83" s="10" t="str">
        <f>IFERROR(__xludf.DUMMYFUNCTION("""COMPUTED_VALUE"""),"MLE")</f>
        <v>MLE</v>
      </c>
      <c r="CN83" s="10" t="str">
        <f>IFERROR(__xludf.DUMMYFUNCTION("""COMPUTED_VALUE"""),"MLE")</f>
        <v>MLE</v>
      </c>
      <c r="CO83" s="11" t="str">
        <f>IFERROR(__xludf.DUMMYFUNCTION("""COMPUTED_VALUE"""),"-")</f>
        <v>-</v>
      </c>
      <c r="CP83" s="10" t="str">
        <f>IFERROR(__xludf.DUMMYFUNCTION("""COMPUTED_VALUE"""),"-")</f>
        <v>-</v>
      </c>
      <c r="CQ83" s="10" t="str">
        <f>IFERROR(__xludf.DUMMYFUNCTION("""COMPUTED_VALUE"""),"-")</f>
        <v>-</v>
      </c>
      <c r="CR83" s="10" t="str">
        <f>IFERROR(__xludf.DUMMYFUNCTION("""COMPUTED_VALUE"""),"-")</f>
        <v>-</v>
      </c>
      <c r="CS83" s="10" t="str">
        <f>IFERROR(__xludf.DUMMYFUNCTION("""COMPUTED_VALUE"""),"-")</f>
        <v>-</v>
      </c>
      <c r="CT83" s="10" t="str">
        <f>IFERROR(__xludf.DUMMYFUNCTION("""COMPUTED_VALUE"""),"-")</f>
        <v>-</v>
      </c>
      <c r="CU83" s="10" t="str">
        <f>IFERROR(__xludf.DUMMYFUNCTION("""COMPUTED_VALUE"""),"-")</f>
        <v>-</v>
      </c>
      <c r="CV83" s="10" t="str">
        <f>IFERROR(__xludf.DUMMYFUNCTION("""COMPUTED_VALUE"""),"-")</f>
        <v>-</v>
      </c>
      <c r="CW83" s="10" t="str">
        <f>IFERROR(__xludf.DUMMYFUNCTION("""COMPUTED_VALUE"""),"-")</f>
        <v>-</v>
      </c>
      <c r="CX83" s="10" t="str">
        <f>IFERROR(__xludf.DUMMYFUNCTION("""COMPUTED_VALUE"""),"-")</f>
        <v>-</v>
      </c>
      <c r="CY83" s="10" t="str">
        <f>IFERROR(__xludf.DUMMYFUNCTION("""COMPUTED_VALUE"""),"-")</f>
        <v>-</v>
      </c>
      <c r="CZ83" s="10" t="str">
        <f>IFERROR(__xludf.DUMMYFUNCTION("""COMPUTED_VALUE"""),"-")</f>
        <v>-</v>
      </c>
      <c r="DA83" s="10" t="str">
        <f>IFERROR(__xludf.DUMMYFUNCTION("""COMPUTED_VALUE"""),"-")</f>
        <v>-</v>
      </c>
      <c r="DB83" s="10" t="str">
        <f>IFERROR(__xludf.DUMMYFUNCTION("""COMPUTED_VALUE"""),"-")</f>
        <v>-</v>
      </c>
      <c r="DC83" s="10" t="str">
        <f>IFERROR(__xludf.DUMMYFUNCTION("""COMPUTED_VALUE"""),"-")</f>
        <v>-</v>
      </c>
      <c r="DD83" s="10" t="str">
        <f>IFERROR(__xludf.DUMMYFUNCTION("""COMPUTED_VALUE"""),"-")</f>
        <v>-</v>
      </c>
      <c r="DE83" s="10" t="str">
        <f>IFERROR(__xludf.DUMMYFUNCTION("""COMPUTED_VALUE"""),"-")</f>
        <v>-</v>
      </c>
      <c r="DF83" s="10" t="str">
        <f>IFERROR(__xludf.DUMMYFUNCTION("""COMPUTED_VALUE"""),"-")</f>
        <v>-</v>
      </c>
      <c r="DG83" s="10" t="str">
        <f>IFERROR(__xludf.DUMMYFUNCTION("""COMPUTED_VALUE"""),"-")</f>
        <v>-</v>
      </c>
      <c r="DH83" s="10" t="str">
        <f>IFERROR(__xludf.DUMMYFUNCTION("""COMPUTED_VALUE"""),"-")</f>
        <v>-</v>
      </c>
      <c r="DI83" s="10" t="str">
        <f>IFERROR(__xludf.DUMMYFUNCTION("""COMPUTED_VALUE"""),"-")</f>
        <v>-</v>
      </c>
      <c r="DJ83" s="10" t="str">
        <f>IFERROR(__xludf.DUMMYFUNCTION("""COMPUTED_VALUE"""),"-")</f>
        <v>-</v>
      </c>
      <c r="DK83" s="10" t="str">
        <f>IFERROR(__xludf.DUMMYFUNCTION("""COMPUTED_VALUE"""),"-")</f>
        <v>-</v>
      </c>
      <c r="DL83" s="10" t="str">
        <f>IFERROR(__xludf.DUMMYFUNCTION("""COMPUTED_VALUE"""),"-")</f>
        <v>-</v>
      </c>
      <c r="DM83" s="10" t="str">
        <f>IFERROR(__xludf.DUMMYFUNCTION("""COMPUTED_VALUE"""),"-")</f>
        <v>-</v>
      </c>
      <c r="DN83" s="10" t="str">
        <f>IFERROR(__xludf.DUMMYFUNCTION("""COMPUTED_VALUE"""),"-")</f>
        <v>-</v>
      </c>
      <c r="DO83" s="10" t="str">
        <f>IFERROR(__xludf.DUMMYFUNCTION("""COMPUTED_VALUE"""),"-")</f>
        <v>-</v>
      </c>
      <c r="DP83" s="10" t="str">
        <f>IFERROR(__xludf.DUMMYFUNCTION("""COMPUTED_VALUE"""),"-")</f>
        <v>-</v>
      </c>
      <c r="DQ83" s="10" t="str">
        <f>IFERROR(__xludf.DUMMYFUNCTION("""COMPUTED_VALUE"""),"-")</f>
        <v>-</v>
      </c>
      <c r="DR83" s="10" t="str">
        <f>IFERROR(__xludf.DUMMYFUNCTION("""COMPUTED_VALUE"""),"-")</f>
        <v>-</v>
      </c>
      <c r="DS83" s="10" t="str">
        <f>IFERROR(__xludf.DUMMYFUNCTION("""COMPUTED_VALUE"""),"-")</f>
        <v>-</v>
      </c>
      <c r="DT83" s="10" t="str">
        <f>IFERROR(__xludf.DUMMYFUNCTION("""COMPUTED_VALUE"""),"-")</f>
        <v>-</v>
      </c>
      <c r="DU83" s="10" t="str">
        <f>IFERROR(__xludf.DUMMYFUNCTION("""COMPUTED_VALUE"""),"-")</f>
        <v>-</v>
      </c>
      <c r="DV83" s="10" t="str">
        <f>IFERROR(__xludf.DUMMYFUNCTION("""COMPUTED_VALUE"""),"-")</f>
        <v>-</v>
      </c>
      <c r="DW83" s="10" t="str">
        <f>IFERROR(__xludf.DUMMYFUNCTION("""COMPUTED_VALUE"""),"-")</f>
        <v>-</v>
      </c>
      <c r="DX83" s="10" t="str">
        <f>IFERROR(__xludf.DUMMYFUNCTION("""COMPUTED_VALUE"""),"-")</f>
        <v>-</v>
      </c>
      <c r="DY83" s="10" t="str">
        <f>IFERROR(__xludf.DUMMYFUNCTION("""COMPUTED_VALUE"""),"-")</f>
        <v>-</v>
      </c>
      <c r="DZ83" s="10" t="str">
        <f>IFERROR(__xludf.DUMMYFUNCTION("""COMPUTED_VALUE"""),"-")</f>
        <v>-</v>
      </c>
      <c r="EA83" s="10" t="str">
        <f>IFERROR(__xludf.DUMMYFUNCTION("""COMPUTED_VALUE"""),"-")</f>
        <v>-</v>
      </c>
      <c r="EB83" s="10" t="str">
        <f>IFERROR(__xludf.DUMMYFUNCTION("""COMPUTED_VALUE"""),"-")</f>
        <v>-</v>
      </c>
      <c r="EC83" s="10" t="str">
        <f>IFERROR(__xludf.DUMMYFUNCTION("""COMPUTED_VALUE"""),"-")</f>
        <v>-</v>
      </c>
      <c r="ED83" s="10" t="str">
        <f>IFERROR(__xludf.DUMMYFUNCTION("""COMPUTED_VALUE"""),"-")</f>
        <v>-</v>
      </c>
      <c r="EE83" s="10" t="str">
        <f>IFERROR(__xludf.DUMMYFUNCTION("""COMPUTED_VALUE"""),"-")</f>
        <v>-</v>
      </c>
      <c r="EF83" s="10" t="str">
        <f>IFERROR(__xludf.DUMMYFUNCTION("""COMPUTED_VALUE"""),"-")</f>
        <v>-</v>
      </c>
      <c r="EG83" s="10" t="str">
        <f>IFERROR(__xludf.DUMMYFUNCTION("""COMPUTED_VALUE"""),"-")</f>
        <v>-</v>
      </c>
      <c r="EH83" s="10" t="str">
        <f>IFERROR(__xludf.DUMMYFUNCTION("""COMPUTED_VALUE"""),"-")</f>
        <v>-</v>
      </c>
      <c r="EI83" s="10" t="str">
        <f>IFERROR(__xludf.DUMMYFUNCTION("""COMPUTED_VALUE"""),"-")</f>
        <v>-</v>
      </c>
      <c r="EJ83" s="10" t="str">
        <f>IFERROR(__xludf.DUMMYFUNCTION("""COMPUTED_VALUE"""),"-")</f>
        <v>-</v>
      </c>
      <c r="EK83" s="10" t="str">
        <f>IFERROR(__xludf.DUMMYFUNCTION("""COMPUTED_VALUE"""),"-")</f>
        <v>-</v>
      </c>
      <c r="EL83" s="10" t="str">
        <f>IFERROR(__xludf.DUMMYFUNCTION("""COMPUTED_VALUE"""),"-")</f>
        <v>-</v>
      </c>
      <c r="EM83" s="10" t="str">
        <f>IFERROR(__xludf.DUMMYFUNCTION("""COMPUTED_VALUE"""),"-")</f>
        <v>-</v>
      </c>
      <c r="EN83" s="10" t="str">
        <f>IFERROR(__xludf.DUMMYFUNCTION("""COMPUTED_VALUE"""),"-")</f>
        <v>-</v>
      </c>
      <c r="EO83" s="10" t="str">
        <f>IFERROR(__xludf.DUMMYFUNCTION("""COMPUTED_VALUE"""),"-")</f>
        <v>-</v>
      </c>
      <c r="EP83" s="10" t="str">
        <f>IFERROR(__xludf.DUMMYFUNCTION("""COMPUTED_VALUE"""),"-")</f>
        <v>-</v>
      </c>
      <c r="EQ83" s="10" t="str">
        <f>IFERROR(__xludf.DUMMYFUNCTION("""COMPUTED_VALUE"""),"-")</f>
        <v>-</v>
      </c>
      <c r="ER83" s="10" t="str">
        <f>IFERROR(__xludf.DUMMYFUNCTION("""COMPUTED_VALUE"""),"-")</f>
        <v>-</v>
      </c>
      <c r="ES83" s="10" t="str">
        <f>IFERROR(__xludf.DUMMYFUNCTION("""COMPUTED_VALUE"""),"-")</f>
        <v>-</v>
      </c>
      <c r="ET83" s="10" t="str">
        <f>IFERROR(__xludf.DUMMYFUNCTION("""COMPUTED_VALUE"""),"-")</f>
        <v>-</v>
      </c>
      <c r="EU83" s="10" t="str">
        <f>IFERROR(__xludf.DUMMYFUNCTION("""COMPUTED_VALUE"""),"-")</f>
        <v>-</v>
      </c>
      <c r="EV83" s="10" t="str">
        <f>IFERROR(__xludf.DUMMYFUNCTION("""COMPUTED_VALUE"""),"-")</f>
        <v>-</v>
      </c>
      <c r="EW83" s="10" t="str">
        <f>IFERROR(__xludf.DUMMYFUNCTION("""COMPUTED_VALUE"""),"-")</f>
        <v>-</v>
      </c>
      <c r="EX83" s="10" t="str">
        <f>IFERROR(__xludf.DUMMYFUNCTION("""COMPUTED_VALUE"""),"-")</f>
        <v>-</v>
      </c>
      <c r="EY83" s="10" t="str">
        <f>IFERROR(__xludf.DUMMYFUNCTION("""COMPUTED_VALUE"""),"-")</f>
        <v>-</v>
      </c>
      <c r="EZ83" s="10" t="str">
        <f>IFERROR(__xludf.DUMMYFUNCTION("""COMPUTED_VALUE"""),"-")</f>
        <v>-</v>
      </c>
      <c r="FA83" s="10" t="str">
        <f>IFERROR(__xludf.DUMMYFUNCTION("""COMPUTED_VALUE"""),"-")</f>
        <v>-</v>
      </c>
      <c r="FB83" s="10" t="str">
        <f>IFERROR(__xludf.DUMMYFUNCTION("""COMPUTED_VALUE"""),"-")</f>
        <v>-</v>
      </c>
      <c r="FC83" s="10" t="str">
        <f>IFERROR(__xludf.DUMMYFUNCTION("""COMPUTED_VALUE"""),"-")</f>
        <v>-</v>
      </c>
      <c r="FD83" s="11" t="str">
        <f>IFERROR(__xludf.DUMMYFUNCTION("""COMPUTED_VALUE"""),"-")</f>
        <v>-</v>
      </c>
      <c r="FE83" s="10" t="str">
        <f>IFERROR(__xludf.DUMMYFUNCTION("""COMPUTED_VALUE"""),"-")</f>
        <v>-</v>
      </c>
      <c r="FF83" s="10" t="str">
        <f>IFERROR(__xludf.DUMMYFUNCTION("""COMPUTED_VALUE"""),"-")</f>
        <v>-</v>
      </c>
      <c r="FG83" s="10" t="str">
        <f>IFERROR(__xludf.DUMMYFUNCTION("""COMPUTED_VALUE"""),"-")</f>
        <v>-</v>
      </c>
      <c r="FH83" s="10" t="str">
        <f>IFERROR(__xludf.DUMMYFUNCTION("""COMPUTED_VALUE"""),"-")</f>
        <v>-</v>
      </c>
      <c r="FI83" s="10" t="str">
        <f>IFERROR(__xludf.DUMMYFUNCTION("""COMPUTED_VALUE"""),"-")</f>
        <v>-</v>
      </c>
      <c r="FJ83" s="10" t="str">
        <f>IFERROR(__xludf.DUMMYFUNCTION("""COMPUTED_VALUE"""),"-")</f>
        <v>-</v>
      </c>
      <c r="FK83" s="10" t="str">
        <f>IFERROR(__xludf.DUMMYFUNCTION("""COMPUTED_VALUE"""),"-")</f>
        <v>-</v>
      </c>
      <c r="FL83" s="10" t="str">
        <f>IFERROR(__xludf.DUMMYFUNCTION("""COMPUTED_VALUE"""),"-")</f>
        <v>-</v>
      </c>
      <c r="FM83" s="10" t="str">
        <f>IFERROR(__xludf.DUMMYFUNCTION("""COMPUTED_VALUE"""),"-")</f>
        <v>-</v>
      </c>
      <c r="FN83" s="10" t="str">
        <f>IFERROR(__xludf.DUMMYFUNCTION("""COMPUTED_VALUE"""),"-")</f>
        <v>-</v>
      </c>
      <c r="FO83" s="10" t="str">
        <f>IFERROR(__xludf.DUMMYFUNCTION("""COMPUTED_VALUE"""),"-")</f>
        <v>-</v>
      </c>
      <c r="FP83" s="10" t="str">
        <f>IFERROR(__xludf.DUMMYFUNCTION("""COMPUTED_VALUE"""),"-")</f>
        <v>-</v>
      </c>
      <c r="FQ83" s="10" t="str">
        <f>IFERROR(__xludf.DUMMYFUNCTION("""COMPUTED_VALUE"""),"-")</f>
        <v>-</v>
      </c>
      <c r="FR83" s="10" t="str">
        <f>IFERROR(__xludf.DUMMYFUNCTION("""COMPUTED_VALUE"""),"-")</f>
        <v>-</v>
      </c>
      <c r="FS83" s="10" t="str">
        <f>IFERROR(__xludf.DUMMYFUNCTION("""COMPUTED_VALUE"""),"-")</f>
        <v>-</v>
      </c>
      <c r="FT83" s="10" t="str">
        <f>IFERROR(__xludf.DUMMYFUNCTION("""COMPUTED_VALUE"""),"-")</f>
        <v>-</v>
      </c>
      <c r="FU83" s="10" t="str">
        <f>IFERROR(__xludf.DUMMYFUNCTION("""COMPUTED_VALUE"""),"-")</f>
        <v>-</v>
      </c>
      <c r="FV83" s="10" t="str">
        <f>IFERROR(__xludf.DUMMYFUNCTION("""COMPUTED_VALUE"""),"-")</f>
        <v>-</v>
      </c>
      <c r="FW83" s="10" t="str">
        <f>IFERROR(__xludf.DUMMYFUNCTION("""COMPUTED_VALUE"""),"-")</f>
        <v>-</v>
      </c>
      <c r="FX83" s="10" t="str">
        <f>IFERROR(__xludf.DUMMYFUNCTION("""COMPUTED_VALUE"""),"-")</f>
        <v>-</v>
      </c>
      <c r="FY83" s="10" t="str">
        <f>IFERROR(__xludf.DUMMYFUNCTION("""COMPUTED_VALUE"""),"-")</f>
        <v>-</v>
      </c>
      <c r="FZ83" s="10" t="str">
        <f>IFERROR(__xludf.DUMMYFUNCTION("""COMPUTED_VALUE"""),"-")</f>
        <v>-</v>
      </c>
      <c r="GA83" s="10" t="str">
        <f>IFERROR(__xludf.DUMMYFUNCTION("""COMPUTED_VALUE"""),"-")</f>
        <v>-</v>
      </c>
      <c r="GB83" s="10" t="str">
        <f>IFERROR(__xludf.DUMMYFUNCTION("""COMPUTED_VALUE"""),"-")</f>
        <v>-</v>
      </c>
      <c r="GC83" s="10" t="str">
        <f>IFERROR(__xludf.DUMMYFUNCTION("""COMPUTED_VALUE"""),"-")</f>
        <v>-</v>
      </c>
      <c r="GD83" s="10" t="str">
        <f>IFERROR(__xludf.DUMMYFUNCTION("""COMPUTED_VALUE"""),"-")</f>
        <v>-</v>
      </c>
      <c r="GE83" s="10" t="str">
        <f>IFERROR(__xludf.DUMMYFUNCTION("""COMPUTED_VALUE"""),"-")</f>
        <v>-</v>
      </c>
      <c r="GF83" s="10" t="str">
        <f>IFERROR(__xludf.DUMMYFUNCTION("""COMPUTED_VALUE"""),"-")</f>
        <v>-</v>
      </c>
      <c r="GG83" s="10" t="str">
        <f>IFERROR(__xludf.DUMMYFUNCTION("""COMPUTED_VALUE"""),"-")</f>
        <v>-</v>
      </c>
      <c r="GH83" s="10" t="str">
        <f>IFERROR(__xludf.DUMMYFUNCTION("""COMPUTED_VALUE"""),"-")</f>
        <v>-</v>
      </c>
      <c r="GI83" s="10" t="str">
        <f>IFERROR(__xludf.DUMMYFUNCTION("""COMPUTED_VALUE"""),"-")</f>
        <v>-</v>
      </c>
      <c r="GJ83" s="10" t="str">
        <f>IFERROR(__xludf.DUMMYFUNCTION("""COMPUTED_VALUE"""),"-")</f>
        <v>-</v>
      </c>
      <c r="GK83" s="10" t="str">
        <f>IFERROR(__xludf.DUMMYFUNCTION("""COMPUTED_VALUE"""),"-")</f>
        <v>-</v>
      </c>
      <c r="GL83" s="10" t="str">
        <f>IFERROR(__xludf.DUMMYFUNCTION("""COMPUTED_VALUE"""),"-")</f>
        <v>-</v>
      </c>
      <c r="GM83" s="10" t="str">
        <f>IFERROR(__xludf.DUMMYFUNCTION("""COMPUTED_VALUE"""),"-")</f>
        <v>-</v>
      </c>
      <c r="GN83" s="10" t="str">
        <f>IFERROR(__xludf.DUMMYFUNCTION("""COMPUTED_VALUE"""),"-")</f>
        <v>-</v>
      </c>
      <c r="GO83" s="10" t="str">
        <f>IFERROR(__xludf.DUMMYFUNCTION("""COMPUTED_VALUE"""),"-")</f>
        <v>-</v>
      </c>
      <c r="GP83" s="10" t="str">
        <f>IFERROR(__xludf.DUMMYFUNCTION("""COMPUTED_VALUE"""),"-")</f>
        <v>-</v>
      </c>
      <c r="GQ83" s="10" t="str">
        <f>IFERROR(__xludf.DUMMYFUNCTION("""COMPUTED_VALUE"""),"-")</f>
        <v>-</v>
      </c>
      <c r="GR83" s="10" t="str">
        <f>IFERROR(__xludf.DUMMYFUNCTION("""COMPUTED_VALUE"""),"-")</f>
        <v>-</v>
      </c>
      <c r="GS83" s="10" t="str">
        <f>IFERROR(__xludf.DUMMYFUNCTION("""COMPUTED_VALUE"""),"-")</f>
        <v>-</v>
      </c>
      <c r="GT83" s="10" t="str">
        <f>IFERROR(__xludf.DUMMYFUNCTION("""COMPUTED_VALUE"""),"-")</f>
        <v>-</v>
      </c>
      <c r="GU83" s="10" t="str">
        <f>IFERROR(__xludf.DUMMYFUNCTION("""COMPUTED_VALUE"""),"-")</f>
        <v>-</v>
      </c>
      <c r="GV83" s="10" t="str">
        <f>IFERROR(__xludf.DUMMYFUNCTION("""COMPUTED_VALUE"""),"-")</f>
        <v>-</v>
      </c>
      <c r="GW83" s="10" t="str">
        <f>IFERROR(__xludf.DUMMYFUNCTION("""COMPUTED_VALUE"""),"-")</f>
        <v>-</v>
      </c>
      <c r="GX83" s="10" t="str">
        <f>IFERROR(__xludf.DUMMYFUNCTION("""COMPUTED_VALUE"""),"-")</f>
        <v>-</v>
      </c>
      <c r="GY83" s="10" t="str">
        <f>IFERROR(__xludf.DUMMYFUNCTION("""COMPUTED_VALUE"""),"-")</f>
        <v>-</v>
      </c>
      <c r="GZ83" s="10" t="str">
        <f>IFERROR(__xludf.DUMMYFUNCTION("""COMPUTED_VALUE"""),"-")</f>
        <v>-</v>
      </c>
      <c r="HA83" s="10" t="str">
        <f>IFERROR(__xludf.DUMMYFUNCTION("""COMPUTED_VALUE"""),"-")</f>
        <v>-</v>
      </c>
      <c r="HB83" s="10" t="str">
        <f>IFERROR(__xludf.DUMMYFUNCTION("""COMPUTED_VALUE"""),"-")</f>
        <v>-</v>
      </c>
      <c r="HC83" s="10" t="str">
        <f>IFERROR(__xludf.DUMMYFUNCTION("""COMPUTED_VALUE"""),"-")</f>
        <v>-</v>
      </c>
      <c r="HD83" s="10" t="str">
        <f>IFERROR(__xludf.DUMMYFUNCTION("""COMPUTED_VALUE"""),"-")</f>
        <v>-</v>
      </c>
      <c r="HE83" s="10" t="str">
        <f>IFERROR(__xludf.DUMMYFUNCTION("""COMPUTED_VALUE"""),"-")</f>
        <v>-</v>
      </c>
      <c r="HF83" s="10" t="str">
        <f>IFERROR(__xludf.DUMMYFUNCTION("""COMPUTED_VALUE"""),"-")</f>
        <v>-</v>
      </c>
      <c r="HG83" s="10" t="str">
        <f>IFERROR(__xludf.DUMMYFUNCTION("""COMPUTED_VALUE"""),"-")</f>
        <v>-</v>
      </c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</row>
    <row r="84">
      <c r="A84" s="7"/>
      <c r="B84" s="8"/>
      <c r="C84" s="8" t="str">
        <f t="shared" si="1"/>
        <v>70 - 83</v>
      </c>
      <c r="D84" s="7" t="str">
        <f>IFERROR(__xludf.DUMMYFUNCTION("""COMPUTED_VALUE"""),"fgojko")</f>
        <v>fgojko</v>
      </c>
      <c r="E84" s="7" t="str">
        <f>IFERROR(__xludf.DUMMYFUNCTION("""COMPUTED_VALUE"""),"Filip")</f>
        <v>Filip</v>
      </c>
      <c r="F84" s="7" t="str">
        <f>IFERROR(__xludf.DUMMYFUNCTION("""COMPUTED_VALUE"""),"Gojković")</f>
        <v>Gojković</v>
      </c>
      <c r="G84" s="9">
        <f>IFERROR(__xludf.DUMMYFUNCTION("""COMPUTED_VALUE"""),15.0)</f>
        <v>15</v>
      </c>
      <c r="H84" s="7" t="str">
        <f>IFERROR(__xludf.DUMMYFUNCTION("""COMPUTED_VALUE"""),"ODOBREN")</f>
        <v>ODOBREN</v>
      </c>
      <c r="I84" s="7" t="str">
        <f>IFERROR(__xludf.DUMMYFUNCTION("""COMPUTED_VALUE"""),"Stari grad")</f>
        <v>Stari grad</v>
      </c>
      <c r="J84" s="7" t="str">
        <f>IFERROR(__xludf.DUMMYFUNCTION("""COMPUTED_VALUE"""),"Matematička gimnazija")</f>
        <v>Matematička gimnazija</v>
      </c>
      <c r="K84" s="7" t="str">
        <f>IFERROR(__xludf.DUMMYFUNCTION("""COMPUTED_VALUE"""),"OŠ 7.")</f>
        <v>OŠ 7.</v>
      </c>
      <c r="L84" s="7" t="str">
        <f>IFERROR(__xludf.DUMMYFUNCTION("""COMPUTED_VALUE"""),"B")</f>
        <v>B</v>
      </c>
      <c r="M84" s="7" t="str">
        <f>IFERROR(__xludf.DUMMYFUNCTION("""COMPUTED_VALUE"""),"Goran Jelić")</f>
        <v>Goran Jelić</v>
      </c>
      <c r="N84" s="11">
        <f>IFERROR(__xludf.DUMMYFUNCTION("""COMPUTED_VALUE"""),15.0)</f>
        <v>15</v>
      </c>
      <c r="O84" s="10">
        <f>IFERROR(__xludf.DUMMYFUNCTION("""COMPUTED_VALUE"""),0.0)</f>
        <v>0</v>
      </c>
      <c r="P84" s="10">
        <f>IFERROR(__xludf.DUMMYFUNCTION("""COMPUTED_VALUE"""),0.0)</f>
        <v>0</v>
      </c>
      <c r="Q84" s="10" t="str">
        <f>IFERROR(__xludf.DUMMYFUNCTION("""COMPUTED_VALUE"""),"-")</f>
        <v>-</v>
      </c>
      <c r="R84" s="10" t="str">
        <f>IFERROR(__xludf.DUMMYFUNCTION("""COMPUTED_VALUE"""),"-")</f>
        <v>-</v>
      </c>
      <c r="S84" s="10" t="str">
        <f>IFERROR(__xludf.DUMMYFUNCTION("""COMPUTED_VALUE"""),"-")</f>
        <v>-</v>
      </c>
      <c r="T84" s="11">
        <f>IFERROR(__xludf.DUMMYFUNCTION("""COMPUTED_VALUE"""),1.0)</f>
        <v>1</v>
      </c>
      <c r="U84" s="10">
        <f>IFERROR(__xludf.DUMMYFUNCTION("""COMPUTED_VALUE"""),1.0)</f>
        <v>1</v>
      </c>
      <c r="V84" s="10">
        <f>IFERROR(__xludf.DUMMYFUNCTION("""COMPUTED_VALUE"""),1.0)</f>
        <v>1</v>
      </c>
      <c r="W84" s="10">
        <f>IFERROR(__xludf.DUMMYFUNCTION("""COMPUTED_VALUE"""),1.0)</f>
        <v>1</v>
      </c>
      <c r="X84" s="10">
        <f>IFERROR(__xludf.DUMMYFUNCTION("""COMPUTED_VALUE"""),1.0)</f>
        <v>1</v>
      </c>
      <c r="Y84" s="10">
        <f>IFERROR(__xludf.DUMMYFUNCTION("""COMPUTED_VALUE"""),1.0)</f>
        <v>1</v>
      </c>
      <c r="Z84" s="10">
        <f>IFERROR(__xludf.DUMMYFUNCTION("""COMPUTED_VALUE"""),1.0)</f>
        <v>1</v>
      </c>
      <c r="AA84" s="10">
        <f>IFERROR(__xludf.DUMMYFUNCTION("""COMPUTED_VALUE"""),1.0)</f>
        <v>1</v>
      </c>
      <c r="AB84" s="10" t="str">
        <f>IFERROR(__xludf.DUMMYFUNCTION("""COMPUTED_VALUE"""),"TLE")</f>
        <v>TLE</v>
      </c>
      <c r="AC84" s="10">
        <f>IFERROR(__xludf.DUMMYFUNCTION("""COMPUTED_VALUE"""),1.0)</f>
        <v>1</v>
      </c>
      <c r="AD84" s="10" t="str">
        <f>IFERROR(__xludf.DUMMYFUNCTION("""COMPUTED_VALUE"""),"TLE")</f>
        <v>TLE</v>
      </c>
      <c r="AE84" s="10" t="str">
        <f>IFERROR(__xludf.DUMMYFUNCTION("""COMPUTED_VALUE"""),"TLE")</f>
        <v>TLE</v>
      </c>
      <c r="AF84" s="10" t="str">
        <f>IFERROR(__xludf.DUMMYFUNCTION("""COMPUTED_VALUE"""),"TLE")</f>
        <v>TLE</v>
      </c>
      <c r="AG84" s="10" t="str">
        <f>IFERROR(__xludf.DUMMYFUNCTION("""COMPUTED_VALUE"""),"TLE")</f>
        <v>TLE</v>
      </c>
      <c r="AH84" s="10" t="str">
        <f>IFERROR(__xludf.DUMMYFUNCTION("""COMPUTED_VALUE"""),"TLE")</f>
        <v>TLE</v>
      </c>
      <c r="AI84" s="10" t="str">
        <f>IFERROR(__xludf.DUMMYFUNCTION("""COMPUTED_VALUE"""),"TLE")</f>
        <v>TLE</v>
      </c>
      <c r="AJ84" s="10" t="str">
        <f>IFERROR(__xludf.DUMMYFUNCTION("""COMPUTED_VALUE"""),"TLE")</f>
        <v>TLE</v>
      </c>
      <c r="AK84" s="10" t="str">
        <f>IFERROR(__xludf.DUMMYFUNCTION("""COMPUTED_VALUE"""),"TLE")</f>
        <v>TLE</v>
      </c>
      <c r="AL84" s="10" t="str">
        <f>IFERROR(__xludf.DUMMYFUNCTION("""COMPUTED_VALUE"""),"TLE")</f>
        <v>TLE</v>
      </c>
      <c r="AM84" s="10" t="str">
        <f>IFERROR(__xludf.DUMMYFUNCTION("""COMPUTED_VALUE"""),"TLE")</f>
        <v>TLE</v>
      </c>
      <c r="AN84" s="11" t="str">
        <f>IFERROR(__xludf.DUMMYFUNCTION("""COMPUTED_VALUE"""),"WA")</f>
        <v>WA</v>
      </c>
      <c r="AO84" s="10">
        <f>IFERROR(__xludf.DUMMYFUNCTION("""COMPUTED_VALUE"""),1.0)</f>
        <v>1</v>
      </c>
      <c r="AP84" s="10">
        <f>IFERROR(__xludf.DUMMYFUNCTION("""COMPUTED_VALUE"""),1.0)</f>
        <v>1</v>
      </c>
      <c r="AQ84" s="10">
        <f>IFERROR(__xludf.DUMMYFUNCTION("""COMPUTED_VALUE"""),1.0)</f>
        <v>1</v>
      </c>
      <c r="AR84" s="10">
        <f>IFERROR(__xludf.DUMMYFUNCTION("""COMPUTED_VALUE"""),1.0)</f>
        <v>1</v>
      </c>
      <c r="AS84" s="10" t="str">
        <f>IFERROR(__xludf.DUMMYFUNCTION("""COMPUTED_VALUE"""),"WA")</f>
        <v>WA</v>
      </c>
      <c r="AT84" s="10" t="str">
        <f>IFERROR(__xludf.DUMMYFUNCTION("""COMPUTED_VALUE"""),"WA")</f>
        <v>WA</v>
      </c>
      <c r="AU84" s="10" t="str">
        <f>IFERROR(__xludf.DUMMYFUNCTION("""COMPUTED_VALUE"""),"WA")</f>
        <v>WA</v>
      </c>
      <c r="AV84" s="10" t="str">
        <f>IFERROR(__xludf.DUMMYFUNCTION("""COMPUTED_VALUE"""),"WA")</f>
        <v>WA</v>
      </c>
      <c r="AW84" s="10" t="str">
        <f>IFERROR(__xludf.DUMMYFUNCTION("""COMPUTED_VALUE"""),"WA")</f>
        <v>WA</v>
      </c>
      <c r="AX84" s="10" t="str">
        <f>IFERROR(__xludf.DUMMYFUNCTION("""COMPUTED_VALUE"""),"WA")</f>
        <v>WA</v>
      </c>
      <c r="AY84" s="10" t="str">
        <f>IFERROR(__xludf.DUMMYFUNCTION("""COMPUTED_VALUE"""),"WA")</f>
        <v>WA</v>
      </c>
      <c r="AZ84" s="10" t="str">
        <f>IFERROR(__xludf.DUMMYFUNCTION("""COMPUTED_VALUE"""),"WA")</f>
        <v>WA</v>
      </c>
      <c r="BA84" s="10" t="str">
        <f>IFERROR(__xludf.DUMMYFUNCTION("""COMPUTED_VALUE"""),"WA")</f>
        <v>WA</v>
      </c>
      <c r="BB84" s="10" t="str">
        <f>IFERROR(__xludf.DUMMYFUNCTION("""COMPUTED_VALUE"""),"WA")</f>
        <v>WA</v>
      </c>
      <c r="BC84" s="10" t="str">
        <f>IFERROR(__xludf.DUMMYFUNCTION("""COMPUTED_VALUE"""),"WA")</f>
        <v>WA</v>
      </c>
      <c r="BD84" s="10" t="str">
        <f>IFERROR(__xludf.DUMMYFUNCTION("""COMPUTED_VALUE"""),"WA")</f>
        <v>WA</v>
      </c>
      <c r="BE84" s="10">
        <f>IFERROR(__xludf.DUMMYFUNCTION("""COMPUTED_VALUE"""),1.0)</f>
        <v>1</v>
      </c>
      <c r="BF84" s="10" t="str">
        <f>IFERROR(__xludf.DUMMYFUNCTION("""COMPUTED_VALUE"""),"WA")</f>
        <v>WA</v>
      </c>
      <c r="BG84" s="10" t="str">
        <f>IFERROR(__xludf.DUMMYFUNCTION("""COMPUTED_VALUE"""),"WA")</f>
        <v>WA</v>
      </c>
      <c r="BH84" s="10" t="str">
        <f>IFERROR(__xludf.DUMMYFUNCTION("""COMPUTED_VALUE"""),"WA")</f>
        <v>WA</v>
      </c>
      <c r="BI84" s="10" t="str">
        <f>IFERROR(__xludf.DUMMYFUNCTION("""COMPUTED_VALUE"""),"WA")</f>
        <v>WA</v>
      </c>
      <c r="BJ84" s="10" t="str">
        <f>IFERROR(__xludf.DUMMYFUNCTION("""COMPUTED_VALUE"""),"WA")</f>
        <v>WA</v>
      </c>
      <c r="BK84" s="10" t="str">
        <f>IFERROR(__xludf.DUMMYFUNCTION("""COMPUTED_VALUE"""),"WA")</f>
        <v>WA</v>
      </c>
      <c r="BL84" s="11" t="str">
        <f>IFERROR(__xludf.DUMMYFUNCTION("""COMPUTED_VALUE"""),"WA")</f>
        <v>WA</v>
      </c>
      <c r="BM84" s="10" t="str">
        <f>IFERROR(__xludf.DUMMYFUNCTION("""COMPUTED_VALUE"""),"WA")</f>
        <v>WA</v>
      </c>
      <c r="BN84" s="10" t="str">
        <f>IFERROR(__xludf.DUMMYFUNCTION("""COMPUTED_VALUE"""),"WA")</f>
        <v>WA</v>
      </c>
      <c r="BO84" s="10" t="str">
        <f>IFERROR(__xludf.DUMMYFUNCTION("""COMPUTED_VALUE"""),"WA")</f>
        <v>WA</v>
      </c>
      <c r="BP84" s="10" t="str">
        <f>IFERROR(__xludf.DUMMYFUNCTION("""COMPUTED_VALUE"""),"WA")</f>
        <v>WA</v>
      </c>
      <c r="BQ84" s="10" t="str">
        <f>IFERROR(__xludf.DUMMYFUNCTION("""COMPUTED_VALUE"""),"WA")</f>
        <v>WA</v>
      </c>
      <c r="BR84" s="10" t="str">
        <f>IFERROR(__xludf.DUMMYFUNCTION("""COMPUTED_VALUE"""),"WA")</f>
        <v>WA</v>
      </c>
      <c r="BS84" s="10" t="str">
        <f>IFERROR(__xludf.DUMMYFUNCTION("""COMPUTED_VALUE"""),"WA")</f>
        <v>WA</v>
      </c>
      <c r="BT84" s="10" t="str">
        <f>IFERROR(__xludf.DUMMYFUNCTION("""COMPUTED_VALUE"""),"WA")</f>
        <v>WA</v>
      </c>
      <c r="BU84" s="10">
        <f>IFERROR(__xludf.DUMMYFUNCTION("""COMPUTED_VALUE"""),1.0)</f>
        <v>1</v>
      </c>
      <c r="BV84" s="10">
        <f>IFERROR(__xludf.DUMMYFUNCTION("""COMPUTED_VALUE"""),1.0)</f>
        <v>1</v>
      </c>
      <c r="BW84" s="10">
        <f>IFERROR(__xludf.DUMMYFUNCTION("""COMPUTED_VALUE"""),1.0)</f>
        <v>1</v>
      </c>
      <c r="BX84" s="10" t="str">
        <f>IFERROR(__xludf.DUMMYFUNCTION("""COMPUTED_VALUE"""),"WA")</f>
        <v>WA</v>
      </c>
      <c r="BY84" s="10" t="str">
        <f>IFERROR(__xludf.DUMMYFUNCTION("""COMPUTED_VALUE"""),"WA")</f>
        <v>WA</v>
      </c>
      <c r="BZ84" s="10" t="str">
        <f>IFERROR(__xludf.DUMMYFUNCTION("""COMPUTED_VALUE"""),"WA")</f>
        <v>WA</v>
      </c>
      <c r="CA84" s="10" t="str">
        <f>IFERROR(__xludf.DUMMYFUNCTION("""COMPUTED_VALUE"""),"WA")</f>
        <v>WA</v>
      </c>
      <c r="CB84" s="10" t="str">
        <f>IFERROR(__xludf.DUMMYFUNCTION("""COMPUTED_VALUE"""),"WA")</f>
        <v>WA</v>
      </c>
      <c r="CC84" s="10" t="str">
        <f>IFERROR(__xludf.DUMMYFUNCTION("""COMPUTED_VALUE"""),"WA")</f>
        <v>WA</v>
      </c>
      <c r="CD84" s="10" t="str">
        <f>IFERROR(__xludf.DUMMYFUNCTION("""COMPUTED_VALUE"""),"WA")</f>
        <v>WA</v>
      </c>
      <c r="CE84" s="10">
        <f>IFERROR(__xludf.DUMMYFUNCTION("""COMPUTED_VALUE"""),1.0)</f>
        <v>1</v>
      </c>
      <c r="CF84" s="10">
        <f>IFERROR(__xludf.DUMMYFUNCTION("""COMPUTED_VALUE"""),1.0)</f>
        <v>1</v>
      </c>
      <c r="CG84" s="10">
        <f>IFERROR(__xludf.DUMMYFUNCTION("""COMPUTED_VALUE"""),1.0)</f>
        <v>1</v>
      </c>
      <c r="CH84" s="10" t="str">
        <f>IFERROR(__xludf.DUMMYFUNCTION("""COMPUTED_VALUE"""),"WA")</f>
        <v>WA</v>
      </c>
      <c r="CI84" s="10" t="str">
        <f>IFERROR(__xludf.DUMMYFUNCTION("""COMPUTED_VALUE"""),"WA")</f>
        <v>WA</v>
      </c>
      <c r="CJ84" s="10" t="str">
        <f>IFERROR(__xludf.DUMMYFUNCTION("""COMPUTED_VALUE"""),"WA")</f>
        <v>WA</v>
      </c>
      <c r="CK84" s="10" t="str">
        <f>IFERROR(__xludf.DUMMYFUNCTION("""COMPUTED_VALUE"""),"WA")</f>
        <v>WA</v>
      </c>
      <c r="CL84" s="10" t="str">
        <f>IFERROR(__xludf.DUMMYFUNCTION("""COMPUTED_VALUE"""),"WA")</f>
        <v>WA</v>
      </c>
      <c r="CM84" s="10" t="str">
        <f>IFERROR(__xludf.DUMMYFUNCTION("""COMPUTED_VALUE"""),"WA")</f>
        <v>WA</v>
      </c>
      <c r="CN84" s="10" t="str">
        <f>IFERROR(__xludf.DUMMYFUNCTION("""COMPUTED_VALUE"""),"WA")</f>
        <v>WA</v>
      </c>
      <c r="CO84" s="11" t="str">
        <f>IFERROR(__xludf.DUMMYFUNCTION("""COMPUTED_VALUE"""),"-")</f>
        <v>-</v>
      </c>
      <c r="CP84" s="10" t="str">
        <f>IFERROR(__xludf.DUMMYFUNCTION("""COMPUTED_VALUE"""),"-")</f>
        <v>-</v>
      </c>
      <c r="CQ84" s="10" t="str">
        <f>IFERROR(__xludf.DUMMYFUNCTION("""COMPUTED_VALUE"""),"-")</f>
        <v>-</v>
      </c>
      <c r="CR84" s="10" t="str">
        <f>IFERROR(__xludf.DUMMYFUNCTION("""COMPUTED_VALUE"""),"-")</f>
        <v>-</v>
      </c>
      <c r="CS84" s="10" t="str">
        <f>IFERROR(__xludf.DUMMYFUNCTION("""COMPUTED_VALUE"""),"-")</f>
        <v>-</v>
      </c>
      <c r="CT84" s="10" t="str">
        <f>IFERROR(__xludf.DUMMYFUNCTION("""COMPUTED_VALUE"""),"-")</f>
        <v>-</v>
      </c>
      <c r="CU84" s="10" t="str">
        <f>IFERROR(__xludf.DUMMYFUNCTION("""COMPUTED_VALUE"""),"-")</f>
        <v>-</v>
      </c>
      <c r="CV84" s="10" t="str">
        <f>IFERROR(__xludf.DUMMYFUNCTION("""COMPUTED_VALUE"""),"-")</f>
        <v>-</v>
      </c>
      <c r="CW84" s="10" t="str">
        <f>IFERROR(__xludf.DUMMYFUNCTION("""COMPUTED_VALUE"""),"-")</f>
        <v>-</v>
      </c>
      <c r="CX84" s="10" t="str">
        <f>IFERROR(__xludf.DUMMYFUNCTION("""COMPUTED_VALUE"""),"-")</f>
        <v>-</v>
      </c>
      <c r="CY84" s="10" t="str">
        <f>IFERROR(__xludf.DUMMYFUNCTION("""COMPUTED_VALUE"""),"-")</f>
        <v>-</v>
      </c>
      <c r="CZ84" s="10" t="str">
        <f>IFERROR(__xludf.DUMMYFUNCTION("""COMPUTED_VALUE"""),"-")</f>
        <v>-</v>
      </c>
      <c r="DA84" s="10" t="str">
        <f>IFERROR(__xludf.DUMMYFUNCTION("""COMPUTED_VALUE"""),"-")</f>
        <v>-</v>
      </c>
      <c r="DB84" s="10" t="str">
        <f>IFERROR(__xludf.DUMMYFUNCTION("""COMPUTED_VALUE"""),"-")</f>
        <v>-</v>
      </c>
      <c r="DC84" s="10" t="str">
        <f>IFERROR(__xludf.DUMMYFUNCTION("""COMPUTED_VALUE"""),"-")</f>
        <v>-</v>
      </c>
      <c r="DD84" s="10" t="str">
        <f>IFERROR(__xludf.DUMMYFUNCTION("""COMPUTED_VALUE"""),"-")</f>
        <v>-</v>
      </c>
      <c r="DE84" s="10" t="str">
        <f>IFERROR(__xludf.DUMMYFUNCTION("""COMPUTED_VALUE"""),"-")</f>
        <v>-</v>
      </c>
      <c r="DF84" s="10" t="str">
        <f>IFERROR(__xludf.DUMMYFUNCTION("""COMPUTED_VALUE"""),"-")</f>
        <v>-</v>
      </c>
      <c r="DG84" s="10" t="str">
        <f>IFERROR(__xludf.DUMMYFUNCTION("""COMPUTED_VALUE"""),"-")</f>
        <v>-</v>
      </c>
      <c r="DH84" s="10" t="str">
        <f>IFERROR(__xludf.DUMMYFUNCTION("""COMPUTED_VALUE"""),"-")</f>
        <v>-</v>
      </c>
      <c r="DI84" s="10" t="str">
        <f>IFERROR(__xludf.DUMMYFUNCTION("""COMPUTED_VALUE"""),"-")</f>
        <v>-</v>
      </c>
      <c r="DJ84" s="10" t="str">
        <f>IFERROR(__xludf.DUMMYFUNCTION("""COMPUTED_VALUE"""),"-")</f>
        <v>-</v>
      </c>
      <c r="DK84" s="10" t="str">
        <f>IFERROR(__xludf.DUMMYFUNCTION("""COMPUTED_VALUE"""),"-")</f>
        <v>-</v>
      </c>
      <c r="DL84" s="10" t="str">
        <f>IFERROR(__xludf.DUMMYFUNCTION("""COMPUTED_VALUE"""),"-")</f>
        <v>-</v>
      </c>
      <c r="DM84" s="10" t="str">
        <f>IFERROR(__xludf.DUMMYFUNCTION("""COMPUTED_VALUE"""),"-")</f>
        <v>-</v>
      </c>
      <c r="DN84" s="10" t="str">
        <f>IFERROR(__xludf.DUMMYFUNCTION("""COMPUTED_VALUE"""),"-")</f>
        <v>-</v>
      </c>
      <c r="DO84" s="10" t="str">
        <f>IFERROR(__xludf.DUMMYFUNCTION("""COMPUTED_VALUE"""),"-")</f>
        <v>-</v>
      </c>
      <c r="DP84" s="10" t="str">
        <f>IFERROR(__xludf.DUMMYFUNCTION("""COMPUTED_VALUE"""),"-")</f>
        <v>-</v>
      </c>
      <c r="DQ84" s="10" t="str">
        <f>IFERROR(__xludf.DUMMYFUNCTION("""COMPUTED_VALUE"""),"-")</f>
        <v>-</v>
      </c>
      <c r="DR84" s="10" t="str">
        <f>IFERROR(__xludf.DUMMYFUNCTION("""COMPUTED_VALUE"""),"-")</f>
        <v>-</v>
      </c>
      <c r="DS84" s="10" t="str">
        <f>IFERROR(__xludf.DUMMYFUNCTION("""COMPUTED_VALUE"""),"-")</f>
        <v>-</v>
      </c>
      <c r="DT84" s="10" t="str">
        <f>IFERROR(__xludf.DUMMYFUNCTION("""COMPUTED_VALUE"""),"-")</f>
        <v>-</v>
      </c>
      <c r="DU84" s="10" t="str">
        <f>IFERROR(__xludf.DUMMYFUNCTION("""COMPUTED_VALUE"""),"-")</f>
        <v>-</v>
      </c>
      <c r="DV84" s="10" t="str">
        <f>IFERROR(__xludf.DUMMYFUNCTION("""COMPUTED_VALUE"""),"-")</f>
        <v>-</v>
      </c>
      <c r="DW84" s="10" t="str">
        <f>IFERROR(__xludf.DUMMYFUNCTION("""COMPUTED_VALUE"""),"-")</f>
        <v>-</v>
      </c>
      <c r="DX84" s="10" t="str">
        <f>IFERROR(__xludf.DUMMYFUNCTION("""COMPUTED_VALUE"""),"-")</f>
        <v>-</v>
      </c>
      <c r="DY84" s="10" t="str">
        <f>IFERROR(__xludf.DUMMYFUNCTION("""COMPUTED_VALUE"""),"-")</f>
        <v>-</v>
      </c>
      <c r="DZ84" s="10" t="str">
        <f>IFERROR(__xludf.DUMMYFUNCTION("""COMPUTED_VALUE"""),"-")</f>
        <v>-</v>
      </c>
      <c r="EA84" s="10" t="str">
        <f>IFERROR(__xludf.DUMMYFUNCTION("""COMPUTED_VALUE"""),"-")</f>
        <v>-</v>
      </c>
      <c r="EB84" s="10" t="str">
        <f>IFERROR(__xludf.DUMMYFUNCTION("""COMPUTED_VALUE"""),"-")</f>
        <v>-</v>
      </c>
      <c r="EC84" s="10" t="str">
        <f>IFERROR(__xludf.DUMMYFUNCTION("""COMPUTED_VALUE"""),"-")</f>
        <v>-</v>
      </c>
      <c r="ED84" s="10" t="str">
        <f>IFERROR(__xludf.DUMMYFUNCTION("""COMPUTED_VALUE"""),"-")</f>
        <v>-</v>
      </c>
      <c r="EE84" s="10" t="str">
        <f>IFERROR(__xludf.DUMMYFUNCTION("""COMPUTED_VALUE"""),"-")</f>
        <v>-</v>
      </c>
      <c r="EF84" s="10" t="str">
        <f>IFERROR(__xludf.DUMMYFUNCTION("""COMPUTED_VALUE"""),"-")</f>
        <v>-</v>
      </c>
      <c r="EG84" s="10" t="str">
        <f>IFERROR(__xludf.DUMMYFUNCTION("""COMPUTED_VALUE"""),"-")</f>
        <v>-</v>
      </c>
      <c r="EH84" s="10" t="str">
        <f>IFERROR(__xludf.DUMMYFUNCTION("""COMPUTED_VALUE"""),"-")</f>
        <v>-</v>
      </c>
      <c r="EI84" s="10" t="str">
        <f>IFERROR(__xludf.DUMMYFUNCTION("""COMPUTED_VALUE"""),"-")</f>
        <v>-</v>
      </c>
      <c r="EJ84" s="10" t="str">
        <f>IFERROR(__xludf.DUMMYFUNCTION("""COMPUTED_VALUE"""),"-")</f>
        <v>-</v>
      </c>
      <c r="EK84" s="10" t="str">
        <f>IFERROR(__xludf.DUMMYFUNCTION("""COMPUTED_VALUE"""),"-")</f>
        <v>-</v>
      </c>
      <c r="EL84" s="10" t="str">
        <f>IFERROR(__xludf.DUMMYFUNCTION("""COMPUTED_VALUE"""),"-")</f>
        <v>-</v>
      </c>
      <c r="EM84" s="10" t="str">
        <f>IFERROR(__xludf.DUMMYFUNCTION("""COMPUTED_VALUE"""),"-")</f>
        <v>-</v>
      </c>
      <c r="EN84" s="10" t="str">
        <f>IFERROR(__xludf.DUMMYFUNCTION("""COMPUTED_VALUE"""),"-")</f>
        <v>-</v>
      </c>
      <c r="EO84" s="10" t="str">
        <f>IFERROR(__xludf.DUMMYFUNCTION("""COMPUTED_VALUE"""),"-")</f>
        <v>-</v>
      </c>
      <c r="EP84" s="10" t="str">
        <f>IFERROR(__xludf.DUMMYFUNCTION("""COMPUTED_VALUE"""),"-")</f>
        <v>-</v>
      </c>
      <c r="EQ84" s="10" t="str">
        <f>IFERROR(__xludf.DUMMYFUNCTION("""COMPUTED_VALUE"""),"-")</f>
        <v>-</v>
      </c>
      <c r="ER84" s="10" t="str">
        <f>IFERROR(__xludf.DUMMYFUNCTION("""COMPUTED_VALUE"""),"-")</f>
        <v>-</v>
      </c>
      <c r="ES84" s="10" t="str">
        <f>IFERROR(__xludf.DUMMYFUNCTION("""COMPUTED_VALUE"""),"-")</f>
        <v>-</v>
      </c>
      <c r="ET84" s="10" t="str">
        <f>IFERROR(__xludf.DUMMYFUNCTION("""COMPUTED_VALUE"""),"-")</f>
        <v>-</v>
      </c>
      <c r="EU84" s="10" t="str">
        <f>IFERROR(__xludf.DUMMYFUNCTION("""COMPUTED_VALUE"""),"-")</f>
        <v>-</v>
      </c>
      <c r="EV84" s="10" t="str">
        <f>IFERROR(__xludf.DUMMYFUNCTION("""COMPUTED_VALUE"""),"-")</f>
        <v>-</v>
      </c>
      <c r="EW84" s="10" t="str">
        <f>IFERROR(__xludf.DUMMYFUNCTION("""COMPUTED_VALUE"""),"-")</f>
        <v>-</v>
      </c>
      <c r="EX84" s="10" t="str">
        <f>IFERROR(__xludf.DUMMYFUNCTION("""COMPUTED_VALUE"""),"-")</f>
        <v>-</v>
      </c>
      <c r="EY84" s="10" t="str">
        <f>IFERROR(__xludf.DUMMYFUNCTION("""COMPUTED_VALUE"""),"-")</f>
        <v>-</v>
      </c>
      <c r="EZ84" s="10" t="str">
        <f>IFERROR(__xludf.DUMMYFUNCTION("""COMPUTED_VALUE"""),"-")</f>
        <v>-</v>
      </c>
      <c r="FA84" s="10" t="str">
        <f>IFERROR(__xludf.DUMMYFUNCTION("""COMPUTED_VALUE"""),"-")</f>
        <v>-</v>
      </c>
      <c r="FB84" s="10" t="str">
        <f>IFERROR(__xludf.DUMMYFUNCTION("""COMPUTED_VALUE"""),"-")</f>
        <v>-</v>
      </c>
      <c r="FC84" s="10" t="str">
        <f>IFERROR(__xludf.DUMMYFUNCTION("""COMPUTED_VALUE"""),"-")</f>
        <v>-</v>
      </c>
      <c r="FD84" s="11" t="str">
        <f>IFERROR(__xludf.DUMMYFUNCTION("""COMPUTED_VALUE"""),"-")</f>
        <v>-</v>
      </c>
      <c r="FE84" s="10" t="str">
        <f>IFERROR(__xludf.DUMMYFUNCTION("""COMPUTED_VALUE"""),"-")</f>
        <v>-</v>
      </c>
      <c r="FF84" s="10" t="str">
        <f>IFERROR(__xludf.DUMMYFUNCTION("""COMPUTED_VALUE"""),"-")</f>
        <v>-</v>
      </c>
      <c r="FG84" s="10" t="str">
        <f>IFERROR(__xludf.DUMMYFUNCTION("""COMPUTED_VALUE"""),"-")</f>
        <v>-</v>
      </c>
      <c r="FH84" s="10" t="str">
        <f>IFERROR(__xludf.DUMMYFUNCTION("""COMPUTED_VALUE"""),"-")</f>
        <v>-</v>
      </c>
      <c r="FI84" s="10" t="str">
        <f>IFERROR(__xludf.DUMMYFUNCTION("""COMPUTED_VALUE"""),"-")</f>
        <v>-</v>
      </c>
      <c r="FJ84" s="10" t="str">
        <f>IFERROR(__xludf.DUMMYFUNCTION("""COMPUTED_VALUE"""),"-")</f>
        <v>-</v>
      </c>
      <c r="FK84" s="10" t="str">
        <f>IFERROR(__xludf.DUMMYFUNCTION("""COMPUTED_VALUE"""),"-")</f>
        <v>-</v>
      </c>
      <c r="FL84" s="10" t="str">
        <f>IFERROR(__xludf.DUMMYFUNCTION("""COMPUTED_VALUE"""),"-")</f>
        <v>-</v>
      </c>
      <c r="FM84" s="10" t="str">
        <f>IFERROR(__xludf.DUMMYFUNCTION("""COMPUTED_VALUE"""),"-")</f>
        <v>-</v>
      </c>
      <c r="FN84" s="10" t="str">
        <f>IFERROR(__xludf.DUMMYFUNCTION("""COMPUTED_VALUE"""),"-")</f>
        <v>-</v>
      </c>
      <c r="FO84" s="10" t="str">
        <f>IFERROR(__xludf.DUMMYFUNCTION("""COMPUTED_VALUE"""),"-")</f>
        <v>-</v>
      </c>
      <c r="FP84" s="10" t="str">
        <f>IFERROR(__xludf.DUMMYFUNCTION("""COMPUTED_VALUE"""),"-")</f>
        <v>-</v>
      </c>
      <c r="FQ84" s="10" t="str">
        <f>IFERROR(__xludf.DUMMYFUNCTION("""COMPUTED_VALUE"""),"-")</f>
        <v>-</v>
      </c>
      <c r="FR84" s="10" t="str">
        <f>IFERROR(__xludf.DUMMYFUNCTION("""COMPUTED_VALUE"""),"-")</f>
        <v>-</v>
      </c>
      <c r="FS84" s="10" t="str">
        <f>IFERROR(__xludf.DUMMYFUNCTION("""COMPUTED_VALUE"""),"-")</f>
        <v>-</v>
      </c>
      <c r="FT84" s="10" t="str">
        <f>IFERROR(__xludf.DUMMYFUNCTION("""COMPUTED_VALUE"""),"-")</f>
        <v>-</v>
      </c>
      <c r="FU84" s="10" t="str">
        <f>IFERROR(__xludf.DUMMYFUNCTION("""COMPUTED_VALUE"""),"-")</f>
        <v>-</v>
      </c>
      <c r="FV84" s="10" t="str">
        <f>IFERROR(__xludf.DUMMYFUNCTION("""COMPUTED_VALUE"""),"-")</f>
        <v>-</v>
      </c>
      <c r="FW84" s="10" t="str">
        <f>IFERROR(__xludf.DUMMYFUNCTION("""COMPUTED_VALUE"""),"-")</f>
        <v>-</v>
      </c>
      <c r="FX84" s="10" t="str">
        <f>IFERROR(__xludf.DUMMYFUNCTION("""COMPUTED_VALUE"""),"-")</f>
        <v>-</v>
      </c>
      <c r="FY84" s="10" t="str">
        <f>IFERROR(__xludf.DUMMYFUNCTION("""COMPUTED_VALUE"""),"-")</f>
        <v>-</v>
      </c>
      <c r="FZ84" s="10" t="str">
        <f>IFERROR(__xludf.DUMMYFUNCTION("""COMPUTED_VALUE"""),"-")</f>
        <v>-</v>
      </c>
      <c r="GA84" s="10" t="str">
        <f>IFERROR(__xludf.DUMMYFUNCTION("""COMPUTED_VALUE"""),"-")</f>
        <v>-</v>
      </c>
      <c r="GB84" s="10" t="str">
        <f>IFERROR(__xludf.DUMMYFUNCTION("""COMPUTED_VALUE"""),"-")</f>
        <v>-</v>
      </c>
      <c r="GC84" s="10" t="str">
        <f>IFERROR(__xludf.DUMMYFUNCTION("""COMPUTED_VALUE"""),"-")</f>
        <v>-</v>
      </c>
      <c r="GD84" s="10" t="str">
        <f>IFERROR(__xludf.DUMMYFUNCTION("""COMPUTED_VALUE"""),"-")</f>
        <v>-</v>
      </c>
      <c r="GE84" s="10" t="str">
        <f>IFERROR(__xludf.DUMMYFUNCTION("""COMPUTED_VALUE"""),"-")</f>
        <v>-</v>
      </c>
      <c r="GF84" s="10" t="str">
        <f>IFERROR(__xludf.DUMMYFUNCTION("""COMPUTED_VALUE"""),"-")</f>
        <v>-</v>
      </c>
      <c r="GG84" s="10" t="str">
        <f>IFERROR(__xludf.DUMMYFUNCTION("""COMPUTED_VALUE"""),"-")</f>
        <v>-</v>
      </c>
      <c r="GH84" s="10" t="str">
        <f>IFERROR(__xludf.DUMMYFUNCTION("""COMPUTED_VALUE"""),"-")</f>
        <v>-</v>
      </c>
      <c r="GI84" s="10" t="str">
        <f>IFERROR(__xludf.DUMMYFUNCTION("""COMPUTED_VALUE"""),"-")</f>
        <v>-</v>
      </c>
      <c r="GJ84" s="10" t="str">
        <f>IFERROR(__xludf.DUMMYFUNCTION("""COMPUTED_VALUE"""),"-")</f>
        <v>-</v>
      </c>
      <c r="GK84" s="10" t="str">
        <f>IFERROR(__xludf.DUMMYFUNCTION("""COMPUTED_VALUE"""),"-")</f>
        <v>-</v>
      </c>
      <c r="GL84" s="10" t="str">
        <f>IFERROR(__xludf.DUMMYFUNCTION("""COMPUTED_VALUE"""),"-")</f>
        <v>-</v>
      </c>
      <c r="GM84" s="10" t="str">
        <f>IFERROR(__xludf.DUMMYFUNCTION("""COMPUTED_VALUE"""),"-")</f>
        <v>-</v>
      </c>
      <c r="GN84" s="10" t="str">
        <f>IFERROR(__xludf.DUMMYFUNCTION("""COMPUTED_VALUE"""),"-")</f>
        <v>-</v>
      </c>
      <c r="GO84" s="10" t="str">
        <f>IFERROR(__xludf.DUMMYFUNCTION("""COMPUTED_VALUE"""),"-")</f>
        <v>-</v>
      </c>
      <c r="GP84" s="10" t="str">
        <f>IFERROR(__xludf.DUMMYFUNCTION("""COMPUTED_VALUE"""),"-")</f>
        <v>-</v>
      </c>
      <c r="GQ84" s="10" t="str">
        <f>IFERROR(__xludf.DUMMYFUNCTION("""COMPUTED_VALUE"""),"-")</f>
        <v>-</v>
      </c>
      <c r="GR84" s="10" t="str">
        <f>IFERROR(__xludf.DUMMYFUNCTION("""COMPUTED_VALUE"""),"-")</f>
        <v>-</v>
      </c>
      <c r="GS84" s="10" t="str">
        <f>IFERROR(__xludf.DUMMYFUNCTION("""COMPUTED_VALUE"""),"-")</f>
        <v>-</v>
      </c>
      <c r="GT84" s="10" t="str">
        <f>IFERROR(__xludf.DUMMYFUNCTION("""COMPUTED_VALUE"""),"-")</f>
        <v>-</v>
      </c>
      <c r="GU84" s="10" t="str">
        <f>IFERROR(__xludf.DUMMYFUNCTION("""COMPUTED_VALUE"""),"-")</f>
        <v>-</v>
      </c>
      <c r="GV84" s="10" t="str">
        <f>IFERROR(__xludf.DUMMYFUNCTION("""COMPUTED_VALUE"""),"-")</f>
        <v>-</v>
      </c>
      <c r="GW84" s="10" t="str">
        <f>IFERROR(__xludf.DUMMYFUNCTION("""COMPUTED_VALUE"""),"-")</f>
        <v>-</v>
      </c>
      <c r="GX84" s="10" t="str">
        <f>IFERROR(__xludf.DUMMYFUNCTION("""COMPUTED_VALUE"""),"-")</f>
        <v>-</v>
      </c>
      <c r="GY84" s="10" t="str">
        <f>IFERROR(__xludf.DUMMYFUNCTION("""COMPUTED_VALUE"""),"-")</f>
        <v>-</v>
      </c>
      <c r="GZ84" s="10" t="str">
        <f>IFERROR(__xludf.DUMMYFUNCTION("""COMPUTED_VALUE"""),"-")</f>
        <v>-</v>
      </c>
      <c r="HA84" s="10" t="str">
        <f>IFERROR(__xludf.DUMMYFUNCTION("""COMPUTED_VALUE"""),"-")</f>
        <v>-</v>
      </c>
      <c r="HB84" s="10" t="str">
        <f>IFERROR(__xludf.DUMMYFUNCTION("""COMPUTED_VALUE"""),"-")</f>
        <v>-</v>
      </c>
      <c r="HC84" s="10" t="str">
        <f>IFERROR(__xludf.DUMMYFUNCTION("""COMPUTED_VALUE"""),"-")</f>
        <v>-</v>
      </c>
      <c r="HD84" s="10" t="str">
        <f>IFERROR(__xludf.DUMMYFUNCTION("""COMPUTED_VALUE"""),"-")</f>
        <v>-</v>
      </c>
      <c r="HE84" s="10" t="str">
        <f>IFERROR(__xludf.DUMMYFUNCTION("""COMPUTED_VALUE"""),"-")</f>
        <v>-</v>
      </c>
      <c r="HF84" s="10" t="str">
        <f>IFERROR(__xludf.DUMMYFUNCTION("""COMPUTED_VALUE"""),"-")</f>
        <v>-</v>
      </c>
      <c r="HG84" s="10" t="str">
        <f>IFERROR(__xludf.DUMMYFUNCTION("""COMPUTED_VALUE"""),"-")</f>
        <v>-</v>
      </c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</row>
    <row r="85">
      <c r="A85" s="7"/>
      <c r="B85" s="8"/>
      <c r="C85" s="8" t="str">
        <f t="shared" si="1"/>
        <v>70 - 83</v>
      </c>
      <c r="D85" s="7" t="str">
        <f>IFERROR(__xludf.DUMMYFUNCTION("""COMPUTED_VALUE"""),"VojaSt")</f>
        <v>VojaSt</v>
      </c>
      <c r="E85" s="7" t="str">
        <f>IFERROR(__xludf.DUMMYFUNCTION("""COMPUTED_VALUE"""),"Vojislav")</f>
        <v>Vojislav</v>
      </c>
      <c r="F85" s="7" t="str">
        <f>IFERROR(__xludf.DUMMYFUNCTION("""COMPUTED_VALUE"""),"Stamenković")</f>
        <v>Stamenković</v>
      </c>
      <c r="G85" s="9">
        <f>IFERROR(__xludf.DUMMYFUNCTION("""COMPUTED_VALUE"""),15.0)</f>
        <v>15</v>
      </c>
      <c r="H85" s="7" t="str">
        <f>IFERROR(__xludf.DUMMYFUNCTION("""COMPUTED_VALUE"""),"ODOBREN")</f>
        <v>ODOBREN</v>
      </c>
      <c r="I85" s="7" t="str">
        <f>IFERROR(__xludf.DUMMYFUNCTION("""COMPUTED_VALUE"""),"Niš")</f>
        <v>Niš</v>
      </c>
      <c r="J85" s="7" t="str">
        <f>IFERROR(__xludf.DUMMYFUNCTION("""COMPUTED_VALUE"""),"Gimnazija Bora Stanković")</f>
        <v>Gimnazija Bora Stanković</v>
      </c>
      <c r="K85" s="7" t="str">
        <f>IFERROR(__xludf.DUMMYFUNCTION("""COMPUTED_VALUE"""),"I")</f>
        <v>I</v>
      </c>
      <c r="L85" s="7" t="str">
        <f>IFERROR(__xludf.DUMMYFUNCTION("""COMPUTED_VALUE"""),"B")</f>
        <v>B</v>
      </c>
      <c r="M85" s="7" t="str">
        <f>IFERROR(__xludf.DUMMYFUNCTION("""COMPUTED_VALUE"""),"Vladan Mihajlović, Ivan Stošić, Nikola Milosavljević")</f>
        <v>Vladan Mihajlović, Ivan Stošić, Nikola Milosavljević</v>
      </c>
      <c r="N85" s="11">
        <f>IFERROR(__xludf.DUMMYFUNCTION("""COMPUTED_VALUE"""),15.0)</f>
        <v>15</v>
      </c>
      <c r="O85" s="10">
        <f>IFERROR(__xludf.DUMMYFUNCTION("""COMPUTED_VALUE"""),0.0)</f>
        <v>0</v>
      </c>
      <c r="P85" s="10">
        <f>IFERROR(__xludf.DUMMYFUNCTION("""COMPUTED_VALUE"""),0.0)</f>
        <v>0</v>
      </c>
      <c r="Q85" s="10">
        <f>IFERROR(__xludf.DUMMYFUNCTION("""COMPUTED_VALUE"""),0.0)</f>
        <v>0</v>
      </c>
      <c r="R85" s="10" t="str">
        <f>IFERROR(__xludf.DUMMYFUNCTION("""COMPUTED_VALUE"""),"-")</f>
        <v>-</v>
      </c>
      <c r="S85" s="10" t="str">
        <f>IFERROR(__xludf.DUMMYFUNCTION("""COMPUTED_VALUE"""),"-")</f>
        <v>-</v>
      </c>
      <c r="T85" s="11">
        <f>IFERROR(__xludf.DUMMYFUNCTION("""COMPUTED_VALUE"""),1.0)</f>
        <v>1</v>
      </c>
      <c r="U85" s="10">
        <f>IFERROR(__xludf.DUMMYFUNCTION("""COMPUTED_VALUE"""),1.0)</f>
        <v>1</v>
      </c>
      <c r="V85" s="10">
        <f>IFERROR(__xludf.DUMMYFUNCTION("""COMPUTED_VALUE"""),1.0)</f>
        <v>1</v>
      </c>
      <c r="W85" s="10">
        <f>IFERROR(__xludf.DUMMYFUNCTION("""COMPUTED_VALUE"""),1.0)</f>
        <v>1</v>
      </c>
      <c r="X85" s="10">
        <f>IFERROR(__xludf.DUMMYFUNCTION("""COMPUTED_VALUE"""),1.0)</f>
        <v>1</v>
      </c>
      <c r="Y85" s="10">
        <f>IFERROR(__xludf.DUMMYFUNCTION("""COMPUTED_VALUE"""),1.0)</f>
        <v>1</v>
      </c>
      <c r="Z85" s="10">
        <f>IFERROR(__xludf.DUMMYFUNCTION("""COMPUTED_VALUE"""),1.0)</f>
        <v>1</v>
      </c>
      <c r="AA85" s="10">
        <f>IFERROR(__xludf.DUMMYFUNCTION("""COMPUTED_VALUE"""),1.0)</f>
        <v>1</v>
      </c>
      <c r="AB85" s="10" t="str">
        <f>IFERROR(__xludf.DUMMYFUNCTION("""COMPUTED_VALUE"""),"TLE")</f>
        <v>TLE</v>
      </c>
      <c r="AC85" s="10">
        <f>IFERROR(__xludf.DUMMYFUNCTION("""COMPUTED_VALUE"""),1.0)</f>
        <v>1</v>
      </c>
      <c r="AD85" s="10">
        <f>IFERROR(__xludf.DUMMYFUNCTION("""COMPUTED_VALUE"""),1.0)</f>
        <v>1</v>
      </c>
      <c r="AE85" s="10">
        <f>IFERROR(__xludf.DUMMYFUNCTION("""COMPUTED_VALUE"""),1.0)</f>
        <v>1</v>
      </c>
      <c r="AF85" s="10" t="str">
        <f>IFERROR(__xludf.DUMMYFUNCTION("""COMPUTED_VALUE"""),"TLE")</f>
        <v>TLE</v>
      </c>
      <c r="AG85" s="10" t="str">
        <f>IFERROR(__xludf.DUMMYFUNCTION("""COMPUTED_VALUE"""),"TLE")</f>
        <v>TLE</v>
      </c>
      <c r="AH85" s="10" t="str">
        <f>IFERROR(__xludf.DUMMYFUNCTION("""COMPUTED_VALUE"""),"TLE")</f>
        <v>TLE</v>
      </c>
      <c r="AI85" s="10" t="str">
        <f>IFERROR(__xludf.DUMMYFUNCTION("""COMPUTED_VALUE"""),"TLE")</f>
        <v>TLE</v>
      </c>
      <c r="AJ85" s="10" t="str">
        <f>IFERROR(__xludf.DUMMYFUNCTION("""COMPUTED_VALUE"""),"TLE")</f>
        <v>TLE</v>
      </c>
      <c r="AK85" s="10" t="str">
        <f>IFERROR(__xludf.DUMMYFUNCTION("""COMPUTED_VALUE"""),"TLE")</f>
        <v>TLE</v>
      </c>
      <c r="AL85" s="10" t="str">
        <f>IFERROR(__xludf.DUMMYFUNCTION("""COMPUTED_VALUE"""),"TLE")</f>
        <v>TLE</v>
      </c>
      <c r="AM85" s="10" t="str">
        <f>IFERROR(__xludf.DUMMYFUNCTION("""COMPUTED_VALUE"""),"TLE")</f>
        <v>TLE</v>
      </c>
      <c r="AN85" s="11" t="str">
        <f>IFERROR(__xludf.DUMMYFUNCTION("""COMPUTED_VALUE"""),"WA")</f>
        <v>WA</v>
      </c>
      <c r="AO85" s="10">
        <f>IFERROR(__xludf.DUMMYFUNCTION("""COMPUTED_VALUE"""),1.0)</f>
        <v>1</v>
      </c>
      <c r="AP85" s="10" t="str">
        <f>IFERROR(__xludf.DUMMYFUNCTION("""COMPUTED_VALUE"""),"WA")</f>
        <v>WA</v>
      </c>
      <c r="AQ85" s="10" t="str">
        <f>IFERROR(__xludf.DUMMYFUNCTION("""COMPUTED_VALUE"""),"WA")</f>
        <v>WA</v>
      </c>
      <c r="AR85" s="10" t="str">
        <f>IFERROR(__xludf.DUMMYFUNCTION("""COMPUTED_VALUE"""),"WA")</f>
        <v>WA</v>
      </c>
      <c r="AS85" s="10" t="str">
        <f>IFERROR(__xludf.DUMMYFUNCTION("""COMPUTED_VALUE"""),"WA")</f>
        <v>WA</v>
      </c>
      <c r="AT85" s="10" t="str">
        <f>IFERROR(__xludf.DUMMYFUNCTION("""COMPUTED_VALUE"""),"WA")</f>
        <v>WA</v>
      </c>
      <c r="AU85" s="10" t="str">
        <f>IFERROR(__xludf.DUMMYFUNCTION("""COMPUTED_VALUE"""),"WA")</f>
        <v>WA</v>
      </c>
      <c r="AV85" s="10" t="str">
        <f>IFERROR(__xludf.DUMMYFUNCTION("""COMPUTED_VALUE"""),"WA")</f>
        <v>WA</v>
      </c>
      <c r="AW85" s="10" t="str">
        <f>IFERROR(__xludf.DUMMYFUNCTION("""COMPUTED_VALUE"""),"WA")</f>
        <v>WA</v>
      </c>
      <c r="AX85" s="10" t="str">
        <f>IFERROR(__xludf.DUMMYFUNCTION("""COMPUTED_VALUE"""),"WA")</f>
        <v>WA</v>
      </c>
      <c r="AY85" s="10" t="str">
        <f>IFERROR(__xludf.DUMMYFUNCTION("""COMPUTED_VALUE"""),"WA")</f>
        <v>WA</v>
      </c>
      <c r="AZ85" s="10" t="str">
        <f>IFERROR(__xludf.DUMMYFUNCTION("""COMPUTED_VALUE"""),"WA")</f>
        <v>WA</v>
      </c>
      <c r="BA85" s="10" t="str">
        <f>IFERROR(__xludf.DUMMYFUNCTION("""COMPUTED_VALUE"""),"WA")</f>
        <v>WA</v>
      </c>
      <c r="BB85" s="10" t="str">
        <f>IFERROR(__xludf.DUMMYFUNCTION("""COMPUTED_VALUE"""),"WA")</f>
        <v>WA</v>
      </c>
      <c r="BC85" s="10" t="str">
        <f>IFERROR(__xludf.DUMMYFUNCTION("""COMPUTED_VALUE"""),"WA")</f>
        <v>WA</v>
      </c>
      <c r="BD85" s="10" t="str">
        <f>IFERROR(__xludf.DUMMYFUNCTION("""COMPUTED_VALUE"""),"WA")</f>
        <v>WA</v>
      </c>
      <c r="BE85" s="10" t="str">
        <f>IFERROR(__xludf.DUMMYFUNCTION("""COMPUTED_VALUE"""),"WA")</f>
        <v>WA</v>
      </c>
      <c r="BF85" s="10" t="str">
        <f>IFERROR(__xludf.DUMMYFUNCTION("""COMPUTED_VALUE"""),"WA")</f>
        <v>WA</v>
      </c>
      <c r="BG85" s="10" t="str">
        <f>IFERROR(__xludf.DUMMYFUNCTION("""COMPUTED_VALUE"""),"WA")</f>
        <v>WA</v>
      </c>
      <c r="BH85" s="10" t="str">
        <f>IFERROR(__xludf.DUMMYFUNCTION("""COMPUTED_VALUE"""),"WA")</f>
        <v>WA</v>
      </c>
      <c r="BI85" s="10" t="str">
        <f>IFERROR(__xludf.DUMMYFUNCTION("""COMPUTED_VALUE"""),"WA")</f>
        <v>WA</v>
      </c>
      <c r="BJ85" s="10" t="str">
        <f>IFERROR(__xludf.DUMMYFUNCTION("""COMPUTED_VALUE"""),"WA")</f>
        <v>WA</v>
      </c>
      <c r="BK85" s="10" t="str">
        <f>IFERROR(__xludf.DUMMYFUNCTION("""COMPUTED_VALUE"""),"WA")</f>
        <v>WA</v>
      </c>
      <c r="BL85" s="11" t="str">
        <f>IFERROR(__xludf.DUMMYFUNCTION("""COMPUTED_VALUE"""),"MLE")</f>
        <v>MLE</v>
      </c>
      <c r="BM85" s="10" t="str">
        <f>IFERROR(__xludf.DUMMYFUNCTION("""COMPUTED_VALUE"""),"WA")</f>
        <v>WA</v>
      </c>
      <c r="BN85" s="10" t="str">
        <f>IFERROR(__xludf.DUMMYFUNCTION("""COMPUTED_VALUE"""),"MLE")</f>
        <v>MLE</v>
      </c>
      <c r="BO85" s="10" t="str">
        <f>IFERROR(__xludf.DUMMYFUNCTION("""COMPUTED_VALUE"""),"MLE")</f>
        <v>MLE</v>
      </c>
      <c r="BP85" s="10" t="str">
        <f>IFERROR(__xludf.DUMMYFUNCTION("""COMPUTED_VALUE"""),"MLE")</f>
        <v>MLE</v>
      </c>
      <c r="BQ85" s="10" t="str">
        <f>IFERROR(__xludf.DUMMYFUNCTION("""COMPUTED_VALUE"""),"MLE")</f>
        <v>MLE</v>
      </c>
      <c r="BR85" s="10" t="str">
        <f>IFERROR(__xludf.DUMMYFUNCTION("""COMPUTED_VALUE"""),"MLE")</f>
        <v>MLE</v>
      </c>
      <c r="BS85" s="10" t="str">
        <f>IFERROR(__xludf.DUMMYFUNCTION("""COMPUTED_VALUE"""),"MLE")</f>
        <v>MLE</v>
      </c>
      <c r="BT85" s="10" t="str">
        <f>IFERROR(__xludf.DUMMYFUNCTION("""COMPUTED_VALUE"""),"MLE")</f>
        <v>MLE</v>
      </c>
      <c r="BU85" s="10" t="str">
        <f>IFERROR(__xludf.DUMMYFUNCTION("""COMPUTED_VALUE"""),"MLE")</f>
        <v>MLE</v>
      </c>
      <c r="BV85" s="10" t="str">
        <f>IFERROR(__xludf.DUMMYFUNCTION("""COMPUTED_VALUE"""),"MLE")</f>
        <v>MLE</v>
      </c>
      <c r="BW85" s="10" t="str">
        <f>IFERROR(__xludf.DUMMYFUNCTION("""COMPUTED_VALUE"""),"MLE")</f>
        <v>MLE</v>
      </c>
      <c r="BX85" s="10" t="str">
        <f>IFERROR(__xludf.DUMMYFUNCTION("""COMPUTED_VALUE"""),"MLE")</f>
        <v>MLE</v>
      </c>
      <c r="BY85" s="10" t="str">
        <f>IFERROR(__xludf.DUMMYFUNCTION("""COMPUTED_VALUE"""),"MLE")</f>
        <v>MLE</v>
      </c>
      <c r="BZ85" s="10" t="str">
        <f>IFERROR(__xludf.DUMMYFUNCTION("""COMPUTED_VALUE"""),"MLE")</f>
        <v>MLE</v>
      </c>
      <c r="CA85" s="10" t="str">
        <f>IFERROR(__xludf.DUMMYFUNCTION("""COMPUTED_VALUE"""),"MLE")</f>
        <v>MLE</v>
      </c>
      <c r="CB85" s="10" t="str">
        <f>IFERROR(__xludf.DUMMYFUNCTION("""COMPUTED_VALUE"""),"MLE")</f>
        <v>MLE</v>
      </c>
      <c r="CC85" s="10" t="str">
        <f>IFERROR(__xludf.DUMMYFUNCTION("""COMPUTED_VALUE"""),"MLE")</f>
        <v>MLE</v>
      </c>
      <c r="CD85" s="10" t="str">
        <f>IFERROR(__xludf.DUMMYFUNCTION("""COMPUTED_VALUE"""),"MLE")</f>
        <v>MLE</v>
      </c>
      <c r="CE85" s="10" t="str">
        <f>IFERROR(__xludf.DUMMYFUNCTION("""COMPUTED_VALUE"""),"MLE")</f>
        <v>MLE</v>
      </c>
      <c r="CF85" s="10" t="str">
        <f>IFERROR(__xludf.DUMMYFUNCTION("""COMPUTED_VALUE"""),"MLE")</f>
        <v>MLE</v>
      </c>
      <c r="CG85" s="10" t="str">
        <f>IFERROR(__xludf.DUMMYFUNCTION("""COMPUTED_VALUE"""),"MLE")</f>
        <v>MLE</v>
      </c>
      <c r="CH85" s="10" t="str">
        <f>IFERROR(__xludf.DUMMYFUNCTION("""COMPUTED_VALUE"""),"MLE")</f>
        <v>MLE</v>
      </c>
      <c r="CI85" s="10" t="str">
        <f>IFERROR(__xludf.DUMMYFUNCTION("""COMPUTED_VALUE"""),"WA")</f>
        <v>WA</v>
      </c>
      <c r="CJ85" s="10" t="str">
        <f>IFERROR(__xludf.DUMMYFUNCTION("""COMPUTED_VALUE"""),"MLE")</f>
        <v>MLE</v>
      </c>
      <c r="CK85" s="10" t="str">
        <f>IFERROR(__xludf.DUMMYFUNCTION("""COMPUTED_VALUE"""),"MLE")</f>
        <v>MLE</v>
      </c>
      <c r="CL85" s="10" t="str">
        <f>IFERROR(__xludf.DUMMYFUNCTION("""COMPUTED_VALUE"""),"MLE")</f>
        <v>MLE</v>
      </c>
      <c r="CM85" s="10" t="str">
        <f>IFERROR(__xludf.DUMMYFUNCTION("""COMPUTED_VALUE"""),"MLE")</f>
        <v>MLE</v>
      </c>
      <c r="CN85" s="10" t="str">
        <f>IFERROR(__xludf.DUMMYFUNCTION("""COMPUTED_VALUE"""),"MLE")</f>
        <v>MLE</v>
      </c>
      <c r="CO85" s="11">
        <f>IFERROR(__xludf.DUMMYFUNCTION("""COMPUTED_VALUE"""),1.0)</f>
        <v>1</v>
      </c>
      <c r="CP85" s="10">
        <f>IFERROR(__xludf.DUMMYFUNCTION("""COMPUTED_VALUE"""),1.0)</f>
        <v>1</v>
      </c>
      <c r="CQ85" s="10" t="str">
        <f>IFERROR(__xludf.DUMMYFUNCTION("""COMPUTED_VALUE"""),"WA")</f>
        <v>WA</v>
      </c>
      <c r="CR85" s="10">
        <f>IFERROR(__xludf.DUMMYFUNCTION("""COMPUTED_VALUE"""),1.0)</f>
        <v>1</v>
      </c>
      <c r="CS85" s="10" t="str">
        <f>IFERROR(__xludf.DUMMYFUNCTION("""COMPUTED_VALUE"""),"WA")</f>
        <v>WA</v>
      </c>
      <c r="CT85" s="10">
        <f>IFERROR(__xludf.DUMMYFUNCTION("""COMPUTED_VALUE"""),1.0)</f>
        <v>1</v>
      </c>
      <c r="CU85" s="10">
        <f>IFERROR(__xludf.DUMMYFUNCTION("""COMPUTED_VALUE"""),1.0)</f>
        <v>1</v>
      </c>
      <c r="CV85" s="10">
        <f>IFERROR(__xludf.DUMMYFUNCTION("""COMPUTED_VALUE"""),1.0)</f>
        <v>1</v>
      </c>
      <c r="CW85" s="10">
        <f>IFERROR(__xludf.DUMMYFUNCTION("""COMPUTED_VALUE"""),1.0)</f>
        <v>1</v>
      </c>
      <c r="CX85" s="10">
        <f>IFERROR(__xludf.DUMMYFUNCTION("""COMPUTED_VALUE"""),1.0)</f>
        <v>1</v>
      </c>
      <c r="CY85" s="10">
        <f>IFERROR(__xludf.DUMMYFUNCTION("""COMPUTED_VALUE"""),1.0)</f>
        <v>1</v>
      </c>
      <c r="CZ85" s="10">
        <f>IFERROR(__xludf.DUMMYFUNCTION("""COMPUTED_VALUE"""),1.0)</f>
        <v>1</v>
      </c>
      <c r="DA85" s="10">
        <f>IFERROR(__xludf.DUMMYFUNCTION("""COMPUTED_VALUE"""),1.0)</f>
        <v>1</v>
      </c>
      <c r="DB85" s="10">
        <f>IFERROR(__xludf.DUMMYFUNCTION("""COMPUTED_VALUE"""),1.0)</f>
        <v>1</v>
      </c>
      <c r="DC85" s="10">
        <f>IFERROR(__xludf.DUMMYFUNCTION("""COMPUTED_VALUE"""),1.0)</f>
        <v>1</v>
      </c>
      <c r="DD85" s="10">
        <f>IFERROR(__xludf.DUMMYFUNCTION("""COMPUTED_VALUE"""),1.0)</f>
        <v>1</v>
      </c>
      <c r="DE85" s="10" t="str">
        <f>IFERROR(__xludf.DUMMYFUNCTION("""COMPUTED_VALUE"""),"WA")</f>
        <v>WA</v>
      </c>
      <c r="DF85" s="10">
        <f>IFERROR(__xludf.DUMMYFUNCTION("""COMPUTED_VALUE"""),1.0)</f>
        <v>1</v>
      </c>
      <c r="DG85" s="10">
        <f>IFERROR(__xludf.DUMMYFUNCTION("""COMPUTED_VALUE"""),1.0)</f>
        <v>1</v>
      </c>
      <c r="DH85" s="10">
        <f>IFERROR(__xludf.DUMMYFUNCTION("""COMPUTED_VALUE"""),1.0)</f>
        <v>1</v>
      </c>
      <c r="DI85" s="10">
        <f>IFERROR(__xludf.DUMMYFUNCTION("""COMPUTED_VALUE"""),1.0)</f>
        <v>1</v>
      </c>
      <c r="DJ85" s="10">
        <f>IFERROR(__xludf.DUMMYFUNCTION("""COMPUTED_VALUE"""),1.0)</f>
        <v>1</v>
      </c>
      <c r="DK85" s="10">
        <f>IFERROR(__xludf.DUMMYFUNCTION("""COMPUTED_VALUE"""),1.0)</f>
        <v>1</v>
      </c>
      <c r="DL85" s="10">
        <f>IFERROR(__xludf.DUMMYFUNCTION("""COMPUTED_VALUE"""),1.0)</f>
        <v>1</v>
      </c>
      <c r="DM85" s="10" t="str">
        <f>IFERROR(__xludf.DUMMYFUNCTION("""COMPUTED_VALUE"""),"WA")</f>
        <v>WA</v>
      </c>
      <c r="DN85" s="10">
        <f>IFERROR(__xludf.DUMMYFUNCTION("""COMPUTED_VALUE"""),1.0)</f>
        <v>1</v>
      </c>
      <c r="DO85" s="10" t="str">
        <f>IFERROR(__xludf.DUMMYFUNCTION("""COMPUTED_VALUE"""),"WA")</f>
        <v>WA</v>
      </c>
      <c r="DP85" s="10">
        <f>IFERROR(__xludf.DUMMYFUNCTION("""COMPUTED_VALUE"""),1.0)</f>
        <v>1</v>
      </c>
      <c r="DQ85" s="10" t="str">
        <f>IFERROR(__xludf.DUMMYFUNCTION("""COMPUTED_VALUE"""),"WA")</f>
        <v>WA</v>
      </c>
      <c r="DR85" s="10">
        <f>IFERROR(__xludf.DUMMYFUNCTION("""COMPUTED_VALUE"""),1.0)</f>
        <v>1</v>
      </c>
      <c r="DS85" s="10">
        <f>IFERROR(__xludf.DUMMYFUNCTION("""COMPUTED_VALUE"""),1.0)</f>
        <v>1</v>
      </c>
      <c r="DT85" s="10">
        <f>IFERROR(__xludf.DUMMYFUNCTION("""COMPUTED_VALUE"""),1.0)</f>
        <v>1</v>
      </c>
      <c r="DU85" s="10" t="str">
        <f>IFERROR(__xludf.DUMMYFUNCTION("""COMPUTED_VALUE"""),"WA")</f>
        <v>WA</v>
      </c>
      <c r="DV85" s="10">
        <f>IFERROR(__xludf.DUMMYFUNCTION("""COMPUTED_VALUE"""),1.0)</f>
        <v>1</v>
      </c>
      <c r="DW85" s="10">
        <f>IFERROR(__xludf.DUMMYFUNCTION("""COMPUTED_VALUE"""),1.0)</f>
        <v>1</v>
      </c>
      <c r="DX85" s="10">
        <f>IFERROR(__xludf.DUMMYFUNCTION("""COMPUTED_VALUE"""),1.0)</f>
        <v>1</v>
      </c>
      <c r="DY85" s="10">
        <f>IFERROR(__xludf.DUMMYFUNCTION("""COMPUTED_VALUE"""),1.0)</f>
        <v>1</v>
      </c>
      <c r="DZ85" s="10">
        <f>IFERROR(__xludf.DUMMYFUNCTION("""COMPUTED_VALUE"""),1.0)</f>
        <v>1</v>
      </c>
      <c r="EA85" s="10">
        <f>IFERROR(__xludf.DUMMYFUNCTION("""COMPUTED_VALUE"""),1.0)</f>
        <v>1</v>
      </c>
      <c r="EB85" s="10">
        <f>IFERROR(__xludf.DUMMYFUNCTION("""COMPUTED_VALUE"""),1.0)</f>
        <v>1</v>
      </c>
      <c r="EC85" s="10">
        <f>IFERROR(__xludf.DUMMYFUNCTION("""COMPUTED_VALUE"""),1.0)</f>
        <v>1</v>
      </c>
      <c r="ED85" s="10" t="str">
        <f>IFERROR(__xludf.DUMMYFUNCTION("""COMPUTED_VALUE"""),"WA")</f>
        <v>WA</v>
      </c>
      <c r="EE85" s="10">
        <f>IFERROR(__xludf.DUMMYFUNCTION("""COMPUTED_VALUE"""),1.0)</f>
        <v>1</v>
      </c>
      <c r="EF85" s="10" t="str">
        <f>IFERROR(__xludf.DUMMYFUNCTION("""COMPUTED_VALUE"""),"WA")</f>
        <v>WA</v>
      </c>
      <c r="EG85" s="10">
        <f>IFERROR(__xludf.DUMMYFUNCTION("""COMPUTED_VALUE"""),1.0)</f>
        <v>1</v>
      </c>
      <c r="EH85" s="10" t="str">
        <f>IFERROR(__xludf.DUMMYFUNCTION("""COMPUTED_VALUE"""),"WA")</f>
        <v>WA</v>
      </c>
      <c r="EI85" s="10" t="str">
        <f>IFERROR(__xludf.DUMMYFUNCTION("""COMPUTED_VALUE"""),"WA")</f>
        <v>WA</v>
      </c>
      <c r="EJ85" s="10" t="str">
        <f>IFERROR(__xludf.DUMMYFUNCTION("""COMPUTED_VALUE"""),"WA")</f>
        <v>WA</v>
      </c>
      <c r="EK85" s="10" t="str">
        <f>IFERROR(__xludf.DUMMYFUNCTION("""COMPUTED_VALUE"""),"TLE")</f>
        <v>TLE</v>
      </c>
      <c r="EL85" s="10">
        <f>IFERROR(__xludf.DUMMYFUNCTION("""COMPUTED_VALUE"""),1.0)</f>
        <v>1</v>
      </c>
      <c r="EM85" s="10" t="str">
        <f>IFERROR(__xludf.DUMMYFUNCTION("""COMPUTED_VALUE"""),"WA")</f>
        <v>WA</v>
      </c>
      <c r="EN85" s="10">
        <f>IFERROR(__xludf.DUMMYFUNCTION("""COMPUTED_VALUE"""),1.0)</f>
        <v>1</v>
      </c>
      <c r="EO85" s="10">
        <f>IFERROR(__xludf.DUMMYFUNCTION("""COMPUTED_VALUE"""),1.0)</f>
        <v>1</v>
      </c>
      <c r="EP85" s="10">
        <f>IFERROR(__xludf.DUMMYFUNCTION("""COMPUTED_VALUE"""),1.0)</f>
        <v>1</v>
      </c>
      <c r="EQ85" s="10">
        <f>IFERROR(__xludf.DUMMYFUNCTION("""COMPUTED_VALUE"""),1.0)</f>
        <v>1</v>
      </c>
      <c r="ER85" s="10">
        <f>IFERROR(__xludf.DUMMYFUNCTION("""COMPUTED_VALUE"""),1.0)</f>
        <v>1</v>
      </c>
      <c r="ES85" s="10" t="str">
        <f>IFERROR(__xludf.DUMMYFUNCTION("""COMPUTED_VALUE"""),"WA")</f>
        <v>WA</v>
      </c>
      <c r="ET85" s="10">
        <f>IFERROR(__xludf.DUMMYFUNCTION("""COMPUTED_VALUE"""),1.0)</f>
        <v>1</v>
      </c>
      <c r="EU85" s="10">
        <f>IFERROR(__xludf.DUMMYFUNCTION("""COMPUTED_VALUE"""),1.0)</f>
        <v>1</v>
      </c>
      <c r="EV85" s="10" t="str">
        <f>IFERROR(__xludf.DUMMYFUNCTION("""COMPUTED_VALUE"""),"TLE")</f>
        <v>TLE</v>
      </c>
      <c r="EW85" s="10" t="str">
        <f>IFERROR(__xludf.DUMMYFUNCTION("""COMPUTED_VALUE"""),"TLE")</f>
        <v>TLE</v>
      </c>
      <c r="EX85" s="10" t="str">
        <f>IFERROR(__xludf.DUMMYFUNCTION("""COMPUTED_VALUE"""),"TLE")</f>
        <v>TLE</v>
      </c>
      <c r="EY85" s="10" t="str">
        <f>IFERROR(__xludf.DUMMYFUNCTION("""COMPUTED_VALUE"""),"TLE")</f>
        <v>TLE</v>
      </c>
      <c r="EZ85" s="10" t="str">
        <f>IFERROR(__xludf.DUMMYFUNCTION("""COMPUTED_VALUE"""),"WA")</f>
        <v>WA</v>
      </c>
      <c r="FA85" s="10" t="str">
        <f>IFERROR(__xludf.DUMMYFUNCTION("""COMPUTED_VALUE"""),"TLE")</f>
        <v>TLE</v>
      </c>
      <c r="FB85" s="10" t="str">
        <f>IFERROR(__xludf.DUMMYFUNCTION("""COMPUTED_VALUE"""),"TLE")</f>
        <v>TLE</v>
      </c>
      <c r="FC85" s="10" t="str">
        <f>IFERROR(__xludf.DUMMYFUNCTION("""COMPUTED_VALUE"""),"TLE")</f>
        <v>TLE</v>
      </c>
      <c r="FD85" s="11" t="str">
        <f>IFERROR(__xludf.DUMMYFUNCTION("""COMPUTED_VALUE"""),"-")</f>
        <v>-</v>
      </c>
      <c r="FE85" s="10" t="str">
        <f>IFERROR(__xludf.DUMMYFUNCTION("""COMPUTED_VALUE"""),"-")</f>
        <v>-</v>
      </c>
      <c r="FF85" s="10" t="str">
        <f>IFERROR(__xludf.DUMMYFUNCTION("""COMPUTED_VALUE"""),"-")</f>
        <v>-</v>
      </c>
      <c r="FG85" s="10" t="str">
        <f>IFERROR(__xludf.DUMMYFUNCTION("""COMPUTED_VALUE"""),"-")</f>
        <v>-</v>
      </c>
      <c r="FH85" s="10" t="str">
        <f>IFERROR(__xludf.DUMMYFUNCTION("""COMPUTED_VALUE"""),"-")</f>
        <v>-</v>
      </c>
      <c r="FI85" s="10" t="str">
        <f>IFERROR(__xludf.DUMMYFUNCTION("""COMPUTED_VALUE"""),"-")</f>
        <v>-</v>
      </c>
      <c r="FJ85" s="10" t="str">
        <f>IFERROR(__xludf.DUMMYFUNCTION("""COMPUTED_VALUE"""),"-")</f>
        <v>-</v>
      </c>
      <c r="FK85" s="10" t="str">
        <f>IFERROR(__xludf.DUMMYFUNCTION("""COMPUTED_VALUE"""),"-")</f>
        <v>-</v>
      </c>
      <c r="FL85" s="10" t="str">
        <f>IFERROR(__xludf.DUMMYFUNCTION("""COMPUTED_VALUE"""),"-")</f>
        <v>-</v>
      </c>
      <c r="FM85" s="10" t="str">
        <f>IFERROR(__xludf.DUMMYFUNCTION("""COMPUTED_VALUE"""),"-")</f>
        <v>-</v>
      </c>
      <c r="FN85" s="10" t="str">
        <f>IFERROR(__xludf.DUMMYFUNCTION("""COMPUTED_VALUE"""),"-")</f>
        <v>-</v>
      </c>
      <c r="FO85" s="10" t="str">
        <f>IFERROR(__xludf.DUMMYFUNCTION("""COMPUTED_VALUE"""),"-")</f>
        <v>-</v>
      </c>
      <c r="FP85" s="10" t="str">
        <f>IFERROR(__xludf.DUMMYFUNCTION("""COMPUTED_VALUE"""),"-")</f>
        <v>-</v>
      </c>
      <c r="FQ85" s="10" t="str">
        <f>IFERROR(__xludf.DUMMYFUNCTION("""COMPUTED_VALUE"""),"-")</f>
        <v>-</v>
      </c>
      <c r="FR85" s="10" t="str">
        <f>IFERROR(__xludf.DUMMYFUNCTION("""COMPUTED_VALUE"""),"-")</f>
        <v>-</v>
      </c>
      <c r="FS85" s="10" t="str">
        <f>IFERROR(__xludf.DUMMYFUNCTION("""COMPUTED_VALUE"""),"-")</f>
        <v>-</v>
      </c>
      <c r="FT85" s="10" t="str">
        <f>IFERROR(__xludf.DUMMYFUNCTION("""COMPUTED_VALUE"""),"-")</f>
        <v>-</v>
      </c>
      <c r="FU85" s="10" t="str">
        <f>IFERROR(__xludf.DUMMYFUNCTION("""COMPUTED_VALUE"""),"-")</f>
        <v>-</v>
      </c>
      <c r="FV85" s="10" t="str">
        <f>IFERROR(__xludf.DUMMYFUNCTION("""COMPUTED_VALUE"""),"-")</f>
        <v>-</v>
      </c>
      <c r="FW85" s="10" t="str">
        <f>IFERROR(__xludf.DUMMYFUNCTION("""COMPUTED_VALUE"""),"-")</f>
        <v>-</v>
      </c>
      <c r="FX85" s="10" t="str">
        <f>IFERROR(__xludf.DUMMYFUNCTION("""COMPUTED_VALUE"""),"-")</f>
        <v>-</v>
      </c>
      <c r="FY85" s="10" t="str">
        <f>IFERROR(__xludf.DUMMYFUNCTION("""COMPUTED_VALUE"""),"-")</f>
        <v>-</v>
      </c>
      <c r="FZ85" s="10" t="str">
        <f>IFERROR(__xludf.DUMMYFUNCTION("""COMPUTED_VALUE"""),"-")</f>
        <v>-</v>
      </c>
      <c r="GA85" s="10" t="str">
        <f>IFERROR(__xludf.DUMMYFUNCTION("""COMPUTED_VALUE"""),"-")</f>
        <v>-</v>
      </c>
      <c r="GB85" s="10" t="str">
        <f>IFERROR(__xludf.DUMMYFUNCTION("""COMPUTED_VALUE"""),"-")</f>
        <v>-</v>
      </c>
      <c r="GC85" s="10" t="str">
        <f>IFERROR(__xludf.DUMMYFUNCTION("""COMPUTED_VALUE"""),"-")</f>
        <v>-</v>
      </c>
      <c r="GD85" s="10" t="str">
        <f>IFERROR(__xludf.DUMMYFUNCTION("""COMPUTED_VALUE"""),"-")</f>
        <v>-</v>
      </c>
      <c r="GE85" s="10" t="str">
        <f>IFERROR(__xludf.DUMMYFUNCTION("""COMPUTED_VALUE"""),"-")</f>
        <v>-</v>
      </c>
      <c r="GF85" s="10" t="str">
        <f>IFERROR(__xludf.DUMMYFUNCTION("""COMPUTED_VALUE"""),"-")</f>
        <v>-</v>
      </c>
      <c r="GG85" s="10" t="str">
        <f>IFERROR(__xludf.DUMMYFUNCTION("""COMPUTED_VALUE"""),"-")</f>
        <v>-</v>
      </c>
      <c r="GH85" s="10" t="str">
        <f>IFERROR(__xludf.DUMMYFUNCTION("""COMPUTED_VALUE"""),"-")</f>
        <v>-</v>
      </c>
      <c r="GI85" s="10" t="str">
        <f>IFERROR(__xludf.DUMMYFUNCTION("""COMPUTED_VALUE"""),"-")</f>
        <v>-</v>
      </c>
      <c r="GJ85" s="10" t="str">
        <f>IFERROR(__xludf.DUMMYFUNCTION("""COMPUTED_VALUE"""),"-")</f>
        <v>-</v>
      </c>
      <c r="GK85" s="10" t="str">
        <f>IFERROR(__xludf.DUMMYFUNCTION("""COMPUTED_VALUE"""),"-")</f>
        <v>-</v>
      </c>
      <c r="GL85" s="10" t="str">
        <f>IFERROR(__xludf.DUMMYFUNCTION("""COMPUTED_VALUE"""),"-")</f>
        <v>-</v>
      </c>
      <c r="GM85" s="10" t="str">
        <f>IFERROR(__xludf.DUMMYFUNCTION("""COMPUTED_VALUE"""),"-")</f>
        <v>-</v>
      </c>
      <c r="GN85" s="10" t="str">
        <f>IFERROR(__xludf.DUMMYFUNCTION("""COMPUTED_VALUE"""),"-")</f>
        <v>-</v>
      </c>
      <c r="GO85" s="10" t="str">
        <f>IFERROR(__xludf.DUMMYFUNCTION("""COMPUTED_VALUE"""),"-")</f>
        <v>-</v>
      </c>
      <c r="GP85" s="10" t="str">
        <f>IFERROR(__xludf.DUMMYFUNCTION("""COMPUTED_VALUE"""),"-")</f>
        <v>-</v>
      </c>
      <c r="GQ85" s="10" t="str">
        <f>IFERROR(__xludf.DUMMYFUNCTION("""COMPUTED_VALUE"""),"-")</f>
        <v>-</v>
      </c>
      <c r="GR85" s="10" t="str">
        <f>IFERROR(__xludf.DUMMYFUNCTION("""COMPUTED_VALUE"""),"-")</f>
        <v>-</v>
      </c>
      <c r="GS85" s="10" t="str">
        <f>IFERROR(__xludf.DUMMYFUNCTION("""COMPUTED_VALUE"""),"-")</f>
        <v>-</v>
      </c>
      <c r="GT85" s="10" t="str">
        <f>IFERROR(__xludf.DUMMYFUNCTION("""COMPUTED_VALUE"""),"-")</f>
        <v>-</v>
      </c>
      <c r="GU85" s="10" t="str">
        <f>IFERROR(__xludf.DUMMYFUNCTION("""COMPUTED_VALUE"""),"-")</f>
        <v>-</v>
      </c>
      <c r="GV85" s="10" t="str">
        <f>IFERROR(__xludf.DUMMYFUNCTION("""COMPUTED_VALUE"""),"-")</f>
        <v>-</v>
      </c>
      <c r="GW85" s="10" t="str">
        <f>IFERROR(__xludf.DUMMYFUNCTION("""COMPUTED_VALUE"""),"-")</f>
        <v>-</v>
      </c>
      <c r="GX85" s="10" t="str">
        <f>IFERROR(__xludf.DUMMYFUNCTION("""COMPUTED_VALUE"""),"-")</f>
        <v>-</v>
      </c>
      <c r="GY85" s="10" t="str">
        <f>IFERROR(__xludf.DUMMYFUNCTION("""COMPUTED_VALUE"""),"-")</f>
        <v>-</v>
      </c>
      <c r="GZ85" s="10" t="str">
        <f>IFERROR(__xludf.DUMMYFUNCTION("""COMPUTED_VALUE"""),"-")</f>
        <v>-</v>
      </c>
      <c r="HA85" s="10" t="str">
        <f>IFERROR(__xludf.DUMMYFUNCTION("""COMPUTED_VALUE"""),"-")</f>
        <v>-</v>
      </c>
      <c r="HB85" s="10" t="str">
        <f>IFERROR(__xludf.DUMMYFUNCTION("""COMPUTED_VALUE"""),"-")</f>
        <v>-</v>
      </c>
      <c r="HC85" s="10" t="str">
        <f>IFERROR(__xludf.DUMMYFUNCTION("""COMPUTED_VALUE"""),"-")</f>
        <v>-</v>
      </c>
      <c r="HD85" s="10" t="str">
        <f>IFERROR(__xludf.DUMMYFUNCTION("""COMPUTED_VALUE"""),"-")</f>
        <v>-</v>
      </c>
      <c r="HE85" s="10" t="str">
        <f>IFERROR(__xludf.DUMMYFUNCTION("""COMPUTED_VALUE"""),"-")</f>
        <v>-</v>
      </c>
      <c r="HF85" s="10" t="str">
        <f>IFERROR(__xludf.DUMMYFUNCTION("""COMPUTED_VALUE"""),"-")</f>
        <v>-</v>
      </c>
      <c r="HG85" s="10" t="str">
        <f>IFERROR(__xludf.DUMMYFUNCTION("""COMPUTED_VALUE"""),"-")</f>
        <v>-</v>
      </c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</row>
    <row r="86">
      <c r="A86" s="7"/>
      <c r="B86" s="8"/>
      <c r="C86" s="8" t="str">
        <f t="shared" si="1"/>
        <v>84 - 90</v>
      </c>
      <c r="D86" s="7" t="str">
        <f>IFERROR(__xludf.DUMMYFUNCTION("""COMPUTED_VALUE"""),"Browmis")</f>
        <v>Browmis</v>
      </c>
      <c r="E86" s="7" t="str">
        <f>IFERROR(__xludf.DUMMYFUNCTION("""COMPUTED_VALUE"""),"Misha")</f>
        <v>Misha</v>
      </c>
      <c r="F86" s="7" t="str">
        <f>IFERROR(__xludf.DUMMYFUNCTION("""COMPUTED_VALUE"""),"Borisov")</f>
        <v>Borisov</v>
      </c>
      <c r="G86" s="9">
        <f>IFERROR(__xludf.DUMMYFUNCTION("""COMPUTED_VALUE"""),0.0)</f>
        <v>0</v>
      </c>
      <c r="H86" s="7" t="str">
        <f>IFERROR(__xludf.DUMMYFUNCTION("""COMPUTED_VALUE"""),"ODOBREN")</f>
        <v>ODOBREN</v>
      </c>
      <c r="I86" s="7" t="str">
        <f>IFERROR(__xludf.DUMMYFUNCTION("""COMPUTED_VALUE"""),"Kikinda")</f>
        <v>Kikinda</v>
      </c>
      <c r="J86" s="7" t="str">
        <f>IFERROR(__xludf.DUMMYFUNCTION("""COMPUTED_VALUE"""),"Tehnička škola")</f>
        <v>Tehnička škola</v>
      </c>
      <c r="K86" s="7" t="str">
        <f>IFERROR(__xludf.DUMMYFUNCTION("""COMPUTED_VALUE"""),"IV")</f>
        <v>IV</v>
      </c>
      <c r="L86" s="7" t="str">
        <f>IFERROR(__xludf.DUMMYFUNCTION("""COMPUTED_VALUE"""),"B")</f>
        <v>B</v>
      </c>
      <c r="M86" s="7" t="str">
        <f>IFERROR(__xludf.DUMMYFUNCTION("""COMPUTED_VALUE"""),"Jasmina Almaši")</f>
        <v>Jasmina Almaši</v>
      </c>
      <c r="N86" s="11">
        <f>IFERROR(__xludf.DUMMYFUNCTION("""COMPUTED_VALUE"""),0.0)</f>
        <v>0</v>
      </c>
      <c r="O86" s="10">
        <f>IFERROR(__xludf.DUMMYFUNCTION("""COMPUTED_VALUE"""),0.0)</f>
        <v>0</v>
      </c>
      <c r="P86" s="10">
        <f>IFERROR(__xludf.DUMMYFUNCTION("""COMPUTED_VALUE"""),0.0)</f>
        <v>0</v>
      </c>
      <c r="Q86" s="10" t="str">
        <f>IFERROR(__xludf.DUMMYFUNCTION("""COMPUTED_VALUE"""),"-")</f>
        <v>-</v>
      </c>
      <c r="R86" s="10" t="str">
        <f>IFERROR(__xludf.DUMMYFUNCTION("""COMPUTED_VALUE"""),"-")</f>
        <v>-</v>
      </c>
      <c r="S86" s="10" t="str">
        <f>IFERROR(__xludf.DUMMYFUNCTION("""COMPUTED_VALUE"""),"-")</f>
        <v>-</v>
      </c>
      <c r="T86" s="11">
        <f>IFERROR(__xludf.DUMMYFUNCTION("""COMPUTED_VALUE"""),1.0)</f>
        <v>1</v>
      </c>
      <c r="U86" s="10">
        <f>IFERROR(__xludf.DUMMYFUNCTION("""COMPUTED_VALUE"""),1.0)</f>
        <v>1</v>
      </c>
      <c r="V86" s="10" t="str">
        <f>IFERROR(__xludf.DUMMYFUNCTION("""COMPUTED_VALUE"""),"WA")</f>
        <v>WA</v>
      </c>
      <c r="W86" s="10">
        <f>IFERROR(__xludf.DUMMYFUNCTION("""COMPUTED_VALUE"""),1.0)</f>
        <v>1</v>
      </c>
      <c r="X86" s="10">
        <f>IFERROR(__xludf.DUMMYFUNCTION("""COMPUTED_VALUE"""),1.0)</f>
        <v>1</v>
      </c>
      <c r="Y86" s="10">
        <f>IFERROR(__xludf.DUMMYFUNCTION("""COMPUTED_VALUE"""),1.0)</f>
        <v>1</v>
      </c>
      <c r="Z86" s="10">
        <f>IFERROR(__xludf.DUMMYFUNCTION("""COMPUTED_VALUE"""),1.0)</f>
        <v>1</v>
      </c>
      <c r="AA86" s="10">
        <f>IFERROR(__xludf.DUMMYFUNCTION("""COMPUTED_VALUE"""),1.0)</f>
        <v>1</v>
      </c>
      <c r="AB86" s="10" t="str">
        <f>IFERROR(__xludf.DUMMYFUNCTION("""COMPUTED_VALUE"""),"TLE")</f>
        <v>TLE</v>
      </c>
      <c r="AC86" s="10">
        <f>IFERROR(__xludf.DUMMYFUNCTION("""COMPUTED_VALUE"""),1.0)</f>
        <v>1</v>
      </c>
      <c r="AD86" s="10" t="str">
        <f>IFERROR(__xludf.DUMMYFUNCTION("""COMPUTED_VALUE"""),"TLE")</f>
        <v>TLE</v>
      </c>
      <c r="AE86" s="10" t="str">
        <f>IFERROR(__xludf.DUMMYFUNCTION("""COMPUTED_VALUE"""),"TLE")</f>
        <v>TLE</v>
      </c>
      <c r="AF86" s="10" t="str">
        <f>IFERROR(__xludf.DUMMYFUNCTION("""COMPUTED_VALUE"""),"TLE")</f>
        <v>TLE</v>
      </c>
      <c r="AG86" s="10" t="str">
        <f>IFERROR(__xludf.DUMMYFUNCTION("""COMPUTED_VALUE"""),"TLE")</f>
        <v>TLE</v>
      </c>
      <c r="AH86" s="10" t="str">
        <f>IFERROR(__xludf.DUMMYFUNCTION("""COMPUTED_VALUE"""),"TLE")</f>
        <v>TLE</v>
      </c>
      <c r="AI86" s="10" t="str">
        <f>IFERROR(__xludf.DUMMYFUNCTION("""COMPUTED_VALUE"""),"TLE")</f>
        <v>TLE</v>
      </c>
      <c r="AJ86" s="10" t="str">
        <f>IFERROR(__xludf.DUMMYFUNCTION("""COMPUTED_VALUE"""),"TLE")</f>
        <v>TLE</v>
      </c>
      <c r="AK86" s="10" t="str">
        <f>IFERROR(__xludf.DUMMYFUNCTION("""COMPUTED_VALUE"""),"TLE")</f>
        <v>TLE</v>
      </c>
      <c r="AL86" s="10" t="str">
        <f>IFERROR(__xludf.DUMMYFUNCTION("""COMPUTED_VALUE"""),"TLE")</f>
        <v>TLE</v>
      </c>
      <c r="AM86" s="10" t="str">
        <f>IFERROR(__xludf.DUMMYFUNCTION("""COMPUTED_VALUE"""),"TLE")</f>
        <v>TLE</v>
      </c>
      <c r="AN86" s="11">
        <f>IFERROR(__xludf.DUMMYFUNCTION("""COMPUTED_VALUE"""),1.0)</f>
        <v>1</v>
      </c>
      <c r="AO86" s="10">
        <f>IFERROR(__xludf.DUMMYFUNCTION("""COMPUTED_VALUE"""),1.0)</f>
        <v>1</v>
      </c>
      <c r="AP86" s="10" t="str">
        <f>IFERROR(__xludf.DUMMYFUNCTION("""COMPUTED_VALUE"""),"WA")</f>
        <v>WA</v>
      </c>
      <c r="AQ86" s="10" t="str">
        <f>IFERROR(__xludf.DUMMYFUNCTION("""COMPUTED_VALUE"""),"WA")</f>
        <v>WA</v>
      </c>
      <c r="AR86" s="10">
        <f>IFERROR(__xludf.DUMMYFUNCTION("""COMPUTED_VALUE"""),1.0)</f>
        <v>1</v>
      </c>
      <c r="AS86" s="10" t="str">
        <f>IFERROR(__xludf.DUMMYFUNCTION("""COMPUTED_VALUE"""),"WA")</f>
        <v>WA</v>
      </c>
      <c r="AT86" s="10" t="str">
        <f>IFERROR(__xludf.DUMMYFUNCTION("""COMPUTED_VALUE"""),"WA")</f>
        <v>WA</v>
      </c>
      <c r="AU86" s="10">
        <f>IFERROR(__xludf.DUMMYFUNCTION("""COMPUTED_VALUE"""),1.0)</f>
        <v>1</v>
      </c>
      <c r="AV86" s="10">
        <f>IFERROR(__xludf.DUMMYFUNCTION("""COMPUTED_VALUE"""),1.0)</f>
        <v>1</v>
      </c>
      <c r="AW86" s="10" t="str">
        <f>IFERROR(__xludf.DUMMYFUNCTION("""COMPUTED_VALUE"""),"WA")</f>
        <v>WA</v>
      </c>
      <c r="AX86" s="10">
        <f>IFERROR(__xludf.DUMMYFUNCTION("""COMPUTED_VALUE"""),1.0)</f>
        <v>1</v>
      </c>
      <c r="AY86" s="10">
        <f>IFERROR(__xludf.DUMMYFUNCTION("""COMPUTED_VALUE"""),1.0)</f>
        <v>1</v>
      </c>
      <c r="AZ86" s="10" t="str">
        <f>IFERROR(__xludf.DUMMYFUNCTION("""COMPUTED_VALUE"""),"RTE")</f>
        <v>RTE</v>
      </c>
      <c r="BA86" s="10" t="str">
        <f>IFERROR(__xludf.DUMMYFUNCTION("""COMPUTED_VALUE"""),"RTE")</f>
        <v>RTE</v>
      </c>
      <c r="BB86" s="10" t="str">
        <f>IFERROR(__xludf.DUMMYFUNCTION("""COMPUTED_VALUE"""),"WA")</f>
        <v>WA</v>
      </c>
      <c r="BC86" s="10" t="str">
        <f>IFERROR(__xludf.DUMMYFUNCTION("""COMPUTED_VALUE"""),"RTE")</f>
        <v>RTE</v>
      </c>
      <c r="BD86" s="10" t="str">
        <f>IFERROR(__xludf.DUMMYFUNCTION("""COMPUTED_VALUE"""),"RTE")</f>
        <v>RTE</v>
      </c>
      <c r="BE86" s="10">
        <f>IFERROR(__xludf.DUMMYFUNCTION("""COMPUTED_VALUE"""),1.0)</f>
        <v>1</v>
      </c>
      <c r="BF86" s="10" t="str">
        <f>IFERROR(__xludf.DUMMYFUNCTION("""COMPUTED_VALUE"""),"WA")</f>
        <v>WA</v>
      </c>
      <c r="BG86" s="10" t="str">
        <f>IFERROR(__xludf.DUMMYFUNCTION("""COMPUTED_VALUE"""),"WA")</f>
        <v>WA</v>
      </c>
      <c r="BH86" s="10" t="str">
        <f>IFERROR(__xludf.DUMMYFUNCTION("""COMPUTED_VALUE"""),"RTE")</f>
        <v>RTE</v>
      </c>
      <c r="BI86" s="10" t="str">
        <f>IFERROR(__xludf.DUMMYFUNCTION("""COMPUTED_VALUE"""),"RTE")</f>
        <v>RTE</v>
      </c>
      <c r="BJ86" s="10" t="str">
        <f>IFERROR(__xludf.DUMMYFUNCTION("""COMPUTED_VALUE"""),"RTE")</f>
        <v>RTE</v>
      </c>
      <c r="BK86" s="10" t="str">
        <f>IFERROR(__xludf.DUMMYFUNCTION("""COMPUTED_VALUE"""),"RTE")</f>
        <v>RTE</v>
      </c>
      <c r="BL86" s="11" t="str">
        <f>IFERROR(__xludf.DUMMYFUNCTION("""COMPUTED_VALUE"""),"WA")</f>
        <v>WA</v>
      </c>
      <c r="BM86" s="10" t="str">
        <f>IFERROR(__xludf.DUMMYFUNCTION("""COMPUTED_VALUE"""),"WA")</f>
        <v>WA</v>
      </c>
      <c r="BN86" s="10" t="str">
        <f>IFERROR(__xludf.DUMMYFUNCTION("""COMPUTED_VALUE"""),"WA")</f>
        <v>WA</v>
      </c>
      <c r="BO86" s="10" t="str">
        <f>IFERROR(__xludf.DUMMYFUNCTION("""COMPUTED_VALUE"""),"WA")</f>
        <v>WA</v>
      </c>
      <c r="BP86" s="10" t="str">
        <f>IFERROR(__xludf.DUMMYFUNCTION("""COMPUTED_VALUE"""),"WA")</f>
        <v>WA</v>
      </c>
      <c r="BQ86" s="10" t="str">
        <f>IFERROR(__xludf.DUMMYFUNCTION("""COMPUTED_VALUE"""),"WA")</f>
        <v>WA</v>
      </c>
      <c r="BR86" s="10" t="str">
        <f>IFERROR(__xludf.DUMMYFUNCTION("""COMPUTED_VALUE"""),"WA")</f>
        <v>WA</v>
      </c>
      <c r="BS86" s="10" t="str">
        <f>IFERROR(__xludf.DUMMYFUNCTION("""COMPUTED_VALUE"""),"WA")</f>
        <v>WA</v>
      </c>
      <c r="BT86" s="10" t="str">
        <f>IFERROR(__xludf.DUMMYFUNCTION("""COMPUTED_VALUE"""),"WA")</f>
        <v>WA</v>
      </c>
      <c r="BU86" s="10">
        <f>IFERROR(__xludf.DUMMYFUNCTION("""COMPUTED_VALUE"""),1.0)</f>
        <v>1</v>
      </c>
      <c r="BV86" s="10">
        <f>IFERROR(__xludf.DUMMYFUNCTION("""COMPUTED_VALUE"""),1.0)</f>
        <v>1</v>
      </c>
      <c r="BW86" s="10">
        <f>IFERROR(__xludf.DUMMYFUNCTION("""COMPUTED_VALUE"""),1.0)</f>
        <v>1</v>
      </c>
      <c r="BX86" s="10" t="str">
        <f>IFERROR(__xludf.DUMMYFUNCTION("""COMPUTED_VALUE"""),"WA")</f>
        <v>WA</v>
      </c>
      <c r="BY86" s="10" t="str">
        <f>IFERROR(__xludf.DUMMYFUNCTION("""COMPUTED_VALUE"""),"WA")</f>
        <v>WA</v>
      </c>
      <c r="BZ86" s="10" t="str">
        <f>IFERROR(__xludf.DUMMYFUNCTION("""COMPUTED_VALUE"""),"WA")</f>
        <v>WA</v>
      </c>
      <c r="CA86" s="10" t="str">
        <f>IFERROR(__xludf.DUMMYFUNCTION("""COMPUTED_VALUE"""),"WA")</f>
        <v>WA</v>
      </c>
      <c r="CB86" s="10" t="str">
        <f>IFERROR(__xludf.DUMMYFUNCTION("""COMPUTED_VALUE"""),"WA")</f>
        <v>WA</v>
      </c>
      <c r="CC86" s="10" t="str">
        <f>IFERROR(__xludf.DUMMYFUNCTION("""COMPUTED_VALUE"""),"WA")</f>
        <v>WA</v>
      </c>
      <c r="CD86" s="10" t="str">
        <f>IFERROR(__xludf.DUMMYFUNCTION("""COMPUTED_VALUE"""),"WA")</f>
        <v>WA</v>
      </c>
      <c r="CE86" s="10">
        <f>IFERROR(__xludf.DUMMYFUNCTION("""COMPUTED_VALUE"""),1.0)</f>
        <v>1</v>
      </c>
      <c r="CF86" s="10">
        <f>IFERROR(__xludf.DUMMYFUNCTION("""COMPUTED_VALUE"""),1.0)</f>
        <v>1</v>
      </c>
      <c r="CG86" s="10">
        <f>IFERROR(__xludf.DUMMYFUNCTION("""COMPUTED_VALUE"""),1.0)</f>
        <v>1</v>
      </c>
      <c r="CH86" s="10" t="str">
        <f>IFERROR(__xludf.DUMMYFUNCTION("""COMPUTED_VALUE"""),"WA")</f>
        <v>WA</v>
      </c>
      <c r="CI86" s="10" t="str">
        <f>IFERROR(__xludf.DUMMYFUNCTION("""COMPUTED_VALUE"""),"WA")</f>
        <v>WA</v>
      </c>
      <c r="CJ86" s="10" t="str">
        <f>IFERROR(__xludf.DUMMYFUNCTION("""COMPUTED_VALUE"""),"WA")</f>
        <v>WA</v>
      </c>
      <c r="CK86" s="10" t="str">
        <f>IFERROR(__xludf.DUMMYFUNCTION("""COMPUTED_VALUE"""),"WA")</f>
        <v>WA</v>
      </c>
      <c r="CL86" s="10" t="str">
        <f>IFERROR(__xludf.DUMMYFUNCTION("""COMPUTED_VALUE"""),"WA")</f>
        <v>WA</v>
      </c>
      <c r="CM86" s="10" t="str">
        <f>IFERROR(__xludf.DUMMYFUNCTION("""COMPUTED_VALUE"""),"WA")</f>
        <v>WA</v>
      </c>
      <c r="CN86" s="10" t="str">
        <f>IFERROR(__xludf.DUMMYFUNCTION("""COMPUTED_VALUE"""),"WA")</f>
        <v>WA</v>
      </c>
      <c r="CO86" s="11" t="str">
        <f>IFERROR(__xludf.DUMMYFUNCTION("""COMPUTED_VALUE"""),"-")</f>
        <v>-</v>
      </c>
      <c r="CP86" s="10" t="str">
        <f>IFERROR(__xludf.DUMMYFUNCTION("""COMPUTED_VALUE"""),"-")</f>
        <v>-</v>
      </c>
      <c r="CQ86" s="10" t="str">
        <f>IFERROR(__xludf.DUMMYFUNCTION("""COMPUTED_VALUE"""),"-")</f>
        <v>-</v>
      </c>
      <c r="CR86" s="10" t="str">
        <f>IFERROR(__xludf.DUMMYFUNCTION("""COMPUTED_VALUE"""),"-")</f>
        <v>-</v>
      </c>
      <c r="CS86" s="10" t="str">
        <f>IFERROR(__xludf.DUMMYFUNCTION("""COMPUTED_VALUE"""),"-")</f>
        <v>-</v>
      </c>
      <c r="CT86" s="10" t="str">
        <f>IFERROR(__xludf.DUMMYFUNCTION("""COMPUTED_VALUE"""),"-")</f>
        <v>-</v>
      </c>
      <c r="CU86" s="10" t="str">
        <f>IFERROR(__xludf.DUMMYFUNCTION("""COMPUTED_VALUE"""),"-")</f>
        <v>-</v>
      </c>
      <c r="CV86" s="10" t="str">
        <f>IFERROR(__xludf.DUMMYFUNCTION("""COMPUTED_VALUE"""),"-")</f>
        <v>-</v>
      </c>
      <c r="CW86" s="10" t="str">
        <f>IFERROR(__xludf.DUMMYFUNCTION("""COMPUTED_VALUE"""),"-")</f>
        <v>-</v>
      </c>
      <c r="CX86" s="10" t="str">
        <f>IFERROR(__xludf.DUMMYFUNCTION("""COMPUTED_VALUE"""),"-")</f>
        <v>-</v>
      </c>
      <c r="CY86" s="10" t="str">
        <f>IFERROR(__xludf.DUMMYFUNCTION("""COMPUTED_VALUE"""),"-")</f>
        <v>-</v>
      </c>
      <c r="CZ86" s="10" t="str">
        <f>IFERROR(__xludf.DUMMYFUNCTION("""COMPUTED_VALUE"""),"-")</f>
        <v>-</v>
      </c>
      <c r="DA86" s="10" t="str">
        <f>IFERROR(__xludf.DUMMYFUNCTION("""COMPUTED_VALUE"""),"-")</f>
        <v>-</v>
      </c>
      <c r="DB86" s="10" t="str">
        <f>IFERROR(__xludf.DUMMYFUNCTION("""COMPUTED_VALUE"""),"-")</f>
        <v>-</v>
      </c>
      <c r="DC86" s="10" t="str">
        <f>IFERROR(__xludf.DUMMYFUNCTION("""COMPUTED_VALUE"""),"-")</f>
        <v>-</v>
      </c>
      <c r="DD86" s="10" t="str">
        <f>IFERROR(__xludf.DUMMYFUNCTION("""COMPUTED_VALUE"""),"-")</f>
        <v>-</v>
      </c>
      <c r="DE86" s="10" t="str">
        <f>IFERROR(__xludf.DUMMYFUNCTION("""COMPUTED_VALUE"""),"-")</f>
        <v>-</v>
      </c>
      <c r="DF86" s="10" t="str">
        <f>IFERROR(__xludf.DUMMYFUNCTION("""COMPUTED_VALUE"""),"-")</f>
        <v>-</v>
      </c>
      <c r="DG86" s="10" t="str">
        <f>IFERROR(__xludf.DUMMYFUNCTION("""COMPUTED_VALUE"""),"-")</f>
        <v>-</v>
      </c>
      <c r="DH86" s="10" t="str">
        <f>IFERROR(__xludf.DUMMYFUNCTION("""COMPUTED_VALUE"""),"-")</f>
        <v>-</v>
      </c>
      <c r="DI86" s="10" t="str">
        <f>IFERROR(__xludf.DUMMYFUNCTION("""COMPUTED_VALUE"""),"-")</f>
        <v>-</v>
      </c>
      <c r="DJ86" s="10" t="str">
        <f>IFERROR(__xludf.DUMMYFUNCTION("""COMPUTED_VALUE"""),"-")</f>
        <v>-</v>
      </c>
      <c r="DK86" s="10" t="str">
        <f>IFERROR(__xludf.DUMMYFUNCTION("""COMPUTED_VALUE"""),"-")</f>
        <v>-</v>
      </c>
      <c r="DL86" s="10" t="str">
        <f>IFERROR(__xludf.DUMMYFUNCTION("""COMPUTED_VALUE"""),"-")</f>
        <v>-</v>
      </c>
      <c r="DM86" s="10" t="str">
        <f>IFERROR(__xludf.DUMMYFUNCTION("""COMPUTED_VALUE"""),"-")</f>
        <v>-</v>
      </c>
      <c r="DN86" s="10" t="str">
        <f>IFERROR(__xludf.DUMMYFUNCTION("""COMPUTED_VALUE"""),"-")</f>
        <v>-</v>
      </c>
      <c r="DO86" s="10" t="str">
        <f>IFERROR(__xludf.DUMMYFUNCTION("""COMPUTED_VALUE"""),"-")</f>
        <v>-</v>
      </c>
      <c r="DP86" s="10" t="str">
        <f>IFERROR(__xludf.DUMMYFUNCTION("""COMPUTED_VALUE"""),"-")</f>
        <v>-</v>
      </c>
      <c r="DQ86" s="10" t="str">
        <f>IFERROR(__xludf.DUMMYFUNCTION("""COMPUTED_VALUE"""),"-")</f>
        <v>-</v>
      </c>
      <c r="DR86" s="10" t="str">
        <f>IFERROR(__xludf.DUMMYFUNCTION("""COMPUTED_VALUE"""),"-")</f>
        <v>-</v>
      </c>
      <c r="DS86" s="10" t="str">
        <f>IFERROR(__xludf.DUMMYFUNCTION("""COMPUTED_VALUE"""),"-")</f>
        <v>-</v>
      </c>
      <c r="DT86" s="10" t="str">
        <f>IFERROR(__xludf.DUMMYFUNCTION("""COMPUTED_VALUE"""),"-")</f>
        <v>-</v>
      </c>
      <c r="DU86" s="10" t="str">
        <f>IFERROR(__xludf.DUMMYFUNCTION("""COMPUTED_VALUE"""),"-")</f>
        <v>-</v>
      </c>
      <c r="DV86" s="10" t="str">
        <f>IFERROR(__xludf.DUMMYFUNCTION("""COMPUTED_VALUE"""),"-")</f>
        <v>-</v>
      </c>
      <c r="DW86" s="10" t="str">
        <f>IFERROR(__xludf.DUMMYFUNCTION("""COMPUTED_VALUE"""),"-")</f>
        <v>-</v>
      </c>
      <c r="DX86" s="10" t="str">
        <f>IFERROR(__xludf.DUMMYFUNCTION("""COMPUTED_VALUE"""),"-")</f>
        <v>-</v>
      </c>
      <c r="DY86" s="10" t="str">
        <f>IFERROR(__xludf.DUMMYFUNCTION("""COMPUTED_VALUE"""),"-")</f>
        <v>-</v>
      </c>
      <c r="DZ86" s="10" t="str">
        <f>IFERROR(__xludf.DUMMYFUNCTION("""COMPUTED_VALUE"""),"-")</f>
        <v>-</v>
      </c>
      <c r="EA86" s="10" t="str">
        <f>IFERROR(__xludf.DUMMYFUNCTION("""COMPUTED_VALUE"""),"-")</f>
        <v>-</v>
      </c>
      <c r="EB86" s="10" t="str">
        <f>IFERROR(__xludf.DUMMYFUNCTION("""COMPUTED_VALUE"""),"-")</f>
        <v>-</v>
      </c>
      <c r="EC86" s="10" t="str">
        <f>IFERROR(__xludf.DUMMYFUNCTION("""COMPUTED_VALUE"""),"-")</f>
        <v>-</v>
      </c>
      <c r="ED86" s="10" t="str">
        <f>IFERROR(__xludf.DUMMYFUNCTION("""COMPUTED_VALUE"""),"-")</f>
        <v>-</v>
      </c>
      <c r="EE86" s="10" t="str">
        <f>IFERROR(__xludf.DUMMYFUNCTION("""COMPUTED_VALUE"""),"-")</f>
        <v>-</v>
      </c>
      <c r="EF86" s="10" t="str">
        <f>IFERROR(__xludf.DUMMYFUNCTION("""COMPUTED_VALUE"""),"-")</f>
        <v>-</v>
      </c>
      <c r="EG86" s="10" t="str">
        <f>IFERROR(__xludf.DUMMYFUNCTION("""COMPUTED_VALUE"""),"-")</f>
        <v>-</v>
      </c>
      <c r="EH86" s="10" t="str">
        <f>IFERROR(__xludf.DUMMYFUNCTION("""COMPUTED_VALUE"""),"-")</f>
        <v>-</v>
      </c>
      <c r="EI86" s="10" t="str">
        <f>IFERROR(__xludf.DUMMYFUNCTION("""COMPUTED_VALUE"""),"-")</f>
        <v>-</v>
      </c>
      <c r="EJ86" s="10" t="str">
        <f>IFERROR(__xludf.DUMMYFUNCTION("""COMPUTED_VALUE"""),"-")</f>
        <v>-</v>
      </c>
      <c r="EK86" s="10" t="str">
        <f>IFERROR(__xludf.DUMMYFUNCTION("""COMPUTED_VALUE"""),"-")</f>
        <v>-</v>
      </c>
      <c r="EL86" s="10" t="str">
        <f>IFERROR(__xludf.DUMMYFUNCTION("""COMPUTED_VALUE"""),"-")</f>
        <v>-</v>
      </c>
      <c r="EM86" s="10" t="str">
        <f>IFERROR(__xludf.DUMMYFUNCTION("""COMPUTED_VALUE"""),"-")</f>
        <v>-</v>
      </c>
      <c r="EN86" s="10" t="str">
        <f>IFERROR(__xludf.DUMMYFUNCTION("""COMPUTED_VALUE"""),"-")</f>
        <v>-</v>
      </c>
      <c r="EO86" s="10" t="str">
        <f>IFERROR(__xludf.DUMMYFUNCTION("""COMPUTED_VALUE"""),"-")</f>
        <v>-</v>
      </c>
      <c r="EP86" s="10" t="str">
        <f>IFERROR(__xludf.DUMMYFUNCTION("""COMPUTED_VALUE"""),"-")</f>
        <v>-</v>
      </c>
      <c r="EQ86" s="10" t="str">
        <f>IFERROR(__xludf.DUMMYFUNCTION("""COMPUTED_VALUE"""),"-")</f>
        <v>-</v>
      </c>
      <c r="ER86" s="10" t="str">
        <f>IFERROR(__xludf.DUMMYFUNCTION("""COMPUTED_VALUE"""),"-")</f>
        <v>-</v>
      </c>
      <c r="ES86" s="10" t="str">
        <f>IFERROR(__xludf.DUMMYFUNCTION("""COMPUTED_VALUE"""),"-")</f>
        <v>-</v>
      </c>
      <c r="ET86" s="10" t="str">
        <f>IFERROR(__xludf.DUMMYFUNCTION("""COMPUTED_VALUE"""),"-")</f>
        <v>-</v>
      </c>
      <c r="EU86" s="10" t="str">
        <f>IFERROR(__xludf.DUMMYFUNCTION("""COMPUTED_VALUE"""),"-")</f>
        <v>-</v>
      </c>
      <c r="EV86" s="10" t="str">
        <f>IFERROR(__xludf.DUMMYFUNCTION("""COMPUTED_VALUE"""),"-")</f>
        <v>-</v>
      </c>
      <c r="EW86" s="10" t="str">
        <f>IFERROR(__xludf.DUMMYFUNCTION("""COMPUTED_VALUE"""),"-")</f>
        <v>-</v>
      </c>
      <c r="EX86" s="10" t="str">
        <f>IFERROR(__xludf.DUMMYFUNCTION("""COMPUTED_VALUE"""),"-")</f>
        <v>-</v>
      </c>
      <c r="EY86" s="10" t="str">
        <f>IFERROR(__xludf.DUMMYFUNCTION("""COMPUTED_VALUE"""),"-")</f>
        <v>-</v>
      </c>
      <c r="EZ86" s="10" t="str">
        <f>IFERROR(__xludf.DUMMYFUNCTION("""COMPUTED_VALUE"""),"-")</f>
        <v>-</v>
      </c>
      <c r="FA86" s="10" t="str">
        <f>IFERROR(__xludf.DUMMYFUNCTION("""COMPUTED_VALUE"""),"-")</f>
        <v>-</v>
      </c>
      <c r="FB86" s="10" t="str">
        <f>IFERROR(__xludf.DUMMYFUNCTION("""COMPUTED_VALUE"""),"-")</f>
        <v>-</v>
      </c>
      <c r="FC86" s="10" t="str">
        <f>IFERROR(__xludf.DUMMYFUNCTION("""COMPUTED_VALUE"""),"-")</f>
        <v>-</v>
      </c>
      <c r="FD86" s="11" t="str">
        <f>IFERROR(__xludf.DUMMYFUNCTION("""COMPUTED_VALUE"""),"-")</f>
        <v>-</v>
      </c>
      <c r="FE86" s="10" t="str">
        <f>IFERROR(__xludf.DUMMYFUNCTION("""COMPUTED_VALUE"""),"-")</f>
        <v>-</v>
      </c>
      <c r="FF86" s="10" t="str">
        <f>IFERROR(__xludf.DUMMYFUNCTION("""COMPUTED_VALUE"""),"-")</f>
        <v>-</v>
      </c>
      <c r="FG86" s="10" t="str">
        <f>IFERROR(__xludf.DUMMYFUNCTION("""COMPUTED_VALUE"""),"-")</f>
        <v>-</v>
      </c>
      <c r="FH86" s="10" t="str">
        <f>IFERROR(__xludf.DUMMYFUNCTION("""COMPUTED_VALUE"""),"-")</f>
        <v>-</v>
      </c>
      <c r="FI86" s="10" t="str">
        <f>IFERROR(__xludf.DUMMYFUNCTION("""COMPUTED_VALUE"""),"-")</f>
        <v>-</v>
      </c>
      <c r="FJ86" s="10" t="str">
        <f>IFERROR(__xludf.DUMMYFUNCTION("""COMPUTED_VALUE"""),"-")</f>
        <v>-</v>
      </c>
      <c r="FK86" s="10" t="str">
        <f>IFERROR(__xludf.DUMMYFUNCTION("""COMPUTED_VALUE"""),"-")</f>
        <v>-</v>
      </c>
      <c r="FL86" s="10" t="str">
        <f>IFERROR(__xludf.DUMMYFUNCTION("""COMPUTED_VALUE"""),"-")</f>
        <v>-</v>
      </c>
      <c r="FM86" s="10" t="str">
        <f>IFERROR(__xludf.DUMMYFUNCTION("""COMPUTED_VALUE"""),"-")</f>
        <v>-</v>
      </c>
      <c r="FN86" s="10" t="str">
        <f>IFERROR(__xludf.DUMMYFUNCTION("""COMPUTED_VALUE"""),"-")</f>
        <v>-</v>
      </c>
      <c r="FO86" s="10" t="str">
        <f>IFERROR(__xludf.DUMMYFUNCTION("""COMPUTED_VALUE"""),"-")</f>
        <v>-</v>
      </c>
      <c r="FP86" s="10" t="str">
        <f>IFERROR(__xludf.DUMMYFUNCTION("""COMPUTED_VALUE"""),"-")</f>
        <v>-</v>
      </c>
      <c r="FQ86" s="10" t="str">
        <f>IFERROR(__xludf.DUMMYFUNCTION("""COMPUTED_VALUE"""),"-")</f>
        <v>-</v>
      </c>
      <c r="FR86" s="10" t="str">
        <f>IFERROR(__xludf.DUMMYFUNCTION("""COMPUTED_VALUE"""),"-")</f>
        <v>-</v>
      </c>
      <c r="FS86" s="10" t="str">
        <f>IFERROR(__xludf.DUMMYFUNCTION("""COMPUTED_VALUE"""),"-")</f>
        <v>-</v>
      </c>
      <c r="FT86" s="10" t="str">
        <f>IFERROR(__xludf.DUMMYFUNCTION("""COMPUTED_VALUE"""),"-")</f>
        <v>-</v>
      </c>
      <c r="FU86" s="10" t="str">
        <f>IFERROR(__xludf.DUMMYFUNCTION("""COMPUTED_VALUE"""),"-")</f>
        <v>-</v>
      </c>
      <c r="FV86" s="10" t="str">
        <f>IFERROR(__xludf.DUMMYFUNCTION("""COMPUTED_VALUE"""),"-")</f>
        <v>-</v>
      </c>
      <c r="FW86" s="10" t="str">
        <f>IFERROR(__xludf.DUMMYFUNCTION("""COMPUTED_VALUE"""),"-")</f>
        <v>-</v>
      </c>
      <c r="FX86" s="10" t="str">
        <f>IFERROR(__xludf.DUMMYFUNCTION("""COMPUTED_VALUE"""),"-")</f>
        <v>-</v>
      </c>
      <c r="FY86" s="10" t="str">
        <f>IFERROR(__xludf.DUMMYFUNCTION("""COMPUTED_VALUE"""),"-")</f>
        <v>-</v>
      </c>
      <c r="FZ86" s="10" t="str">
        <f>IFERROR(__xludf.DUMMYFUNCTION("""COMPUTED_VALUE"""),"-")</f>
        <v>-</v>
      </c>
      <c r="GA86" s="10" t="str">
        <f>IFERROR(__xludf.DUMMYFUNCTION("""COMPUTED_VALUE"""),"-")</f>
        <v>-</v>
      </c>
      <c r="GB86" s="10" t="str">
        <f>IFERROR(__xludf.DUMMYFUNCTION("""COMPUTED_VALUE"""),"-")</f>
        <v>-</v>
      </c>
      <c r="GC86" s="10" t="str">
        <f>IFERROR(__xludf.DUMMYFUNCTION("""COMPUTED_VALUE"""),"-")</f>
        <v>-</v>
      </c>
      <c r="GD86" s="10" t="str">
        <f>IFERROR(__xludf.DUMMYFUNCTION("""COMPUTED_VALUE"""),"-")</f>
        <v>-</v>
      </c>
      <c r="GE86" s="10" t="str">
        <f>IFERROR(__xludf.DUMMYFUNCTION("""COMPUTED_VALUE"""),"-")</f>
        <v>-</v>
      </c>
      <c r="GF86" s="10" t="str">
        <f>IFERROR(__xludf.DUMMYFUNCTION("""COMPUTED_VALUE"""),"-")</f>
        <v>-</v>
      </c>
      <c r="GG86" s="10" t="str">
        <f>IFERROR(__xludf.DUMMYFUNCTION("""COMPUTED_VALUE"""),"-")</f>
        <v>-</v>
      </c>
      <c r="GH86" s="10" t="str">
        <f>IFERROR(__xludf.DUMMYFUNCTION("""COMPUTED_VALUE"""),"-")</f>
        <v>-</v>
      </c>
      <c r="GI86" s="10" t="str">
        <f>IFERROR(__xludf.DUMMYFUNCTION("""COMPUTED_VALUE"""),"-")</f>
        <v>-</v>
      </c>
      <c r="GJ86" s="10" t="str">
        <f>IFERROR(__xludf.DUMMYFUNCTION("""COMPUTED_VALUE"""),"-")</f>
        <v>-</v>
      </c>
      <c r="GK86" s="10" t="str">
        <f>IFERROR(__xludf.DUMMYFUNCTION("""COMPUTED_VALUE"""),"-")</f>
        <v>-</v>
      </c>
      <c r="GL86" s="10" t="str">
        <f>IFERROR(__xludf.DUMMYFUNCTION("""COMPUTED_VALUE"""),"-")</f>
        <v>-</v>
      </c>
      <c r="GM86" s="10" t="str">
        <f>IFERROR(__xludf.DUMMYFUNCTION("""COMPUTED_VALUE"""),"-")</f>
        <v>-</v>
      </c>
      <c r="GN86" s="10" t="str">
        <f>IFERROR(__xludf.DUMMYFUNCTION("""COMPUTED_VALUE"""),"-")</f>
        <v>-</v>
      </c>
      <c r="GO86" s="10" t="str">
        <f>IFERROR(__xludf.DUMMYFUNCTION("""COMPUTED_VALUE"""),"-")</f>
        <v>-</v>
      </c>
      <c r="GP86" s="10" t="str">
        <f>IFERROR(__xludf.DUMMYFUNCTION("""COMPUTED_VALUE"""),"-")</f>
        <v>-</v>
      </c>
      <c r="GQ86" s="10" t="str">
        <f>IFERROR(__xludf.DUMMYFUNCTION("""COMPUTED_VALUE"""),"-")</f>
        <v>-</v>
      </c>
      <c r="GR86" s="10" t="str">
        <f>IFERROR(__xludf.DUMMYFUNCTION("""COMPUTED_VALUE"""),"-")</f>
        <v>-</v>
      </c>
      <c r="GS86" s="10" t="str">
        <f>IFERROR(__xludf.DUMMYFUNCTION("""COMPUTED_VALUE"""),"-")</f>
        <v>-</v>
      </c>
      <c r="GT86" s="10" t="str">
        <f>IFERROR(__xludf.DUMMYFUNCTION("""COMPUTED_VALUE"""),"-")</f>
        <v>-</v>
      </c>
      <c r="GU86" s="10" t="str">
        <f>IFERROR(__xludf.DUMMYFUNCTION("""COMPUTED_VALUE"""),"-")</f>
        <v>-</v>
      </c>
      <c r="GV86" s="10" t="str">
        <f>IFERROR(__xludf.DUMMYFUNCTION("""COMPUTED_VALUE"""),"-")</f>
        <v>-</v>
      </c>
      <c r="GW86" s="10" t="str">
        <f>IFERROR(__xludf.DUMMYFUNCTION("""COMPUTED_VALUE"""),"-")</f>
        <v>-</v>
      </c>
      <c r="GX86" s="10" t="str">
        <f>IFERROR(__xludf.DUMMYFUNCTION("""COMPUTED_VALUE"""),"-")</f>
        <v>-</v>
      </c>
      <c r="GY86" s="10" t="str">
        <f>IFERROR(__xludf.DUMMYFUNCTION("""COMPUTED_VALUE"""),"-")</f>
        <v>-</v>
      </c>
      <c r="GZ86" s="10" t="str">
        <f>IFERROR(__xludf.DUMMYFUNCTION("""COMPUTED_VALUE"""),"-")</f>
        <v>-</v>
      </c>
      <c r="HA86" s="10" t="str">
        <f>IFERROR(__xludf.DUMMYFUNCTION("""COMPUTED_VALUE"""),"-")</f>
        <v>-</v>
      </c>
      <c r="HB86" s="10" t="str">
        <f>IFERROR(__xludf.DUMMYFUNCTION("""COMPUTED_VALUE"""),"-")</f>
        <v>-</v>
      </c>
      <c r="HC86" s="10" t="str">
        <f>IFERROR(__xludf.DUMMYFUNCTION("""COMPUTED_VALUE"""),"-")</f>
        <v>-</v>
      </c>
      <c r="HD86" s="10" t="str">
        <f>IFERROR(__xludf.DUMMYFUNCTION("""COMPUTED_VALUE"""),"-")</f>
        <v>-</v>
      </c>
      <c r="HE86" s="10" t="str">
        <f>IFERROR(__xludf.DUMMYFUNCTION("""COMPUTED_VALUE"""),"-")</f>
        <v>-</v>
      </c>
      <c r="HF86" s="10" t="str">
        <f>IFERROR(__xludf.DUMMYFUNCTION("""COMPUTED_VALUE"""),"-")</f>
        <v>-</v>
      </c>
      <c r="HG86" s="10" t="str">
        <f>IFERROR(__xludf.DUMMYFUNCTION("""COMPUTED_VALUE"""),"-")</f>
        <v>-</v>
      </c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</row>
    <row r="87">
      <c r="A87" s="7"/>
      <c r="B87" s="8"/>
      <c r="C87" s="8" t="str">
        <f t="shared" si="1"/>
        <v>84 - 90</v>
      </c>
      <c r="D87" s="7" t="str">
        <f>IFERROR(__xludf.DUMMYFUNCTION("""COMPUTED_VALUE"""),"nemanja031111")</f>
        <v>nemanja031111</v>
      </c>
      <c r="E87" s="7" t="str">
        <f>IFERROR(__xludf.DUMMYFUNCTION("""COMPUTED_VALUE"""),"nemanja")</f>
        <v>nemanja</v>
      </c>
      <c r="F87" s="7" t="str">
        <f>IFERROR(__xludf.DUMMYFUNCTION("""COMPUTED_VALUE"""),"zelic")</f>
        <v>zelic</v>
      </c>
      <c r="G87" s="9">
        <f>IFERROR(__xludf.DUMMYFUNCTION("""COMPUTED_VALUE"""),0.0)</f>
        <v>0</v>
      </c>
      <c r="H87" s="7" t="str">
        <f>IFERROR(__xludf.DUMMYFUNCTION("""COMPUTED_VALUE"""),"ODOBREN")</f>
        <v>ODOBREN</v>
      </c>
      <c r="I87" s="7" t="str">
        <f>IFERROR(__xludf.DUMMYFUNCTION("""COMPUTED_VALUE"""),"Stari grad")</f>
        <v>Stari grad</v>
      </c>
      <c r="J87" s="7" t="str">
        <f>IFERROR(__xludf.DUMMYFUNCTION("""COMPUTED_VALUE"""),"Matematička gimnazija")</f>
        <v>Matematička gimnazija</v>
      </c>
      <c r="K87" s="7" t="str">
        <f>IFERROR(__xludf.DUMMYFUNCTION("""COMPUTED_VALUE"""),"I")</f>
        <v>I</v>
      </c>
      <c r="L87" s="7" t="str">
        <f>IFERROR(__xludf.DUMMYFUNCTION("""COMPUTED_VALUE"""),"B")</f>
        <v>B</v>
      </c>
      <c r="M87" s="7" t="str">
        <f>IFERROR(__xludf.DUMMYFUNCTION("""COMPUTED_VALUE"""),"Marina Duric")</f>
        <v>Marina Duric</v>
      </c>
      <c r="N87" s="11">
        <f>IFERROR(__xludf.DUMMYFUNCTION("""COMPUTED_VALUE"""),0.0)</f>
        <v>0</v>
      </c>
      <c r="O87" s="10">
        <f>IFERROR(__xludf.DUMMYFUNCTION("""COMPUTED_VALUE"""),0.0)</f>
        <v>0</v>
      </c>
      <c r="P87" s="10" t="str">
        <f>IFERROR(__xludf.DUMMYFUNCTION("""COMPUTED_VALUE"""),"-")</f>
        <v>-</v>
      </c>
      <c r="Q87" s="10" t="str">
        <f>IFERROR(__xludf.DUMMYFUNCTION("""COMPUTED_VALUE"""),"-")</f>
        <v>-</v>
      </c>
      <c r="R87" s="10" t="str">
        <f>IFERROR(__xludf.DUMMYFUNCTION("""COMPUTED_VALUE"""),"-")</f>
        <v>-</v>
      </c>
      <c r="S87" s="10" t="str">
        <f>IFERROR(__xludf.DUMMYFUNCTION("""COMPUTED_VALUE"""),"-")</f>
        <v>-</v>
      </c>
      <c r="T87" s="11" t="str">
        <f>IFERROR(__xludf.DUMMYFUNCTION("""COMPUTED_VALUE"""),"WA")</f>
        <v>WA</v>
      </c>
      <c r="U87" s="10" t="str">
        <f>IFERROR(__xludf.DUMMYFUNCTION("""COMPUTED_VALUE"""),"RTE")</f>
        <v>RTE</v>
      </c>
      <c r="V87" s="10" t="str">
        <f>IFERROR(__xludf.DUMMYFUNCTION("""COMPUTED_VALUE"""),"RTE")</f>
        <v>RTE</v>
      </c>
      <c r="W87" s="10" t="str">
        <f>IFERROR(__xludf.DUMMYFUNCTION("""COMPUTED_VALUE"""),"RTE")</f>
        <v>RTE</v>
      </c>
      <c r="X87" s="10" t="str">
        <f>IFERROR(__xludf.DUMMYFUNCTION("""COMPUTED_VALUE"""),"RTE")</f>
        <v>RTE</v>
      </c>
      <c r="Y87" s="10" t="str">
        <f>IFERROR(__xludf.DUMMYFUNCTION("""COMPUTED_VALUE"""),"RTE")</f>
        <v>RTE</v>
      </c>
      <c r="Z87" s="10" t="str">
        <f>IFERROR(__xludf.DUMMYFUNCTION("""COMPUTED_VALUE"""),"RTE")</f>
        <v>RTE</v>
      </c>
      <c r="AA87" s="10" t="str">
        <f>IFERROR(__xludf.DUMMYFUNCTION("""COMPUTED_VALUE"""),"RTE")</f>
        <v>RTE</v>
      </c>
      <c r="AB87" s="10" t="str">
        <f>IFERROR(__xludf.DUMMYFUNCTION("""COMPUTED_VALUE"""),"RTE")</f>
        <v>RTE</v>
      </c>
      <c r="AC87" s="10" t="str">
        <f>IFERROR(__xludf.DUMMYFUNCTION("""COMPUTED_VALUE"""),"RTE")</f>
        <v>RTE</v>
      </c>
      <c r="AD87" s="10" t="str">
        <f>IFERROR(__xludf.DUMMYFUNCTION("""COMPUTED_VALUE"""),"RTE")</f>
        <v>RTE</v>
      </c>
      <c r="AE87" s="10" t="str">
        <f>IFERROR(__xludf.DUMMYFUNCTION("""COMPUTED_VALUE"""),"RTE")</f>
        <v>RTE</v>
      </c>
      <c r="AF87" s="10" t="str">
        <f>IFERROR(__xludf.DUMMYFUNCTION("""COMPUTED_VALUE"""),"RTE")</f>
        <v>RTE</v>
      </c>
      <c r="AG87" s="10" t="str">
        <f>IFERROR(__xludf.DUMMYFUNCTION("""COMPUTED_VALUE"""),"RTE")</f>
        <v>RTE</v>
      </c>
      <c r="AH87" s="10" t="str">
        <f>IFERROR(__xludf.DUMMYFUNCTION("""COMPUTED_VALUE"""),"RTE")</f>
        <v>RTE</v>
      </c>
      <c r="AI87" s="10" t="str">
        <f>IFERROR(__xludf.DUMMYFUNCTION("""COMPUTED_VALUE"""),"RTE")</f>
        <v>RTE</v>
      </c>
      <c r="AJ87" s="10" t="str">
        <f>IFERROR(__xludf.DUMMYFUNCTION("""COMPUTED_VALUE"""),"RTE")</f>
        <v>RTE</v>
      </c>
      <c r="AK87" s="10" t="str">
        <f>IFERROR(__xludf.DUMMYFUNCTION("""COMPUTED_VALUE"""),"RTE")</f>
        <v>RTE</v>
      </c>
      <c r="AL87" s="10" t="str">
        <f>IFERROR(__xludf.DUMMYFUNCTION("""COMPUTED_VALUE"""),"RTE")</f>
        <v>RTE</v>
      </c>
      <c r="AM87" s="10" t="str">
        <f>IFERROR(__xludf.DUMMYFUNCTION("""COMPUTED_VALUE"""),"RTE")</f>
        <v>RTE</v>
      </c>
      <c r="AN87" s="11" t="str">
        <f>IFERROR(__xludf.DUMMYFUNCTION("""COMPUTED_VALUE"""),"WA")</f>
        <v>WA</v>
      </c>
      <c r="AO87" s="10" t="str">
        <f>IFERROR(__xludf.DUMMYFUNCTION("""COMPUTED_VALUE"""),"WA")</f>
        <v>WA</v>
      </c>
      <c r="AP87" s="10">
        <f>IFERROR(__xludf.DUMMYFUNCTION("""COMPUTED_VALUE"""),1.0)</f>
        <v>1</v>
      </c>
      <c r="AQ87" s="10">
        <f>IFERROR(__xludf.DUMMYFUNCTION("""COMPUTED_VALUE"""),1.0)</f>
        <v>1</v>
      </c>
      <c r="AR87" s="10" t="str">
        <f>IFERROR(__xludf.DUMMYFUNCTION("""COMPUTED_VALUE"""),"WA")</f>
        <v>WA</v>
      </c>
      <c r="AS87" s="10">
        <f>IFERROR(__xludf.DUMMYFUNCTION("""COMPUTED_VALUE"""),1.0)</f>
        <v>1</v>
      </c>
      <c r="AT87" s="10" t="str">
        <f>IFERROR(__xludf.DUMMYFUNCTION("""COMPUTED_VALUE"""),"WA")</f>
        <v>WA</v>
      </c>
      <c r="AU87" s="10" t="str">
        <f>IFERROR(__xludf.DUMMYFUNCTION("""COMPUTED_VALUE"""),"WA")</f>
        <v>WA</v>
      </c>
      <c r="AV87" s="10" t="str">
        <f>IFERROR(__xludf.DUMMYFUNCTION("""COMPUTED_VALUE"""),"WA")</f>
        <v>WA</v>
      </c>
      <c r="AW87" s="10" t="str">
        <f>IFERROR(__xludf.DUMMYFUNCTION("""COMPUTED_VALUE"""),"WA")</f>
        <v>WA</v>
      </c>
      <c r="AX87" s="10" t="str">
        <f>IFERROR(__xludf.DUMMYFUNCTION("""COMPUTED_VALUE"""),"WA")</f>
        <v>WA</v>
      </c>
      <c r="AY87" s="10" t="str">
        <f>IFERROR(__xludf.DUMMYFUNCTION("""COMPUTED_VALUE"""),"WA")</f>
        <v>WA</v>
      </c>
      <c r="AZ87" s="10" t="str">
        <f>IFERROR(__xludf.DUMMYFUNCTION("""COMPUTED_VALUE"""),"WA")</f>
        <v>WA</v>
      </c>
      <c r="BA87" s="10" t="str">
        <f>IFERROR(__xludf.DUMMYFUNCTION("""COMPUTED_VALUE"""),"WA")</f>
        <v>WA</v>
      </c>
      <c r="BB87" s="10" t="str">
        <f>IFERROR(__xludf.DUMMYFUNCTION("""COMPUTED_VALUE"""),"WA")</f>
        <v>WA</v>
      </c>
      <c r="BC87" s="10" t="str">
        <f>IFERROR(__xludf.DUMMYFUNCTION("""COMPUTED_VALUE"""),"WA")</f>
        <v>WA</v>
      </c>
      <c r="BD87" s="10" t="str">
        <f>IFERROR(__xludf.DUMMYFUNCTION("""COMPUTED_VALUE"""),"WA")</f>
        <v>WA</v>
      </c>
      <c r="BE87" s="10" t="str">
        <f>IFERROR(__xludf.DUMMYFUNCTION("""COMPUTED_VALUE"""),"WA")</f>
        <v>WA</v>
      </c>
      <c r="BF87" s="10" t="str">
        <f>IFERROR(__xludf.DUMMYFUNCTION("""COMPUTED_VALUE"""),"WA")</f>
        <v>WA</v>
      </c>
      <c r="BG87" s="10" t="str">
        <f>IFERROR(__xludf.DUMMYFUNCTION("""COMPUTED_VALUE"""),"WA")</f>
        <v>WA</v>
      </c>
      <c r="BH87" s="10" t="str">
        <f>IFERROR(__xludf.DUMMYFUNCTION("""COMPUTED_VALUE"""),"WA")</f>
        <v>WA</v>
      </c>
      <c r="BI87" s="10" t="str">
        <f>IFERROR(__xludf.DUMMYFUNCTION("""COMPUTED_VALUE"""),"WA")</f>
        <v>WA</v>
      </c>
      <c r="BJ87" s="10" t="str">
        <f>IFERROR(__xludf.DUMMYFUNCTION("""COMPUTED_VALUE"""),"WA")</f>
        <v>WA</v>
      </c>
      <c r="BK87" s="10" t="str">
        <f>IFERROR(__xludf.DUMMYFUNCTION("""COMPUTED_VALUE"""),"WA")</f>
        <v>WA</v>
      </c>
      <c r="BL87" s="11" t="str">
        <f>IFERROR(__xludf.DUMMYFUNCTION("""COMPUTED_VALUE"""),"-")</f>
        <v>-</v>
      </c>
      <c r="BM87" s="10" t="str">
        <f>IFERROR(__xludf.DUMMYFUNCTION("""COMPUTED_VALUE"""),"-")</f>
        <v>-</v>
      </c>
      <c r="BN87" s="10" t="str">
        <f>IFERROR(__xludf.DUMMYFUNCTION("""COMPUTED_VALUE"""),"-")</f>
        <v>-</v>
      </c>
      <c r="BO87" s="10" t="str">
        <f>IFERROR(__xludf.DUMMYFUNCTION("""COMPUTED_VALUE"""),"-")</f>
        <v>-</v>
      </c>
      <c r="BP87" s="10" t="str">
        <f>IFERROR(__xludf.DUMMYFUNCTION("""COMPUTED_VALUE"""),"-")</f>
        <v>-</v>
      </c>
      <c r="BQ87" s="10" t="str">
        <f>IFERROR(__xludf.DUMMYFUNCTION("""COMPUTED_VALUE"""),"-")</f>
        <v>-</v>
      </c>
      <c r="BR87" s="10" t="str">
        <f>IFERROR(__xludf.DUMMYFUNCTION("""COMPUTED_VALUE"""),"-")</f>
        <v>-</v>
      </c>
      <c r="BS87" s="10" t="str">
        <f>IFERROR(__xludf.DUMMYFUNCTION("""COMPUTED_VALUE"""),"-")</f>
        <v>-</v>
      </c>
      <c r="BT87" s="10" t="str">
        <f>IFERROR(__xludf.DUMMYFUNCTION("""COMPUTED_VALUE"""),"-")</f>
        <v>-</v>
      </c>
      <c r="BU87" s="10" t="str">
        <f>IFERROR(__xludf.DUMMYFUNCTION("""COMPUTED_VALUE"""),"-")</f>
        <v>-</v>
      </c>
      <c r="BV87" s="10" t="str">
        <f>IFERROR(__xludf.DUMMYFUNCTION("""COMPUTED_VALUE"""),"-")</f>
        <v>-</v>
      </c>
      <c r="BW87" s="10" t="str">
        <f>IFERROR(__xludf.DUMMYFUNCTION("""COMPUTED_VALUE"""),"-")</f>
        <v>-</v>
      </c>
      <c r="BX87" s="10" t="str">
        <f>IFERROR(__xludf.DUMMYFUNCTION("""COMPUTED_VALUE"""),"-")</f>
        <v>-</v>
      </c>
      <c r="BY87" s="10" t="str">
        <f>IFERROR(__xludf.DUMMYFUNCTION("""COMPUTED_VALUE"""),"-")</f>
        <v>-</v>
      </c>
      <c r="BZ87" s="10" t="str">
        <f>IFERROR(__xludf.DUMMYFUNCTION("""COMPUTED_VALUE"""),"-")</f>
        <v>-</v>
      </c>
      <c r="CA87" s="10" t="str">
        <f>IFERROR(__xludf.DUMMYFUNCTION("""COMPUTED_VALUE"""),"-")</f>
        <v>-</v>
      </c>
      <c r="CB87" s="10" t="str">
        <f>IFERROR(__xludf.DUMMYFUNCTION("""COMPUTED_VALUE"""),"-")</f>
        <v>-</v>
      </c>
      <c r="CC87" s="10" t="str">
        <f>IFERROR(__xludf.DUMMYFUNCTION("""COMPUTED_VALUE"""),"-")</f>
        <v>-</v>
      </c>
      <c r="CD87" s="10" t="str">
        <f>IFERROR(__xludf.DUMMYFUNCTION("""COMPUTED_VALUE"""),"-")</f>
        <v>-</v>
      </c>
      <c r="CE87" s="10" t="str">
        <f>IFERROR(__xludf.DUMMYFUNCTION("""COMPUTED_VALUE"""),"-")</f>
        <v>-</v>
      </c>
      <c r="CF87" s="10" t="str">
        <f>IFERROR(__xludf.DUMMYFUNCTION("""COMPUTED_VALUE"""),"-")</f>
        <v>-</v>
      </c>
      <c r="CG87" s="10" t="str">
        <f>IFERROR(__xludf.DUMMYFUNCTION("""COMPUTED_VALUE"""),"-")</f>
        <v>-</v>
      </c>
      <c r="CH87" s="10" t="str">
        <f>IFERROR(__xludf.DUMMYFUNCTION("""COMPUTED_VALUE"""),"-")</f>
        <v>-</v>
      </c>
      <c r="CI87" s="10" t="str">
        <f>IFERROR(__xludf.DUMMYFUNCTION("""COMPUTED_VALUE"""),"-")</f>
        <v>-</v>
      </c>
      <c r="CJ87" s="10" t="str">
        <f>IFERROR(__xludf.DUMMYFUNCTION("""COMPUTED_VALUE"""),"-")</f>
        <v>-</v>
      </c>
      <c r="CK87" s="10" t="str">
        <f>IFERROR(__xludf.DUMMYFUNCTION("""COMPUTED_VALUE"""),"-")</f>
        <v>-</v>
      </c>
      <c r="CL87" s="10" t="str">
        <f>IFERROR(__xludf.DUMMYFUNCTION("""COMPUTED_VALUE"""),"-")</f>
        <v>-</v>
      </c>
      <c r="CM87" s="10" t="str">
        <f>IFERROR(__xludf.DUMMYFUNCTION("""COMPUTED_VALUE"""),"-")</f>
        <v>-</v>
      </c>
      <c r="CN87" s="10" t="str">
        <f>IFERROR(__xludf.DUMMYFUNCTION("""COMPUTED_VALUE"""),"-")</f>
        <v>-</v>
      </c>
      <c r="CO87" s="11" t="str">
        <f>IFERROR(__xludf.DUMMYFUNCTION("""COMPUTED_VALUE"""),"-")</f>
        <v>-</v>
      </c>
      <c r="CP87" s="10" t="str">
        <f>IFERROR(__xludf.DUMMYFUNCTION("""COMPUTED_VALUE"""),"-")</f>
        <v>-</v>
      </c>
      <c r="CQ87" s="10" t="str">
        <f>IFERROR(__xludf.DUMMYFUNCTION("""COMPUTED_VALUE"""),"-")</f>
        <v>-</v>
      </c>
      <c r="CR87" s="10" t="str">
        <f>IFERROR(__xludf.DUMMYFUNCTION("""COMPUTED_VALUE"""),"-")</f>
        <v>-</v>
      </c>
      <c r="CS87" s="10" t="str">
        <f>IFERROR(__xludf.DUMMYFUNCTION("""COMPUTED_VALUE"""),"-")</f>
        <v>-</v>
      </c>
      <c r="CT87" s="10" t="str">
        <f>IFERROR(__xludf.DUMMYFUNCTION("""COMPUTED_VALUE"""),"-")</f>
        <v>-</v>
      </c>
      <c r="CU87" s="10" t="str">
        <f>IFERROR(__xludf.DUMMYFUNCTION("""COMPUTED_VALUE"""),"-")</f>
        <v>-</v>
      </c>
      <c r="CV87" s="10" t="str">
        <f>IFERROR(__xludf.DUMMYFUNCTION("""COMPUTED_VALUE"""),"-")</f>
        <v>-</v>
      </c>
      <c r="CW87" s="10" t="str">
        <f>IFERROR(__xludf.DUMMYFUNCTION("""COMPUTED_VALUE"""),"-")</f>
        <v>-</v>
      </c>
      <c r="CX87" s="10" t="str">
        <f>IFERROR(__xludf.DUMMYFUNCTION("""COMPUTED_VALUE"""),"-")</f>
        <v>-</v>
      </c>
      <c r="CY87" s="10" t="str">
        <f>IFERROR(__xludf.DUMMYFUNCTION("""COMPUTED_VALUE"""),"-")</f>
        <v>-</v>
      </c>
      <c r="CZ87" s="10" t="str">
        <f>IFERROR(__xludf.DUMMYFUNCTION("""COMPUTED_VALUE"""),"-")</f>
        <v>-</v>
      </c>
      <c r="DA87" s="10" t="str">
        <f>IFERROR(__xludf.DUMMYFUNCTION("""COMPUTED_VALUE"""),"-")</f>
        <v>-</v>
      </c>
      <c r="DB87" s="10" t="str">
        <f>IFERROR(__xludf.DUMMYFUNCTION("""COMPUTED_VALUE"""),"-")</f>
        <v>-</v>
      </c>
      <c r="DC87" s="10" t="str">
        <f>IFERROR(__xludf.DUMMYFUNCTION("""COMPUTED_VALUE"""),"-")</f>
        <v>-</v>
      </c>
      <c r="DD87" s="10" t="str">
        <f>IFERROR(__xludf.DUMMYFUNCTION("""COMPUTED_VALUE"""),"-")</f>
        <v>-</v>
      </c>
      <c r="DE87" s="10" t="str">
        <f>IFERROR(__xludf.DUMMYFUNCTION("""COMPUTED_VALUE"""),"-")</f>
        <v>-</v>
      </c>
      <c r="DF87" s="10" t="str">
        <f>IFERROR(__xludf.DUMMYFUNCTION("""COMPUTED_VALUE"""),"-")</f>
        <v>-</v>
      </c>
      <c r="DG87" s="10" t="str">
        <f>IFERROR(__xludf.DUMMYFUNCTION("""COMPUTED_VALUE"""),"-")</f>
        <v>-</v>
      </c>
      <c r="DH87" s="10" t="str">
        <f>IFERROR(__xludf.DUMMYFUNCTION("""COMPUTED_VALUE"""),"-")</f>
        <v>-</v>
      </c>
      <c r="DI87" s="10" t="str">
        <f>IFERROR(__xludf.DUMMYFUNCTION("""COMPUTED_VALUE"""),"-")</f>
        <v>-</v>
      </c>
      <c r="DJ87" s="10" t="str">
        <f>IFERROR(__xludf.DUMMYFUNCTION("""COMPUTED_VALUE"""),"-")</f>
        <v>-</v>
      </c>
      <c r="DK87" s="10" t="str">
        <f>IFERROR(__xludf.DUMMYFUNCTION("""COMPUTED_VALUE"""),"-")</f>
        <v>-</v>
      </c>
      <c r="DL87" s="10" t="str">
        <f>IFERROR(__xludf.DUMMYFUNCTION("""COMPUTED_VALUE"""),"-")</f>
        <v>-</v>
      </c>
      <c r="DM87" s="10" t="str">
        <f>IFERROR(__xludf.DUMMYFUNCTION("""COMPUTED_VALUE"""),"-")</f>
        <v>-</v>
      </c>
      <c r="DN87" s="10" t="str">
        <f>IFERROR(__xludf.DUMMYFUNCTION("""COMPUTED_VALUE"""),"-")</f>
        <v>-</v>
      </c>
      <c r="DO87" s="10" t="str">
        <f>IFERROR(__xludf.DUMMYFUNCTION("""COMPUTED_VALUE"""),"-")</f>
        <v>-</v>
      </c>
      <c r="DP87" s="10" t="str">
        <f>IFERROR(__xludf.DUMMYFUNCTION("""COMPUTED_VALUE"""),"-")</f>
        <v>-</v>
      </c>
      <c r="DQ87" s="10" t="str">
        <f>IFERROR(__xludf.DUMMYFUNCTION("""COMPUTED_VALUE"""),"-")</f>
        <v>-</v>
      </c>
      <c r="DR87" s="10" t="str">
        <f>IFERROR(__xludf.DUMMYFUNCTION("""COMPUTED_VALUE"""),"-")</f>
        <v>-</v>
      </c>
      <c r="DS87" s="10" t="str">
        <f>IFERROR(__xludf.DUMMYFUNCTION("""COMPUTED_VALUE"""),"-")</f>
        <v>-</v>
      </c>
      <c r="DT87" s="10" t="str">
        <f>IFERROR(__xludf.DUMMYFUNCTION("""COMPUTED_VALUE"""),"-")</f>
        <v>-</v>
      </c>
      <c r="DU87" s="10" t="str">
        <f>IFERROR(__xludf.DUMMYFUNCTION("""COMPUTED_VALUE"""),"-")</f>
        <v>-</v>
      </c>
      <c r="DV87" s="10" t="str">
        <f>IFERROR(__xludf.DUMMYFUNCTION("""COMPUTED_VALUE"""),"-")</f>
        <v>-</v>
      </c>
      <c r="DW87" s="10" t="str">
        <f>IFERROR(__xludf.DUMMYFUNCTION("""COMPUTED_VALUE"""),"-")</f>
        <v>-</v>
      </c>
      <c r="DX87" s="10" t="str">
        <f>IFERROR(__xludf.DUMMYFUNCTION("""COMPUTED_VALUE"""),"-")</f>
        <v>-</v>
      </c>
      <c r="DY87" s="10" t="str">
        <f>IFERROR(__xludf.DUMMYFUNCTION("""COMPUTED_VALUE"""),"-")</f>
        <v>-</v>
      </c>
      <c r="DZ87" s="10" t="str">
        <f>IFERROR(__xludf.DUMMYFUNCTION("""COMPUTED_VALUE"""),"-")</f>
        <v>-</v>
      </c>
      <c r="EA87" s="10" t="str">
        <f>IFERROR(__xludf.DUMMYFUNCTION("""COMPUTED_VALUE"""),"-")</f>
        <v>-</v>
      </c>
      <c r="EB87" s="10" t="str">
        <f>IFERROR(__xludf.DUMMYFUNCTION("""COMPUTED_VALUE"""),"-")</f>
        <v>-</v>
      </c>
      <c r="EC87" s="10" t="str">
        <f>IFERROR(__xludf.DUMMYFUNCTION("""COMPUTED_VALUE"""),"-")</f>
        <v>-</v>
      </c>
      <c r="ED87" s="10" t="str">
        <f>IFERROR(__xludf.DUMMYFUNCTION("""COMPUTED_VALUE"""),"-")</f>
        <v>-</v>
      </c>
      <c r="EE87" s="10" t="str">
        <f>IFERROR(__xludf.DUMMYFUNCTION("""COMPUTED_VALUE"""),"-")</f>
        <v>-</v>
      </c>
      <c r="EF87" s="10" t="str">
        <f>IFERROR(__xludf.DUMMYFUNCTION("""COMPUTED_VALUE"""),"-")</f>
        <v>-</v>
      </c>
      <c r="EG87" s="10" t="str">
        <f>IFERROR(__xludf.DUMMYFUNCTION("""COMPUTED_VALUE"""),"-")</f>
        <v>-</v>
      </c>
      <c r="EH87" s="10" t="str">
        <f>IFERROR(__xludf.DUMMYFUNCTION("""COMPUTED_VALUE"""),"-")</f>
        <v>-</v>
      </c>
      <c r="EI87" s="10" t="str">
        <f>IFERROR(__xludf.DUMMYFUNCTION("""COMPUTED_VALUE"""),"-")</f>
        <v>-</v>
      </c>
      <c r="EJ87" s="10" t="str">
        <f>IFERROR(__xludf.DUMMYFUNCTION("""COMPUTED_VALUE"""),"-")</f>
        <v>-</v>
      </c>
      <c r="EK87" s="10" t="str">
        <f>IFERROR(__xludf.DUMMYFUNCTION("""COMPUTED_VALUE"""),"-")</f>
        <v>-</v>
      </c>
      <c r="EL87" s="10" t="str">
        <f>IFERROR(__xludf.DUMMYFUNCTION("""COMPUTED_VALUE"""),"-")</f>
        <v>-</v>
      </c>
      <c r="EM87" s="10" t="str">
        <f>IFERROR(__xludf.DUMMYFUNCTION("""COMPUTED_VALUE"""),"-")</f>
        <v>-</v>
      </c>
      <c r="EN87" s="10" t="str">
        <f>IFERROR(__xludf.DUMMYFUNCTION("""COMPUTED_VALUE"""),"-")</f>
        <v>-</v>
      </c>
      <c r="EO87" s="10" t="str">
        <f>IFERROR(__xludf.DUMMYFUNCTION("""COMPUTED_VALUE"""),"-")</f>
        <v>-</v>
      </c>
      <c r="EP87" s="10" t="str">
        <f>IFERROR(__xludf.DUMMYFUNCTION("""COMPUTED_VALUE"""),"-")</f>
        <v>-</v>
      </c>
      <c r="EQ87" s="10" t="str">
        <f>IFERROR(__xludf.DUMMYFUNCTION("""COMPUTED_VALUE"""),"-")</f>
        <v>-</v>
      </c>
      <c r="ER87" s="10" t="str">
        <f>IFERROR(__xludf.DUMMYFUNCTION("""COMPUTED_VALUE"""),"-")</f>
        <v>-</v>
      </c>
      <c r="ES87" s="10" t="str">
        <f>IFERROR(__xludf.DUMMYFUNCTION("""COMPUTED_VALUE"""),"-")</f>
        <v>-</v>
      </c>
      <c r="ET87" s="10" t="str">
        <f>IFERROR(__xludf.DUMMYFUNCTION("""COMPUTED_VALUE"""),"-")</f>
        <v>-</v>
      </c>
      <c r="EU87" s="10" t="str">
        <f>IFERROR(__xludf.DUMMYFUNCTION("""COMPUTED_VALUE"""),"-")</f>
        <v>-</v>
      </c>
      <c r="EV87" s="10" t="str">
        <f>IFERROR(__xludf.DUMMYFUNCTION("""COMPUTED_VALUE"""),"-")</f>
        <v>-</v>
      </c>
      <c r="EW87" s="10" t="str">
        <f>IFERROR(__xludf.DUMMYFUNCTION("""COMPUTED_VALUE"""),"-")</f>
        <v>-</v>
      </c>
      <c r="EX87" s="10" t="str">
        <f>IFERROR(__xludf.DUMMYFUNCTION("""COMPUTED_VALUE"""),"-")</f>
        <v>-</v>
      </c>
      <c r="EY87" s="10" t="str">
        <f>IFERROR(__xludf.DUMMYFUNCTION("""COMPUTED_VALUE"""),"-")</f>
        <v>-</v>
      </c>
      <c r="EZ87" s="10" t="str">
        <f>IFERROR(__xludf.DUMMYFUNCTION("""COMPUTED_VALUE"""),"-")</f>
        <v>-</v>
      </c>
      <c r="FA87" s="10" t="str">
        <f>IFERROR(__xludf.DUMMYFUNCTION("""COMPUTED_VALUE"""),"-")</f>
        <v>-</v>
      </c>
      <c r="FB87" s="10" t="str">
        <f>IFERROR(__xludf.DUMMYFUNCTION("""COMPUTED_VALUE"""),"-")</f>
        <v>-</v>
      </c>
      <c r="FC87" s="10" t="str">
        <f>IFERROR(__xludf.DUMMYFUNCTION("""COMPUTED_VALUE"""),"-")</f>
        <v>-</v>
      </c>
      <c r="FD87" s="11" t="str">
        <f>IFERROR(__xludf.DUMMYFUNCTION("""COMPUTED_VALUE"""),"-")</f>
        <v>-</v>
      </c>
      <c r="FE87" s="10" t="str">
        <f>IFERROR(__xludf.DUMMYFUNCTION("""COMPUTED_VALUE"""),"-")</f>
        <v>-</v>
      </c>
      <c r="FF87" s="10" t="str">
        <f>IFERROR(__xludf.DUMMYFUNCTION("""COMPUTED_VALUE"""),"-")</f>
        <v>-</v>
      </c>
      <c r="FG87" s="10" t="str">
        <f>IFERROR(__xludf.DUMMYFUNCTION("""COMPUTED_VALUE"""),"-")</f>
        <v>-</v>
      </c>
      <c r="FH87" s="10" t="str">
        <f>IFERROR(__xludf.DUMMYFUNCTION("""COMPUTED_VALUE"""),"-")</f>
        <v>-</v>
      </c>
      <c r="FI87" s="10" t="str">
        <f>IFERROR(__xludf.DUMMYFUNCTION("""COMPUTED_VALUE"""),"-")</f>
        <v>-</v>
      </c>
      <c r="FJ87" s="10" t="str">
        <f>IFERROR(__xludf.DUMMYFUNCTION("""COMPUTED_VALUE"""),"-")</f>
        <v>-</v>
      </c>
      <c r="FK87" s="10" t="str">
        <f>IFERROR(__xludf.DUMMYFUNCTION("""COMPUTED_VALUE"""),"-")</f>
        <v>-</v>
      </c>
      <c r="FL87" s="10" t="str">
        <f>IFERROR(__xludf.DUMMYFUNCTION("""COMPUTED_VALUE"""),"-")</f>
        <v>-</v>
      </c>
      <c r="FM87" s="10" t="str">
        <f>IFERROR(__xludf.DUMMYFUNCTION("""COMPUTED_VALUE"""),"-")</f>
        <v>-</v>
      </c>
      <c r="FN87" s="10" t="str">
        <f>IFERROR(__xludf.DUMMYFUNCTION("""COMPUTED_VALUE"""),"-")</f>
        <v>-</v>
      </c>
      <c r="FO87" s="10" t="str">
        <f>IFERROR(__xludf.DUMMYFUNCTION("""COMPUTED_VALUE"""),"-")</f>
        <v>-</v>
      </c>
      <c r="FP87" s="10" t="str">
        <f>IFERROR(__xludf.DUMMYFUNCTION("""COMPUTED_VALUE"""),"-")</f>
        <v>-</v>
      </c>
      <c r="FQ87" s="10" t="str">
        <f>IFERROR(__xludf.DUMMYFUNCTION("""COMPUTED_VALUE"""),"-")</f>
        <v>-</v>
      </c>
      <c r="FR87" s="10" t="str">
        <f>IFERROR(__xludf.DUMMYFUNCTION("""COMPUTED_VALUE"""),"-")</f>
        <v>-</v>
      </c>
      <c r="FS87" s="10" t="str">
        <f>IFERROR(__xludf.DUMMYFUNCTION("""COMPUTED_VALUE"""),"-")</f>
        <v>-</v>
      </c>
      <c r="FT87" s="10" t="str">
        <f>IFERROR(__xludf.DUMMYFUNCTION("""COMPUTED_VALUE"""),"-")</f>
        <v>-</v>
      </c>
      <c r="FU87" s="10" t="str">
        <f>IFERROR(__xludf.DUMMYFUNCTION("""COMPUTED_VALUE"""),"-")</f>
        <v>-</v>
      </c>
      <c r="FV87" s="10" t="str">
        <f>IFERROR(__xludf.DUMMYFUNCTION("""COMPUTED_VALUE"""),"-")</f>
        <v>-</v>
      </c>
      <c r="FW87" s="10" t="str">
        <f>IFERROR(__xludf.DUMMYFUNCTION("""COMPUTED_VALUE"""),"-")</f>
        <v>-</v>
      </c>
      <c r="FX87" s="10" t="str">
        <f>IFERROR(__xludf.DUMMYFUNCTION("""COMPUTED_VALUE"""),"-")</f>
        <v>-</v>
      </c>
      <c r="FY87" s="10" t="str">
        <f>IFERROR(__xludf.DUMMYFUNCTION("""COMPUTED_VALUE"""),"-")</f>
        <v>-</v>
      </c>
      <c r="FZ87" s="10" t="str">
        <f>IFERROR(__xludf.DUMMYFUNCTION("""COMPUTED_VALUE"""),"-")</f>
        <v>-</v>
      </c>
      <c r="GA87" s="10" t="str">
        <f>IFERROR(__xludf.DUMMYFUNCTION("""COMPUTED_VALUE"""),"-")</f>
        <v>-</v>
      </c>
      <c r="GB87" s="10" t="str">
        <f>IFERROR(__xludf.DUMMYFUNCTION("""COMPUTED_VALUE"""),"-")</f>
        <v>-</v>
      </c>
      <c r="GC87" s="10" t="str">
        <f>IFERROR(__xludf.DUMMYFUNCTION("""COMPUTED_VALUE"""),"-")</f>
        <v>-</v>
      </c>
      <c r="GD87" s="10" t="str">
        <f>IFERROR(__xludf.DUMMYFUNCTION("""COMPUTED_VALUE"""),"-")</f>
        <v>-</v>
      </c>
      <c r="GE87" s="10" t="str">
        <f>IFERROR(__xludf.DUMMYFUNCTION("""COMPUTED_VALUE"""),"-")</f>
        <v>-</v>
      </c>
      <c r="GF87" s="10" t="str">
        <f>IFERROR(__xludf.DUMMYFUNCTION("""COMPUTED_VALUE"""),"-")</f>
        <v>-</v>
      </c>
      <c r="GG87" s="10" t="str">
        <f>IFERROR(__xludf.DUMMYFUNCTION("""COMPUTED_VALUE"""),"-")</f>
        <v>-</v>
      </c>
      <c r="GH87" s="10" t="str">
        <f>IFERROR(__xludf.DUMMYFUNCTION("""COMPUTED_VALUE"""),"-")</f>
        <v>-</v>
      </c>
      <c r="GI87" s="10" t="str">
        <f>IFERROR(__xludf.DUMMYFUNCTION("""COMPUTED_VALUE"""),"-")</f>
        <v>-</v>
      </c>
      <c r="GJ87" s="10" t="str">
        <f>IFERROR(__xludf.DUMMYFUNCTION("""COMPUTED_VALUE"""),"-")</f>
        <v>-</v>
      </c>
      <c r="GK87" s="10" t="str">
        <f>IFERROR(__xludf.DUMMYFUNCTION("""COMPUTED_VALUE"""),"-")</f>
        <v>-</v>
      </c>
      <c r="GL87" s="10" t="str">
        <f>IFERROR(__xludf.DUMMYFUNCTION("""COMPUTED_VALUE"""),"-")</f>
        <v>-</v>
      </c>
      <c r="GM87" s="10" t="str">
        <f>IFERROR(__xludf.DUMMYFUNCTION("""COMPUTED_VALUE"""),"-")</f>
        <v>-</v>
      </c>
      <c r="GN87" s="10" t="str">
        <f>IFERROR(__xludf.DUMMYFUNCTION("""COMPUTED_VALUE"""),"-")</f>
        <v>-</v>
      </c>
      <c r="GO87" s="10" t="str">
        <f>IFERROR(__xludf.DUMMYFUNCTION("""COMPUTED_VALUE"""),"-")</f>
        <v>-</v>
      </c>
      <c r="GP87" s="10" t="str">
        <f>IFERROR(__xludf.DUMMYFUNCTION("""COMPUTED_VALUE"""),"-")</f>
        <v>-</v>
      </c>
      <c r="GQ87" s="10" t="str">
        <f>IFERROR(__xludf.DUMMYFUNCTION("""COMPUTED_VALUE"""),"-")</f>
        <v>-</v>
      </c>
      <c r="GR87" s="10" t="str">
        <f>IFERROR(__xludf.DUMMYFUNCTION("""COMPUTED_VALUE"""),"-")</f>
        <v>-</v>
      </c>
      <c r="GS87" s="10" t="str">
        <f>IFERROR(__xludf.DUMMYFUNCTION("""COMPUTED_VALUE"""),"-")</f>
        <v>-</v>
      </c>
      <c r="GT87" s="10" t="str">
        <f>IFERROR(__xludf.DUMMYFUNCTION("""COMPUTED_VALUE"""),"-")</f>
        <v>-</v>
      </c>
      <c r="GU87" s="10" t="str">
        <f>IFERROR(__xludf.DUMMYFUNCTION("""COMPUTED_VALUE"""),"-")</f>
        <v>-</v>
      </c>
      <c r="GV87" s="10" t="str">
        <f>IFERROR(__xludf.DUMMYFUNCTION("""COMPUTED_VALUE"""),"-")</f>
        <v>-</v>
      </c>
      <c r="GW87" s="10" t="str">
        <f>IFERROR(__xludf.DUMMYFUNCTION("""COMPUTED_VALUE"""),"-")</f>
        <v>-</v>
      </c>
      <c r="GX87" s="10" t="str">
        <f>IFERROR(__xludf.DUMMYFUNCTION("""COMPUTED_VALUE"""),"-")</f>
        <v>-</v>
      </c>
      <c r="GY87" s="10" t="str">
        <f>IFERROR(__xludf.DUMMYFUNCTION("""COMPUTED_VALUE"""),"-")</f>
        <v>-</v>
      </c>
      <c r="GZ87" s="10" t="str">
        <f>IFERROR(__xludf.DUMMYFUNCTION("""COMPUTED_VALUE"""),"-")</f>
        <v>-</v>
      </c>
      <c r="HA87" s="10" t="str">
        <f>IFERROR(__xludf.DUMMYFUNCTION("""COMPUTED_VALUE"""),"-")</f>
        <v>-</v>
      </c>
      <c r="HB87" s="10" t="str">
        <f>IFERROR(__xludf.DUMMYFUNCTION("""COMPUTED_VALUE"""),"-")</f>
        <v>-</v>
      </c>
      <c r="HC87" s="10" t="str">
        <f>IFERROR(__xludf.DUMMYFUNCTION("""COMPUTED_VALUE"""),"-")</f>
        <v>-</v>
      </c>
      <c r="HD87" s="10" t="str">
        <f>IFERROR(__xludf.DUMMYFUNCTION("""COMPUTED_VALUE"""),"-")</f>
        <v>-</v>
      </c>
      <c r="HE87" s="10" t="str">
        <f>IFERROR(__xludf.DUMMYFUNCTION("""COMPUTED_VALUE"""),"-")</f>
        <v>-</v>
      </c>
      <c r="HF87" s="10" t="str">
        <f>IFERROR(__xludf.DUMMYFUNCTION("""COMPUTED_VALUE"""),"-")</f>
        <v>-</v>
      </c>
      <c r="HG87" s="10" t="str">
        <f>IFERROR(__xludf.DUMMYFUNCTION("""COMPUTED_VALUE"""),"-")</f>
        <v>-</v>
      </c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</row>
    <row r="88">
      <c r="A88" s="7"/>
      <c r="B88" s="8"/>
      <c r="C88" s="8" t="str">
        <f t="shared" si="1"/>
        <v>84 - 90</v>
      </c>
      <c r="D88" s="7" t="str">
        <f>IFERROR(__xludf.DUMMYFUNCTION("""COMPUTED_VALUE"""),"VladimirV")</f>
        <v>VladimirV</v>
      </c>
      <c r="E88" s="7" t="str">
        <f>IFERROR(__xludf.DUMMYFUNCTION("""COMPUTED_VALUE"""),"Vladimir")</f>
        <v>Vladimir</v>
      </c>
      <c r="F88" s="7" t="str">
        <f>IFERROR(__xludf.DUMMYFUNCTION("""COMPUTED_VALUE"""),"Vuckovic")</f>
        <v>Vuckovic</v>
      </c>
      <c r="G88" s="9">
        <f>IFERROR(__xludf.DUMMYFUNCTION("""COMPUTED_VALUE"""),0.0)</f>
        <v>0</v>
      </c>
      <c r="H88" s="7" t="str">
        <f>IFERROR(__xludf.DUMMYFUNCTION("""COMPUTED_VALUE"""),"ODOBREN")</f>
        <v>ODOBREN</v>
      </c>
      <c r="I88" s="7" t="str">
        <f>IFERROR(__xludf.DUMMYFUNCTION("""COMPUTED_VALUE"""),"Vračar")</f>
        <v>Vračar</v>
      </c>
      <c r="J88" s="7" t="str">
        <f>IFERROR(__xludf.DUMMYFUNCTION("""COMPUTED_VALUE"""),"Treća beogradska gimnazija")</f>
        <v>Treća beogradska gimnazija</v>
      </c>
      <c r="K88" s="7" t="str">
        <f>IFERROR(__xludf.DUMMYFUNCTION("""COMPUTED_VALUE"""),"II")</f>
        <v>II</v>
      </c>
      <c r="L88" s="7" t="str">
        <f>IFERROR(__xludf.DUMMYFUNCTION("""COMPUTED_VALUE"""),"B")</f>
        <v>B</v>
      </c>
      <c r="M88" s="7"/>
      <c r="N88" s="11">
        <f>IFERROR(__xludf.DUMMYFUNCTION("""COMPUTED_VALUE"""),0.0)</f>
        <v>0</v>
      </c>
      <c r="O88" s="10" t="str">
        <f>IFERROR(__xludf.DUMMYFUNCTION("""COMPUTED_VALUE"""),"-")</f>
        <v>-</v>
      </c>
      <c r="P88" s="10">
        <f>IFERROR(__xludf.DUMMYFUNCTION("""COMPUTED_VALUE"""),0.0)</f>
        <v>0</v>
      </c>
      <c r="Q88" s="10" t="str">
        <f>IFERROR(__xludf.DUMMYFUNCTION("""COMPUTED_VALUE"""),"-")</f>
        <v>-</v>
      </c>
      <c r="R88" s="10" t="str">
        <f>IFERROR(__xludf.DUMMYFUNCTION("""COMPUTED_VALUE"""),"-")</f>
        <v>-</v>
      </c>
      <c r="S88" s="10" t="str">
        <f>IFERROR(__xludf.DUMMYFUNCTION("""COMPUTED_VALUE"""),"-")</f>
        <v>-</v>
      </c>
      <c r="T88" s="11">
        <f>IFERROR(__xludf.DUMMYFUNCTION("""COMPUTED_VALUE"""),1.0)</f>
        <v>1</v>
      </c>
      <c r="U88" s="10">
        <f>IFERROR(__xludf.DUMMYFUNCTION("""COMPUTED_VALUE"""),1.0)</f>
        <v>1</v>
      </c>
      <c r="V88" s="10">
        <f>IFERROR(__xludf.DUMMYFUNCTION("""COMPUTED_VALUE"""),1.0)</f>
        <v>1</v>
      </c>
      <c r="W88" s="10">
        <f>IFERROR(__xludf.DUMMYFUNCTION("""COMPUTED_VALUE"""),1.0)</f>
        <v>1</v>
      </c>
      <c r="X88" s="10">
        <f>IFERROR(__xludf.DUMMYFUNCTION("""COMPUTED_VALUE"""),1.0)</f>
        <v>1</v>
      </c>
      <c r="Y88" s="10" t="str">
        <f>IFERROR(__xludf.DUMMYFUNCTION("""COMPUTED_VALUE"""),"WA")</f>
        <v>WA</v>
      </c>
      <c r="Z88" s="10" t="str">
        <f>IFERROR(__xludf.DUMMYFUNCTION("""COMPUTED_VALUE"""),"TLE")</f>
        <v>TLE</v>
      </c>
      <c r="AA88" s="10" t="str">
        <f>IFERROR(__xludf.DUMMYFUNCTION("""COMPUTED_VALUE"""),"TLE")</f>
        <v>TLE</v>
      </c>
      <c r="AB88" s="10" t="str">
        <f>IFERROR(__xludf.DUMMYFUNCTION("""COMPUTED_VALUE"""),"TLE")</f>
        <v>TLE</v>
      </c>
      <c r="AC88" s="10" t="str">
        <f>IFERROR(__xludf.DUMMYFUNCTION("""COMPUTED_VALUE"""),"TLE")</f>
        <v>TLE</v>
      </c>
      <c r="AD88" s="10" t="str">
        <f>IFERROR(__xludf.DUMMYFUNCTION("""COMPUTED_VALUE"""),"TLE")</f>
        <v>TLE</v>
      </c>
      <c r="AE88" s="10" t="str">
        <f>IFERROR(__xludf.DUMMYFUNCTION("""COMPUTED_VALUE"""),"TLE")</f>
        <v>TLE</v>
      </c>
      <c r="AF88" s="10" t="str">
        <f>IFERROR(__xludf.DUMMYFUNCTION("""COMPUTED_VALUE"""),"TLE")</f>
        <v>TLE</v>
      </c>
      <c r="AG88" s="10" t="str">
        <f>IFERROR(__xludf.DUMMYFUNCTION("""COMPUTED_VALUE"""),"TLE")</f>
        <v>TLE</v>
      </c>
      <c r="AH88" s="10" t="str">
        <f>IFERROR(__xludf.DUMMYFUNCTION("""COMPUTED_VALUE"""),"TLE")</f>
        <v>TLE</v>
      </c>
      <c r="AI88" s="10" t="str">
        <f>IFERROR(__xludf.DUMMYFUNCTION("""COMPUTED_VALUE"""),"TLE")</f>
        <v>TLE</v>
      </c>
      <c r="AJ88" s="10" t="str">
        <f>IFERROR(__xludf.DUMMYFUNCTION("""COMPUTED_VALUE"""),"TLE")</f>
        <v>TLE</v>
      </c>
      <c r="AK88" s="10" t="str">
        <f>IFERROR(__xludf.DUMMYFUNCTION("""COMPUTED_VALUE"""),"TLE")</f>
        <v>TLE</v>
      </c>
      <c r="AL88" s="10" t="str">
        <f>IFERROR(__xludf.DUMMYFUNCTION("""COMPUTED_VALUE"""),"TLE")</f>
        <v>TLE</v>
      </c>
      <c r="AM88" s="10" t="str">
        <f>IFERROR(__xludf.DUMMYFUNCTION("""COMPUTED_VALUE"""),"TLE")</f>
        <v>TLE</v>
      </c>
      <c r="AN88" s="11" t="str">
        <f>IFERROR(__xludf.DUMMYFUNCTION("""COMPUTED_VALUE"""),"-")</f>
        <v>-</v>
      </c>
      <c r="AO88" s="10" t="str">
        <f>IFERROR(__xludf.DUMMYFUNCTION("""COMPUTED_VALUE"""),"-")</f>
        <v>-</v>
      </c>
      <c r="AP88" s="10" t="str">
        <f>IFERROR(__xludf.DUMMYFUNCTION("""COMPUTED_VALUE"""),"-")</f>
        <v>-</v>
      </c>
      <c r="AQ88" s="10" t="str">
        <f>IFERROR(__xludf.DUMMYFUNCTION("""COMPUTED_VALUE"""),"-")</f>
        <v>-</v>
      </c>
      <c r="AR88" s="10" t="str">
        <f>IFERROR(__xludf.DUMMYFUNCTION("""COMPUTED_VALUE"""),"-")</f>
        <v>-</v>
      </c>
      <c r="AS88" s="10" t="str">
        <f>IFERROR(__xludf.DUMMYFUNCTION("""COMPUTED_VALUE"""),"-")</f>
        <v>-</v>
      </c>
      <c r="AT88" s="10" t="str">
        <f>IFERROR(__xludf.DUMMYFUNCTION("""COMPUTED_VALUE"""),"-")</f>
        <v>-</v>
      </c>
      <c r="AU88" s="10" t="str">
        <f>IFERROR(__xludf.DUMMYFUNCTION("""COMPUTED_VALUE"""),"-")</f>
        <v>-</v>
      </c>
      <c r="AV88" s="10" t="str">
        <f>IFERROR(__xludf.DUMMYFUNCTION("""COMPUTED_VALUE"""),"-")</f>
        <v>-</v>
      </c>
      <c r="AW88" s="10" t="str">
        <f>IFERROR(__xludf.DUMMYFUNCTION("""COMPUTED_VALUE"""),"-")</f>
        <v>-</v>
      </c>
      <c r="AX88" s="10" t="str">
        <f>IFERROR(__xludf.DUMMYFUNCTION("""COMPUTED_VALUE"""),"-")</f>
        <v>-</v>
      </c>
      <c r="AY88" s="10" t="str">
        <f>IFERROR(__xludf.DUMMYFUNCTION("""COMPUTED_VALUE"""),"-")</f>
        <v>-</v>
      </c>
      <c r="AZ88" s="10" t="str">
        <f>IFERROR(__xludf.DUMMYFUNCTION("""COMPUTED_VALUE"""),"-")</f>
        <v>-</v>
      </c>
      <c r="BA88" s="10" t="str">
        <f>IFERROR(__xludf.DUMMYFUNCTION("""COMPUTED_VALUE"""),"-")</f>
        <v>-</v>
      </c>
      <c r="BB88" s="10" t="str">
        <f>IFERROR(__xludf.DUMMYFUNCTION("""COMPUTED_VALUE"""),"-")</f>
        <v>-</v>
      </c>
      <c r="BC88" s="10" t="str">
        <f>IFERROR(__xludf.DUMMYFUNCTION("""COMPUTED_VALUE"""),"-")</f>
        <v>-</v>
      </c>
      <c r="BD88" s="10" t="str">
        <f>IFERROR(__xludf.DUMMYFUNCTION("""COMPUTED_VALUE"""),"-")</f>
        <v>-</v>
      </c>
      <c r="BE88" s="10" t="str">
        <f>IFERROR(__xludf.DUMMYFUNCTION("""COMPUTED_VALUE"""),"-")</f>
        <v>-</v>
      </c>
      <c r="BF88" s="10" t="str">
        <f>IFERROR(__xludf.DUMMYFUNCTION("""COMPUTED_VALUE"""),"-")</f>
        <v>-</v>
      </c>
      <c r="BG88" s="10" t="str">
        <f>IFERROR(__xludf.DUMMYFUNCTION("""COMPUTED_VALUE"""),"-")</f>
        <v>-</v>
      </c>
      <c r="BH88" s="10" t="str">
        <f>IFERROR(__xludf.DUMMYFUNCTION("""COMPUTED_VALUE"""),"-")</f>
        <v>-</v>
      </c>
      <c r="BI88" s="10" t="str">
        <f>IFERROR(__xludf.DUMMYFUNCTION("""COMPUTED_VALUE"""),"-")</f>
        <v>-</v>
      </c>
      <c r="BJ88" s="10" t="str">
        <f>IFERROR(__xludf.DUMMYFUNCTION("""COMPUTED_VALUE"""),"-")</f>
        <v>-</v>
      </c>
      <c r="BK88" s="10" t="str">
        <f>IFERROR(__xludf.DUMMYFUNCTION("""COMPUTED_VALUE"""),"-")</f>
        <v>-</v>
      </c>
      <c r="BL88" s="11" t="str">
        <f>IFERROR(__xludf.DUMMYFUNCTION("""COMPUTED_VALUE"""),"WA")</f>
        <v>WA</v>
      </c>
      <c r="BM88" s="10" t="str">
        <f>IFERROR(__xludf.DUMMYFUNCTION("""COMPUTED_VALUE"""),"WA")</f>
        <v>WA</v>
      </c>
      <c r="BN88" s="10" t="str">
        <f>IFERROR(__xludf.DUMMYFUNCTION("""COMPUTED_VALUE"""),"WA")</f>
        <v>WA</v>
      </c>
      <c r="BO88" s="10" t="str">
        <f>IFERROR(__xludf.DUMMYFUNCTION("""COMPUTED_VALUE"""),"WA")</f>
        <v>WA</v>
      </c>
      <c r="BP88" s="10" t="str">
        <f>IFERROR(__xludf.DUMMYFUNCTION("""COMPUTED_VALUE"""),"WA")</f>
        <v>WA</v>
      </c>
      <c r="BQ88" s="10" t="str">
        <f>IFERROR(__xludf.DUMMYFUNCTION("""COMPUTED_VALUE"""),"WA")</f>
        <v>WA</v>
      </c>
      <c r="BR88" s="10" t="str">
        <f>IFERROR(__xludf.DUMMYFUNCTION("""COMPUTED_VALUE"""),"WA")</f>
        <v>WA</v>
      </c>
      <c r="BS88" s="10" t="str">
        <f>IFERROR(__xludf.DUMMYFUNCTION("""COMPUTED_VALUE"""),"WA")</f>
        <v>WA</v>
      </c>
      <c r="BT88" s="10" t="str">
        <f>IFERROR(__xludf.DUMMYFUNCTION("""COMPUTED_VALUE"""),"WA")</f>
        <v>WA</v>
      </c>
      <c r="BU88" s="10">
        <f>IFERROR(__xludf.DUMMYFUNCTION("""COMPUTED_VALUE"""),1.0)</f>
        <v>1</v>
      </c>
      <c r="BV88" s="10">
        <f>IFERROR(__xludf.DUMMYFUNCTION("""COMPUTED_VALUE"""),1.0)</f>
        <v>1</v>
      </c>
      <c r="BW88" s="10">
        <f>IFERROR(__xludf.DUMMYFUNCTION("""COMPUTED_VALUE"""),1.0)</f>
        <v>1</v>
      </c>
      <c r="BX88" s="10" t="str">
        <f>IFERROR(__xludf.DUMMYFUNCTION("""COMPUTED_VALUE"""),"WA")</f>
        <v>WA</v>
      </c>
      <c r="BY88" s="10" t="str">
        <f>IFERROR(__xludf.DUMMYFUNCTION("""COMPUTED_VALUE"""),"WA")</f>
        <v>WA</v>
      </c>
      <c r="BZ88" s="10" t="str">
        <f>IFERROR(__xludf.DUMMYFUNCTION("""COMPUTED_VALUE"""),"WA")</f>
        <v>WA</v>
      </c>
      <c r="CA88" s="10" t="str">
        <f>IFERROR(__xludf.DUMMYFUNCTION("""COMPUTED_VALUE"""),"WA")</f>
        <v>WA</v>
      </c>
      <c r="CB88" s="10" t="str">
        <f>IFERROR(__xludf.DUMMYFUNCTION("""COMPUTED_VALUE"""),"WA")</f>
        <v>WA</v>
      </c>
      <c r="CC88" s="10" t="str">
        <f>IFERROR(__xludf.DUMMYFUNCTION("""COMPUTED_VALUE"""),"WA")</f>
        <v>WA</v>
      </c>
      <c r="CD88" s="10" t="str">
        <f>IFERROR(__xludf.DUMMYFUNCTION("""COMPUTED_VALUE"""),"WA")</f>
        <v>WA</v>
      </c>
      <c r="CE88" s="10">
        <f>IFERROR(__xludf.DUMMYFUNCTION("""COMPUTED_VALUE"""),1.0)</f>
        <v>1</v>
      </c>
      <c r="CF88" s="10">
        <f>IFERROR(__xludf.DUMMYFUNCTION("""COMPUTED_VALUE"""),1.0)</f>
        <v>1</v>
      </c>
      <c r="CG88" s="10">
        <f>IFERROR(__xludf.DUMMYFUNCTION("""COMPUTED_VALUE"""),1.0)</f>
        <v>1</v>
      </c>
      <c r="CH88" s="10" t="str">
        <f>IFERROR(__xludf.DUMMYFUNCTION("""COMPUTED_VALUE"""),"WA")</f>
        <v>WA</v>
      </c>
      <c r="CI88" s="10" t="str">
        <f>IFERROR(__xludf.DUMMYFUNCTION("""COMPUTED_VALUE"""),"WA")</f>
        <v>WA</v>
      </c>
      <c r="CJ88" s="10" t="str">
        <f>IFERROR(__xludf.DUMMYFUNCTION("""COMPUTED_VALUE"""),"WA")</f>
        <v>WA</v>
      </c>
      <c r="CK88" s="10" t="str">
        <f>IFERROR(__xludf.DUMMYFUNCTION("""COMPUTED_VALUE"""),"WA")</f>
        <v>WA</v>
      </c>
      <c r="CL88" s="10" t="str">
        <f>IFERROR(__xludf.DUMMYFUNCTION("""COMPUTED_VALUE"""),"WA")</f>
        <v>WA</v>
      </c>
      <c r="CM88" s="10" t="str">
        <f>IFERROR(__xludf.DUMMYFUNCTION("""COMPUTED_VALUE"""),"WA")</f>
        <v>WA</v>
      </c>
      <c r="CN88" s="10" t="str">
        <f>IFERROR(__xludf.DUMMYFUNCTION("""COMPUTED_VALUE"""),"WA")</f>
        <v>WA</v>
      </c>
      <c r="CO88" s="11" t="str">
        <f>IFERROR(__xludf.DUMMYFUNCTION("""COMPUTED_VALUE"""),"-")</f>
        <v>-</v>
      </c>
      <c r="CP88" s="10" t="str">
        <f>IFERROR(__xludf.DUMMYFUNCTION("""COMPUTED_VALUE"""),"-")</f>
        <v>-</v>
      </c>
      <c r="CQ88" s="10" t="str">
        <f>IFERROR(__xludf.DUMMYFUNCTION("""COMPUTED_VALUE"""),"-")</f>
        <v>-</v>
      </c>
      <c r="CR88" s="10" t="str">
        <f>IFERROR(__xludf.DUMMYFUNCTION("""COMPUTED_VALUE"""),"-")</f>
        <v>-</v>
      </c>
      <c r="CS88" s="10" t="str">
        <f>IFERROR(__xludf.DUMMYFUNCTION("""COMPUTED_VALUE"""),"-")</f>
        <v>-</v>
      </c>
      <c r="CT88" s="10" t="str">
        <f>IFERROR(__xludf.DUMMYFUNCTION("""COMPUTED_VALUE"""),"-")</f>
        <v>-</v>
      </c>
      <c r="CU88" s="10" t="str">
        <f>IFERROR(__xludf.DUMMYFUNCTION("""COMPUTED_VALUE"""),"-")</f>
        <v>-</v>
      </c>
      <c r="CV88" s="10" t="str">
        <f>IFERROR(__xludf.DUMMYFUNCTION("""COMPUTED_VALUE"""),"-")</f>
        <v>-</v>
      </c>
      <c r="CW88" s="10" t="str">
        <f>IFERROR(__xludf.DUMMYFUNCTION("""COMPUTED_VALUE"""),"-")</f>
        <v>-</v>
      </c>
      <c r="CX88" s="10" t="str">
        <f>IFERROR(__xludf.DUMMYFUNCTION("""COMPUTED_VALUE"""),"-")</f>
        <v>-</v>
      </c>
      <c r="CY88" s="10" t="str">
        <f>IFERROR(__xludf.DUMMYFUNCTION("""COMPUTED_VALUE"""),"-")</f>
        <v>-</v>
      </c>
      <c r="CZ88" s="10" t="str">
        <f>IFERROR(__xludf.DUMMYFUNCTION("""COMPUTED_VALUE"""),"-")</f>
        <v>-</v>
      </c>
      <c r="DA88" s="10" t="str">
        <f>IFERROR(__xludf.DUMMYFUNCTION("""COMPUTED_VALUE"""),"-")</f>
        <v>-</v>
      </c>
      <c r="DB88" s="10" t="str">
        <f>IFERROR(__xludf.DUMMYFUNCTION("""COMPUTED_VALUE"""),"-")</f>
        <v>-</v>
      </c>
      <c r="DC88" s="10" t="str">
        <f>IFERROR(__xludf.DUMMYFUNCTION("""COMPUTED_VALUE"""),"-")</f>
        <v>-</v>
      </c>
      <c r="DD88" s="10" t="str">
        <f>IFERROR(__xludf.DUMMYFUNCTION("""COMPUTED_VALUE"""),"-")</f>
        <v>-</v>
      </c>
      <c r="DE88" s="10" t="str">
        <f>IFERROR(__xludf.DUMMYFUNCTION("""COMPUTED_VALUE"""),"-")</f>
        <v>-</v>
      </c>
      <c r="DF88" s="10" t="str">
        <f>IFERROR(__xludf.DUMMYFUNCTION("""COMPUTED_VALUE"""),"-")</f>
        <v>-</v>
      </c>
      <c r="DG88" s="10" t="str">
        <f>IFERROR(__xludf.DUMMYFUNCTION("""COMPUTED_VALUE"""),"-")</f>
        <v>-</v>
      </c>
      <c r="DH88" s="10" t="str">
        <f>IFERROR(__xludf.DUMMYFUNCTION("""COMPUTED_VALUE"""),"-")</f>
        <v>-</v>
      </c>
      <c r="DI88" s="10" t="str">
        <f>IFERROR(__xludf.DUMMYFUNCTION("""COMPUTED_VALUE"""),"-")</f>
        <v>-</v>
      </c>
      <c r="DJ88" s="10" t="str">
        <f>IFERROR(__xludf.DUMMYFUNCTION("""COMPUTED_VALUE"""),"-")</f>
        <v>-</v>
      </c>
      <c r="DK88" s="10" t="str">
        <f>IFERROR(__xludf.DUMMYFUNCTION("""COMPUTED_VALUE"""),"-")</f>
        <v>-</v>
      </c>
      <c r="DL88" s="10" t="str">
        <f>IFERROR(__xludf.DUMMYFUNCTION("""COMPUTED_VALUE"""),"-")</f>
        <v>-</v>
      </c>
      <c r="DM88" s="10" t="str">
        <f>IFERROR(__xludf.DUMMYFUNCTION("""COMPUTED_VALUE"""),"-")</f>
        <v>-</v>
      </c>
      <c r="DN88" s="10" t="str">
        <f>IFERROR(__xludf.DUMMYFUNCTION("""COMPUTED_VALUE"""),"-")</f>
        <v>-</v>
      </c>
      <c r="DO88" s="10" t="str">
        <f>IFERROR(__xludf.DUMMYFUNCTION("""COMPUTED_VALUE"""),"-")</f>
        <v>-</v>
      </c>
      <c r="DP88" s="10" t="str">
        <f>IFERROR(__xludf.DUMMYFUNCTION("""COMPUTED_VALUE"""),"-")</f>
        <v>-</v>
      </c>
      <c r="DQ88" s="10" t="str">
        <f>IFERROR(__xludf.DUMMYFUNCTION("""COMPUTED_VALUE"""),"-")</f>
        <v>-</v>
      </c>
      <c r="DR88" s="10" t="str">
        <f>IFERROR(__xludf.DUMMYFUNCTION("""COMPUTED_VALUE"""),"-")</f>
        <v>-</v>
      </c>
      <c r="DS88" s="10" t="str">
        <f>IFERROR(__xludf.DUMMYFUNCTION("""COMPUTED_VALUE"""),"-")</f>
        <v>-</v>
      </c>
      <c r="DT88" s="10" t="str">
        <f>IFERROR(__xludf.DUMMYFUNCTION("""COMPUTED_VALUE"""),"-")</f>
        <v>-</v>
      </c>
      <c r="DU88" s="10" t="str">
        <f>IFERROR(__xludf.DUMMYFUNCTION("""COMPUTED_VALUE"""),"-")</f>
        <v>-</v>
      </c>
      <c r="DV88" s="10" t="str">
        <f>IFERROR(__xludf.DUMMYFUNCTION("""COMPUTED_VALUE"""),"-")</f>
        <v>-</v>
      </c>
      <c r="DW88" s="10" t="str">
        <f>IFERROR(__xludf.DUMMYFUNCTION("""COMPUTED_VALUE"""),"-")</f>
        <v>-</v>
      </c>
      <c r="DX88" s="10" t="str">
        <f>IFERROR(__xludf.DUMMYFUNCTION("""COMPUTED_VALUE"""),"-")</f>
        <v>-</v>
      </c>
      <c r="DY88" s="10" t="str">
        <f>IFERROR(__xludf.DUMMYFUNCTION("""COMPUTED_VALUE"""),"-")</f>
        <v>-</v>
      </c>
      <c r="DZ88" s="10" t="str">
        <f>IFERROR(__xludf.DUMMYFUNCTION("""COMPUTED_VALUE"""),"-")</f>
        <v>-</v>
      </c>
      <c r="EA88" s="10" t="str">
        <f>IFERROR(__xludf.DUMMYFUNCTION("""COMPUTED_VALUE"""),"-")</f>
        <v>-</v>
      </c>
      <c r="EB88" s="10" t="str">
        <f>IFERROR(__xludf.DUMMYFUNCTION("""COMPUTED_VALUE"""),"-")</f>
        <v>-</v>
      </c>
      <c r="EC88" s="10" t="str">
        <f>IFERROR(__xludf.DUMMYFUNCTION("""COMPUTED_VALUE"""),"-")</f>
        <v>-</v>
      </c>
      <c r="ED88" s="10" t="str">
        <f>IFERROR(__xludf.DUMMYFUNCTION("""COMPUTED_VALUE"""),"-")</f>
        <v>-</v>
      </c>
      <c r="EE88" s="10" t="str">
        <f>IFERROR(__xludf.DUMMYFUNCTION("""COMPUTED_VALUE"""),"-")</f>
        <v>-</v>
      </c>
      <c r="EF88" s="10" t="str">
        <f>IFERROR(__xludf.DUMMYFUNCTION("""COMPUTED_VALUE"""),"-")</f>
        <v>-</v>
      </c>
      <c r="EG88" s="10" t="str">
        <f>IFERROR(__xludf.DUMMYFUNCTION("""COMPUTED_VALUE"""),"-")</f>
        <v>-</v>
      </c>
      <c r="EH88" s="10" t="str">
        <f>IFERROR(__xludf.DUMMYFUNCTION("""COMPUTED_VALUE"""),"-")</f>
        <v>-</v>
      </c>
      <c r="EI88" s="10" t="str">
        <f>IFERROR(__xludf.DUMMYFUNCTION("""COMPUTED_VALUE"""),"-")</f>
        <v>-</v>
      </c>
      <c r="EJ88" s="10" t="str">
        <f>IFERROR(__xludf.DUMMYFUNCTION("""COMPUTED_VALUE"""),"-")</f>
        <v>-</v>
      </c>
      <c r="EK88" s="10" t="str">
        <f>IFERROR(__xludf.DUMMYFUNCTION("""COMPUTED_VALUE"""),"-")</f>
        <v>-</v>
      </c>
      <c r="EL88" s="10" t="str">
        <f>IFERROR(__xludf.DUMMYFUNCTION("""COMPUTED_VALUE"""),"-")</f>
        <v>-</v>
      </c>
      <c r="EM88" s="10" t="str">
        <f>IFERROR(__xludf.DUMMYFUNCTION("""COMPUTED_VALUE"""),"-")</f>
        <v>-</v>
      </c>
      <c r="EN88" s="10" t="str">
        <f>IFERROR(__xludf.DUMMYFUNCTION("""COMPUTED_VALUE"""),"-")</f>
        <v>-</v>
      </c>
      <c r="EO88" s="10" t="str">
        <f>IFERROR(__xludf.DUMMYFUNCTION("""COMPUTED_VALUE"""),"-")</f>
        <v>-</v>
      </c>
      <c r="EP88" s="10" t="str">
        <f>IFERROR(__xludf.DUMMYFUNCTION("""COMPUTED_VALUE"""),"-")</f>
        <v>-</v>
      </c>
      <c r="EQ88" s="10" t="str">
        <f>IFERROR(__xludf.DUMMYFUNCTION("""COMPUTED_VALUE"""),"-")</f>
        <v>-</v>
      </c>
      <c r="ER88" s="10" t="str">
        <f>IFERROR(__xludf.DUMMYFUNCTION("""COMPUTED_VALUE"""),"-")</f>
        <v>-</v>
      </c>
      <c r="ES88" s="10" t="str">
        <f>IFERROR(__xludf.DUMMYFUNCTION("""COMPUTED_VALUE"""),"-")</f>
        <v>-</v>
      </c>
      <c r="ET88" s="10" t="str">
        <f>IFERROR(__xludf.DUMMYFUNCTION("""COMPUTED_VALUE"""),"-")</f>
        <v>-</v>
      </c>
      <c r="EU88" s="10" t="str">
        <f>IFERROR(__xludf.DUMMYFUNCTION("""COMPUTED_VALUE"""),"-")</f>
        <v>-</v>
      </c>
      <c r="EV88" s="10" t="str">
        <f>IFERROR(__xludf.DUMMYFUNCTION("""COMPUTED_VALUE"""),"-")</f>
        <v>-</v>
      </c>
      <c r="EW88" s="10" t="str">
        <f>IFERROR(__xludf.DUMMYFUNCTION("""COMPUTED_VALUE"""),"-")</f>
        <v>-</v>
      </c>
      <c r="EX88" s="10" t="str">
        <f>IFERROR(__xludf.DUMMYFUNCTION("""COMPUTED_VALUE"""),"-")</f>
        <v>-</v>
      </c>
      <c r="EY88" s="10" t="str">
        <f>IFERROR(__xludf.DUMMYFUNCTION("""COMPUTED_VALUE"""),"-")</f>
        <v>-</v>
      </c>
      <c r="EZ88" s="10" t="str">
        <f>IFERROR(__xludf.DUMMYFUNCTION("""COMPUTED_VALUE"""),"-")</f>
        <v>-</v>
      </c>
      <c r="FA88" s="10" t="str">
        <f>IFERROR(__xludf.DUMMYFUNCTION("""COMPUTED_VALUE"""),"-")</f>
        <v>-</v>
      </c>
      <c r="FB88" s="10" t="str">
        <f>IFERROR(__xludf.DUMMYFUNCTION("""COMPUTED_VALUE"""),"-")</f>
        <v>-</v>
      </c>
      <c r="FC88" s="10" t="str">
        <f>IFERROR(__xludf.DUMMYFUNCTION("""COMPUTED_VALUE"""),"-")</f>
        <v>-</v>
      </c>
      <c r="FD88" s="11" t="str">
        <f>IFERROR(__xludf.DUMMYFUNCTION("""COMPUTED_VALUE"""),"-")</f>
        <v>-</v>
      </c>
      <c r="FE88" s="10" t="str">
        <f>IFERROR(__xludf.DUMMYFUNCTION("""COMPUTED_VALUE"""),"-")</f>
        <v>-</v>
      </c>
      <c r="FF88" s="10" t="str">
        <f>IFERROR(__xludf.DUMMYFUNCTION("""COMPUTED_VALUE"""),"-")</f>
        <v>-</v>
      </c>
      <c r="FG88" s="10" t="str">
        <f>IFERROR(__xludf.DUMMYFUNCTION("""COMPUTED_VALUE"""),"-")</f>
        <v>-</v>
      </c>
      <c r="FH88" s="10" t="str">
        <f>IFERROR(__xludf.DUMMYFUNCTION("""COMPUTED_VALUE"""),"-")</f>
        <v>-</v>
      </c>
      <c r="FI88" s="10" t="str">
        <f>IFERROR(__xludf.DUMMYFUNCTION("""COMPUTED_VALUE"""),"-")</f>
        <v>-</v>
      </c>
      <c r="FJ88" s="10" t="str">
        <f>IFERROR(__xludf.DUMMYFUNCTION("""COMPUTED_VALUE"""),"-")</f>
        <v>-</v>
      </c>
      <c r="FK88" s="10" t="str">
        <f>IFERROR(__xludf.DUMMYFUNCTION("""COMPUTED_VALUE"""),"-")</f>
        <v>-</v>
      </c>
      <c r="FL88" s="10" t="str">
        <f>IFERROR(__xludf.DUMMYFUNCTION("""COMPUTED_VALUE"""),"-")</f>
        <v>-</v>
      </c>
      <c r="FM88" s="10" t="str">
        <f>IFERROR(__xludf.DUMMYFUNCTION("""COMPUTED_VALUE"""),"-")</f>
        <v>-</v>
      </c>
      <c r="FN88" s="10" t="str">
        <f>IFERROR(__xludf.DUMMYFUNCTION("""COMPUTED_VALUE"""),"-")</f>
        <v>-</v>
      </c>
      <c r="FO88" s="10" t="str">
        <f>IFERROR(__xludf.DUMMYFUNCTION("""COMPUTED_VALUE"""),"-")</f>
        <v>-</v>
      </c>
      <c r="FP88" s="10" t="str">
        <f>IFERROR(__xludf.DUMMYFUNCTION("""COMPUTED_VALUE"""),"-")</f>
        <v>-</v>
      </c>
      <c r="FQ88" s="10" t="str">
        <f>IFERROR(__xludf.DUMMYFUNCTION("""COMPUTED_VALUE"""),"-")</f>
        <v>-</v>
      </c>
      <c r="FR88" s="10" t="str">
        <f>IFERROR(__xludf.DUMMYFUNCTION("""COMPUTED_VALUE"""),"-")</f>
        <v>-</v>
      </c>
      <c r="FS88" s="10" t="str">
        <f>IFERROR(__xludf.DUMMYFUNCTION("""COMPUTED_VALUE"""),"-")</f>
        <v>-</v>
      </c>
      <c r="FT88" s="10" t="str">
        <f>IFERROR(__xludf.DUMMYFUNCTION("""COMPUTED_VALUE"""),"-")</f>
        <v>-</v>
      </c>
      <c r="FU88" s="10" t="str">
        <f>IFERROR(__xludf.DUMMYFUNCTION("""COMPUTED_VALUE"""),"-")</f>
        <v>-</v>
      </c>
      <c r="FV88" s="10" t="str">
        <f>IFERROR(__xludf.DUMMYFUNCTION("""COMPUTED_VALUE"""),"-")</f>
        <v>-</v>
      </c>
      <c r="FW88" s="10" t="str">
        <f>IFERROR(__xludf.DUMMYFUNCTION("""COMPUTED_VALUE"""),"-")</f>
        <v>-</v>
      </c>
      <c r="FX88" s="10" t="str">
        <f>IFERROR(__xludf.DUMMYFUNCTION("""COMPUTED_VALUE"""),"-")</f>
        <v>-</v>
      </c>
      <c r="FY88" s="10" t="str">
        <f>IFERROR(__xludf.DUMMYFUNCTION("""COMPUTED_VALUE"""),"-")</f>
        <v>-</v>
      </c>
      <c r="FZ88" s="10" t="str">
        <f>IFERROR(__xludf.DUMMYFUNCTION("""COMPUTED_VALUE"""),"-")</f>
        <v>-</v>
      </c>
      <c r="GA88" s="10" t="str">
        <f>IFERROR(__xludf.DUMMYFUNCTION("""COMPUTED_VALUE"""),"-")</f>
        <v>-</v>
      </c>
      <c r="GB88" s="10" t="str">
        <f>IFERROR(__xludf.DUMMYFUNCTION("""COMPUTED_VALUE"""),"-")</f>
        <v>-</v>
      </c>
      <c r="GC88" s="10" t="str">
        <f>IFERROR(__xludf.DUMMYFUNCTION("""COMPUTED_VALUE"""),"-")</f>
        <v>-</v>
      </c>
      <c r="GD88" s="10" t="str">
        <f>IFERROR(__xludf.DUMMYFUNCTION("""COMPUTED_VALUE"""),"-")</f>
        <v>-</v>
      </c>
      <c r="GE88" s="10" t="str">
        <f>IFERROR(__xludf.DUMMYFUNCTION("""COMPUTED_VALUE"""),"-")</f>
        <v>-</v>
      </c>
      <c r="GF88" s="10" t="str">
        <f>IFERROR(__xludf.DUMMYFUNCTION("""COMPUTED_VALUE"""),"-")</f>
        <v>-</v>
      </c>
      <c r="GG88" s="10" t="str">
        <f>IFERROR(__xludf.DUMMYFUNCTION("""COMPUTED_VALUE"""),"-")</f>
        <v>-</v>
      </c>
      <c r="GH88" s="10" t="str">
        <f>IFERROR(__xludf.DUMMYFUNCTION("""COMPUTED_VALUE"""),"-")</f>
        <v>-</v>
      </c>
      <c r="GI88" s="10" t="str">
        <f>IFERROR(__xludf.DUMMYFUNCTION("""COMPUTED_VALUE"""),"-")</f>
        <v>-</v>
      </c>
      <c r="GJ88" s="10" t="str">
        <f>IFERROR(__xludf.DUMMYFUNCTION("""COMPUTED_VALUE"""),"-")</f>
        <v>-</v>
      </c>
      <c r="GK88" s="10" t="str">
        <f>IFERROR(__xludf.DUMMYFUNCTION("""COMPUTED_VALUE"""),"-")</f>
        <v>-</v>
      </c>
      <c r="GL88" s="10" t="str">
        <f>IFERROR(__xludf.DUMMYFUNCTION("""COMPUTED_VALUE"""),"-")</f>
        <v>-</v>
      </c>
      <c r="GM88" s="10" t="str">
        <f>IFERROR(__xludf.DUMMYFUNCTION("""COMPUTED_VALUE"""),"-")</f>
        <v>-</v>
      </c>
      <c r="GN88" s="10" t="str">
        <f>IFERROR(__xludf.DUMMYFUNCTION("""COMPUTED_VALUE"""),"-")</f>
        <v>-</v>
      </c>
      <c r="GO88" s="10" t="str">
        <f>IFERROR(__xludf.DUMMYFUNCTION("""COMPUTED_VALUE"""),"-")</f>
        <v>-</v>
      </c>
      <c r="GP88" s="10" t="str">
        <f>IFERROR(__xludf.DUMMYFUNCTION("""COMPUTED_VALUE"""),"-")</f>
        <v>-</v>
      </c>
      <c r="GQ88" s="10" t="str">
        <f>IFERROR(__xludf.DUMMYFUNCTION("""COMPUTED_VALUE"""),"-")</f>
        <v>-</v>
      </c>
      <c r="GR88" s="10" t="str">
        <f>IFERROR(__xludf.DUMMYFUNCTION("""COMPUTED_VALUE"""),"-")</f>
        <v>-</v>
      </c>
      <c r="GS88" s="10" t="str">
        <f>IFERROR(__xludf.DUMMYFUNCTION("""COMPUTED_VALUE"""),"-")</f>
        <v>-</v>
      </c>
      <c r="GT88" s="10" t="str">
        <f>IFERROR(__xludf.DUMMYFUNCTION("""COMPUTED_VALUE"""),"-")</f>
        <v>-</v>
      </c>
      <c r="GU88" s="10" t="str">
        <f>IFERROR(__xludf.DUMMYFUNCTION("""COMPUTED_VALUE"""),"-")</f>
        <v>-</v>
      </c>
      <c r="GV88" s="10" t="str">
        <f>IFERROR(__xludf.DUMMYFUNCTION("""COMPUTED_VALUE"""),"-")</f>
        <v>-</v>
      </c>
      <c r="GW88" s="10" t="str">
        <f>IFERROR(__xludf.DUMMYFUNCTION("""COMPUTED_VALUE"""),"-")</f>
        <v>-</v>
      </c>
      <c r="GX88" s="10" t="str">
        <f>IFERROR(__xludf.DUMMYFUNCTION("""COMPUTED_VALUE"""),"-")</f>
        <v>-</v>
      </c>
      <c r="GY88" s="10" t="str">
        <f>IFERROR(__xludf.DUMMYFUNCTION("""COMPUTED_VALUE"""),"-")</f>
        <v>-</v>
      </c>
      <c r="GZ88" s="10" t="str">
        <f>IFERROR(__xludf.DUMMYFUNCTION("""COMPUTED_VALUE"""),"-")</f>
        <v>-</v>
      </c>
      <c r="HA88" s="10" t="str">
        <f>IFERROR(__xludf.DUMMYFUNCTION("""COMPUTED_VALUE"""),"-")</f>
        <v>-</v>
      </c>
      <c r="HB88" s="10" t="str">
        <f>IFERROR(__xludf.DUMMYFUNCTION("""COMPUTED_VALUE"""),"-")</f>
        <v>-</v>
      </c>
      <c r="HC88" s="10" t="str">
        <f>IFERROR(__xludf.DUMMYFUNCTION("""COMPUTED_VALUE"""),"-")</f>
        <v>-</v>
      </c>
      <c r="HD88" s="10" t="str">
        <f>IFERROR(__xludf.DUMMYFUNCTION("""COMPUTED_VALUE"""),"-")</f>
        <v>-</v>
      </c>
      <c r="HE88" s="10" t="str">
        <f>IFERROR(__xludf.DUMMYFUNCTION("""COMPUTED_VALUE"""),"-")</f>
        <v>-</v>
      </c>
      <c r="HF88" s="10" t="str">
        <f>IFERROR(__xludf.DUMMYFUNCTION("""COMPUTED_VALUE"""),"-")</f>
        <v>-</v>
      </c>
      <c r="HG88" s="10" t="str">
        <f>IFERROR(__xludf.DUMMYFUNCTION("""COMPUTED_VALUE"""),"-")</f>
        <v>-</v>
      </c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</row>
    <row r="89">
      <c r="A89" s="7"/>
      <c r="B89" s="8"/>
      <c r="C89" s="8" t="str">
        <f t="shared" si="1"/>
        <v>84 - 90</v>
      </c>
      <c r="D89" s="7" t="str">
        <f>IFERROR(__xludf.DUMMYFUNCTION("""COMPUTED_VALUE"""),"ChuckySRB")</f>
        <v>ChuckySRB</v>
      </c>
      <c r="E89" s="7" t="str">
        <f>IFERROR(__xludf.DUMMYFUNCTION("""COMPUTED_VALUE"""),"Časlav")</f>
        <v>Časlav</v>
      </c>
      <c r="F89" s="7" t="str">
        <f>IFERROR(__xludf.DUMMYFUNCTION("""COMPUTED_VALUE"""),"Petronić")</f>
        <v>Petronić</v>
      </c>
      <c r="G89" s="9">
        <f>IFERROR(__xludf.DUMMYFUNCTION("""COMPUTED_VALUE"""),0.0)</f>
        <v>0</v>
      </c>
      <c r="H89" s="7" t="str">
        <f>IFERROR(__xludf.DUMMYFUNCTION("""COMPUTED_VALUE"""),"ODOBREN")</f>
        <v>ODOBREN</v>
      </c>
      <c r="I89" s="7" t="str">
        <f>IFERROR(__xludf.DUMMYFUNCTION("""COMPUTED_VALUE"""),"Vračar")</f>
        <v>Vračar</v>
      </c>
      <c r="J89" s="7" t="str">
        <f>IFERROR(__xludf.DUMMYFUNCTION("""COMPUTED_VALUE"""),"Treća beogradska gimnazija")</f>
        <v>Treća beogradska gimnazija</v>
      </c>
      <c r="K89" s="7" t="str">
        <f>IFERROR(__xludf.DUMMYFUNCTION("""COMPUTED_VALUE"""),"IV")</f>
        <v>IV</v>
      </c>
      <c r="L89" s="7" t="str">
        <f>IFERROR(__xludf.DUMMYFUNCTION("""COMPUTED_VALUE"""),"B")</f>
        <v>B</v>
      </c>
      <c r="M89" s="7"/>
      <c r="N89" s="11">
        <f>IFERROR(__xludf.DUMMYFUNCTION("""COMPUTED_VALUE"""),0.0)</f>
        <v>0</v>
      </c>
      <c r="O89" s="10">
        <f>IFERROR(__xludf.DUMMYFUNCTION("""COMPUTED_VALUE"""),0.0)</f>
        <v>0</v>
      </c>
      <c r="P89" s="10" t="str">
        <f>IFERROR(__xludf.DUMMYFUNCTION("""COMPUTED_VALUE"""),"-")</f>
        <v>-</v>
      </c>
      <c r="Q89" s="10" t="str">
        <f>IFERROR(__xludf.DUMMYFUNCTION("""COMPUTED_VALUE"""),"-")</f>
        <v>-</v>
      </c>
      <c r="R89" s="10" t="str">
        <f>IFERROR(__xludf.DUMMYFUNCTION("""COMPUTED_VALUE"""),"-")</f>
        <v>-</v>
      </c>
      <c r="S89" s="10" t="str">
        <f>IFERROR(__xludf.DUMMYFUNCTION("""COMPUTED_VALUE"""),"-")</f>
        <v>-</v>
      </c>
      <c r="T89" s="11" t="str">
        <f>IFERROR(__xludf.DUMMYFUNCTION("""COMPUTED_VALUE"""),"TLE")</f>
        <v>TLE</v>
      </c>
      <c r="U89" s="10" t="str">
        <f>IFERROR(__xludf.DUMMYFUNCTION("""COMPUTED_VALUE"""),"TLE")</f>
        <v>TLE</v>
      </c>
      <c r="V89" s="10" t="str">
        <f>IFERROR(__xludf.DUMMYFUNCTION("""COMPUTED_VALUE"""),"TLE")</f>
        <v>TLE</v>
      </c>
      <c r="W89" s="10" t="str">
        <f>IFERROR(__xludf.DUMMYFUNCTION("""COMPUTED_VALUE"""),"TLE")</f>
        <v>TLE</v>
      </c>
      <c r="X89" s="10" t="str">
        <f>IFERROR(__xludf.DUMMYFUNCTION("""COMPUTED_VALUE"""),"TLE")</f>
        <v>TLE</v>
      </c>
      <c r="Y89" s="10" t="str">
        <f>IFERROR(__xludf.DUMMYFUNCTION("""COMPUTED_VALUE"""),"TLE")</f>
        <v>TLE</v>
      </c>
      <c r="Z89" s="10" t="str">
        <f>IFERROR(__xludf.DUMMYFUNCTION("""COMPUTED_VALUE"""),"TLE")</f>
        <v>TLE</v>
      </c>
      <c r="AA89" s="10" t="str">
        <f>IFERROR(__xludf.DUMMYFUNCTION("""COMPUTED_VALUE"""),"TLE")</f>
        <v>TLE</v>
      </c>
      <c r="AB89" s="10" t="str">
        <f>IFERROR(__xludf.DUMMYFUNCTION("""COMPUTED_VALUE"""),"TLE")</f>
        <v>TLE</v>
      </c>
      <c r="AC89" s="10" t="str">
        <f>IFERROR(__xludf.DUMMYFUNCTION("""COMPUTED_VALUE"""),"TLE")</f>
        <v>TLE</v>
      </c>
      <c r="AD89" s="10" t="str">
        <f>IFERROR(__xludf.DUMMYFUNCTION("""COMPUTED_VALUE"""),"TLE")</f>
        <v>TLE</v>
      </c>
      <c r="AE89" s="10" t="str">
        <f>IFERROR(__xludf.DUMMYFUNCTION("""COMPUTED_VALUE"""),"TLE")</f>
        <v>TLE</v>
      </c>
      <c r="AF89" s="10" t="str">
        <f>IFERROR(__xludf.DUMMYFUNCTION("""COMPUTED_VALUE"""),"TLE")</f>
        <v>TLE</v>
      </c>
      <c r="AG89" s="10" t="str">
        <f>IFERROR(__xludf.DUMMYFUNCTION("""COMPUTED_VALUE"""),"TLE")</f>
        <v>TLE</v>
      </c>
      <c r="AH89" s="10" t="str">
        <f>IFERROR(__xludf.DUMMYFUNCTION("""COMPUTED_VALUE"""),"TLE")</f>
        <v>TLE</v>
      </c>
      <c r="AI89" s="10" t="str">
        <f>IFERROR(__xludf.DUMMYFUNCTION("""COMPUTED_VALUE"""),"TLE")</f>
        <v>TLE</v>
      </c>
      <c r="AJ89" s="10" t="str">
        <f>IFERROR(__xludf.DUMMYFUNCTION("""COMPUTED_VALUE"""),"TLE")</f>
        <v>TLE</v>
      </c>
      <c r="AK89" s="10" t="str">
        <f>IFERROR(__xludf.DUMMYFUNCTION("""COMPUTED_VALUE"""),"TLE")</f>
        <v>TLE</v>
      </c>
      <c r="AL89" s="10" t="str">
        <f>IFERROR(__xludf.DUMMYFUNCTION("""COMPUTED_VALUE"""),"TLE")</f>
        <v>TLE</v>
      </c>
      <c r="AM89" s="10" t="str">
        <f>IFERROR(__xludf.DUMMYFUNCTION("""COMPUTED_VALUE"""),"TLE")</f>
        <v>TLE</v>
      </c>
      <c r="AN89" s="11" t="str">
        <f>IFERROR(__xludf.DUMMYFUNCTION("""COMPUTED_VALUE"""),"WA")</f>
        <v>WA</v>
      </c>
      <c r="AO89" s="10" t="str">
        <f>IFERROR(__xludf.DUMMYFUNCTION("""COMPUTED_VALUE"""),"WA")</f>
        <v>WA</v>
      </c>
      <c r="AP89" s="10">
        <f>IFERROR(__xludf.DUMMYFUNCTION("""COMPUTED_VALUE"""),1.0)</f>
        <v>1</v>
      </c>
      <c r="AQ89" s="10">
        <f>IFERROR(__xludf.DUMMYFUNCTION("""COMPUTED_VALUE"""),1.0)</f>
        <v>1</v>
      </c>
      <c r="AR89" s="10" t="str">
        <f>IFERROR(__xludf.DUMMYFUNCTION("""COMPUTED_VALUE"""),"WA")</f>
        <v>WA</v>
      </c>
      <c r="AS89" s="10">
        <f>IFERROR(__xludf.DUMMYFUNCTION("""COMPUTED_VALUE"""),1.0)</f>
        <v>1</v>
      </c>
      <c r="AT89" s="10" t="str">
        <f>IFERROR(__xludf.DUMMYFUNCTION("""COMPUTED_VALUE"""),"WA")</f>
        <v>WA</v>
      </c>
      <c r="AU89" s="10" t="str">
        <f>IFERROR(__xludf.DUMMYFUNCTION("""COMPUTED_VALUE"""),"WA")</f>
        <v>WA</v>
      </c>
      <c r="AV89" s="10" t="str">
        <f>IFERROR(__xludf.DUMMYFUNCTION("""COMPUTED_VALUE"""),"WA")</f>
        <v>WA</v>
      </c>
      <c r="AW89" s="10" t="str">
        <f>IFERROR(__xludf.DUMMYFUNCTION("""COMPUTED_VALUE"""),"WA")</f>
        <v>WA</v>
      </c>
      <c r="AX89" s="10" t="str">
        <f>IFERROR(__xludf.DUMMYFUNCTION("""COMPUTED_VALUE"""),"RTE")</f>
        <v>RTE</v>
      </c>
      <c r="AY89" s="10">
        <f>IFERROR(__xludf.DUMMYFUNCTION("""COMPUTED_VALUE"""),1.0)</f>
        <v>1</v>
      </c>
      <c r="AZ89" s="10" t="str">
        <f>IFERROR(__xludf.DUMMYFUNCTION("""COMPUTED_VALUE"""),"WA")</f>
        <v>WA</v>
      </c>
      <c r="BA89" s="10" t="str">
        <f>IFERROR(__xludf.DUMMYFUNCTION("""COMPUTED_VALUE"""),"WA")</f>
        <v>WA</v>
      </c>
      <c r="BB89" s="10" t="str">
        <f>IFERROR(__xludf.DUMMYFUNCTION("""COMPUTED_VALUE"""),"WA")</f>
        <v>WA</v>
      </c>
      <c r="BC89" s="10" t="str">
        <f>IFERROR(__xludf.DUMMYFUNCTION("""COMPUTED_VALUE"""),"WA")</f>
        <v>WA</v>
      </c>
      <c r="BD89" s="10" t="str">
        <f>IFERROR(__xludf.DUMMYFUNCTION("""COMPUTED_VALUE"""),"WA")</f>
        <v>WA</v>
      </c>
      <c r="BE89" s="10">
        <f>IFERROR(__xludf.DUMMYFUNCTION("""COMPUTED_VALUE"""),1.0)</f>
        <v>1</v>
      </c>
      <c r="BF89" s="10" t="str">
        <f>IFERROR(__xludf.DUMMYFUNCTION("""COMPUTED_VALUE"""),"WA")</f>
        <v>WA</v>
      </c>
      <c r="BG89" s="10" t="str">
        <f>IFERROR(__xludf.DUMMYFUNCTION("""COMPUTED_VALUE"""),"RTE")</f>
        <v>RTE</v>
      </c>
      <c r="BH89" s="10" t="str">
        <f>IFERROR(__xludf.DUMMYFUNCTION("""COMPUTED_VALUE"""),"WA")</f>
        <v>WA</v>
      </c>
      <c r="BI89" s="10" t="str">
        <f>IFERROR(__xludf.DUMMYFUNCTION("""COMPUTED_VALUE"""),"WA")</f>
        <v>WA</v>
      </c>
      <c r="BJ89" s="10" t="str">
        <f>IFERROR(__xludf.DUMMYFUNCTION("""COMPUTED_VALUE"""),"WA")</f>
        <v>WA</v>
      </c>
      <c r="BK89" s="10" t="str">
        <f>IFERROR(__xludf.DUMMYFUNCTION("""COMPUTED_VALUE"""),"WA")</f>
        <v>WA</v>
      </c>
      <c r="BL89" s="11" t="str">
        <f>IFERROR(__xludf.DUMMYFUNCTION("""COMPUTED_VALUE"""),"-")</f>
        <v>-</v>
      </c>
      <c r="BM89" s="10" t="str">
        <f>IFERROR(__xludf.DUMMYFUNCTION("""COMPUTED_VALUE"""),"-")</f>
        <v>-</v>
      </c>
      <c r="BN89" s="10" t="str">
        <f>IFERROR(__xludf.DUMMYFUNCTION("""COMPUTED_VALUE"""),"-")</f>
        <v>-</v>
      </c>
      <c r="BO89" s="10" t="str">
        <f>IFERROR(__xludf.DUMMYFUNCTION("""COMPUTED_VALUE"""),"-")</f>
        <v>-</v>
      </c>
      <c r="BP89" s="10" t="str">
        <f>IFERROR(__xludf.DUMMYFUNCTION("""COMPUTED_VALUE"""),"-")</f>
        <v>-</v>
      </c>
      <c r="BQ89" s="10" t="str">
        <f>IFERROR(__xludf.DUMMYFUNCTION("""COMPUTED_VALUE"""),"-")</f>
        <v>-</v>
      </c>
      <c r="BR89" s="10" t="str">
        <f>IFERROR(__xludf.DUMMYFUNCTION("""COMPUTED_VALUE"""),"-")</f>
        <v>-</v>
      </c>
      <c r="BS89" s="10" t="str">
        <f>IFERROR(__xludf.DUMMYFUNCTION("""COMPUTED_VALUE"""),"-")</f>
        <v>-</v>
      </c>
      <c r="BT89" s="10" t="str">
        <f>IFERROR(__xludf.DUMMYFUNCTION("""COMPUTED_VALUE"""),"-")</f>
        <v>-</v>
      </c>
      <c r="BU89" s="10" t="str">
        <f>IFERROR(__xludf.DUMMYFUNCTION("""COMPUTED_VALUE"""),"-")</f>
        <v>-</v>
      </c>
      <c r="BV89" s="10" t="str">
        <f>IFERROR(__xludf.DUMMYFUNCTION("""COMPUTED_VALUE"""),"-")</f>
        <v>-</v>
      </c>
      <c r="BW89" s="10" t="str">
        <f>IFERROR(__xludf.DUMMYFUNCTION("""COMPUTED_VALUE"""),"-")</f>
        <v>-</v>
      </c>
      <c r="BX89" s="10" t="str">
        <f>IFERROR(__xludf.DUMMYFUNCTION("""COMPUTED_VALUE"""),"-")</f>
        <v>-</v>
      </c>
      <c r="BY89" s="10" t="str">
        <f>IFERROR(__xludf.DUMMYFUNCTION("""COMPUTED_VALUE"""),"-")</f>
        <v>-</v>
      </c>
      <c r="BZ89" s="10" t="str">
        <f>IFERROR(__xludf.DUMMYFUNCTION("""COMPUTED_VALUE"""),"-")</f>
        <v>-</v>
      </c>
      <c r="CA89" s="10" t="str">
        <f>IFERROR(__xludf.DUMMYFUNCTION("""COMPUTED_VALUE"""),"-")</f>
        <v>-</v>
      </c>
      <c r="CB89" s="10" t="str">
        <f>IFERROR(__xludf.DUMMYFUNCTION("""COMPUTED_VALUE"""),"-")</f>
        <v>-</v>
      </c>
      <c r="CC89" s="10" t="str">
        <f>IFERROR(__xludf.DUMMYFUNCTION("""COMPUTED_VALUE"""),"-")</f>
        <v>-</v>
      </c>
      <c r="CD89" s="10" t="str">
        <f>IFERROR(__xludf.DUMMYFUNCTION("""COMPUTED_VALUE"""),"-")</f>
        <v>-</v>
      </c>
      <c r="CE89" s="10" t="str">
        <f>IFERROR(__xludf.DUMMYFUNCTION("""COMPUTED_VALUE"""),"-")</f>
        <v>-</v>
      </c>
      <c r="CF89" s="10" t="str">
        <f>IFERROR(__xludf.DUMMYFUNCTION("""COMPUTED_VALUE"""),"-")</f>
        <v>-</v>
      </c>
      <c r="CG89" s="10" t="str">
        <f>IFERROR(__xludf.DUMMYFUNCTION("""COMPUTED_VALUE"""),"-")</f>
        <v>-</v>
      </c>
      <c r="CH89" s="10" t="str">
        <f>IFERROR(__xludf.DUMMYFUNCTION("""COMPUTED_VALUE"""),"-")</f>
        <v>-</v>
      </c>
      <c r="CI89" s="10" t="str">
        <f>IFERROR(__xludf.DUMMYFUNCTION("""COMPUTED_VALUE"""),"-")</f>
        <v>-</v>
      </c>
      <c r="CJ89" s="10" t="str">
        <f>IFERROR(__xludf.DUMMYFUNCTION("""COMPUTED_VALUE"""),"-")</f>
        <v>-</v>
      </c>
      <c r="CK89" s="10" t="str">
        <f>IFERROR(__xludf.DUMMYFUNCTION("""COMPUTED_VALUE"""),"-")</f>
        <v>-</v>
      </c>
      <c r="CL89" s="10" t="str">
        <f>IFERROR(__xludf.DUMMYFUNCTION("""COMPUTED_VALUE"""),"-")</f>
        <v>-</v>
      </c>
      <c r="CM89" s="10" t="str">
        <f>IFERROR(__xludf.DUMMYFUNCTION("""COMPUTED_VALUE"""),"-")</f>
        <v>-</v>
      </c>
      <c r="CN89" s="10" t="str">
        <f>IFERROR(__xludf.DUMMYFUNCTION("""COMPUTED_VALUE"""),"-")</f>
        <v>-</v>
      </c>
      <c r="CO89" s="11" t="str">
        <f>IFERROR(__xludf.DUMMYFUNCTION("""COMPUTED_VALUE"""),"-")</f>
        <v>-</v>
      </c>
      <c r="CP89" s="10" t="str">
        <f>IFERROR(__xludf.DUMMYFUNCTION("""COMPUTED_VALUE"""),"-")</f>
        <v>-</v>
      </c>
      <c r="CQ89" s="10" t="str">
        <f>IFERROR(__xludf.DUMMYFUNCTION("""COMPUTED_VALUE"""),"-")</f>
        <v>-</v>
      </c>
      <c r="CR89" s="10" t="str">
        <f>IFERROR(__xludf.DUMMYFUNCTION("""COMPUTED_VALUE"""),"-")</f>
        <v>-</v>
      </c>
      <c r="CS89" s="10" t="str">
        <f>IFERROR(__xludf.DUMMYFUNCTION("""COMPUTED_VALUE"""),"-")</f>
        <v>-</v>
      </c>
      <c r="CT89" s="10" t="str">
        <f>IFERROR(__xludf.DUMMYFUNCTION("""COMPUTED_VALUE"""),"-")</f>
        <v>-</v>
      </c>
      <c r="CU89" s="10" t="str">
        <f>IFERROR(__xludf.DUMMYFUNCTION("""COMPUTED_VALUE"""),"-")</f>
        <v>-</v>
      </c>
      <c r="CV89" s="10" t="str">
        <f>IFERROR(__xludf.DUMMYFUNCTION("""COMPUTED_VALUE"""),"-")</f>
        <v>-</v>
      </c>
      <c r="CW89" s="10" t="str">
        <f>IFERROR(__xludf.DUMMYFUNCTION("""COMPUTED_VALUE"""),"-")</f>
        <v>-</v>
      </c>
      <c r="CX89" s="10" t="str">
        <f>IFERROR(__xludf.DUMMYFUNCTION("""COMPUTED_VALUE"""),"-")</f>
        <v>-</v>
      </c>
      <c r="CY89" s="10" t="str">
        <f>IFERROR(__xludf.DUMMYFUNCTION("""COMPUTED_VALUE"""),"-")</f>
        <v>-</v>
      </c>
      <c r="CZ89" s="10" t="str">
        <f>IFERROR(__xludf.DUMMYFUNCTION("""COMPUTED_VALUE"""),"-")</f>
        <v>-</v>
      </c>
      <c r="DA89" s="10" t="str">
        <f>IFERROR(__xludf.DUMMYFUNCTION("""COMPUTED_VALUE"""),"-")</f>
        <v>-</v>
      </c>
      <c r="DB89" s="10" t="str">
        <f>IFERROR(__xludf.DUMMYFUNCTION("""COMPUTED_VALUE"""),"-")</f>
        <v>-</v>
      </c>
      <c r="DC89" s="10" t="str">
        <f>IFERROR(__xludf.DUMMYFUNCTION("""COMPUTED_VALUE"""),"-")</f>
        <v>-</v>
      </c>
      <c r="DD89" s="10" t="str">
        <f>IFERROR(__xludf.DUMMYFUNCTION("""COMPUTED_VALUE"""),"-")</f>
        <v>-</v>
      </c>
      <c r="DE89" s="10" t="str">
        <f>IFERROR(__xludf.DUMMYFUNCTION("""COMPUTED_VALUE"""),"-")</f>
        <v>-</v>
      </c>
      <c r="DF89" s="10" t="str">
        <f>IFERROR(__xludf.DUMMYFUNCTION("""COMPUTED_VALUE"""),"-")</f>
        <v>-</v>
      </c>
      <c r="DG89" s="10" t="str">
        <f>IFERROR(__xludf.DUMMYFUNCTION("""COMPUTED_VALUE"""),"-")</f>
        <v>-</v>
      </c>
      <c r="DH89" s="10" t="str">
        <f>IFERROR(__xludf.DUMMYFUNCTION("""COMPUTED_VALUE"""),"-")</f>
        <v>-</v>
      </c>
      <c r="DI89" s="10" t="str">
        <f>IFERROR(__xludf.DUMMYFUNCTION("""COMPUTED_VALUE"""),"-")</f>
        <v>-</v>
      </c>
      <c r="DJ89" s="10" t="str">
        <f>IFERROR(__xludf.DUMMYFUNCTION("""COMPUTED_VALUE"""),"-")</f>
        <v>-</v>
      </c>
      <c r="DK89" s="10" t="str">
        <f>IFERROR(__xludf.DUMMYFUNCTION("""COMPUTED_VALUE"""),"-")</f>
        <v>-</v>
      </c>
      <c r="DL89" s="10" t="str">
        <f>IFERROR(__xludf.DUMMYFUNCTION("""COMPUTED_VALUE"""),"-")</f>
        <v>-</v>
      </c>
      <c r="DM89" s="10" t="str">
        <f>IFERROR(__xludf.DUMMYFUNCTION("""COMPUTED_VALUE"""),"-")</f>
        <v>-</v>
      </c>
      <c r="DN89" s="10" t="str">
        <f>IFERROR(__xludf.DUMMYFUNCTION("""COMPUTED_VALUE"""),"-")</f>
        <v>-</v>
      </c>
      <c r="DO89" s="10" t="str">
        <f>IFERROR(__xludf.DUMMYFUNCTION("""COMPUTED_VALUE"""),"-")</f>
        <v>-</v>
      </c>
      <c r="DP89" s="10" t="str">
        <f>IFERROR(__xludf.DUMMYFUNCTION("""COMPUTED_VALUE"""),"-")</f>
        <v>-</v>
      </c>
      <c r="DQ89" s="10" t="str">
        <f>IFERROR(__xludf.DUMMYFUNCTION("""COMPUTED_VALUE"""),"-")</f>
        <v>-</v>
      </c>
      <c r="DR89" s="10" t="str">
        <f>IFERROR(__xludf.DUMMYFUNCTION("""COMPUTED_VALUE"""),"-")</f>
        <v>-</v>
      </c>
      <c r="DS89" s="10" t="str">
        <f>IFERROR(__xludf.DUMMYFUNCTION("""COMPUTED_VALUE"""),"-")</f>
        <v>-</v>
      </c>
      <c r="DT89" s="10" t="str">
        <f>IFERROR(__xludf.DUMMYFUNCTION("""COMPUTED_VALUE"""),"-")</f>
        <v>-</v>
      </c>
      <c r="DU89" s="10" t="str">
        <f>IFERROR(__xludf.DUMMYFUNCTION("""COMPUTED_VALUE"""),"-")</f>
        <v>-</v>
      </c>
      <c r="DV89" s="10" t="str">
        <f>IFERROR(__xludf.DUMMYFUNCTION("""COMPUTED_VALUE"""),"-")</f>
        <v>-</v>
      </c>
      <c r="DW89" s="10" t="str">
        <f>IFERROR(__xludf.DUMMYFUNCTION("""COMPUTED_VALUE"""),"-")</f>
        <v>-</v>
      </c>
      <c r="DX89" s="10" t="str">
        <f>IFERROR(__xludf.DUMMYFUNCTION("""COMPUTED_VALUE"""),"-")</f>
        <v>-</v>
      </c>
      <c r="DY89" s="10" t="str">
        <f>IFERROR(__xludf.DUMMYFUNCTION("""COMPUTED_VALUE"""),"-")</f>
        <v>-</v>
      </c>
      <c r="DZ89" s="10" t="str">
        <f>IFERROR(__xludf.DUMMYFUNCTION("""COMPUTED_VALUE"""),"-")</f>
        <v>-</v>
      </c>
      <c r="EA89" s="10" t="str">
        <f>IFERROR(__xludf.DUMMYFUNCTION("""COMPUTED_VALUE"""),"-")</f>
        <v>-</v>
      </c>
      <c r="EB89" s="10" t="str">
        <f>IFERROR(__xludf.DUMMYFUNCTION("""COMPUTED_VALUE"""),"-")</f>
        <v>-</v>
      </c>
      <c r="EC89" s="10" t="str">
        <f>IFERROR(__xludf.DUMMYFUNCTION("""COMPUTED_VALUE"""),"-")</f>
        <v>-</v>
      </c>
      <c r="ED89" s="10" t="str">
        <f>IFERROR(__xludf.DUMMYFUNCTION("""COMPUTED_VALUE"""),"-")</f>
        <v>-</v>
      </c>
      <c r="EE89" s="10" t="str">
        <f>IFERROR(__xludf.DUMMYFUNCTION("""COMPUTED_VALUE"""),"-")</f>
        <v>-</v>
      </c>
      <c r="EF89" s="10" t="str">
        <f>IFERROR(__xludf.DUMMYFUNCTION("""COMPUTED_VALUE"""),"-")</f>
        <v>-</v>
      </c>
      <c r="EG89" s="10" t="str">
        <f>IFERROR(__xludf.DUMMYFUNCTION("""COMPUTED_VALUE"""),"-")</f>
        <v>-</v>
      </c>
      <c r="EH89" s="10" t="str">
        <f>IFERROR(__xludf.DUMMYFUNCTION("""COMPUTED_VALUE"""),"-")</f>
        <v>-</v>
      </c>
      <c r="EI89" s="10" t="str">
        <f>IFERROR(__xludf.DUMMYFUNCTION("""COMPUTED_VALUE"""),"-")</f>
        <v>-</v>
      </c>
      <c r="EJ89" s="10" t="str">
        <f>IFERROR(__xludf.DUMMYFUNCTION("""COMPUTED_VALUE"""),"-")</f>
        <v>-</v>
      </c>
      <c r="EK89" s="10" t="str">
        <f>IFERROR(__xludf.DUMMYFUNCTION("""COMPUTED_VALUE"""),"-")</f>
        <v>-</v>
      </c>
      <c r="EL89" s="10" t="str">
        <f>IFERROR(__xludf.DUMMYFUNCTION("""COMPUTED_VALUE"""),"-")</f>
        <v>-</v>
      </c>
      <c r="EM89" s="10" t="str">
        <f>IFERROR(__xludf.DUMMYFUNCTION("""COMPUTED_VALUE"""),"-")</f>
        <v>-</v>
      </c>
      <c r="EN89" s="10" t="str">
        <f>IFERROR(__xludf.DUMMYFUNCTION("""COMPUTED_VALUE"""),"-")</f>
        <v>-</v>
      </c>
      <c r="EO89" s="10" t="str">
        <f>IFERROR(__xludf.DUMMYFUNCTION("""COMPUTED_VALUE"""),"-")</f>
        <v>-</v>
      </c>
      <c r="EP89" s="10" t="str">
        <f>IFERROR(__xludf.DUMMYFUNCTION("""COMPUTED_VALUE"""),"-")</f>
        <v>-</v>
      </c>
      <c r="EQ89" s="10" t="str">
        <f>IFERROR(__xludf.DUMMYFUNCTION("""COMPUTED_VALUE"""),"-")</f>
        <v>-</v>
      </c>
      <c r="ER89" s="10" t="str">
        <f>IFERROR(__xludf.DUMMYFUNCTION("""COMPUTED_VALUE"""),"-")</f>
        <v>-</v>
      </c>
      <c r="ES89" s="10" t="str">
        <f>IFERROR(__xludf.DUMMYFUNCTION("""COMPUTED_VALUE"""),"-")</f>
        <v>-</v>
      </c>
      <c r="ET89" s="10" t="str">
        <f>IFERROR(__xludf.DUMMYFUNCTION("""COMPUTED_VALUE"""),"-")</f>
        <v>-</v>
      </c>
      <c r="EU89" s="10" t="str">
        <f>IFERROR(__xludf.DUMMYFUNCTION("""COMPUTED_VALUE"""),"-")</f>
        <v>-</v>
      </c>
      <c r="EV89" s="10" t="str">
        <f>IFERROR(__xludf.DUMMYFUNCTION("""COMPUTED_VALUE"""),"-")</f>
        <v>-</v>
      </c>
      <c r="EW89" s="10" t="str">
        <f>IFERROR(__xludf.DUMMYFUNCTION("""COMPUTED_VALUE"""),"-")</f>
        <v>-</v>
      </c>
      <c r="EX89" s="10" t="str">
        <f>IFERROR(__xludf.DUMMYFUNCTION("""COMPUTED_VALUE"""),"-")</f>
        <v>-</v>
      </c>
      <c r="EY89" s="10" t="str">
        <f>IFERROR(__xludf.DUMMYFUNCTION("""COMPUTED_VALUE"""),"-")</f>
        <v>-</v>
      </c>
      <c r="EZ89" s="10" t="str">
        <f>IFERROR(__xludf.DUMMYFUNCTION("""COMPUTED_VALUE"""),"-")</f>
        <v>-</v>
      </c>
      <c r="FA89" s="10" t="str">
        <f>IFERROR(__xludf.DUMMYFUNCTION("""COMPUTED_VALUE"""),"-")</f>
        <v>-</v>
      </c>
      <c r="FB89" s="10" t="str">
        <f>IFERROR(__xludf.DUMMYFUNCTION("""COMPUTED_VALUE"""),"-")</f>
        <v>-</v>
      </c>
      <c r="FC89" s="10" t="str">
        <f>IFERROR(__xludf.DUMMYFUNCTION("""COMPUTED_VALUE"""),"-")</f>
        <v>-</v>
      </c>
      <c r="FD89" s="11" t="str">
        <f>IFERROR(__xludf.DUMMYFUNCTION("""COMPUTED_VALUE"""),"-")</f>
        <v>-</v>
      </c>
      <c r="FE89" s="10" t="str">
        <f>IFERROR(__xludf.DUMMYFUNCTION("""COMPUTED_VALUE"""),"-")</f>
        <v>-</v>
      </c>
      <c r="FF89" s="10" t="str">
        <f>IFERROR(__xludf.DUMMYFUNCTION("""COMPUTED_VALUE"""),"-")</f>
        <v>-</v>
      </c>
      <c r="FG89" s="10" t="str">
        <f>IFERROR(__xludf.DUMMYFUNCTION("""COMPUTED_VALUE"""),"-")</f>
        <v>-</v>
      </c>
      <c r="FH89" s="10" t="str">
        <f>IFERROR(__xludf.DUMMYFUNCTION("""COMPUTED_VALUE"""),"-")</f>
        <v>-</v>
      </c>
      <c r="FI89" s="10" t="str">
        <f>IFERROR(__xludf.DUMMYFUNCTION("""COMPUTED_VALUE"""),"-")</f>
        <v>-</v>
      </c>
      <c r="FJ89" s="10" t="str">
        <f>IFERROR(__xludf.DUMMYFUNCTION("""COMPUTED_VALUE"""),"-")</f>
        <v>-</v>
      </c>
      <c r="FK89" s="10" t="str">
        <f>IFERROR(__xludf.DUMMYFUNCTION("""COMPUTED_VALUE"""),"-")</f>
        <v>-</v>
      </c>
      <c r="FL89" s="10" t="str">
        <f>IFERROR(__xludf.DUMMYFUNCTION("""COMPUTED_VALUE"""),"-")</f>
        <v>-</v>
      </c>
      <c r="FM89" s="10" t="str">
        <f>IFERROR(__xludf.DUMMYFUNCTION("""COMPUTED_VALUE"""),"-")</f>
        <v>-</v>
      </c>
      <c r="FN89" s="10" t="str">
        <f>IFERROR(__xludf.DUMMYFUNCTION("""COMPUTED_VALUE"""),"-")</f>
        <v>-</v>
      </c>
      <c r="FO89" s="10" t="str">
        <f>IFERROR(__xludf.DUMMYFUNCTION("""COMPUTED_VALUE"""),"-")</f>
        <v>-</v>
      </c>
      <c r="FP89" s="10" t="str">
        <f>IFERROR(__xludf.DUMMYFUNCTION("""COMPUTED_VALUE"""),"-")</f>
        <v>-</v>
      </c>
      <c r="FQ89" s="10" t="str">
        <f>IFERROR(__xludf.DUMMYFUNCTION("""COMPUTED_VALUE"""),"-")</f>
        <v>-</v>
      </c>
      <c r="FR89" s="10" t="str">
        <f>IFERROR(__xludf.DUMMYFUNCTION("""COMPUTED_VALUE"""),"-")</f>
        <v>-</v>
      </c>
      <c r="FS89" s="10" t="str">
        <f>IFERROR(__xludf.DUMMYFUNCTION("""COMPUTED_VALUE"""),"-")</f>
        <v>-</v>
      </c>
      <c r="FT89" s="10" t="str">
        <f>IFERROR(__xludf.DUMMYFUNCTION("""COMPUTED_VALUE"""),"-")</f>
        <v>-</v>
      </c>
      <c r="FU89" s="10" t="str">
        <f>IFERROR(__xludf.DUMMYFUNCTION("""COMPUTED_VALUE"""),"-")</f>
        <v>-</v>
      </c>
      <c r="FV89" s="10" t="str">
        <f>IFERROR(__xludf.DUMMYFUNCTION("""COMPUTED_VALUE"""),"-")</f>
        <v>-</v>
      </c>
      <c r="FW89" s="10" t="str">
        <f>IFERROR(__xludf.DUMMYFUNCTION("""COMPUTED_VALUE"""),"-")</f>
        <v>-</v>
      </c>
      <c r="FX89" s="10" t="str">
        <f>IFERROR(__xludf.DUMMYFUNCTION("""COMPUTED_VALUE"""),"-")</f>
        <v>-</v>
      </c>
      <c r="FY89" s="10" t="str">
        <f>IFERROR(__xludf.DUMMYFUNCTION("""COMPUTED_VALUE"""),"-")</f>
        <v>-</v>
      </c>
      <c r="FZ89" s="10" t="str">
        <f>IFERROR(__xludf.DUMMYFUNCTION("""COMPUTED_VALUE"""),"-")</f>
        <v>-</v>
      </c>
      <c r="GA89" s="10" t="str">
        <f>IFERROR(__xludf.DUMMYFUNCTION("""COMPUTED_VALUE"""),"-")</f>
        <v>-</v>
      </c>
      <c r="GB89" s="10" t="str">
        <f>IFERROR(__xludf.DUMMYFUNCTION("""COMPUTED_VALUE"""),"-")</f>
        <v>-</v>
      </c>
      <c r="GC89" s="10" t="str">
        <f>IFERROR(__xludf.DUMMYFUNCTION("""COMPUTED_VALUE"""),"-")</f>
        <v>-</v>
      </c>
      <c r="GD89" s="10" t="str">
        <f>IFERROR(__xludf.DUMMYFUNCTION("""COMPUTED_VALUE"""),"-")</f>
        <v>-</v>
      </c>
      <c r="GE89" s="10" t="str">
        <f>IFERROR(__xludf.DUMMYFUNCTION("""COMPUTED_VALUE"""),"-")</f>
        <v>-</v>
      </c>
      <c r="GF89" s="10" t="str">
        <f>IFERROR(__xludf.DUMMYFUNCTION("""COMPUTED_VALUE"""),"-")</f>
        <v>-</v>
      </c>
      <c r="GG89" s="10" t="str">
        <f>IFERROR(__xludf.DUMMYFUNCTION("""COMPUTED_VALUE"""),"-")</f>
        <v>-</v>
      </c>
      <c r="GH89" s="10" t="str">
        <f>IFERROR(__xludf.DUMMYFUNCTION("""COMPUTED_VALUE"""),"-")</f>
        <v>-</v>
      </c>
      <c r="GI89" s="10" t="str">
        <f>IFERROR(__xludf.DUMMYFUNCTION("""COMPUTED_VALUE"""),"-")</f>
        <v>-</v>
      </c>
      <c r="GJ89" s="10" t="str">
        <f>IFERROR(__xludf.DUMMYFUNCTION("""COMPUTED_VALUE"""),"-")</f>
        <v>-</v>
      </c>
      <c r="GK89" s="10" t="str">
        <f>IFERROR(__xludf.DUMMYFUNCTION("""COMPUTED_VALUE"""),"-")</f>
        <v>-</v>
      </c>
      <c r="GL89" s="10" t="str">
        <f>IFERROR(__xludf.DUMMYFUNCTION("""COMPUTED_VALUE"""),"-")</f>
        <v>-</v>
      </c>
      <c r="GM89" s="10" t="str">
        <f>IFERROR(__xludf.DUMMYFUNCTION("""COMPUTED_VALUE"""),"-")</f>
        <v>-</v>
      </c>
      <c r="GN89" s="10" t="str">
        <f>IFERROR(__xludf.DUMMYFUNCTION("""COMPUTED_VALUE"""),"-")</f>
        <v>-</v>
      </c>
      <c r="GO89" s="10" t="str">
        <f>IFERROR(__xludf.DUMMYFUNCTION("""COMPUTED_VALUE"""),"-")</f>
        <v>-</v>
      </c>
      <c r="GP89" s="10" t="str">
        <f>IFERROR(__xludf.DUMMYFUNCTION("""COMPUTED_VALUE"""),"-")</f>
        <v>-</v>
      </c>
      <c r="GQ89" s="10" t="str">
        <f>IFERROR(__xludf.DUMMYFUNCTION("""COMPUTED_VALUE"""),"-")</f>
        <v>-</v>
      </c>
      <c r="GR89" s="10" t="str">
        <f>IFERROR(__xludf.DUMMYFUNCTION("""COMPUTED_VALUE"""),"-")</f>
        <v>-</v>
      </c>
      <c r="GS89" s="10" t="str">
        <f>IFERROR(__xludf.DUMMYFUNCTION("""COMPUTED_VALUE"""),"-")</f>
        <v>-</v>
      </c>
      <c r="GT89" s="10" t="str">
        <f>IFERROR(__xludf.DUMMYFUNCTION("""COMPUTED_VALUE"""),"-")</f>
        <v>-</v>
      </c>
      <c r="GU89" s="10" t="str">
        <f>IFERROR(__xludf.DUMMYFUNCTION("""COMPUTED_VALUE"""),"-")</f>
        <v>-</v>
      </c>
      <c r="GV89" s="10" t="str">
        <f>IFERROR(__xludf.DUMMYFUNCTION("""COMPUTED_VALUE"""),"-")</f>
        <v>-</v>
      </c>
      <c r="GW89" s="10" t="str">
        <f>IFERROR(__xludf.DUMMYFUNCTION("""COMPUTED_VALUE"""),"-")</f>
        <v>-</v>
      </c>
      <c r="GX89" s="10" t="str">
        <f>IFERROR(__xludf.DUMMYFUNCTION("""COMPUTED_VALUE"""),"-")</f>
        <v>-</v>
      </c>
      <c r="GY89" s="10" t="str">
        <f>IFERROR(__xludf.DUMMYFUNCTION("""COMPUTED_VALUE"""),"-")</f>
        <v>-</v>
      </c>
      <c r="GZ89" s="10" t="str">
        <f>IFERROR(__xludf.DUMMYFUNCTION("""COMPUTED_VALUE"""),"-")</f>
        <v>-</v>
      </c>
      <c r="HA89" s="10" t="str">
        <f>IFERROR(__xludf.DUMMYFUNCTION("""COMPUTED_VALUE"""),"-")</f>
        <v>-</v>
      </c>
      <c r="HB89" s="10" t="str">
        <f>IFERROR(__xludf.DUMMYFUNCTION("""COMPUTED_VALUE"""),"-")</f>
        <v>-</v>
      </c>
      <c r="HC89" s="10" t="str">
        <f>IFERROR(__xludf.DUMMYFUNCTION("""COMPUTED_VALUE"""),"-")</f>
        <v>-</v>
      </c>
      <c r="HD89" s="10" t="str">
        <f>IFERROR(__xludf.DUMMYFUNCTION("""COMPUTED_VALUE"""),"-")</f>
        <v>-</v>
      </c>
      <c r="HE89" s="10" t="str">
        <f>IFERROR(__xludf.DUMMYFUNCTION("""COMPUTED_VALUE"""),"-")</f>
        <v>-</v>
      </c>
      <c r="HF89" s="10" t="str">
        <f>IFERROR(__xludf.DUMMYFUNCTION("""COMPUTED_VALUE"""),"-")</f>
        <v>-</v>
      </c>
      <c r="HG89" s="10" t="str">
        <f>IFERROR(__xludf.DUMMYFUNCTION("""COMPUTED_VALUE"""),"-")</f>
        <v>-</v>
      </c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</row>
    <row r="90">
      <c r="A90" s="7"/>
      <c r="B90" s="8"/>
      <c r="C90" s="8" t="str">
        <f t="shared" si="1"/>
        <v>84 - 90</v>
      </c>
      <c r="D90" s="7" t="str">
        <f>IFERROR(__xludf.DUMMYFUNCTION("""COMPUTED_VALUE"""),"Zero")</f>
        <v>Zero</v>
      </c>
      <c r="E90" s="7" t="str">
        <f>IFERROR(__xludf.DUMMYFUNCTION("""COMPUTED_VALUE"""),"Ivan")</f>
        <v>Ivan</v>
      </c>
      <c r="F90" s="7" t="str">
        <f>IFERROR(__xludf.DUMMYFUNCTION("""COMPUTED_VALUE"""),"Galić")</f>
        <v>Galić</v>
      </c>
      <c r="G90" s="9">
        <f>IFERROR(__xludf.DUMMYFUNCTION("""COMPUTED_VALUE"""),0.0)</f>
        <v>0</v>
      </c>
      <c r="H90" s="7" t="str">
        <f>IFERROR(__xludf.DUMMYFUNCTION("""COMPUTED_VALUE"""),"ODOBREN")</f>
        <v>ODOBREN</v>
      </c>
      <c r="I90" s="7" t="str">
        <f>IFERROR(__xludf.DUMMYFUNCTION("""COMPUTED_VALUE"""),"Zrenjanin")</f>
        <v>Zrenjanin</v>
      </c>
      <c r="J90" s="7" t="str">
        <f>IFERROR(__xludf.DUMMYFUNCTION("""COMPUTED_VALUE"""),"Zrenjaninska gimnazija")</f>
        <v>Zrenjaninska gimnazija</v>
      </c>
      <c r="K90" s="7" t="str">
        <f>IFERROR(__xludf.DUMMYFUNCTION("""COMPUTED_VALUE"""),"IV")</f>
        <v>IV</v>
      </c>
      <c r="L90" s="7" t="str">
        <f>IFERROR(__xludf.DUMMYFUNCTION("""COMPUTED_VALUE"""),"B")</f>
        <v>B</v>
      </c>
      <c r="M90" s="7"/>
      <c r="N90" s="11">
        <f>IFERROR(__xludf.DUMMYFUNCTION("""COMPUTED_VALUE"""),0.0)</f>
        <v>0</v>
      </c>
      <c r="O90" s="10" t="str">
        <f>IFERROR(__xludf.DUMMYFUNCTION("""COMPUTED_VALUE"""),"-")</f>
        <v>-</v>
      </c>
      <c r="P90" s="10" t="str">
        <f>IFERROR(__xludf.DUMMYFUNCTION("""COMPUTED_VALUE"""),"-")</f>
        <v>-</v>
      </c>
      <c r="Q90" s="10" t="str">
        <f>IFERROR(__xludf.DUMMYFUNCTION("""COMPUTED_VALUE"""),"-")</f>
        <v>-</v>
      </c>
      <c r="R90" s="10" t="str">
        <f>IFERROR(__xludf.DUMMYFUNCTION("""COMPUTED_VALUE"""),"-")</f>
        <v>-</v>
      </c>
      <c r="S90" s="10" t="str">
        <f>IFERROR(__xludf.DUMMYFUNCTION("""COMPUTED_VALUE"""),"-")</f>
        <v>-</v>
      </c>
      <c r="T90" s="11" t="str">
        <f>IFERROR(__xludf.DUMMYFUNCTION("""COMPUTED_VALUE"""),"WA")</f>
        <v>WA</v>
      </c>
      <c r="U90" s="10" t="str">
        <f>IFERROR(__xludf.DUMMYFUNCTION("""COMPUTED_VALUE"""),"RTE")</f>
        <v>RTE</v>
      </c>
      <c r="V90" s="10" t="str">
        <f>IFERROR(__xludf.DUMMYFUNCTION("""COMPUTED_VALUE"""),"RTE")</f>
        <v>RTE</v>
      </c>
      <c r="W90" s="10" t="str">
        <f>IFERROR(__xludf.DUMMYFUNCTION("""COMPUTED_VALUE"""),"RTE")</f>
        <v>RTE</v>
      </c>
      <c r="X90" s="10" t="str">
        <f>IFERROR(__xludf.DUMMYFUNCTION("""COMPUTED_VALUE"""),"RTE")</f>
        <v>RTE</v>
      </c>
      <c r="Y90" s="10" t="str">
        <f>IFERROR(__xludf.DUMMYFUNCTION("""COMPUTED_VALUE"""),"RTE")</f>
        <v>RTE</v>
      </c>
      <c r="Z90" s="10" t="str">
        <f>IFERROR(__xludf.DUMMYFUNCTION("""COMPUTED_VALUE"""),"TLE")</f>
        <v>TLE</v>
      </c>
      <c r="AA90" s="10" t="str">
        <f>IFERROR(__xludf.DUMMYFUNCTION("""COMPUTED_VALUE"""),"TLE")</f>
        <v>TLE</v>
      </c>
      <c r="AB90" s="10" t="str">
        <f>IFERROR(__xludf.DUMMYFUNCTION("""COMPUTED_VALUE"""),"TLE")</f>
        <v>TLE</v>
      </c>
      <c r="AC90" s="10" t="str">
        <f>IFERROR(__xludf.DUMMYFUNCTION("""COMPUTED_VALUE"""),"TLE")</f>
        <v>TLE</v>
      </c>
      <c r="AD90" s="10" t="str">
        <f>IFERROR(__xludf.DUMMYFUNCTION("""COMPUTED_VALUE"""),"TLE")</f>
        <v>TLE</v>
      </c>
      <c r="AE90" s="10" t="str">
        <f>IFERROR(__xludf.DUMMYFUNCTION("""COMPUTED_VALUE"""),"TLE")</f>
        <v>TLE</v>
      </c>
      <c r="AF90" s="10" t="str">
        <f>IFERROR(__xludf.DUMMYFUNCTION("""COMPUTED_VALUE"""),"RTE")</f>
        <v>RTE</v>
      </c>
      <c r="AG90" s="10" t="str">
        <f>IFERROR(__xludf.DUMMYFUNCTION("""COMPUTED_VALUE"""),"RTE")</f>
        <v>RTE</v>
      </c>
      <c r="AH90" s="10" t="str">
        <f>IFERROR(__xludf.DUMMYFUNCTION("""COMPUTED_VALUE"""),"RTE")</f>
        <v>RTE</v>
      </c>
      <c r="AI90" s="10" t="str">
        <f>IFERROR(__xludf.DUMMYFUNCTION("""COMPUTED_VALUE"""),"RTE")</f>
        <v>RTE</v>
      </c>
      <c r="AJ90" s="10" t="str">
        <f>IFERROR(__xludf.DUMMYFUNCTION("""COMPUTED_VALUE"""),"RTE")</f>
        <v>RTE</v>
      </c>
      <c r="AK90" s="10" t="str">
        <f>IFERROR(__xludf.DUMMYFUNCTION("""COMPUTED_VALUE"""),"RTE")</f>
        <v>RTE</v>
      </c>
      <c r="AL90" s="10" t="str">
        <f>IFERROR(__xludf.DUMMYFUNCTION("""COMPUTED_VALUE"""),"RTE")</f>
        <v>RTE</v>
      </c>
      <c r="AM90" s="10" t="str">
        <f>IFERROR(__xludf.DUMMYFUNCTION("""COMPUTED_VALUE"""),"RTE")</f>
        <v>RTE</v>
      </c>
      <c r="AN90" s="11" t="str">
        <f>IFERROR(__xludf.DUMMYFUNCTION("""COMPUTED_VALUE"""),"-")</f>
        <v>-</v>
      </c>
      <c r="AO90" s="10" t="str">
        <f>IFERROR(__xludf.DUMMYFUNCTION("""COMPUTED_VALUE"""),"-")</f>
        <v>-</v>
      </c>
      <c r="AP90" s="10" t="str">
        <f>IFERROR(__xludf.DUMMYFUNCTION("""COMPUTED_VALUE"""),"-")</f>
        <v>-</v>
      </c>
      <c r="AQ90" s="10" t="str">
        <f>IFERROR(__xludf.DUMMYFUNCTION("""COMPUTED_VALUE"""),"-")</f>
        <v>-</v>
      </c>
      <c r="AR90" s="10" t="str">
        <f>IFERROR(__xludf.DUMMYFUNCTION("""COMPUTED_VALUE"""),"-")</f>
        <v>-</v>
      </c>
      <c r="AS90" s="10" t="str">
        <f>IFERROR(__xludf.DUMMYFUNCTION("""COMPUTED_VALUE"""),"-")</f>
        <v>-</v>
      </c>
      <c r="AT90" s="10" t="str">
        <f>IFERROR(__xludf.DUMMYFUNCTION("""COMPUTED_VALUE"""),"-")</f>
        <v>-</v>
      </c>
      <c r="AU90" s="10" t="str">
        <f>IFERROR(__xludf.DUMMYFUNCTION("""COMPUTED_VALUE"""),"-")</f>
        <v>-</v>
      </c>
      <c r="AV90" s="10" t="str">
        <f>IFERROR(__xludf.DUMMYFUNCTION("""COMPUTED_VALUE"""),"-")</f>
        <v>-</v>
      </c>
      <c r="AW90" s="10" t="str">
        <f>IFERROR(__xludf.DUMMYFUNCTION("""COMPUTED_VALUE"""),"-")</f>
        <v>-</v>
      </c>
      <c r="AX90" s="10" t="str">
        <f>IFERROR(__xludf.DUMMYFUNCTION("""COMPUTED_VALUE"""),"-")</f>
        <v>-</v>
      </c>
      <c r="AY90" s="10" t="str">
        <f>IFERROR(__xludf.DUMMYFUNCTION("""COMPUTED_VALUE"""),"-")</f>
        <v>-</v>
      </c>
      <c r="AZ90" s="10" t="str">
        <f>IFERROR(__xludf.DUMMYFUNCTION("""COMPUTED_VALUE"""),"-")</f>
        <v>-</v>
      </c>
      <c r="BA90" s="10" t="str">
        <f>IFERROR(__xludf.DUMMYFUNCTION("""COMPUTED_VALUE"""),"-")</f>
        <v>-</v>
      </c>
      <c r="BB90" s="10" t="str">
        <f>IFERROR(__xludf.DUMMYFUNCTION("""COMPUTED_VALUE"""),"-")</f>
        <v>-</v>
      </c>
      <c r="BC90" s="10" t="str">
        <f>IFERROR(__xludf.DUMMYFUNCTION("""COMPUTED_VALUE"""),"-")</f>
        <v>-</v>
      </c>
      <c r="BD90" s="10" t="str">
        <f>IFERROR(__xludf.DUMMYFUNCTION("""COMPUTED_VALUE"""),"-")</f>
        <v>-</v>
      </c>
      <c r="BE90" s="10" t="str">
        <f>IFERROR(__xludf.DUMMYFUNCTION("""COMPUTED_VALUE"""),"-")</f>
        <v>-</v>
      </c>
      <c r="BF90" s="10" t="str">
        <f>IFERROR(__xludf.DUMMYFUNCTION("""COMPUTED_VALUE"""),"-")</f>
        <v>-</v>
      </c>
      <c r="BG90" s="10" t="str">
        <f>IFERROR(__xludf.DUMMYFUNCTION("""COMPUTED_VALUE"""),"-")</f>
        <v>-</v>
      </c>
      <c r="BH90" s="10" t="str">
        <f>IFERROR(__xludf.DUMMYFUNCTION("""COMPUTED_VALUE"""),"-")</f>
        <v>-</v>
      </c>
      <c r="BI90" s="10" t="str">
        <f>IFERROR(__xludf.DUMMYFUNCTION("""COMPUTED_VALUE"""),"-")</f>
        <v>-</v>
      </c>
      <c r="BJ90" s="10" t="str">
        <f>IFERROR(__xludf.DUMMYFUNCTION("""COMPUTED_VALUE"""),"-")</f>
        <v>-</v>
      </c>
      <c r="BK90" s="10" t="str">
        <f>IFERROR(__xludf.DUMMYFUNCTION("""COMPUTED_VALUE"""),"-")</f>
        <v>-</v>
      </c>
      <c r="BL90" s="11" t="str">
        <f>IFERROR(__xludf.DUMMYFUNCTION("""COMPUTED_VALUE"""),"-")</f>
        <v>-</v>
      </c>
      <c r="BM90" s="10" t="str">
        <f>IFERROR(__xludf.DUMMYFUNCTION("""COMPUTED_VALUE"""),"-")</f>
        <v>-</v>
      </c>
      <c r="BN90" s="10" t="str">
        <f>IFERROR(__xludf.DUMMYFUNCTION("""COMPUTED_VALUE"""),"-")</f>
        <v>-</v>
      </c>
      <c r="BO90" s="10" t="str">
        <f>IFERROR(__xludf.DUMMYFUNCTION("""COMPUTED_VALUE"""),"-")</f>
        <v>-</v>
      </c>
      <c r="BP90" s="10" t="str">
        <f>IFERROR(__xludf.DUMMYFUNCTION("""COMPUTED_VALUE"""),"-")</f>
        <v>-</v>
      </c>
      <c r="BQ90" s="10" t="str">
        <f>IFERROR(__xludf.DUMMYFUNCTION("""COMPUTED_VALUE"""),"-")</f>
        <v>-</v>
      </c>
      <c r="BR90" s="10" t="str">
        <f>IFERROR(__xludf.DUMMYFUNCTION("""COMPUTED_VALUE"""),"-")</f>
        <v>-</v>
      </c>
      <c r="BS90" s="10" t="str">
        <f>IFERROR(__xludf.DUMMYFUNCTION("""COMPUTED_VALUE"""),"-")</f>
        <v>-</v>
      </c>
      <c r="BT90" s="10" t="str">
        <f>IFERROR(__xludf.DUMMYFUNCTION("""COMPUTED_VALUE"""),"-")</f>
        <v>-</v>
      </c>
      <c r="BU90" s="10" t="str">
        <f>IFERROR(__xludf.DUMMYFUNCTION("""COMPUTED_VALUE"""),"-")</f>
        <v>-</v>
      </c>
      <c r="BV90" s="10" t="str">
        <f>IFERROR(__xludf.DUMMYFUNCTION("""COMPUTED_VALUE"""),"-")</f>
        <v>-</v>
      </c>
      <c r="BW90" s="10" t="str">
        <f>IFERROR(__xludf.DUMMYFUNCTION("""COMPUTED_VALUE"""),"-")</f>
        <v>-</v>
      </c>
      <c r="BX90" s="10" t="str">
        <f>IFERROR(__xludf.DUMMYFUNCTION("""COMPUTED_VALUE"""),"-")</f>
        <v>-</v>
      </c>
      <c r="BY90" s="10" t="str">
        <f>IFERROR(__xludf.DUMMYFUNCTION("""COMPUTED_VALUE"""),"-")</f>
        <v>-</v>
      </c>
      <c r="BZ90" s="10" t="str">
        <f>IFERROR(__xludf.DUMMYFUNCTION("""COMPUTED_VALUE"""),"-")</f>
        <v>-</v>
      </c>
      <c r="CA90" s="10" t="str">
        <f>IFERROR(__xludf.DUMMYFUNCTION("""COMPUTED_VALUE"""),"-")</f>
        <v>-</v>
      </c>
      <c r="CB90" s="10" t="str">
        <f>IFERROR(__xludf.DUMMYFUNCTION("""COMPUTED_VALUE"""),"-")</f>
        <v>-</v>
      </c>
      <c r="CC90" s="10" t="str">
        <f>IFERROR(__xludf.DUMMYFUNCTION("""COMPUTED_VALUE"""),"-")</f>
        <v>-</v>
      </c>
      <c r="CD90" s="10" t="str">
        <f>IFERROR(__xludf.DUMMYFUNCTION("""COMPUTED_VALUE"""),"-")</f>
        <v>-</v>
      </c>
      <c r="CE90" s="10" t="str">
        <f>IFERROR(__xludf.DUMMYFUNCTION("""COMPUTED_VALUE"""),"-")</f>
        <v>-</v>
      </c>
      <c r="CF90" s="10" t="str">
        <f>IFERROR(__xludf.DUMMYFUNCTION("""COMPUTED_VALUE"""),"-")</f>
        <v>-</v>
      </c>
      <c r="CG90" s="10" t="str">
        <f>IFERROR(__xludf.DUMMYFUNCTION("""COMPUTED_VALUE"""),"-")</f>
        <v>-</v>
      </c>
      <c r="CH90" s="10" t="str">
        <f>IFERROR(__xludf.DUMMYFUNCTION("""COMPUTED_VALUE"""),"-")</f>
        <v>-</v>
      </c>
      <c r="CI90" s="10" t="str">
        <f>IFERROR(__xludf.DUMMYFUNCTION("""COMPUTED_VALUE"""),"-")</f>
        <v>-</v>
      </c>
      <c r="CJ90" s="10" t="str">
        <f>IFERROR(__xludf.DUMMYFUNCTION("""COMPUTED_VALUE"""),"-")</f>
        <v>-</v>
      </c>
      <c r="CK90" s="10" t="str">
        <f>IFERROR(__xludf.DUMMYFUNCTION("""COMPUTED_VALUE"""),"-")</f>
        <v>-</v>
      </c>
      <c r="CL90" s="10" t="str">
        <f>IFERROR(__xludf.DUMMYFUNCTION("""COMPUTED_VALUE"""),"-")</f>
        <v>-</v>
      </c>
      <c r="CM90" s="10" t="str">
        <f>IFERROR(__xludf.DUMMYFUNCTION("""COMPUTED_VALUE"""),"-")</f>
        <v>-</v>
      </c>
      <c r="CN90" s="10" t="str">
        <f>IFERROR(__xludf.DUMMYFUNCTION("""COMPUTED_VALUE"""),"-")</f>
        <v>-</v>
      </c>
      <c r="CO90" s="11" t="str">
        <f>IFERROR(__xludf.DUMMYFUNCTION("""COMPUTED_VALUE"""),"-")</f>
        <v>-</v>
      </c>
      <c r="CP90" s="10" t="str">
        <f>IFERROR(__xludf.DUMMYFUNCTION("""COMPUTED_VALUE"""),"-")</f>
        <v>-</v>
      </c>
      <c r="CQ90" s="10" t="str">
        <f>IFERROR(__xludf.DUMMYFUNCTION("""COMPUTED_VALUE"""),"-")</f>
        <v>-</v>
      </c>
      <c r="CR90" s="10" t="str">
        <f>IFERROR(__xludf.DUMMYFUNCTION("""COMPUTED_VALUE"""),"-")</f>
        <v>-</v>
      </c>
      <c r="CS90" s="10" t="str">
        <f>IFERROR(__xludf.DUMMYFUNCTION("""COMPUTED_VALUE"""),"-")</f>
        <v>-</v>
      </c>
      <c r="CT90" s="10" t="str">
        <f>IFERROR(__xludf.DUMMYFUNCTION("""COMPUTED_VALUE"""),"-")</f>
        <v>-</v>
      </c>
      <c r="CU90" s="10" t="str">
        <f>IFERROR(__xludf.DUMMYFUNCTION("""COMPUTED_VALUE"""),"-")</f>
        <v>-</v>
      </c>
      <c r="CV90" s="10" t="str">
        <f>IFERROR(__xludf.DUMMYFUNCTION("""COMPUTED_VALUE"""),"-")</f>
        <v>-</v>
      </c>
      <c r="CW90" s="10" t="str">
        <f>IFERROR(__xludf.DUMMYFUNCTION("""COMPUTED_VALUE"""),"-")</f>
        <v>-</v>
      </c>
      <c r="CX90" s="10" t="str">
        <f>IFERROR(__xludf.DUMMYFUNCTION("""COMPUTED_VALUE"""),"-")</f>
        <v>-</v>
      </c>
      <c r="CY90" s="10" t="str">
        <f>IFERROR(__xludf.DUMMYFUNCTION("""COMPUTED_VALUE"""),"-")</f>
        <v>-</v>
      </c>
      <c r="CZ90" s="10" t="str">
        <f>IFERROR(__xludf.DUMMYFUNCTION("""COMPUTED_VALUE"""),"-")</f>
        <v>-</v>
      </c>
      <c r="DA90" s="10" t="str">
        <f>IFERROR(__xludf.DUMMYFUNCTION("""COMPUTED_VALUE"""),"-")</f>
        <v>-</v>
      </c>
      <c r="DB90" s="10" t="str">
        <f>IFERROR(__xludf.DUMMYFUNCTION("""COMPUTED_VALUE"""),"-")</f>
        <v>-</v>
      </c>
      <c r="DC90" s="10" t="str">
        <f>IFERROR(__xludf.DUMMYFUNCTION("""COMPUTED_VALUE"""),"-")</f>
        <v>-</v>
      </c>
      <c r="DD90" s="10" t="str">
        <f>IFERROR(__xludf.DUMMYFUNCTION("""COMPUTED_VALUE"""),"-")</f>
        <v>-</v>
      </c>
      <c r="DE90" s="10" t="str">
        <f>IFERROR(__xludf.DUMMYFUNCTION("""COMPUTED_VALUE"""),"-")</f>
        <v>-</v>
      </c>
      <c r="DF90" s="10" t="str">
        <f>IFERROR(__xludf.DUMMYFUNCTION("""COMPUTED_VALUE"""),"-")</f>
        <v>-</v>
      </c>
      <c r="DG90" s="10" t="str">
        <f>IFERROR(__xludf.DUMMYFUNCTION("""COMPUTED_VALUE"""),"-")</f>
        <v>-</v>
      </c>
      <c r="DH90" s="10" t="str">
        <f>IFERROR(__xludf.DUMMYFUNCTION("""COMPUTED_VALUE"""),"-")</f>
        <v>-</v>
      </c>
      <c r="DI90" s="10" t="str">
        <f>IFERROR(__xludf.DUMMYFUNCTION("""COMPUTED_VALUE"""),"-")</f>
        <v>-</v>
      </c>
      <c r="DJ90" s="10" t="str">
        <f>IFERROR(__xludf.DUMMYFUNCTION("""COMPUTED_VALUE"""),"-")</f>
        <v>-</v>
      </c>
      <c r="DK90" s="10" t="str">
        <f>IFERROR(__xludf.DUMMYFUNCTION("""COMPUTED_VALUE"""),"-")</f>
        <v>-</v>
      </c>
      <c r="DL90" s="10" t="str">
        <f>IFERROR(__xludf.DUMMYFUNCTION("""COMPUTED_VALUE"""),"-")</f>
        <v>-</v>
      </c>
      <c r="DM90" s="10" t="str">
        <f>IFERROR(__xludf.DUMMYFUNCTION("""COMPUTED_VALUE"""),"-")</f>
        <v>-</v>
      </c>
      <c r="DN90" s="10" t="str">
        <f>IFERROR(__xludf.DUMMYFUNCTION("""COMPUTED_VALUE"""),"-")</f>
        <v>-</v>
      </c>
      <c r="DO90" s="10" t="str">
        <f>IFERROR(__xludf.DUMMYFUNCTION("""COMPUTED_VALUE"""),"-")</f>
        <v>-</v>
      </c>
      <c r="DP90" s="10" t="str">
        <f>IFERROR(__xludf.DUMMYFUNCTION("""COMPUTED_VALUE"""),"-")</f>
        <v>-</v>
      </c>
      <c r="DQ90" s="10" t="str">
        <f>IFERROR(__xludf.DUMMYFUNCTION("""COMPUTED_VALUE"""),"-")</f>
        <v>-</v>
      </c>
      <c r="DR90" s="10" t="str">
        <f>IFERROR(__xludf.DUMMYFUNCTION("""COMPUTED_VALUE"""),"-")</f>
        <v>-</v>
      </c>
      <c r="DS90" s="10" t="str">
        <f>IFERROR(__xludf.DUMMYFUNCTION("""COMPUTED_VALUE"""),"-")</f>
        <v>-</v>
      </c>
      <c r="DT90" s="10" t="str">
        <f>IFERROR(__xludf.DUMMYFUNCTION("""COMPUTED_VALUE"""),"-")</f>
        <v>-</v>
      </c>
      <c r="DU90" s="10" t="str">
        <f>IFERROR(__xludf.DUMMYFUNCTION("""COMPUTED_VALUE"""),"-")</f>
        <v>-</v>
      </c>
      <c r="DV90" s="10" t="str">
        <f>IFERROR(__xludf.DUMMYFUNCTION("""COMPUTED_VALUE"""),"-")</f>
        <v>-</v>
      </c>
      <c r="DW90" s="10" t="str">
        <f>IFERROR(__xludf.DUMMYFUNCTION("""COMPUTED_VALUE"""),"-")</f>
        <v>-</v>
      </c>
      <c r="DX90" s="10" t="str">
        <f>IFERROR(__xludf.DUMMYFUNCTION("""COMPUTED_VALUE"""),"-")</f>
        <v>-</v>
      </c>
      <c r="DY90" s="10" t="str">
        <f>IFERROR(__xludf.DUMMYFUNCTION("""COMPUTED_VALUE"""),"-")</f>
        <v>-</v>
      </c>
      <c r="DZ90" s="10" t="str">
        <f>IFERROR(__xludf.DUMMYFUNCTION("""COMPUTED_VALUE"""),"-")</f>
        <v>-</v>
      </c>
      <c r="EA90" s="10" t="str">
        <f>IFERROR(__xludf.DUMMYFUNCTION("""COMPUTED_VALUE"""),"-")</f>
        <v>-</v>
      </c>
      <c r="EB90" s="10" t="str">
        <f>IFERROR(__xludf.DUMMYFUNCTION("""COMPUTED_VALUE"""),"-")</f>
        <v>-</v>
      </c>
      <c r="EC90" s="10" t="str">
        <f>IFERROR(__xludf.DUMMYFUNCTION("""COMPUTED_VALUE"""),"-")</f>
        <v>-</v>
      </c>
      <c r="ED90" s="10" t="str">
        <f>IFERROR(__xludf.DUMMYFUNCTION("""COMPUTED_VALUE"""),"-")</f>
        <v>-</v>
      </c>
      <c r="EE90" s="10" t="str">
        <f>IFERROR(__xludf.DUMMYFUNCTION("""COMPUTED_VALUE"""),"-")</f>
        <v>-</v>
      </c>
      <c r="EF90" s="10" t="str">
        <f>IFERROR(__xludf.DUMMYFUNCTION("""COMPUTED_VALUE"""),"-")</f>
        <v>-</v>
      </c>
      <c r="EG90" s="10" t="str">
        <f>IFERROR(__xludf.DUMMYFUNCTION("""COMPUTED_VALUE"""),"-")</f>
        <v>-</v>
      </c>
      <c r="EH90" s="10" t="str">
        <f>IFERROR(__xludf.DUMMYFUNCTION("""COMPUTED_VALUE"""),"-")</f>
        <v>-</v>
      </c>
      <c r="EI90" s="10" t="str">
        <f>IFERROR(__xludf.DUMMYFUNCTION("""COMPUTED_VALUE"""),"-")</f>
        <v>-</v>
      </c>
      <c r="EJ90" s="10" t="str">
        <f>IFERROR(__xludf.DUMMYFUNCTION("""COMPUTED_VALUE"""),"-")</f>
        <v>-</v>
      </c>
      <c r="EK90" s="10" t="str">
        <f>IFERROR(__xludf.DUMMYFUNCTION("""COMPUTED_VALUE"""),"-")</f>
        <v>-</v>
      </c>
      <c r="EL90" s="10" t="str">
        <f>IFERROR(__xludf.DUMMYFUNCTION("""COMPUTED_VALUE"""),"-")</f>
        <v>-</v>
      </c>
      <c r="EM90" s="10" t="str">
        <f>IFERROR(__xludf.DUMMYFUNCTION("""COMPUTED_VALUE"""),"-")</f>
        <v>-</v>
      </c>
      <c r="EN90" s="10" t="str">
        <f>IFERROR(__xludf.DUMMYFUNCTION("""COMPUTED_VALUE"""),"-")</f>
        <v>-</v>
      </c>
      <c r="EO90" s="10" t="str">
        <f>IFERROR(__xludf.DUMMYFUNCTION("""COMPUTED_VALUE"""),"-")</f>
        <v>-</v>
      </c>
      <c r="EP90" s="10" t="str">
        <f>IFERROR(__xludf.DUMMYFUNCTION("""COMPUTED_VALUE"""),"-")</f>
        <v>-</v>
      </c>
      <c r="EQ90" s="10" t="str">
        <f>IFERROR(__xludf.DUMMYFUNCTION("""COMPUTED_VALUE"""),"-")</f>
        <v>-</v>
      </c>
      <c r="ER90" s="10" t="str">
        <f>IFERROR(__xludf.DUMMYFUNCTION("""COMPUTED_VALUE"""),"-")</f>
        <v>-</v>
      </c>
      <c r="ES90" s="10" t="str">
        <f>IFERROR(__xludf.DUMMYFUNCTION("""COMPUTED_VALUE"""),"-")</f>
        <v>-</v>
      </c>
      <c r="ET90" s="10" t="str">
        <f>IFERROR(__xludf.DUMMYFUNCTION("""COMPUTED_VALUE"""),"-")</f>
        <v>-</v>
      </c>
      <c r="EU90" s="10" t="str">
        <f>IFERROR(__xludf.DUMMYFUNCTION("""COMPUTED_VALUE"""),"-")</f>
        <v>-</v>
      </c>
      <c r="EV90" s="10" t="str">
        <f>IFERROR(__xludf.DUMMYFUNCTION("""COMPUTED_VALUE"""),"-")</f>
        <v>-</v>
      </c>
      <c r="EW90" s="10" t="str">
        <f>IFERROR(__xludf.DUMMYFUNCTION("""COMPUTED_VALUE"""),"-")</f>
        <v>-</v>
      </c>
      <c r="EX90" s="10" t="str">
        <f>IFERROR(__xludf.DUMMYFUNCTION("""COMPUTED_VALUE"""),"-")</f>
        <v>-</v>
      </c>
      <c r="EY90" s="10" t="str">
        <f>IFERROR(__xludf.DUMMYFUNCTION("""COMPUTED_VALUE"""),"-")</f>
        <v>-</v>
      </c>
      <c r="EZ90" s="10" t="str">
        <f>IFERROR(__xludf.DUMMYFUNCTION("""COMPUTED_VALUE"""),"-")</f>
        <v>-</v>
      </c>
      <c r="FA90" s="10" t="str">
        <f>IFERROR(__xludf.DUMMYFUNCTION("""COMPUTED_VALUE"""),"-")</f>
        <v>-</v>
      </c>
      <c r="FB90" s="10" t="str">
        <f>IFERROR(__xludf.DUMMYFUNCTION("""COMPUTED_VALUE"""),"-")</f>
        <v>-</v>
      </c>
      <c r="FC90" s="10" t="str">
        <f>IFERROR(__xludf.DUMMYFUNCTION("""COMPUTED_VALUE"""),"-")</f>
        <v>-</v>
      </c>
      <c r="FD90" s="11" t="str">
        <f>IFERROR(__xludf.DUMMYFUNCTION("""COMPUTED_VALUE"""),"-")</f>
        <v>-</v>
      </c>
      <c r="FE90" s="10" t="str">
        <f>IFERROR(__xludf.DUMMYFUNCTION("""COMPUTED_VALUE"""),"-")</f>
        <v>-</v>
      </c>
      <c r="FF90" s="10" t="str">
        <f>IFERROR(__xludf.DUMMYFUNCTION("""COMPUTED_VALUE"""),"-")</f>
        <v>-</v>
      </c>
      <c r="FG90" s="10" t="str">
        <f>IFERROR(__xludf.DUMMYFUNCTION("""COMPUTED_VALUE"""),"-")</f>
        <v>-</v>
      </c>
      <c r="FH90" s="10" t="str">
        <f>IFERROR(__xludf.DUMMYFUNCTION("""COMPUTED_VALUE"""),"-")</f>
        <v>-</v>
      </c>
      <c r="FI90" s="10" t="str">
        <f>IFERROR(__xludf.DUMMYFUNCTION("""COMPUTED_VALUE"""),"-")</f>
        <v>-</v>
      </c>
      <c r="FJ90" s="10" t="str">
        <f>IFERROR(__xludf.DUMMYFUNCTION("""COMPUTED_VALUE"""),"-")</f>
        <v>-</v>
      </c>
      <c r="FK90" s="10" t="str">
        <f>IFERROR(__xludf.DUMMYFUNCTION("""COMPUTED_VALUE"""),"-")</f>
        <v>-</v>
      </c>
      <c r="FL90" s="10" t="str">
        <f>IFERROR(__xludf.DUMMYFUNCTION("""COMPUTED_VALUE"""),"-")</f>
        <v>-</v>
      </c>
      <c r="FM90" s="10" t="str">
        <f>IFERROR(__xludf.DUMMYFUNCTION("""COMPUTED_VALUE"""),"-")</f>
        <v>-</v>
      </c>
      <c r="FN90" s="10" t="str">
        <f>IFERROR(__xludf.DUMMYFUNCTION("""COMPUTED_VALUE"""),"-")</f>
        <v>-</v>
      </c>
      <c r="FO90" s="10" t="str">
        <f>IFERROR(__xludf.DUMMYFUNCTION("""COMPUTED_VALUE"""),"-")</f>
        <v>-</v>
      </c>
      <c r="FP90" s="10" t="str">
        <f>IFERROR(__xludf.DUMMYFUNCTION("""COMPUTED_VALUE"""),"-")</f>
        <v>-</v>
      </c>
      <c r="FQ90" s="10" t="str">
        <f>IFERROR(__xludf.DUMMYFUNCTION("""COMPUTED_VALUE"""),"-")</f>
        <v>-</v>
      </c>
      <c r="FR90" s="10" t="str">
        <f>IFERROR(__xludf.DUMMYFUNCTION("""COMPUTED_VALUE"""),"-")</f>
        <v>-</v>
      </c>
      <c r="FS90" s="10" t="str">
        <f>IFERROR(__xludf.DUMMYFUNCTION("""COMPUTED_VALUE"""),"-")</f>
        <v>-</v>
      </c>
      <c r="FT90" s="10" t="str">
        <f>IFERROR(__xludf.DUMMYFUNCTION("""COMPUTED_VALUE"""),"-")</f>
        <v>-</v>
      </c>
      <c r="FU90" s="10" t="str">
        <f>IFERROR(__xludf.DUMMYFUNCTION("""COMPUTED_VALUE"""),"-")</f>
        <v>-</v>
      </c>
      <c r="FV90" s="10" t="str">
        <f>IFERROR(__xludf.DUMMYFUNCTION("""COMPUTED_VALUE"""),"-")</f>
        <v>-</v>
      </c>
      <c r="FW90" s="10" t="str">
        <f>IFERROR(__xludf.DUMMYFUNCTION("""COMPUTED_VALUE"""),"-")</f>
        <v>-</v>
      </c>
      <c r="FX90" s="10" t="str">
        <f>IFERROR(__xludf.DUMMYFUNCTION("""COMPUTED_VALUE"""),"-")</f>
        <v>-</v>
      </c>
      <c r="FY90" s="10" t="str">
        <f>IFERROR(__xludf.DUMMYFUNCTION("""COMPUTED_VALUE"""),"-")</f>
        <v>-</v>
      </c>
      <c r="FZ90" s="10" t="str">
        <f>IFERROR(__xludf.DUMMYFUNCTION("""COMPUTED_VALUE"""),"-")</f>
        <v>-</v>
      </c>
      <c r="GA90" s="10" t="str">
        <f>IFERROR(__xludf.DUMMYFUNCTION("""COMPUTED_VALUE"""),"-")</f>
        <v>-</v>
      </c>
      <c r="GB90" s="10" t="str">
        <f>IFERROR(__xludf.DUMMYFUNCTION("""COMPUTED_VALUE"""),"-")</f>
        <v>-</v>
      </c>
      <c r="GC90" s="10" t="str">
        <f>IFERROR(__xludf.DUMMYFUNCTION("""COMPUTED_VALUE"""),"-")</f>
        <v>-</v>
      </c>
      <c r="GD90" s="10" t="str">
        <f>IFERROR(__xludf.DUMMYFUNCTION("""COMPUTED_VALUE"""),"-")</f>
        <v>-</v>
      </c>
      <c r="GE90" s="10" t="str">
        <f>IFERROR(__xludf.DUMMYFUNCTION("""COMPUTED_VALUE"""),"-")</f>
        <v>-</v>
      </c>
      <c r="GF90" s="10" t="str">
        <f>IFERROR(__xludf.DUMMYFUNCTION("""COMPUTED_VALUE"""),"-")</f>
        <v>-</v>
      </c>
      <c r="GG90" s="10" t="str">
        <f>IFERROR(__xludf.DUMMYFUNCTION("""COMPUTED_VALUE"""),"-")</f>
        <v>-</v>
      </c>
      <c r="GH90" s="10" t="str">
        <f>IFERROR(__xludf.DUMMYFUNCTION("""COMPUTED_VALUE"""),"-")</f>
        <v>-</v>
      </c>
      <c r="GI90" s="10" t="str">
        <f>IFERROR(__xludf.DUMMYFUNCTION("""COMPUTED_VALUE"""),"-")</f>
        <v>-</v>
      </c>
      <c r="GJ90" s="10" t="str">
        <f>IFERROR(__xludf.DUMMYFUNCTION("""COMPUTED_VALUE"""),"-")</f>
        <v>-</v>
      </c>
      <c r="GK90" s="10" t="str">
        <f>IFERROR(__xludf.DUMMYFUNCTION("""COMPUTED_VALUE"""),"-")</f>
        <v>-</v>
      </c>
      <c r="GL90" s="10" t="str">
        <f>IFERROR(__xludf.DUMMYFUNCTION("""COMPUTED_VALUE"""),"-")</f>
        <v>-</v>
      </c>
      <c r="GM90" s="10" t="str">
        <f>IFERROR(__xludf.DUMMYFUNCTION("""COMPUTED_VALUE"""),"-")</f>
        <v>-</v>
      </c>
      <c r="GN90" s="10" t="str">
        <f>IFERROR(__xludf.DUMMYFUNCTION("""COMPUTED_VALUE"""),"-")</f>
        <v>-</v>
      </c>
      <c r="GO90" s="10" t="str">
        <f>IFERROR(__xludf.DUMMYFUNCTION("""COMPUTED_VALUE"""),"-")</f>
        <v>-</v>
      </c>
      <c r="GP90" s="10" t="str">
        <f>IFERROR(__xludf.DUMMYFUNCTION("""COMPUTED_VALUE"""),"-")</f>
        <v>-</v>
      </c>
      <c r="GQ90" s="10" t="str">
        <f>IFERROR(__xludf.DUMMYFUNCTION("""COMPUTED_VALUE"""),"-")</f>
        <v>-</v>
      </c>
      <c r="GR90" s="10" t="str">
        <f>IFERROR(__xludf.DUMMYFUNCTION("""COMPUTED_VALUE"""),"-")</f>
        <v>-</v>
      </c>
      <c r="GS90" s="10" t="str">
        <f>IFERROR(__xludf.DUMMYFUNCTION("""COMPUTED_VALUE"""),"-")</f>
        <v>-</v>
      </c>
      <c r="GT90" s="10" t="str">
        <f>IFERROR(__xludf.DUMMYFUNCTION("""COMPUTED_VALUE"""),"-")</f>
        <v>-</v>
      </c>
      <c r="GU90" s="10" t="str">
        <f>IFERROR(__xludf.DUMMYFUNCTION("""COMPUTED_VALUE"""),"-")</f>
        <v>-</v>
      </c>
      <c r="GV90" s="10" t="str">
        <f>IFERROR(__xludf.DUMMYFUNCTION("""COMPUTED_VALUE"""),"-")</f>
        <v>-</v>
      </c>
      <c r="GW90" s="10" t="str">
        <f>IFERROR(__xludf.DUMMYFUNCTION("""COMPUTED_VALUE"""),"-")</f>
        <v>-</v>
      </c>
      <c r="GX90" s="10" t="str">
        <f>IFERROR(__xludf.DUMMYFUNCTION("""COMPUTED_VALUE"""),"-")</f>
        <v>-</v>
      </c>
      <c r="GY90" s="10" t="str">
        <f>IFERROR(__xludf.DUMMYFUNCTION("""COMPUTED_VALUE"""),"-")</f>
        <v>-</v>
      </c>
      <c r="GZ90" s="10" t="str">
        <f>IFERROR(__xludf.DUMMYFUNCTION("""COMPUTED_VALUE"""),"-")</f>
        <v>-</v>
      </c>
      <c r="HA90" s="10" t="str">
        <f>IFERROR(__xludf.DUMMYFUNCTION("""COMPUTED_VALUE"""),"-")</f>
        <v>-</v>
      </c>
      <c r="HB90" s="10" t="str">
        <f>IFERROR(__xludf.DUMMYFUNCTION("""COMPUTED_VALUE"""),"-")</f>
        <v>-</v>
      </c>
      <c r="HC90" s="10" t="str">
        <f>IFERROR(__xludf.DUMMYFUNCTION("""COMPUTED_VALUE"""),"-")</f>
        <v>-</v>
      </c>
      <c r="HD90" s="10" t="str">
        <f>IFERROR(__xludf.DUMMYFUNCTION("""COMPUTED_VALUE"""),"-")</f>
        <v>-</v>
      </c>
      <c r="HE90" s="10" t="str">
        <f>IFERROR(__xludf.DUMMYFUNCTION("""COMPUTED_VALUE"""),"-")</f>
        <v>-</v>
      </c>
      <c r="HF90" s="10" t="str">
        <f>IFERROR(__xludf.DUMMYFUNCTION("""COMPUTED_VALUE"""),"-")</f>
        <v>-</v>
      </c>
      <c r="HG90" s="10" t="str">
        <f>IFERROR(__xludf.DUMMYFUNCTION("""COMPUTED_VALUE"""),"-")</f>
        <v>-</v>
      </c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</row>
    <row r="91">
      <c r="A91" s="7"/>
      <c r="B91" s="8"/>
      <c r="C91" s="8" t="str">
        <f t="shared" si="1"/>
        <v>84 - 90</v>
      </c>
      <c r="D91" s="7" t="str">
        <f>IFERROR(__xludf.DUMMYFUNCTION("""COMPUTED_VALUE"""),"StevanBjelic")</f>
        <v>StevanBjelic</v>
      </c>
      <c r="E91" s="7" t="str">
        <f>IFERROR(__xludf.DUMMYFUNCTION("""COMPUTED_VALUE"""),"Stevan")</f>
        <v>Stevan</v>
      </c>
      <c r="F91" s="7" t="str">
        <f>IFERROR(__xludf.DUMMYFUNCTION("""COMPUTED_VALUE"""),"Bjelić")</f>
        <v>Bjelić</v>
      </c>
      <c r="G91" s="9">
        <f>IFERROR(__xludf.DUMMYFUNCTION("""COMPUTED_VALUE"""),0.0)</f>
        <v>0</v>
      </c>
      <c r="H91" s="7" t="str">
        <f>IFERROR(__xludf.DUMMYFUNCTION("""COMPUTED_VALUE"""),"ODOBREN")</f>
        <v>ODOBREN</v>
      </c>
      <c r="I91" s="7" t="str">
        <f>IFERROR(__xludf.DUMMYFUNCTION("""COMPUTED_VALUE"""),"Požega")</f>
        <v>Požega</v>
      </c>
      <c r="J91" s="7" t="str">
        <f>IFERROR(__xludf.DUMMYFUNCTION("""COMPUTED_VALUE"""),"Gimnazija Sveti Sava")</f>
        <v>Gimnazija Sveti Sava</v>
      </c>
      <c r="K91" s="7" t="str">
        <f>IFERROR(__xludf.DUMMYFUNCTION("""COMPUTED_VALUE"""),"I")</f>
        <v>I</v>
      </c>
      <c r="L91" s="7" t="str">
        <f>IFERROR(__xludf.DUMMYFUNCTION("""COMPUTED_VALUE"""),"B")</f>
        <v>B</v>
      </c>
      <c r="M91" s="7" t="str">
        <f>IFERROR(__xludf.DUMMYFUNCTION("""COMPUTED_VALUE"""),"Vesna Zarić")</f>
        <v>Vesna Zarić</v>
      </c>
      <c r="N91" s="11" t="str">
        <f>IFERROR(__xludf.DUMMYFUNCTION("""COMPUTED_VALUE"""),"-")</f>
        <v>-</v>
      </c>
      <c r="O91" s="10">
        <f>IFERROR(__xludf.DUMMYFUNCTION("""COMPUTED_VALUE"""),0.0)</f>
        <v>0</v>
      </c>
      <c r="P91" s="10" t="str">
        <f>IFERROR(__xludf.DUMMYFUNCTION("""COMPUTED_VALUE"""),"-")</f>
        <v>-</v>
      </c>
      <c r="Q91" s="10" t="str">
        <f>IFERROR(__xludf.DUMMYFUNCTION("""COMPUTED_VALUE"""),"-")</f>
        <v>-</v>
      </c>
      <c r="R91" s="10" t="str">
        <f>IFERROR(__xludf.DUMMYFUNCTION("""COMPUTED_VALUE"""),"-")</f>
        <v>-</v>
      </c>
      <c r="S91" s="10" t="str">
        <f>IFERROR(__xludf.DUMMYFUNCTION("""COMPUTED_VALUE"""),"-")</f>
        <v>-</v>
      </c>
      <c r="T91" s="11" t="str">
        <f>IFERROR(__xludf.DUMMYFUNCTION("""COMPUTED_VALUE"""),"-")</f>
        <v>-</v>
      </c>
      <c r="U91" s="10" t="str">
        <f>IFERROR(__xludf.DUMMYFUNCTION("""COMPUTED_VALUE"""),"-")</f>
        <v>-</v>
      </c>
      <c r="V91" s="10" t="str">
        <f>IFERROR(__xludf.DUMMYFUNCTION("""COMPUTED_VALUE"""),"-")</f>
        <v>-</v>
      </c>
      <c r="W91" s="10" t="str">
        <f>IFERROR(__xludf.DUMMYFUNCTION("""COMPUTED_VALUE"""),"-")</f>
        <v>-</v>
      </c>
      <c r="X91" s="10" t="str">
        <f>IFERROR(__xludf.DUMMYFUNCTION("""COMPUTED_VALUE"""),"-")</f>
        <v>-</v>
      </c>
      <c r="Y91" s="10" t="str">
        <f>IFERROR(__xludf.DUMMYFUNCTION("""COMPUTED_VALUE"""),"-")</f>
        <v>-</v>
      </c>
      <c r="Z91" s="10" t="str">
        <f>IFERROR(__xludf.DUMMYFUNCTION("""COMPUTED_VALUE"""),"-")</f>
        <v>-</v>
      </c>
      <c r="AA91" s="10" t="str">
        <f>IFERROR(__xludf.DUMMYFUNCTION("""COMPUTED_VALUE"""),"-")</f>
        <v>-</v>
      </c>
      <c r="AB91" s="10" t="str">
        <f>IFERROR(__xludf.DUMMYFUNCTION("""COMPUTED_VALUE"""),"-")</f>
        <v>-</v>
      </c>
      <c r="AC91" s="10" t="str">
        <f>IFERROR(__xludf.DUMMYFUNCTION("""COMPUTED_VALUE"""),"-")</f>
        <v>-</v>
      </c>
      <c r="AD91" s="10" t="str">
        <f>IFERROR(__xludf.DUMMYFUNCTION("""COMPUTED_VALUE"""),"-")</f>
        <v>-</v>
      </c>
      <c r="AE91" s="10" t="str">
        <f>IFERROR(__xludf.DUMMYFUNCTION("""COMPUTED_VALUE"""),"-")</f>
        <v>-</v>
      </c>
      <c r="AF91" s="10" t="str">
        <f>IFERROR(__xludf.DUMMYFUNCTION("""COMPUTED_VALUE"""),"-")</f>
        <v>-</v>
      </c>
      <c r="AG91" s="10" t="str">
        <f>IFERROR(__xludf.DUMMYFUNCTION("""COMPUTED_VALUE"""),"-")</f>
        <v>-</v>
      </c>
      <c r="AH91" s="10" t="str">
        <f>IFERROR(__xludf.DUMMYFUNCTION("""COMPUTED_VALUE"""),"-")</f>
        <v>-</v>
      </c>
      <c r="AI91" s="10" t="str">
        <f>IFERROR(__xludf.DUMMYFUNCTION("""COMPUTED_VALUE"""),"-")</f>
        <v>-</v>
      </c>
      <c r="AJ91" s="10" t="str">
        <f>IFERROR(__xludf.DUMMYFUNCTION("""COMPUTED_VALUE"""),"-")</f>
        <v>-</v>
      </c>
      <c r="AK91" s="10" t="str">
        <f>IFERROR(__xludf.DUMMYFUNCTION("""COMPUTED_VALUE"""),"-")</f>
        <v>-</v>
      </c>
      <c r="AL91" s="10" t="str">
        <f>IFERROR(__xludf.DUMMYFUNCTION("""COMPUTED_VALUE"""),"-")</f>
        <v>-</v>
      </c>
      <c r="AM91" s="10" t="str">
        <f>IFERROR(__xludf.DUMMYFUNCTION("""COMPUTED_VALUE"""),"-")</f>
        <v>-</v>
      </c>
      <c r="AN91" s="11" t="str">
        <f>IFERROR(__xludf.DUMMYFUNCTION("""COMPUTED_VALUE"""),"WA")</f>
        <v>WA</v>
      </c>
      <c r="AO91" s="10" t="str">
        <f>IFERROR(__xludf.DUMMYFUNCTION("""COMPUTED_VALUE"""),"WA")</f>
        <v>WA</v>
      </c>
      <c r="AP91" s="10" t="str">
        <f>IFERROR(__xludf.DUMMYFUNCTION("""COMPUTED_VALUE"""),"WA")</f>
        <v>WA</v>
      </c>
      <c r="AQ91" s="10" t="str">
        <f>IFERROR(__xludf.DUMMYFUNCTION("""COMPUTED_VALUE"""),"WA")</f>
        <v>WA</v>
      </c>
      <c r="AR91" s="10" t="str">
        <f>IFERROR(__xludf.DUMMYFUNCTION("""COMPUTED_VALUE"""),"WA")</f>
        <v>WA</v>
      </c>
      <c r="AS91" s="10" t="str">
        <f>IFERROR(__xludf.DUMMYFUNCTION("""COMPUTED_VALUE"""),"WA")</f>
        <v>WA</v>
      </c>
      <c r="AT91" s="10" t="str">
        <f>IFERROR(__xludf.DUMMYFUNCTION("""COMPUTED_VALUE"""),"WA")</f>
        <v>WA</v>
      </c>
      <c r="AU91" s="10" t="str">
        <f>IFERROR(__xludf.DUMMYFUNCTION("""COMPUTED_VALUE"""),"WA")</f>
        <v>WA</v>
      </c>
      <c r="AV91" s="10" t="str">
        <f>IFERROR(__xludf.DUMMYFUNCTION("""COMPUTED_VALUE"""),"WA")</f>
        <v>WA</v>
      </c>
      <c r="AW91" s="10" t="str">
        <f>IFERROR(__xludf.DUMMYFUNCTION("""COMPUTED_VALUE"""),"WA")</f>
        <v>WA</v>
      </c>
      <c r="AX91" s="10" t="str">
        <f>IFERROR(__xludf.DUMMYFUNCTION("""COMPUTED_VALUE"""),"WA")</f>
        <v>WA</v>
      </c>
      <c r="AY91" s="10" t="str">
        <f>IFERROR(__xludf.DUMMYFUNCTION("""COMPUTED_VALUE"""),"WA")</f>
        <v>WA</v>
      </c>
      <c r="AZ91" s="10" t="str">
        <f>IFERROR(__xludf.DUMMYFUNCTION("""COMPUTED_VALUE"""),"WA")</f>
        <v>WA</v>
      </c>
      <c r="BA91" s="10" t="str">
        <f>IFERROR(__xludf.DUMMYFUNCTION("""COMPUTED_VALUE"""),"WA")</f>
        <v>WA</v>
      </c>
      <c r="BB91" s="10" t="str">
        <f>IFERROR(__xludf.DUMMYFUNCTION("""COMPUTED_VALUE"""),"WA")</f>
        <v>WA</v>
      </c>
      <c r="BC91" s="10" t="str">
        <f>IFERROR(__xludf.DUMMYFUNCTION("""COMPUTED_VALUE"""),"WA")</f>
        <v>WA</v>
      </c>
      <c r="BD91" s="10" t="str">
        <f>IFERROR(__xludf.DUMMYFUNCTION("""COMPUTED_VALUE"""),"WA")</f>
        <v>WA</v>
      </c>
      <c r="BE91" s="10" t="str">
        <f>IFERROR(__xludf.DUMMYFUNCTION("""COMPUTED_VALUE"""),"WA")</f>
        <v>WA</v>
      </c>
      <c r="BF91" s="10" t="str">
        <f>IFERROR(__xludf.DUMMYFUNCTION("""COMPUTED_VALUE"""),"WA")</f>
        <v>WA</v>
      </c>
      <c r="BG91" s="10" t="str">
        <f>IFERROR(__xludf.DUMMYFUNCTION("""COMPUTED_VALUE"""),"WA")</f>
        <v>WA</v>
      </c>
      <c r="BH91" s="10" t="str">
        <f>IFERROR(__xludf.DUMMYFUNCTION("""COMPUTED_VALUE"""),"WA")</f>
        <v>WA</v>
      </c>
      <c r="BI91" s="10" t="str">
        <f>IFERROR(__xludf.DUMMYFUNCTION("""COMPUTED_VALUE"""),"WA")</f>
        <v>WA</v>
      </c>
      <c r="BJ91" s="10" t="str">
        <f>IFERROR(__xludf.DUMMYFUNCTION("""COMPUTED_VALUE"""),"WA")</f>
        <v>WA</v>
      </c>
      <c r="BK91" s="10" t="str">
        <f>IFERROR(__xludf.DUMMYFUNCTION("""COMPUTED_VALUE"""),"WA")</f>
        <v>WA</v>
      </c>
      <c r="BL91" s="11" t="str">
        <f>IFERROR(__xludf.DUMMYFUNCTION("""COMPUTED_VALUE"""),"-")</f>
        <v>-</v>
      </c>
      <c r="BM91" s="10" t="str">
        <f>IFERROR(__xludf.DUMMYFUNCTION("""COMPUTED_VALUE"""),"-")</f>
        <v>-</v>
      </c>
      <c r="BN91" s="10" t="str">
        <f>IFERROR(__xludf.DUMMYFUNCTION("""COMPUTED_VALUE"""),"-")</f>
        <v>-</v>
      </c>
      <c r="BO91" s="10" t="str">
        <f>IFERROR(__xludf.DUMMYFUNCTION("""COMPUTED_VALUE"""),"-")</f>
        <v>-</v>
      </c>
      <c r="BP91" s="10" t="str">
        <f>IFERROR(__xludf.DUMMYFUNCTION("""COMPUTED_VALUE"""),"-")</f>
        <v>-</v>
      </c>
      <c r="BQ91" s="10" t="str">
        <f>IFERROR(__xludf.DUMMYFUNCTION("""COMPUTED_VALUE"""),"-")</f>
        <v>-</v>
      </c>
      <c r="BR91" s="10" t="str">
        <f>IFERROR(__xludf.DUMMYFUNCTION("""COMPUTED_VALUE"""),"-")</f>
        <v>-</v>
      </c>
      <c r="BS91" s="10" t="str">
        <f>IFERROR(__xludf.DUMMYFUNCTION("""COMPUTED_VALUE"""),"-")</f>
        <v>-</v>
      </c>
      <c r="BT91" s="10" t="str">
        <f>IFERROR(__xludf.DUMMYFUNCTION("""COMPUTED_VALUE"""),"-")</f>
        <v>-</v>
      </c>
      <c r="BU91" s="10" t="str">
        <f>IFERROR(__xludf.DUMMYFUNCTION("""COMPUTED_VALUE"""),"-")</f>
        <v>-</v>
      </c>
      <c r="BV91" s="10" t="str">
        <f>IFERROR(__xludf.DUMMYFUNCTION("""COMPUTED_VALUE"""),"-")</f>
        <v>-</v>
      </c>
      <c r="BW91" s="10" t="str">
        <f>IFERROR(__xludf.DUMMYFUNCTION("""COMPUTED_VALUE"""),"-")</f>
        <v>-</v>
      </c>
      <c r="BX91" s="10" t="str">
        <f>IFERROR(__xludf.DUMMYFUNCTION("""COMPUTED_VALUE"""),"-")</f>
        <v>-</v>
      </c>
      <c r="BY91" s="10" t="str">
        <f>IFERROR(__xludf.DUMMYFUNCTION("""COMPUTED_VALUE"""),"-")</f>
        <v>-</v>
      </c>
      <c r="BZ91" s="10" t="str">
        <f>IFERROR(__xludf.DUMMYFUNCTION("""COMPUTED_VALUE"""),"-")</f>
        <v>-</v>
      </c>
      <c r="CA91" s="10" t="str">
        <f>IFERROR(__xludf.DUMMYFUNCTION("""COMPUTED_VALUE"""),"-")</f>
        <v>-</v>
      </c>
      <c r="CB91" s="10" t="str">
        <f>IFERROR(__xludf.DUMMYFUNCTION("""COMPUTED_VALUE"""),"-")</f>
        <v>-</v>
      </c>
      <c r="CC91" s="10" t="str">
        <f>IFERROR(__xludf.DUMMYFUNCTION("""COMPUTED_VALUE"""),"-")</f>
        <v>-</v>
      </c>
      <c r="CD91" s="10" t="str">
        <f>IFERROR(__xludf.DUMMYFUNCTION("""COMPUTED_VALUE"""),"-")</f>
        <v>-</v>
      </c>
      <c r="CE91" s="10" t="str">
        <f>IFERROR(__xludf.DUMMYFUNCTION("""COMPUTED_VALUE"""),"-")</f>
        <v>-</v>
      </c>
      <c r="CF91" s="10" t="str">
        <f>IFERROR(__xludf.DUMMYFUNCTION("""COMPUTED_VALUE"""),"-")</f>
        <v>-</v>
      </c>
      <c r="CG91" s="10" t="str">
        <f>IFERROR(__xludf.DUMMYFUNCTION("""COMPUTED_VALUE"""),"-")</f>
        <v>-</v>
      </c>
      <c r="CH91" s="10" t="str">
        <f>IFERROR(__xludf.DUMMYFUNCTION("""COMPUTED_VALUE"""),"-")</f>
        <v>-</v>
      </c>
      <c r="CI91" s="10" t="str">
        <f>IFERROR(__xludf.DUMMYFUNCTION("""COMPUTED_VALUE"""),"-")</f>
        <v>-</v>
      </c>
      <c r="CJ91" s="10" t="str">
        <f>IFERROR(__xludf.DUMMYFUNCTION("""COMPUTED_VALUE"""),"-")</f>
        <v>-</v>
      </c>
      <c r="CK91" s="10" t="str">
        <f>IFERROR(__xludf.DUMMYFUNCTION("""COMPUTED_VALUE"""),"-")</f>
        <v>-</v>
      </c>
      <c r="CL91" s="10" t="str">
        <f>IFERROR(__xludf.DUMMYFUNCTION("""COMPUTED_VALUE"""),"-")</f>
        <v>-</v>
      </c>
      <c r="CM91" s="10" t="str">
        <f>IFERROR(__xludf.DUMMYFUNCTION("""COMPUTED_VALUE"""),"-")</f>
        <v>-</v>
      </c>
      <c r="CN91" s="10" t="str">
        <f>IFERROR(__xludf.DUMMYFUNCTION("""COMPUTED_VALUE"""),"-")</f>
        <v>-</v>
      </c>
      <c r="CO91" s="11" t="str">
        <f>IFERROR(__xludf.DUMMYFUNCTION("""COMPUTED_VALUE"""),"-")</f>
        <v>-</v>
      </c>
      <c r="CP91" s="10" t="str">
        <f>IFERROR(__xludf.DUMMYFUNCTION("""COMPUTED_VALUE"""),"-")</f>
        <v>-</v>
      </c>
      <c r="CQ91" s="10" t="str">
        <f>IFERROR(__xludf.DUMMYFUNCTION("""COMPUTED_VALUE"""),"-")</f>
        <v>-</v>
      </c>
      <c r="CR91" s="10" t="str">
        <f>IFERROR(__xludf.DUMMYFUNCTION("""COMPUTED_VALUE"""),"-")</f>
        <v>-</v>
      </c>
      <c r="CS91" s="10" t="str">
        <f>IFERROR(__xludf.DUMMYFUNCTION("""COMPUTED_VALUE"""),"-")</f>
        <v>-</v>
      </c>
      <c r="CT91" s="10" t="str">
        <f>IFERROR(__xludf.DUMMYFUNCTION("""COMPUTED_VALUE"""),"-")</f>
        <v>-</v>
      </c>
      <c r="CU91" s="10" t="str">
        <f>IFERROR(__xludf.DUMMYFUNCTION("""COMPUTED_VALUE"""),"-")</f>
        <v>-</v>
      </c>
      <c r="CV91" s="10" t="str">
        <f>IFERROR(__xludf.DUMMYFUNCTION("""COMPUTED_VALUE"""),"-")</f>
        <v>-</v>
      </c>
      <c r="CW91" s="10" t="str">
        <f>IFERROR(__xludf.DUMMYFUNCTION("""COMPUTED_VALUE"""),"-")</f>
        <v>-</v>
      </c>
      <c r="CX91" s="10" t="str">
        <f>IFERROR(__xludf.DUMMYFUNCTION("""COMPUTED_VALUE"""),"-")</f>
        <v>-</v>
      </c>
      <c r="CY91" s="10" t="str">
        <f>IFERROR(__xludf.DUMMYFUNCTION("""COMPUTED_VALUE"""),"-")</f>
        <v>-</v>
      </c>
      <c r="CZ91" s="10" t="str">
        <f>IFERROR(__xludf.DUMMYFUNCTION("""COMPUTED_VALUE"""),"-")</f>
        <v>-</v>
      </c>
      <c r="DA91" s="10" t="str">
        <f>IFERROR(__xludf.DUMMYFUNCTION("""COMPUTED_VALUE"""),"-")</f>
        <v>-</v>
      </c>
      <c r="DB91" s="10" t="str">
        <f>IFERROR(__xludf.DUMMYFUNCTION("""COMPUTED_VALUE"""),"-")</f>
        <v>-</v>
      </c>
      <c r="DC91" s="10" t="str">
        <f>IFERROR(__xludf.DUMMYFUNCTION("""COMPUTED_VALUE"""),"-")</f>
        <v>-</v>
      </c>
      <c r="DD91" s="10" t="str">
        <f>IFERROR(__xludf.DUMMYFUNCTION("""COMPUTED_VALUE"""),"-")</f>
        <v>-</v>
      </c>
      <c r="DE91" s="10" t="str">
        <f>IFERROR(__xludf.DUMMYFUNCTION("""COMPUTED_VALUE"""),"-")</f>
        <v>-</v>
      </c>
      <c r="DF91" s="10" t="str">
        <f>IFERROR(__xludf.DUMMYFUNCTION("""COMPUTED_VALUE"""),"-")</f>
        <v>-</v>
      </c>
      <c r="DG91" s="10" t="str">
        <f>IFERROR(__xludf.DUMMYFUNCTION("""COMPUTED_VALUE"""),"-")</f>
        <v>-</v>
      </c>
      <c r="DH91" s="10" t="str">
        <f>IFERROR(__xludf.DUMMYFUNCTION("""COMPUTED_VALUE"""),"-")</f>
        <v>-</v>
      </c>
      <c r="DI91" s="10" t="str">
        <f>IFERROR(__xludf.DUMMYFUNCTION("""COMPUTED_VALUE"""),"-")</f>
        <v>-</v>
      </c>
      <c r="DJ91" s="10" t="str">
        <f>IFERROR(__xludf.DUMMYFUNCTION("""COMPUTED_VALUE"""),"-")</f>
        <v>-</v>
      </c>
      <c r="DK91" s="10" t="str">
        <f>IFERROR(__xludf.DUMMYFUNCTION("""COMPUTED_VALUE"""),"-")</f>
        <v>-</v>
      </c>
      <c r="DL91" s="10" t="str">
        <f>IFERROR(__xludf.DUMMYFUNCTION("""COMPUTED_VALUE"""),"-")</f>
        <v>-</v>
      </c>
      <c r="DM91" s="10" t="str">
        <f>IFERROR(__xludf.DUMMYFUNCTION("""COMPUTED_VALUE"""),"-")</f>
        <v>-</v>
      </c>
      <c r="DN91" s="10" t="str">
        <f>IFERROR(__xludf.DUMMYFUNCTION("""COMPUTED_VALUE"""),"-")</f>
        <v>-</v>
      </c>
      <c r="DO91" s="10" t="str">
        <f>IFERROR(__xludf.DUMMYFUNCTION("""COMPUTED_VALUE"""),"-")</f>
        <v>-</v>
      </c>
      <c r="DP91" s="10" t="str">
        <f>IFERROR(__xludf.DUMMYFUNCTION("""COMPUTED_VALUE"""),"-")</f>
        <v>-</v>
      </c>
      <c r="DQ91" s="10" t="str">
        <f>IFERROR(__xludf.DUMMYFUNCTION("""COMPUTED_VALUE"""),"-")</f>
        <v>-</v>
      </c>
      <c r="DR91" s="10" t="str">
        <f>IFERROR(__xludf.DUMMYFUNCTION("""COMPUTED_VALUE"""),"-")</f>
        <v>-</v>
      </c>
      <c r="DS91" s="10" t="str">
        <f>IFERROR(__xludf.DUMMYFUNCTION("""COMPUTED_VALUE"""),"-")</f>
        <v>-</v>
      </c>
      <c r="DT91" s="10" t="str">
        <f>IFERROR(__xludf.DUMMYFUNCTION("""COMPUTED_VALUE"""),"-")</f>
        <v>-</v>
      </c>
      <c r="DU91" s="10" t="str">
        <f>IFERROR(__xludf.DUMMYFUNCTION("""COMPUTED_VALUE"""),"-")</f>
        <v>-</v>
      </c>
      <c r="DV91" s="10" t="str">
        <f>IFERROR(__xludf.DUMMYFUNCTION("""COMPUTED_VALUE"""),"-")</f>
        <v>-</v>
      </c>
      <c r="DW91" s="10" t="str">
        <f>IFERROR(__xludf.DUMMYFUNCTION("""COMPUTED_VALUE"""),"-")</f>
        <v>-</v>
      </c>
      <c r="DX91" s="10" t="str">
        <f>IFERROR(__xludf.DUMMYFUNCTION("""COMPUTED_VALUE"""),"-")</f>
        <v>-</v>
      </c>
      <c r="DY91" s="10" t="str">
        <f>IFERROR(__xludf.DUMMYFUNCTION("""COMPUTED_VALUE"""),"-")</f>
        <v>-</v>
      </c>
      <c r="DZ91" s="10" t="str">
        <f>IFERROR(__xludf.DUMMYFUNCTION("""COMPUTED_VALUE"""),"-")</f>
        <v>-</v>
      </c>
      <c r="EA91" s="10" t="str">
        <f>IFERROR(__xludf.DUMMYFUNCTION("""COMPUTED_VALUE"""),"-")</f>
        <v>-</v>
      </c>
      <c r="EB91" s="10" t="str">
        <f>IFERROR(__xludf.DUMMYFUNCTION("""COMPUTED_VALUE"""),"-")</f>
        <v>-</v>
      </c>
      <c r="EC91" s="10" t="str">
        <f>IFERROR(__xludf.DUMMYFUNCTION("""COMPUTED_VALUE"""),"-")</f>
        <v>-</v>
      </c>
      <c r="ED91" s="10" t="str">
        <f>IFERROR(__xludf.DUMMYFUNCTION("""COMPUTED_VALUE"""),"-")</f>
        <v>-</v>
      </c>
      <c r="EE91" s="10" t="str">
        <f>IFERROR(__xludf.DUMMYFUNCTION("""COMPUTED_VALUE"""),"-")</f>
        <v>-</v>
      </c>
      <c r="EF91" s="10" t="str">
        <f>IFERROR(__xludf.DUMMYFUNCTION("""COMPUTED_VALUE"""),"-")</f>
        <v>-</v>
      </c>
      <c r="EG91" s="10" t="str">
        <f>IFERROR(__xludf.DUMMYFUNCTION("""COMPUTED_VALUE"""),"-")</f>
        <v>-</v>
      </c>
      <c r="EH91" s="10" t="str">
        <f>IFERROR(__xludf.DUMMYFUNCTION("""COMPUTED_VALUE"""),"-")</f>
        <v>-</v>
      </c>
      <c r="EI91" s="10" t="str">
        <f>IFERROR(__xludf.DUMMYFUNCTION("""COMPUTED_VALUE"""),"-")</f>
        <v>-</v>
      </c>
      <c r="EJ91" s="10" t="str">
        <f>IFERROR(__xludf.DUMMYFUNCTION("""COMPUTED_VALUE"""),"-")</f>
        <v>-</v>
      </c>
      <c r="EK91" s="10" t="str">
        <f>IFERROR(__xludf.DUMMYFUNCTION("""COMPUTED_VALUE"""),"-")</f>
        <v>-</v>
      </c>
      <c r="EL91" s="10" t="str">
        <f>IFERROR(__xludf.DUMMYFUNCTION("""COMPUTED_VALUE"""),"-")</f>
        <v>-</v>
      </c>
      <c r="EM91" s="10" t="str">
        <f>IFERROR(__xludf.DUMMYFUNCTION("""COMPUTED_VALUE"""),"-")</f>
        <v>-</v>
      </c>
      <c r="EN91" s="10" t="str">
        <f>IFERROR(__xludf.DUMMYFUNCTION("""COMPUTED_VALUE"""),"-")</f>
        <v>-</v>
      </c>
      <c r="EO91" s="10" t="str">
        <f>IFERROR(__xludf.DUMMYFUNCTION("""COMPUTED_VALUE"""),"-")</f>
        <v>-</v>
      </c>
      <c r="EP91" s="10" t="str">
        <f>IFERROR(__xludf.DUMMYFUNCTION("""COMPUTED_VALUE"""),"-")</f>
        <v>-</v>
      </c>
      <c r="EQ91" s="10" t="str">
        <f>IFERROR(__xludf.DUMMYFUNCTION("""COMPUTED_VALUE"""),"-")</f>
        <v>-</v>
      </c>
      <c r="ER91" s="10" t="str">
        <f>IFERROR(__xludf.DUMMYFUNCTION("""COMPUTED_VALUE"""),"-")</f>
        <v>-</v>
      </c>
      <c r="ES91" s="10" t="str">
        <f>IFERROR(__xludf.DUMMYFUNCTION("""COMPUTED_VALUE"""),"-")</f>
        <v>-</v>
      </c>
      <c r="ET91" s="10" t="str">
        <f>IFERROR(__xludf.DUMMYFUNCTION("""COMPUTED_VALUE"""),"-")</f>
        <v>-</v>
      </c>
      <c r="EU91" s="10" t="str">
        <f>IFERROR(__xludf.DUMMYFUNCTION("""COMPUTED_VALUE"""),"-")</f>
        <v>-</v>
      </c>
      <c r="EV91" s="10" t="str">
        <f>IFERROR(__xludf.DUMMYFUNCTION("""COMPUTED_VALUE"""),"-")</f>
        <v>-</v>
      </c>
      <c r="EW91" s="10" t="str">
        <f>IFERROR(__xludf.DUMMYFUNCTION("""COMPUTED_VALUE"""),"-")</f>
        <v>-</v>
      </c>
      <c r="EX91" s="10" t="str">
        <f>IFERROR(__xludf.DUMMYFUNCTION("""COMPUTED_VALUE"""),"-")</f>
        <v>-</v>
      </c>
      <c r="EY91" s="10" t="str">
        <f>IFERROR(__xludf.DUMMYFUNCTION("""COMPUTED_VALUE"""),"-")</f>
        <v>-</v>
      </c>
      <c r="EZ91" s="10" t="str">
        <f>IFERROR(__xludf.DUMMYFUNCTION("""COMPUTED_VALUE"""),"-")</f>
        <v>-</v>
      </c>
      <c r="FA91" s="10" t="str">
        <f>IFERROR(__xludf.DUMMYFUNCTION("""COMPUTED_VALUE"""),"-")</f>
        <v>-</v>
      </c>
      <c r="FB91" s="10" t="str">
        <f>IFERROR(__xludf.DUMMYFUNCTION("""COMPUTED_VALUE"""),"-")</f>
        <v>-</v>
      </c>
      <c r="FC91" s="10" t="str">
        <f>IFERROR(__xludf.DUMMYFUNCTION("""COMPUTED_VALUE"""),"-")</f>
        <v>-</v>
      </c>
      <c r="FD91" s="11" t="str">
        <f>IFERROR(__xludf.DUMMYFUNCTION("""COMPUTED_VALUE"""),"-")</f>
        <v>-</v>
      </c>
      <c r="FE91" s="10" t="str">
        <f>IFERROR(__xludf.DUMMYFUNCTION("""COMPUTED_VALUE"""),"-")</f>
        <v>-</v>
      </c>
      <c r="FF91" s="10" t="str">
        <f>IFERROR(__xludf.DUMMYFUNCTION("""COMPUTED_VALUE"""),"-")</f>
        <v>-</v>
      </c>
      <c r="FG91" s="10" t="str">
        <f>IFERROR(__xludf.DUMMYFUNCTION("""COMPUTED_VALUE"""),"-")</f>
        <v>-</v>
      </c>
      <c r="FH91" s="10" t="str">
        <f>IFERROR(__xludf.DUMMYFUNCTION("""COMPUTED_VALUE"""),"-")</f>
        <v>-</v>
      </c>
      <c r="FI91" s="10" t="str">
        <f>IFERROR(__xludf.DUMMYFUNCTION("""COMPUTED_VALUE"""),"-")</f>
        <v>-</v>
      </c>
      <c r="FJ91" s="10" t="str">
        <f>IFERROR(__xludf.DUMMYFUNCTION("""COMPUTED_VALUE"""),"-")</f>
        <v>-</v>
      </c>
      <c r="FK91" s="10" t="str">
        <f>IFERROR(__xludf.DUMMYFUNCTION("""COMPUTED_VALUE"""),"-")</f>
        <v>-</v>
      </c>
      <c r="FL91" s="10" t="str">
        <f>IFERROR(__xludf.DUMMYFUNCTION("""COMPUTED_VALUE"""),"-")</f>
        <v>-</v>
      </c>
      <c r="FM91" s="10" t="str">
        <f>IFERROR(__xludf.DUMMYFUNCTION("""COMPUTED_VALUE"""),"-")</f>
        <v>-</v>
      </c>
      <c r="FN91" s="10" t="str">
        <f>IFERROR(__xludf.DUMMYFUNCTION("""COMPUTED_VALUE"""),"-")</f>
        <v>-</v>
      </c>
      <c r="FO91" s="10" t="str">
        <f>IFERROR(__xludf.DUMMYFUNCTION("""COMPUTED_VALUE"""),"-")</f>
        <v>-</v>
      </c>
      <c r="FP91" s="10" t="str">
        <f>IFERROR(__xludf.DUMMYFUNCTION("""COMPUTED_VALUE"""),"-")</f>
        <v>-</v>
      </c>
      <c r="FQ91" s="10" t="str">
        <f>IFERROR(__xludf.DUMMYFUNCTION("""COMPUTED_VALUE"""),"-")</f>
        <v>-</v>
      </c>
      <c r="FR91" s="10" t="str">
        <f>IFERROR(__xludf.DUMMYFUNCTION("""COMPUTED_VALUE"""),"-")</f>
        <v>-</v>
      </c>
      <c r="FS91" s="10" t="str">
        <f>IFERROR(__xludf.DUMMYFUNCTION("""COMPUTED_VALUE"""),"-")</f>
        <v>-</v>
      </c>
      <c r="FT91" s="10" t="str">
        <f>IFERROR(__xludf.DUMMYFUNCTION("""COMPUTED_VALUE"""),"-")</f>
        <v>-</v>
      </c>
      <c r="FU91" s="10" t="str">
        <f>IFERROR(__xludf.DUMMYFUNCTION("""COMPUTED_VALUE"""),"-")</f>
        <v>-</v>
      </c>
      <c r="FV91" s="10" t="str">
        <f>IFERROR(__xludf.DUMMYFUNCTION("""COMPUTED_VALUE"""),"-")</f>
        <v>-</v>
      </c>
      <c r="FW91" s="10" t="str">
        <f>IFERROR(__xludf.DUMMYFUNCTION("""COMPUTED_VALUE"""),"-")</f>
        <v>-</v>
      </c>
      <c r="FX91" s="10" t="str">
        <f>IFERROR(__xludf.DUMMYFUNCTION("""COMPUTED_VALUE"""),"-")</f>
        <v>-</v>
      </c>
      <c r="FY91" s="10" t="str">
        <f>IFERROR(__xludf.DUMMYFUNCTION("""COMPUTED_VALUE"""),"-")</f>
        <v>-</v>
      </c>
      <c r="FZ91" s="10" t="str">
        <f>IFERROR(__xludf.DUMMYFUNCTION("""COMPUTED_VALUE"""),"-")</f>
        <v>-</v>
      </c>
      <c r="GA91" s="10" t="str">
        <f>IFERROR(__xludf.DUMMYFUNCTION("""COMPUTED_VALUE"""),"-")</f>
        <v>-</v>
      </c>
      <c r="GB91" s="10" t="str">
        <f>IFERROR(__xludf.DUMMYFUNCTION("""COMPUTED_VALUE"""),"-")</f>
        <v>-</v>
      </c>
      <c r="GC91" s="10" t="str">
        <f>IFERROR(__xludf.DUMMYFUNCTION("""COMPUTED_VALUE"""),"-")</f>
        <v>-</v>
      </c>
      <c r="GD91" s="10" t="str">
        <f>IFERROR(__xludf.DUMMYFUNCTION("""COMPUTED_VALUE"""),"-")</f>
        <v>-</v>
      </c>
      <c r="GE91" s="10" t="str">
        <f>IFERROR(__xludf.DUMMYFUNCTION("""COMPUTED_VALUE"""),"-")</f>
        <v>-</v>
      </c>
      <c r="GF91" s="10" t="str">
        <f>IFERROR(__xludf.DUMMYFUNCTION("""COMPUTED_VALUE"""),"-")</f>
        <v>-</v>
      </c>
      <c r="GG91" s="10" t="str">
        <f>IFERROR(__xludf.DUMMYFUNCTION("""COMPUTED_VALUE"""),"-")</f>
        <v>-</v>
      </c>
      <c r="GH91" s="10" t="str">
        <f>IFERROR(__xludf.DUMMYFUNCTION("""COMPUTED_VALUE"""),"-")</f>
        <v>-</v>
      </c>
      <c r="GI91" s="10" t="str">
        <f>IFERROR(__xludf.DUMMYFUNCTION("""COMPUTED_VALUE"""),"-")</f>
        <v>-</v>
      </c>
      <c r="GJ91" s="10" t="str">
        <f>IFERROR(__xludf.DUMMYFUNCTION("""COMPUTED_VALUE"""),"-")</f>
        <v>-</v>
      </c>
      <c r="GK91" s="10" t="str">
        <f>IFERROR(__xludf.DUMMYFUNCTION("""COMPUTED_VALUE"""),"-")</f>
        <v>-</v>
      </c>
      <c r="GL91" s="10" t="str">
        <f>IFERROR(__xludf.DUMMYFUNCTION("""COMPUTED_VALUE"""),"-")</f>
        <v>-</v>
      </c>
      <c r="GM91" s="10" t="str">
        <f>IFERROR(__xludf.DUMMYFUNCTION("""COMPUTED_VALUE"""),"-")</f>
        <v>-</v>
      </c>
      <c r="GN91" s="10" t="str">
        <f>IFERROR(__xludf.DUMMYFUNCTION("""COMPUTED_VALUE"""),"-")</f>
        <v>-</v>
      </c>
      <c r="GO91" s="10" t="str">
        <f>IFERROR(__xludf.DUMMYFUNCTION("""COMPUTED_VALUE"""),"-")</f>
        <v>-</v>
      </c>
      <c r="GP91" s="10" t="str">
        <f>IFERROR(__xludf.DUMMYFUNCTION("""COMPUTED_VALUE"""),"-")</f>
        <v>-</v>
      </c>
      <c r="GQ91" s="10" t="str">
        <f>IFERROR(__xludf.DUMMYFUNCTION("""COMPUTED_VALUE"""),"-")</f>
        <v>-</v>
      </c>
      <c r="GR91" s="10" t="str">
        <f>IFERROR(__xludf.DUMMYFUNCTION("""COMPUTED_VALUE"""),"-")</f>
        <v>-</v>
      </c>
      <c r="GS91" s="10" t="str">
        <f>IFERROR(__xludf.DUMMYFUNCTION("""COMPUTED_VALUE"""),"-")</f>
        <v>-</v>
      </c>
      <c r="GT91" s="10" t="str">
        <f>IFERROR(__xludf.DUMMYFUNCTION("""COMPUTED_VALUE"""),"-")</f>
        <v>-</v>
      </c>
      <c r="GU91" s="10" t="str">
        <f>IFERROR(__xludf.DUMMYFUNCTION("""COMPUTED_VALUE"""),"-")</f>
        <v>-</v>
      </c>
      <c r="GV91" s="10" t="str">
        <f>IFERROR(__xludf.DUMMYFUNCTION("""COMPUTED_VALUE"""),"-")</f>
        <v>-</v>
      </c>
      <c r="GW91" s="10" t="str">
        <f>IFERROR(__xludf.DUMMYFUNCTION("""COMPUTED_VALUE"""),"-")</f>
        <v>-</v>
      </c>
      <c r="GX91" s="10" t="str">
        <f>IFERROR(__xludf.DUMMYFUNCTION("""COMPUTED_VALUE"""),"-")</f>
        <v>-</v>
      </c>
      <c r="GY91" s="10" t="str">
        <f>IFERROR(__xludf.DUMMYFUNCTION("""COMPUTED_VALUE"""),"-")</f>
        <v>-</v>
      </c>
      <c r="GZ91" s="10" t="str">
        <f>IFERROR(__xludf.DUMMYFUNCTION("""COMPUTED_VALUE"""),"-")</f>
        <v>-</v>
      </c>
      <c r="HA91" s="10" t="str">
        <f>IFERROR(__xludf.DUMMYFUNCTION("""COMPUTED_VALUE"""),"-")</f>
        <v>-</v>
      </c>
      <c r="HB91" s="10" t="str">
        <f>IFERROR(__xludf.DUMMYFUNCTION("""COMPUTED_VALUE"""),"-")</f>
        <v>-</v>
      </c>
      <c r="HC91" s="10" t="str">
        <f>IFERROR(__xludf.DUMMYFUNCTION("""COMPUTED_VALUE"""),"-")</f>
        <v>-</v>
      </c>
      <c r="HD91" s="10" t="str">
        <f>IFERROR(__xludf.DUMMYFUNCTION("""COMPUTED_VALUE"""),"-")</f>
        <v>-</v>
      </c>
      <c r="HE91" s="10" t="str">
        <f>IFERROR(__xludf.DUMMYFUNCTION("""COMPUTED_VALUE"""),"-")</f>
        <v>-</v>
      </c>
      <c r="HF91" s="10" t="str">
        <f>IFERROR(__xludf.DUMMYFUNCTION("""COMPUTED_VALUE"""),"-")</f>
        <v>-</v>
      </c>
      <c r="HG91" s="10" t="str">
        <f>IFERROR(__xludf.DUMMYFUNCTION("""COMPUTED_VALUE"""),"-")</f>
        <v>-</v>
      </c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</row>
    <row r="92">
      <c r="A92" s="7"/>
      <c r="B92" s="8"/>
      <c r="C92" s="8" t="str">
        <f t="shared" si="1"/>
        <v>84 - 90</v>
      </c>
      <c r="D92" s="7" t="str">
        <f>IFERROR(__xludf.DUMMYFUNCTION("""COMPUTED_VALUE"""),"2017.TEH.Sergej.Milic")</f>
        <v>2017.TEH.Sergej.Milic</v>
      </c>
      <c r="E92" s="7" t="str">
        <f>IFERROR(__xludf.DUMMYFUNCTION("""COMPUTED_VALUE"""),"Sergej")</f>
        <v>Sergej</v>
      </c>
      <c r="F92" s="7" t="str">
        <f>IFERROR(__xludf.DUMMYFUNCTION("""COMPUTED_VALUE"""),"Milic")</f>
        <v>Milic</v>
      </c>
      <c r="G92" s="9">
        <f>IFERROR(__xludf.DUMMYFUNCTION("""COMPUTED_VALUE"""),0.0)</f>
        <v>0</v>
      </c>
      <c r="H92" s="7" t="str">
        <f>IFERROR(__xludf.DUMMYFUNCTION("""COMPUTED_VALUE"""),"ODOBREN")</f>
        <v>ODOBREN</v>
      </c>
      <c r="I92" s="7" t="str">
        <f>IFERROR(__xludf.DUMMYFUNCTION("""COMPUTED_VALUE"""),"Vračar")</f>
        <v>Vračar</v>
      </c>
      <c r="J92" s="7" t="str">
        <f>IFERROR(__xludf.DUMMYFUNCTION("""COMPUTED_VALUE"""),"Treća beogradska gimnazija")</f>
        <v>Treća beogradska gimnazija</v>
      </c>
      <c r="K92" s="7" t="str">
        <f>IFERROR(__xludf.DUMMYFUNCTION("""COMPUTED_VALUE"""),"IV")</f>
        <v>IV</v>
      </c>
      <c r="L92" s="7" t="str">
        <f>IFERROR(__xludf.DUMMYFUNCTION("""COMPUTED_VALUE"""),"B")</f>
        <v>B</v>
      </c>
      <c r="M92" s="7" t="str">
        <f>IFERROR(__xludf.DUMMYFUNCTION("""COMPUTED_VALUE"""),"Goran Bogdanović")</f>
        <v>Goran Bogdanović</v>
      </c>
      <c r="N92" s="11" t="str">
        <f>IFERROR(__xludf.DUMMYFUNCTION("""COMPUTED_VALUE"""),"-")</f>
        <v>-</v>
      </c>
      <c r="O92" s="10" t="str">
        <f>IFERROR(__xludf.DUMMYFUNCTION("""COMPUTED_VALUE"""),"-")</f>
        <v>-</v>
      </c>
      <c r="P92" s="10" t="str">
        <f>IFERROR(__xludf.DUMMYFUNCTION("""COMPUTED_VALUE"""),"-")</f>
        <v>-</v>
      </c>
      <c r="Q92" s="10" t="str">
        <f>IFERROR(__xludf.DUMMYFUNCTION("""COMPUTED_VALUE"""),"-")</f>
        <v>-</v>
      </c>
      <c r="R92" s="10" t="str">
        <f>IFERROR(__xludf.DUMMYFUNCTION("""COMPUTED_VALUE"""),"-")</f>
        <v>-</v>
      </c>
      <c r="S92" s="10" t="str">
        <f>IFERROR(__xludf.DUMMYFUNCTION("""COMPUTED_VALUE"""),"-")</f>
        <v>-</v>
      </c>
      <c r="T92" s="11" t="str">
        <f>IFERROR(__xludf.DUMMYFUNCTION("""COMPUTED_VALUE"""),"-")</f>
        <v>-</v>
      </c>
      <c r="U92" s="10" t="str">
        <f>IFERROR(__xludf.DUMMYFUNCTION("""COMPUTED_VALUE"""),"-")</f>
        <v>-</v>
      </c>
      <c r="V92" s="10" t="str">
        <f>IFERROR(__xludf.DUMMYFUNCTION("""COMPUTED_VALUE"""),"-")</f>
        <v>-</v>
      </c>
      <c r="W92" s="10" t="str">
        <f>IFERROR(__xludf.DUMMYFUNCTION("""COMPUTED_VALUE"""),"-")</f>
        <v>-</v>
      </c>
      <c r="X92" s="10" t="str">
        <f>IFERROR(__xludf.DUMMYFUNCTION("""COMPUTED_VALUE"""),"-")</f>
        <v>-</v>
      </c>
      <c r="Y92" s="10" t="str">
        <f>IFERROR(__xludf.DUMMYFUNCTION("""COMPUTED_VALUE"""),"-")</f>
        <v>-</v>
      </c>
      <c r="Z92" s="10" t="str">
        <f>IFERROR(__xludf.DUMMYFUNCTION("""COMPUTED_VALUE"""),"-")</f>
        <v>-</v>
      </c>
      <c r="AA92" s="10" t="str">
        <f>IFERROR(__xludf.DUMMYFUNCTION("""COMPUTED_VALUE"""),"-")</f>
        <v>-</v>
      </c>
      <c r="AB92" s="10" t="str">
        <f>IFERROR(__xludf.DUMMYFUNCTION("""COMPUTED_VALUE"""),"-")</f>
        <v>-</v>
      </c>
      <c r="AC92" s="10" t="str">
        <f>IFERROR(__xludf.DUMMYFUNCTION("""COMPUTED_VALUE"""),"-")</f>
        <v>-</v>
      </c>
      <c r="AD92" s="10" t="str">
        <f>IFERROR(__xludf.DUMMYFUNCTION("""COMPUTED_VALUE"""),"-")</f>
        <v>-</v>
      </c>
      <c r="AE92" s="10" t="str">
        <f>IFERROR(__xludf.DUMMYFUNCTION("""COMPUTED_VALUE"""),"-")</f>
        <v>-</v>
      </c>
      <c r="AF92" s="10" t="str">
        <f>IFERROR(__xludf.DUMMYFUNCTION("""COMPUTED_VALUE"""),"-")</f>
        <v>-</v>
      </c>
      <c r="AG92" s="10" t="str">
        <f>IFERROR(__xludf.DUMMYFUNCTION("""COMPUTED_VALUE"""),"-")</f>
        <v>-</v>
      </c>
      <c r="AH92" s="10" t="str">
        <f>IFERROR(__xludf.DUMMYFUNCTION("""COMPUTED_VALUE"""),"-")</f>
        <v>-</v>
      </c>
      <c r="AI92" s="10" t="str">
        <f>IFERROR(__xludf.DUMMYFUNCTION("""COMPUTED_VALUE"""),"-")</f>
        <v>-</v>
      </c>
      <c r="AJ92" s="10" t="str">
        <f>IFERROR(__xludf.DUMMYFUNCTION("""COMPUTED_VALUE"""),"-")</f>
        <v>-</v>
      </c>
      <c r="AK92" s="10" t="str">
        <f>IFERROR(__xludf.DUMMYFUNCTION("""COMPUTED_VALUE"""),"-")</f>
        <v>-</v>
      </c>
      <c r="AL92" s="10" t="str">
        <f>IFERROR(__xludf.DUMMYFUNCTION("""COMPUTED_VALUE"""),"-")</f>
        <v>-</v>
      </c>
      <c r="AM92" s="10" t="str">
        <f>IFERROR(__xludf.DUMMYFUNCTION("""COMPUTED_VALUE"""),"-")</f>
        <v>-</v>
      </c>
      <c r="AN92" s="11" t="str">
        <f>IFERROR(__xludf.DUMMYFUNCTION("""COMPUTED_VALUE"""),"-")</f>
        <v>-</v>
      </c>
      <c r="AO92" s="10" t="str">
        <f>IFERROR(__xludf.DUMMYFUNCTION("""COMPUTED_VALUE"""),"-")</f>
        <v>-</v>
      </c>
      <c r="AP92" s="10" t="str">
        <f>IFERROR(__xludf.DUMMYFUNCTION("""COMPUTED_VALUE"""),"-")</f>
        <v>-</v>
      </c>
      <c r="AQ92" s="10" t="str">
        <f>IFERROR(__xludf.DUMMYFUNCTION("""COMPUTED_VALUE"""),"-")</f>
        <v>-</v>
      </c>
      <c r="AR92" s="10" t="str">
        <f>IFERROR(__xludf.DUMMYFUNCTION("""COMPUTED_VALUE"""),"-")</f>
        <v>-</v>
      </c>
      <c r="AS92" s="10" t="str">
        <f>IFERROR(__xludf.DUMMYFUNCTION("""COMPUTED_VALUE"""),"-")</f>
        <v>-</v>
      </c>
      <c r="AT92" s="10" t="str">
        <f>IFERROR(__xludf.DUMMYFUNCTION("""COMPUTED_VALUE"""),"-")</f>
        <v>-</v>
      </c>
      <c r="AU92" s="10" t="str">
        <f>IFERROR(__xludf.DUMMYFUNCTION("""COMPUTED_VALUE"""),"-")</f>
        <v>-</v>
      </c>
      <c r="AV92" s="10" t="str">
        <f>IFERROR(__xludf.DUMMYFUNCTION("""COMPUTED_VALUE"""),"-")</f>
        <v>-</v>
      </c>
      <c r="AW92" s="10" t="str">
        <f>IFERROR(__xludf.DUMMYFUNCTION("""COMPUTED_VALUE"""),"-")</f>
        <v>-</v>
      </c>
      <c r="AX92" s="10" t="str">
        <f>IFERROR(__xludf.DUMMYFUNCTION("""COMPUTED_VALUE"""),"-")</f>
        <v>-</v>
      </c>
      <c r="AY92" s="10" t="str">
        <f>IFERROR(__xludf.DUMMYFUNCTION("""COMPUTED_VALUE"""),"-")</f>
        <v>-</v>
      </c>
      <c r="AZ92" s="10" t="str">
        <f>IFERROR(__xludf.DUMMYFUNCTION("""COMPUTED_VALUE"""),"-")</f>
        <v>-</v>
      </c>
      <c r="BA92" s="10" t="str">
        <f>IFERROR(__xludf.DUMMYFUNCTION("""COMPUTED_VALUE"""),"-")</f>
        <v>-</v>
      </c>
      <c r="BB92" s="10" t="str">
        <f>IFERROR(__xludf.DUMMYFUNCTION("""COMPUTED_VALUE"""),"-")</f>
        <v>-</v>
      </c>
      <c r="BC92" s="10" t="str">
        <f>IFERROR(__xludf.DUMMYFUNCTION("""COMPUTED_VALUE"""),"-")</f>
        <v>-</v>
      </c>
      <c r="BD92" s="10" t="str">
        <f>IFERROR(__xludf.DUMMYFUNCTION("""COMPUTED_VALUE"""),"-")</f>
        <v>-</v>
      </c>
      <c r="BE92" s="10" t="str">
        <f>IFERROR(__xludf.DUMMYFUNCTION("""COMPUTED_VALUE"""),"-")</f>
        <v>-</v>
      </c>
      <c r="BF92" s="10" t="str">
        <f>IFERROR(__xludf.DUMMYFUNCTION("""COMPUTED_VALUE"""),"-")</f>
        <v>-</v>
      </c>
      <c r="BG92" s="10" t="str">
        <f>IFERROR(__xludf.DUMMYFUNCTION("""COMPUTED_VALUE"""),"-")</f>
        <v>-</v>
      </c>
      <c r="BH92" s="10" t="str">
        <f>IFERROR(__xludf.DUMMYFUNCTION("""COMPUTED_VALUE"""),"-")</f>
        <v>-</v>
      </c>
      <c r="BI92" s="10" t="str">
        <f>IFERROR(__xludf.DUMMYFUNCTION("""COMPUTED_VALUE"""),"-")</f>
        <v>-</v>
      </c>
      <c r="BJ92" s="10" t="str">
        <f>IFERROR(__xludf.DUMMYFUNCTION("""COMPUTED_VALUE"""),"-")</f>
        <v>-</v>
      </c>
      <c r="BK92" s="10" t="str">
        <f>IFERROR(__xludf.DUMMYFUNCTION("""COMPUTED_VALUE"""),"-")</f>
        <v>-</v>
      </c>
      <c r="BL92" s="11" t="str">
        <f>IFERROR(__xludf.DUMMYFUNCTION("""COMPUTED_VALUE"""),"-")</f>
        <v>-</v>
      </c>
      <c r="BM92" s="10" t="str">
        <f>IFERROR(__xludf.DUMMYFUNCTION("""COMPUTED_VALUE"""),"-")</f>
        <v>-</v>
      </c>
      <c r="BN92" s="10" t="str">
        <f>IFERROR(__xludf.DUMMYFUNCTION("""COMPUTED_VALUE"""),"-")</f>
        <v>-</v>
      </c>
      <c r="BO92" s="10" t="str">
        <f>IFERROR(__xludf.DUMMYFUNCTION("""COMPUTED_VALUE"""),"-")</f>
        <v>-</v>
      </c>
      <c r="BP92" s="10" t="str">
        <f>IFERROR(__xludf.DUMMYFUNCTION("""COMPUTED_VALUE"""),"-")</f>
        <v>-</v>
      </c>
      <c r="BQ92" s="10" t="str">
        <f>IFERROR(__xludf.DUMMYFUNCTION("""COMPUTED_VALUE"""),"-")</f>
        <v>-</v>
      </c>
      <c r="BR92" s="10" t="str">
        <f>IFERROR(__xludf.DUMMYFUNCTION("""COMPUTED_VALUE"""),"-")</f>
        <v>-</v>
      </c>
      <c r="BS92" s="10" t="str">
        <f>IFERROR(__xludf.DUMMYFUNCTION("""COMPUTED_VALUE"""),"-")</f>
        <v>-</v>
      </c>
      <c r="BT92" s="10" t="str">
        <f>IFERROR(__xludf.DUMMYFUNCTION("""COMPUTED_VALUE"""),"-")</f>
        <v>-</v>
      </c>
      <c r="BU92" s="10" t="str">
        <f>IFERROR(__xludf.DUMMYFUNCTION("""COMPUTED_VALUE"""),"-")</f>
        <v>-</v>
      </c>
      <c r="BV92" s="10" t="str">
        <f>IFERROR(__xludf.DUMMYFUNCTION("""COMPUTED_VALUE"""),"-")</f>
        <v>-</v>
      </c>
      <c r="BW92" s="10" t="str">
        <f>IFERROR(__xludf.DUMMYFUNCTION("""COMPUTED_VALUE"""),"-")</f>
        <v>-</v>
      </c>
      <c r="BX92" s="10" t="str">
        <f>IFERROR(__xludf.DUMMYFUNCTION("""COMPUTED_VALUE"""),"-")</f>
        <v>-</v>
      </c>
      <c r="BY92" s="10" t="str">
        <f>IFERROR(__xludf.DUMMYFUNCTION("""COMPUTED_VALUE"""),"-")</f>
        <v>-</v>
      </c>
      <c r="BZ92" s="10" t="str">
        <f>IFERROR(__xludf.DUMMYFUNCTION("""COMPUTED_VALUE"""),"-")</f>
        <v>-</v>
      </c>
      <c r="CA92" s="10" t="str">
        <f>IFERROR(__xludf.DUMMYFUNCTION("""COMPUTED_VALUE"""),"-")</f>
        <v>-</v>
      </c>
      <c r="CB92" s="10" t="str">
        <f>IFERROR(__xludf.DUMMYFUNCTION("""COMPUTED_VALUE"""),"-")</f>
        <v>-</v>
      </c>
      <c r="CC92" s="10" t="str">
        <f>IFERROR(__xludf.DUMMYFUNCTION("""COMPUTED_VALUE"""),"-")</f>
        <v>-</v>
      </c>
      <c r="CD92" s="10" t="str">
        <f>IFERROR(__xludf.DUMMYFUNCTION("""COMPUTED_VALUE"""),"-")</f>
        <v>-</v>
      </c>
      <c r="CE92" s="10" t="str">
        <f>IFERROR(__xludf.DUMMYFUNCTION("""COMPUTED_VALUE"""),"-")</f>
        <v>-</v>
      </c>
      <c r="CF92" s="10" t="str">
        <f>IFERROR(__xludf.DUMMYFUNCTION("""COMPUTED_VALUE"""),"-")</f>
        <v>-</v>
      </c>
      <c r="CG92" s="10" t="str">
        <f>IFERROR(__xludf.DUMMYFUNCTION("""COMPUTED_VALUE"""),"-")</f>
        <v>-</v>
      </c>
      <c r="CH92" s="10" t="str">
        <f>IFERROR(__xludf.DUMMYFUNCTION("""COMPUTED_VALUE"""),"-")</f>
        <v>-</v>
      </c>
      <c r="CI92" s="10" t="str">
        <f>IFERROR(__xludf.DUMMYFUNCTION("""COMPUTED_VALUE"""),"-")</f>
        <v>-</v>
      </c>
      <c r="CJ92" s="10" t="str">
        <f>IFERROR(__xludf.DUMMYFUNCTION("""COMPUTED_VALUE"""),"-")</f>
        <v>-</v>
      </c>
      <c r="CK92" s="10" t="str">
        <f>IFERROR(__xludf.DUMMYFUNCTION("""COMPUTED_VALUE"""),"-")</f>
        <v>-</v>
      </c>
      <c r="CL92" s="10" t="str">
        <f>IFERROR(__xludf.DUMMYFUNCTION("""COMPUTED_VALUE"""),"-")</f>
        <v>-</v>
      </c>
      <c r="CM92" s="10" t="str">
        <f>IFERROR(__xludf.DUMMYFUNCTION("""COMPUTED_VALUE"""),"-")</f>
        <v>-</v>
      </c>
      <c r="CN92" s="10" t="str">
        <f>IFERROR(__xludf.DUMMYFUNCTION("""COMPUTED_VALUE"""),"-")</f>
        <v>-</v>
      </c>
      <c r="CO92" s="11" t="str">
        <f>IFERROR(__xludf.DUMMYFUNCTION("""COMPUTED_VALUE"""),"-")</f>
        <v>-</v>
      </c>
      <c r="CP92" s="10" t="str">
        <f>IFERROR(__xludf.DUMMYFUNCTION("""COMPUTED_VALUE"""),"-")</f>
        <v>-</v>
      </c>
      <c r="CQ92" s="10" t="str">
        <f>IFERROR(__xludf.DUMMYFUNCTION("""COMPUTED_VALUE"""),"-")</f>
        <v>-</v>
      </c>
      <c r="CR92" s="10" t="str">
        <f>IFERROR(__xludf.DUMMYFUNCTION("""COMPUTED_VALUE"""),"-")</f>
        <v>-</v>
      </c>
      <c r="CS92" s="10" t="str">
        <f>IFERROR(__xludf.DUMMYFUNCTION("""COMPUTED_VALUE"""),"-")</f>
        <v>-</v>
      </c>
      <c r="CT92" s="10" t="str">
        <f>IFERROR(__xludf.DUMMYFUNCTION("""COMPUTED_VALUE"""),"-")</f>
        <v>-</v>
      </c>
      <c r="CU92" s="10" t="str">
        <f>IFERROR(__xludf.DUMMYFUNCTION("""COMPUTED_VALUE"""),"-")</f>
        <v>-</v>
      </c>
      <c r="CV92" s="10" t="str">
        <f>IFERROR(__xludf.DUMMYFUNCTION("""COMPUTED_VALUE"""),"-")</f>
        <v>-</v>
      </c>
      <c r="CW92" s="10" t="str">
        <f>IFERROR(__xludf.DUMMYFUNCTION("""COMPUTED_VALUE"""),"-")</f>
        <v>-</v>
      </c>
      <c r="CX92" s="10" t="str">
        <f>IFERROR(__xludf.DUMMYFUNCTION("""COMPUTED_VALUE"""),"-")</f>
        <v>-</v>
      </c>
      <c r="CY92" s="10" t="str">
        <f>IFERROR(__xludf.DUMMYFUNCTION("""COMPUTED_VALUE"""),"-")</f>
        <v>-</v>
      </c>
      <c r="CZ92" s="10" t="str">
        <f>IFERROR(__xludf.DUMMYFUNCTION("""COMPUTED_VALUE"""),"-")</f>
        <v>-</v>
      </c>
      <c r="DA92" s="10" t="str">
        <f>IFERROR(__xludf.DUMMYFUNCTION("""COMPUTED_VALUE"""),"-")</f>
        <v>-</v>
      </c>
      <c r="DB92" s="10" t="str">
        <f>IFERROR(__xludf.DUMMYFUNCTION("""COMPUTED_VALUE"""),"-")</f>
        <v>-</v>
      </c>
      <c r="DC92" s="10" t="str">
        <f>IFERROR(__xludf.DUMMYFUNCTION("""COMPUTED_VALUE"""),"-")</f>
        <v>-</v>
      </c>
      <c r="DD92" s="10" t="str">
        <f>IFERROR(__xludf.DUMMYFUNCTION("""COMPUTED_VALUE"""),"-")</f>
        <v>-</v>
      </c>
      <c r="DE92" s="10" t="str">
        <f>IFERROR(__xludf.DUMMYFUNCTION("""COMPUTED_VALUE"""),"-")</f>
        <v>-</v>
      </c>
      <c r="DF92" s="10" t="str">
        <f>IFERROR(__xludf.DUMMYFUNCTION("""COMPUTED_VALUE"""),"-")</f>
        <v>-</v>
      </c>
      <c r="DG92" s="10" t="str">
        <f>IFERROR(__xludf.DUMMYFUNCTION("""COMPUTED_VALUE"""),"-")</f>
        <v>-</v>
      </c>
      <c r="DH92" s="10" t="str">
        <f>IFERROR(__xludf.DUMMYFUNCTION("""COMPUTED_VALUE"""),"-")</f>
        <v>-</v>
      </c>
      <c r="DI92" s="10" t="str">
        <f>IFERROR(__xludf.DUMMYFUNCTION("""COMPUTED_VALUE"""),"-")</f>
        <v>-</v>
      </c>
      <c r="DJ92" s="10" t="str">
        <f>IFERROR(__xludf.DUMMYFUNCTION("""COMPUTED_VALUE"""),"-")</f>
        <v>-</v>
      </c>
      <c r="DK92" s="10" t="str">
        <f>IFERROR(__xludf.DUMMYFUNCTION("""COMPUTED_VALUE"""),"-")</f>
        <v>-</v>
      </c>
      <c r="DL92" s="10" t="str">
        <f>IFERROR(__xludf.DUMMYFUNCTION("""COMPUTED_VALUE"""),"-")</f>
        <v>-</v>
      </c>
      <c r="DM92" s="10" t="str">
        <f>IFERROR(__xludf.DUMMYFUNCTION("""COMPUTED_VALUE"""),"-")</f>
        <v>-</v>
      </c>
      <c r="DN92" s="10" t="str">
        <f>IFERROR(__xludf.DUMMYFUNCTION("""COMPUTED_VALUE"""),"-")</f>
        <v>-</v>
      </c>
      <c r="DO92" s="10" t="str">
        <f>IFERROR(__xludf.DUMMYFUNCTION("""COMPUTED_VALUE"""),"-")</f>
        <v>-</v>
      </c>
      <c r="DP92" s="10" t="str">
        <f>IFERROR(__xludf.DUMMYFUNCTION("""COMPUTED_VALUE"""),"-")</f>
        <v>-</v>
      </c>
      <c r="DQ92" s="10" t="str">
        <f>IFERROR(__xludf.DUMMYFUNCTION("""COMPUTED_VALUE"""),"-")</f>
        <v>-</v>
      </c>
      <c r="DR92" s="10" t="str">
        <f>IFERROR(__xludf.DUMMYFUNCTION("""COMPUTED_VALUE"""),"-")</f>
        <v>-</v>
      </c>
      <c r="DS92" s="10" t="str">
        <f>IFERROR(__xludf.DUMMYFUNCTION("""COMPUTED_VALUE"""),"-")</f>
        <v>-</v>
      </c>
      <c r="DT92" s="10" t="str">
        <f>IFERROR(__xludf.DUMMYFUNCTION("""COMPUTED_VALUE"""),"-")</f>
        <v>-</v>
      </c>
      <c r="DU92" s="10" t="str">
        <f>IFERROR(__xludf.DUMMYFUNCTION("""COMPUTED_VALUE"""),"-")</f>
        <v>-</v>
      </c>
      <c r="DV92" s="10" t="str">
        <f>IFERROR(__xludf.DUMMYFUNCTION("""COMPUTED_VALUE"""),"-")</f>
        <v>-</v>
      </c>
      <c r="DW92" s="10" t="str">
        <f>IFERROR(__xludf.DUMMYFUNCTION("""COMPUTED_VALUE"""),"-")</f>
        <v>-</v>
      </c>
      <c r="DX92" s="10" t="str">
        <f>IFERROR(__xludf.DUMMYFUNCTION("""COMPUTED_VALUE"""),"-")</f>
        <v>-</v>
      </c>
      <c r="DY92" s="10" t="str">
        <f>IFERROR(__xludf.DUMMYFUNCTION("""COMPUTED_VALUE"""),"-")</f>
        <v>-</v>
      </c>
      <c r="DZ92" s="10" t="str">
        <f>IFERROR(__xludf.DUMMYFUNCTION("""COMPUTED_VALUE"""),"-")</f>
        <v>-</v>
      </c>
      <c r="EA92" s="10" t="str">
        <f>IFERROR(__xludf.DUMMYFUNCTION("""COMPUTED_VALUE"""),"-")</f>
        <v>-</v>
      </c>
      <c r="EB92" s="10" t="str">
        <f>IFERROR(__xludf.DUMMYFUNCTION("""COMPUTED_VALUE"""),"-")</f>
        <v>-</v>
      </c>
      <c r="EC92" s="10" t="str">
        <f>IFERROR(__xludf.DUMMYFUNCTION("""COMPUTED_VALUE"""),"-")</f>
        <v>-</v>
      </c>
      <c r="ED92" s="10" t="str">
        <f>IFERROR(__xludf.DUMMYFUNCTION("""COMPUTED_VALUE"""),"-")</f>
        <v>-</v>
      </c>
      <c r="EE92" s="10" t="str">
        <f>IFERROR(__xludf.DUMMYFUNCTION("""COMPUTED_VALUE"""),"-")</f>
        <v>-</v>
      </c>
      <c r="EF92" s="10" t="str">
        <f>IFERROR(__xludf.DUMMYFUNCTION("""COMPUTED_VALUE"""),"-")</f>
        <v>-</v>
      </c>
      <c r="EG92" s="10" t="str">
        <f>IFERROR(__xludf.DUMMYFUNCTION("""COMPUTED_VALUE"""),"-")</f>
        <v>-</v>
      </c>
      <c r="EH92" s="10" t="str">
        <f>IFERROR(__xludf.DUMMYFUNCTION("""COMPUTED_VALUE"""),"-")</f>
        <v>-</v>
      </c>
      <c r="EI92" s="10" t="str">
        <f>IFERROR(__xludf.DUMMYFUNCTION("""COMPUTED_VALUE"""),"-")</f>
        <v>-</v>
      </c>
      <c r="EJ92" s="10" t="str">
        <f>IFERROR(__xludf.DUMMYFUNCTION("""COMPUTED_VALUE"""),"-")</f>
        <v>-</v>
      </c>
      <c r="EK92" s="10" t="str">
        <f>IFERROR(__xludf.DUMMYFUNCTION("""COMPUTED_VALUE"""),"-")</f>
        <v>-</v>
      </c>
      <c r="EL92" s="10" t="str">
        <f>IFERROR(__xludf.DUMMYFUNCTION("""COMPUTED_VALUE"""),"-")</f>
        <v>-</v>
      </c>
      <c r="EM92" s="10" t="str">
        <f>IFERROR(__xludf.DUMMYFUNCTION("""COMPUTED_VALUE"""),"-")</f>
        <v>-</v>
      </c>
      <c r="EN92" s="10" t="str">
        <f>IFERROR(__xludf.DUMMYFUNCTION("""COMPUTED_VALUE"""),"-")</f>
        <v>-</v>
      </c>
      <c r="EO92" s="10" t="str">
        <f>IFERROR(__xludf.DUMMYFUNCTION("""COMPUTED_VALUE"""),"-")</f>
        <v>-</v>
      </c>
      <c r="EP92" s="10" t="str">
        <f>IFERROR(__xludf.DUMMYFUNCTION("""COMPUTED_VALUE"""),"-")</f>
        <v>-</v>
      </c>
      <c r="EQ92" s="10" t="str">
        <f>IFERROR(__xludf.DUMMYFUNCTION("""COMPUTED_VALUE"""),"-")</f>
        <v>-</v>
      </c>
      <c r="ER92" s="10" t="str">
        <f>IFERROR(__xludf.DUMMYFUNCTION("""COMPUTED_VALUE"""),"-")</f>
        <v>-</v>
      </c>
      <c r="ES92" s="10" t="str">
        <f>IFERROR(__xludf.DUMMYFUNCTION("""COMPUTED_VALUE"""),"-")</f>
        <v>-</v>
      </c>
      <c r="ET92" s="10" t="str">
        <f>IFERROR(__xludf.DUMMYFUNCTION("""COMPUTED_VALUE"""),"-")</f>
        <v>-</v>
      </c>
      <c r="EU92" s="10" t="str">
        <f>IFERROR(__xludf.DUMMYFUNCTION("""COMPUTED_VALUE"""),"-")</f>
        <v>-</v>
      </c>
      <c r="EV92" s="10" t="str">
        <f>IFERROR(__xludf.DUMMYFUNCTION("""COMPUTED_VALUE"""),"-")</f>
        <v>-</v>
      </c>
      <c r="EW92" s="10" t="str">
        <f>IFERROR(__xludf.DUMMYFUNCTION("""COMPUTED_VALUE"""),"-")</f>
        <v>-</v>
      </c>
      <c r="EX92" s="10" t="str">
        <f>IFERROR(__xludf.DUMMYFUNCTION("""COMPUTED_VALUE"""),"-")</f>
        <v>-</v>
      </c>
      <c r="EY92" s="10" t="str">
        <f>IFERROR(__xludf.DUMMYFUNCTION("""COMPUTED_VALUE"""),"-")</f>
        <v>-</v>
      </c>
      <c r="EZ92" s="10" t="str">
        <f>IFERROR(__xludf.DUMMYFUNCTION("""COMPUTED_VALUE"""),"-")</f>
        <v>-</v>
      </c>
      <c r="FA92" s="10" t="str">
        <f>IFERROR(__xludf.DUMMYFUNCTION("""COMPUTED_VALUE"""),"-")</f>
        <v>-</v>
      </c>
      <c r="FB92" s="10" t="str">
        <f>IFERROR(__xludf.DUMMYFUNCTION("""COMPUTED_VALUE"""),"-")</f>
        <v>-</v>
      </c>
      <c r="FC92" s="10" t="str">
        <f>IFERROR(__xludf.DUMMYFUNCTION("""COMPUTED_VALUE"""),"-")</f>
        <v>-</v>
      </c>
      <c r="FD92" s="11" t="str">
        <f>IFERROR(__xludf.DUMMYFUNCTION("""COMPUTED_VALUE"""),"-")</f>
        <v>-</v>
      </c>
      <c r="FE92" s="10" t="str">
        <f>IFERROR(__xludf.DUMMYFUNCTION("""COMPUTED_VALUE"""),"-")</f>
        <v>-</v>
      </c>
      <c r="FF92" s="10" t="str">
        <f>IFERROR(__xludf.DUMMYFUNCTION("""COMPUTED_VALUE"""),"-")</f>
        <v>-</v>
      </c>
      <c r="FG92" s="10" t="str">
        <f>IFERROR(__xludf.DUMMYFUNCTION("""COMPUTED_VALUE"""),"-")</f>
        <v>-</v>
      </c>
      <c r="FH92" s="10" t="str">
        <f>IFERROR(__xludf.DUMMYFUNCTION("""COMPUTED_VALUE"""),"-")</f>
        <v>-</v>
      </c>
      <c r="FI92" s="10" t="str">
        <f>IFERROR(__xludf.DUMMYFUNCTION("""COMPUTED_VALUE"""),"-")</f>
        <v>-</v>
      </c>
      <c r="FJ92" s="10" t="str">
        <f>IFERROR(__xludf.DUMMYFUNCTION("""COMPUTED_VALUE"""),"-")</f>
        <v>-</v>
      </c>
      <c r="FK92" s="10" t="str">
        <f>IFERROR(__xludf.DUMMYFUNCTION("""COMPUTED_VALUE"""),"-")</f>
        <v>-</v>
      </c>
      <c r="FL92" s="10" t="str">
        <f>IFERROR(__xludf.DUMMYFUNCTION("""COMPUTED_VALUE"""),"-")</f>
        <v>-</v>
      </c>
      <c r="FM92" s="10" t="str">
        <f>IFERROR(__xludf.DUMMYFUNCTION("""COMPUTED_VALUE"""),"-")</f>
        <v>-</v>
      </c>
      <c r="FN92" s="10" t="str">
        <f>IFERROR(__xludf.DUMMYFUNCTION("""COMPUTED_VALUE"""),"-")</f>
        <v>-</v>
      </c>
      <c r="FO92" s="10" t="str">
        <f>IFERROR(__xludf.DUMMYFUNCTION("""COMPUTED_VALUE"""),"-")</f>
        <v>-</v>
      </c>
      <c r="FP92" s="10" t="str">
        <f>IFERROR(__xludf.DUMMYFUNCTION("""COMPUTED_VALUE"""),"-")</f>
        <v>-</v>
      </c>
      <c r="FQ92" s="10" t="str">
        <f>IFERROR(__xludf.DUMMYFUNCTION("""COMPUTED_VALUE"""),"-")</f>
        <v>-</v>
      </c>
      <c r="FR92" s="10" t="str">
        <f>IFERROR(__xludf.DUMMYFUNCTION("""COMPUTED_VALUE"""),"-")</f>
        <v>-</v>
      </c>
      <c r="FS92" s="10" t="str">
        <f>IFERROR(__xludf.DUMMYFUNCTION("""COMPUTED_VALUE"""),"-")</f>
        <v>-</v>
      </c>
      <c r="FT92" s="10" t="str">
        <f>IFERROR(__xludf.DUMMYFUNCTION("""COMPUTED_VALUE"""),"-")</f>
        <v>-</v>
      </c>
      <c r="FU92" s="10" t="str">
        <f>IFERROR(__xludf.DUMMYFUNCTION("""COMPUTED_VALUE"""),"-")</f>
        <v>-</v>
      </c>
      <c r="FV92" s="10" t="str">
        <f>IFERROR(__xludf.DUMMYFUNCTION("""COMPUTED_VALUE"""),"-")</f>
        <v>-</v>
      </c>
      <c r="FW92" s="10" t="str">
        <f>IFERROR(__xludf.DUMMYFUNCTION("""COMPUTED_VALUE"""),"-")</f>
        <v>-</v>
      </c>
      <c r="FX92" s="10" t="str">
        <f>IFERROR(__xludf.DUMMYFUNCTION("""COMPUTED_VALUE"""),"-")</f>
        <v>-</v>
      </c>
      <c r="FY92" s="10" t="str">
        <f>IFERROR(__xludf.DUMMYFUNCTION("""COMPUTED_VALUE"""),"-")</f>
        <v>-</v>
      </c>
      <c r="FZ92" s="10" t="str">
        <f>IFERROR(__xludf.DUMMYFUNCTION("""COMPUTED_VALUE"""),"-")</f>
        <v>-</v>
      </c>
      <c r="GA92" s="10" t="str">
        <f>IFERROR(__xludf.DUMMYFUNCTION("""COMPUTED_VALUE"""),"-")</f>
        <v>-</v>
      </c>
      <c r="GB92" s="10" t="str">
        <f>IFERROR(__xludf.DUMMYFUNCTION("""COMPUTED_VALUE"""),"-")</f>
        <v>-</v>
      </c>
      <c r="GC92" s="10" t="str">
        <f>IFERROR(__xludf.DUMMYFUNCTION("""COMPUTED_VALUE"""),"-")</f>
        <v>-</v>
      </c>
      <c r="GD92" s="10" t="str">
        <f>IFERROR(__xludf.DUMMYFUNCTION("""COMPUTED_VALUE"""),"-")</f>
        <v>-</v>
      </c>
      <c r="GE92" s="10" t="str">
        <f>IFERROR(__xludf.DUMMYFUNCTION("""COMPUTED_VALUE"""),"-")</f>
        <v>-</v>
      </c>
      <c r="GF92" s="10" t="str">
        <f>IFERROR(__xludf.DUMMYFUNCTION("""COMPUTED_VALUE"""),"-")</f>
        <v>-</v>
      </c>
      <c r="GG92" s="10" t="str">
        <f>IFERROR(__xludf.DUMMYFUNCTION("""COMPUTED_VALUE"""),"-")</f>
        <v>-</v>
      </c>
      <c r="GH92" s="10" t="str">
        <f>IFERROR(__xludf.DUMMYFUNCTION("""COMPUTED_VALUE"""),"-")</f>
        <v>-</v>
      </c>
      <c r="GI92" s="10" t="str">
        <f>IFERROR(__xludf.DUMMYFUNCTION("""COMPUTED_VALUE"""),"-")</f>
        <v>-</v>
      </c>
      <c r="GJ92" s="10" t="str">
        <f>IFERROR(__xludf.DUMMYFUNCTION("""COMPUTED_VALUE"""),"-")</f>
        <v>-</v>
      </c>
      <c r="GK92" s="10" t="str">
        <f>IFERROR(__xludf.DUMMYFUNCTION("""COMPUTED_VALUE"""),"-")</f>
        <v>-</v>
      </c>
      <c r="GL92" s="10" t="str">
        <f>IFERROR(__xludf.DUMMYFUNCTION("""COMPUTED_VALUE"""),"-")</f>
        <v>-</v>
      </c>
      <c r="GM92" s="10" t="str">
        <f>IFERROR(__xludf.DUMMYFUNCTION("""COMPUTED_VALUE"""),"-")</f>
        <v>-</v>
      </c>
      <c r="GN92" s="10" t="str">
        <f>IFERROR(__xludf.DUMMYFUNCTION("""COMPUTED_VALUE"""),"-")</f>
        <v>-</v>
      </c>
      <c r="GO92" s="10" t="str">
        <f>IFERROR(__xludf.DUMMYFUNCTION("""COMPUTED_VALUE"""),"-")</f>
        <v>-</v>
      </c>
      <c r="GP92" s="10" t="str">
        <f>IFERROR(__xludf.DUMMYFUNCTION("""COMPUTED_VALUE"""),"-")</f>
        <v>-</v>
      </c>
      <c r="GQ92" s="10" t="str">
        <f>IFERROR(__xludf.DUMMYFUNCTION("""COMPUTED_VALUE"""),"-")</f>
        <v>-</v>
      </c>
      <c r="GR92" s="10" t="str">
        <f>IFERROR(__xludf.DUMMYFUNCTION("""COMPUTED_VALUE"""),"-")</f>
        <v>-</v>
      </c>
      <c r="GS92" s="10" t="str">
        <f>IFERROR(__xludf.DUMMYFUNCTION("""COMPUTED_VALUE"""),"-")</f>
        <v>-</v>
      </c>
      <c r="GT92" s="10" t="str">
        <f>IFERROR(__xludf.DUMMYFUNCTION("""COMPUTED_VALUE"""),"-")</f>
        <v>-</v>
      </c>
      <c r="GU92" s="10" t="str">
        <f>IFERROR(__xludf.DUMMYFUNCTION("""COMPUTED_VALUE"""),"-")</f>
        <v>-</v>
      </c>
      <c r="GV92" s="10" t="str">
        <f>IFERROR(__xludf.DUMMYFUNCTION("""COMPUTED_VALUE"""),"-")</f>
        <v>-</v>
      </c>
      <c r="GW92" s="10" t="str">
        <f>IFERROR(__xludf.DUMMYFUNCTION("""COMPUTED_VALUE"""),"-")</f>
        <v>-</v>
      </c>
      <c r="GX92" s="10" t="str">
        <f>IFERROR(__xludf.DUMMYFUNCTION("""COMPUTED_VALUE"""),"-")</f>
        <v>-</v>
      </c>
      <c r="GY92" s="10" t="str">
        <f>IFERROR(__xludf.DUMMYFUNCTION("""COMPUTED_VALUE"""),"-")</f>
        <v>-</v>
      </c>
      <c r="GZ92" s="10" t="str">
        <f>IFERROR(__xludf.DUMMYFUNCTION("""COMPUTED_VALUE"""),"-")</f>
        <v>-</v>
      </c>
      <c r="HA92" s="10" t="str">
        <f>IFERROR(__xludf.DUMMYFUNCTION("""COMPUTED_VALUE"""),"-")</f>
        <v>-</v>
      </c>
      <c r="HB92" s="10" t="str">
        <f>IFERROR(__xludf.DUMMYFUNCTION("""COMPUTED_VALUE"""),"-")</f>
        <v>-</v>
      </c>
      <c r="HC92" s="10" t="str">
        <f>IFERROR(__xludf.DUMMYFUNCTION("""COMPUTED_VALUE"""),"-")</f>
        <v>-</v>
      </c>
      <c r="HD92" s="10" t="str">
        <f>IFERROR(__xludf.DUMMYFUNCTION("""COMPUTED_VALUE"""),"-")</f>
        <v>-</v>
      </c>
      <c r="HE92" s="10" t="str">
        <f>IFERROR(__xludf.DUMMYFUNCTION("""COMPUTED_VALUE"""),"-")</f>
        <v>-</v>
      </c>
      <c r="HF92" s="10" t="str">
        <f>IFERROR(__xludf.DUMMYFUNCTION("""COMPUTED_VALUE"""),"-")</f>
        <v>-</v>
      </c>
      <c r="HG92" s="10" t="str">
        <f>IFERROR(__xludf.DUMMYFUNCTION("""COMPUTED_VALUE"""),"-")</f>
        <v>-</v>
      </c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</row>
    <row r="93">
      <c r="A93" s="7"/>
      <c r="B93" s="8"/>
      <c r="C93" s="8"/>
      <c r="D93" s="7"/>
      <c r="E93" s="7"/>
      <c r="F93" s="7"/>
      <c r="G93" s="9"/>
      <c r="H93" s="7"/>
      <c r="I93" s="7"/>
      <c r="J93" s="7"/>
      <c r="K93" s="7"/>
      <c r="L93" s="7"/>
      <c r="M93" s="7"/>
      <c r="N93" s="11"/>
      <c r="O93" s="10"/>
      <c r="P93" s="10"/>
      <c r="Q93" s="10"/>
      <c r="R93" s="10"/>
      <c r="S93" s="10"/>
      <c r="T93" s="11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1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1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1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1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</row>
    <row r="94">
      <c r="A94" s="7"/>
      <c r="B94" s="8"/>
      <c r="C94" s="8"/>
      <c r="D94" s="7"/>
      <c r="E94" s="7"/>
      <c r="F94" s="7"/>
      <c r="G94" s="9"/>
      <c r="H94" s="7"/>
      <c r="I94" s="7"/>
      <c r="J94" s="7"/>
      <c r="K94" s="7"/>
      <c r="L94" s="7"/>
      <c r="M94" s="7"/>
      <c r="N94" s="11"/>
      <c r="O94" s="10"/>
      <c r="P94" s="10"/>
      <c r="Q94" s="10"/>
      <c r="R94" s="10"/>
      <c r="S94" s="10"/>
      <c r="T94" s="11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1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1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1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1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</row>
    <row r="95">
      <c r="A95" s="7"/>
      <c r="B95" s="8"/>
      <c r="C95" s="8"/>
      <c r="D95" s="7"/>
      <c r="E95" s="7"/>
      <c r="F95" s="7"/>
      <c r="G95" s="9"/>
      <c r="H95" s="7"/>
      <c r="I95" s="7"/>
      <c r="J95" s="7"/>
      <c r="K95" s="7"/>
      <c r="L95" s="7"/>
      <c r="M95" s="7"/>
      <c r="N95" s="11"/>
      <c r="O95" s="10"/>
      <c r="P95" s="10"/>
      <c r="Q95" s="10"/>
      <c r="R95" s="10"/>
      <c r="S95" s="10"/>
      <c r="T95" s="11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1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1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1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1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</row>
    <row r="96">
      <c r="A96" s="7"/>
      <c r="B96" s="8"/>
      <c r="C96" s="8"/>
      <c r="D96" s="7"/>
      <c r="E96" s="7"/>
      <c r="F96" s="7"/>
      <c r="G96" s="9"/>
      <c r="H96" s="7"/>
      <c r="I96" s="7"/>
      <c r="J96" s="7"/>
      <c r="K96" s="7"/>
      <c r="L96" s="7"/>
      <c r="M96" s="7"/>
      <c r="N96" s="11"/>
      <c r="O96" s="10"/>
      <c r="P96" s="10"/>
      <c r="Q96" s="10"/>
      <c r="R96" s="10"/>
      <c r="S96" s="10"/>
      <c r="T96" s="11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1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1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1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1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</row>
    <row r="97">
      <c r="A97" s="7"/>
      <c r="B97" s="8"/>
      <c r="C97" s="8"/>
      <c r="D97" s="7"/>
      <c r="E97" s="7"/>
      <c r="F97" s="7"/>
      <c r="G97" s="9"/>
      <c r="H97" s="7"/>
      <c r="I97" s="7"/>
      <c r="J97" s="7"/>
      <c r="K97" s="7"/>
      <c r="L97" s="7"/>
      <c r="M97" s="7"/>
      <c r="N97" s="11"/>
      <c r="O97" s="10"/>
      <c r="P97" s="10"/>
      <c r="Q97" s="10"/>
      <c r="R97" s="10"/>
      <c r="S97" s="10"/>
      <c r="T97" s="11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1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1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1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1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</row>
    <row r="98">
      <c r="A98" s="7"/>
      <c r="B98" s="8"/>
      <c r="C98" s="8"/>
      <c r="D98" s="7"/>
      <c r="E98" s="7"/>
      <c r="F98" s="7"/>
      <c r="G98" s="9"/>
      <c r="H98" s="7"/>
      <c r="I98" s="7"/>
      <c r="J98" s="7"/>
      <c r="K98" s="7"/>
      <c r="L98" s="7"/>
      <c r="M98" s="7"/>
      <c r="N98" s="11"/>
      <c r="O98" s="10"/>
      <c r="P98" s="10"/>
      <c r="Q98" s="10"/>
      <c r="R98" s="10"/>
      <c r="S98" s="10"/>
      <c r="T98" s="11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1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1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1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1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</row>
    <row r="99">
      <c r="A99" s="7"/>
      <c r="B99" s="8"/>
      <c r="C99" s="8"/>
      <c r="D99" s="7"/>
      <c r="E99" s="7"/>
      <c r="F99" s="7"/>
      <c r="G99" s="9"/>
      <c r="H99" s="7"/>
      <c r="I99" s="7"/>
      <c r="J99" s="7"/>
      <c r="K99" s="7"/>
      <c r="L99" s="7"/>
      <c r="M99" s="7"/>
      <c r="N99" s="11"/>
      <c r="O99" s="10"/>
      <c r="P99" s="10"/>
      <c r="Q99" s="10"/>
      <c r="R99" s="10"/>
      <c r="S99" s="10"/>
      <c r="T99" s="11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1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1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1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1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</row>
    <row r="100">
      <c r="A100" s="7"/>
      <c r="B100" s="8"/>
      <c r="C100" s="8"/>
      <c r="D100" s="7"/>
      <c r="E100" s="7"/>
      <c r="F100" s="7"/>
      <c r="G100" s="9"/>
      <c r="H100" s="7"/>
      <c r="I100" s="7"/>
      <c r="J100" s="7"/>
      <c r="K100" s="7"/>
      <c r="L100" s="7"/>
      <c r="M100" s="7"/>
      <c r="N100" s="11"/>
      <c r="O100" s="10"/>
      <c r="P100" s="10"/>
      <c r="Q100" s="10"/>
      <c r="R100" s="10"/>
      <c r="S100" s="10"/>
      <c r="T100" s="11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1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1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1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</row>
    <row r="101">
      <c r="A101" s="7"/>
      <c r="B101" s="8"/>
      <c r="C101" s="8"/>
      <c r="D101" s="7"/>
      <c r="E101" s="7"/>
      <c r="F101" s="7"/>
      <c r="G101" s="9"/>
      <c r="H101" s="7"/>
      <c r="I101" s="7"/>
      <c r="J101" s="7"/>
      <c r="K101" s="7"/>
      <c r="L101" s="7"/>
      <c r="M101" s="7"/>
      <c r="N101" s="11"/>
      <c r="O101" s="10"/>
      <c r="P101" s="10"/>
      <c r="Q101" s="10"/>
      <c r="R101" s="10"/>
      <c r="S101" s="10"/>
      <c r="T101" s="11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1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1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1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1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</row>
    <row r="102">
      <c r="A102" s="7"/>
      <c r="B102" s="8"/>
      <c r="C102" s="8"/>
      <c r="D102" s="7"/>
      <c r="E102" s="7"/>
      <c r="F102" s="7"/>
      <c r="G102" s="9"/>
      <c r="H102" s="7"/>
      <c r="I102" s="7"/>
      <c r="J102" s="7"/>
      <c r="K102" s="7"/>
      <c r="L102" s="7"/>
      <c r="M102" s="7"/>
      <c r="N102" s="11"/>
      <c r="O102" s="10"/>
      <c r="P102" s="10"/>
      <c r="Q102" s="10"/>
      <c r="R102" s="10"/>
      <c r="S102" s="10"/>
      <c r="T102" s="11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1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1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1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1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</row>
    <row r="103">
      <c r="A103" s="7"/>
      <c r="B103" s="8"/>
      <c r="C103" s="8"/>
      <c r="D103" s="7"/>
      <c r="E103" s="7"/>
      <c r="F103" s="7"/>
      <c r="G103" s="9"/>
      <c r="H103" s="7"/>
      <c r="I103" s="7"/>
      <c r="J103" s="7"/>
      <c r="K103" s="7"/>
      <c r="L103" s="7"/>
      <c r="M103" s="7"/>
      <c r="N103" s="11"/>
      <c r="O103" s="10"/>
      <c r="P103" s="10"/>
      <c r="Q103" s="10"/>
      <c r="R103" s="10"/>
      <c r="S103" s="10"/>
      <c r="T103" s="11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1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1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1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1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</row>
    <row r="104">
      <c r="A104" s="7"/>
      <c r="B104" s="8"/>
      <c r="C104" s="8"/>
      <c r="D104" s="7"/>
      <c r="E104" s="7"/>
      <c r="F104" s="7"/>
      <c r="G104" s="9"/>
      <c r="H104" s="7"/>
      <c r="I104" s="7"/>
      <c r="J104" s="7"/>
      <c r="K104" s="7"/>
      <c r="L104" s="7"/>
      <c r="M104" s="7"/>
      <c r="N104" s="11"/>
      <c r="O104" s="10"/>
      <c r="P104" s="10"/>
      <c r="Q104" s="10"/>
      <c r="R104" s="10"/>
      <c r="S104" s="10"/>
      <c r="T104" s="11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1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1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1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1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</row>
    <row r="105">
      <c r="A105" s="7"/>
      <c r="B105" s="8"/>
      <c r="C105" s="8"/>
      <c r="D105" s="7"/>
      <c r="E105" s="7"/>
      <c r="F105" s="7"/>
      <c r="G105" s="9"/>
      <c r="H105" s="7"/>
      <c r="I105" s="7"/>
      <c r="J105" s="7"/>
      <c r="K105" s="7"/>
      <c r="L105" s="7"/>
      <c r="M105" s="7"/>
      <c r="N105" s="11"/>
      <c r="O105" s="10"/>
      <c r="P105" s="10"/>
      <c r="Q105" s="10"/>
      <c r="R105" s="10"/>
      <c r="S105" s="10"/>
      <c r="T105" s="11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1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1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1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1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</row>
    <row r="106">
      <c r="A106" s="7"/>
      <c r="B106" s="8"/>
      <c r="C106" s="8"/>
      <c r="D106" s="7"/>
      <c r="E106" s="7"/>
      <c r="F106" s="7"/>
      <c r="G106" s="9"/>
      <c r="H106" s="7"/>
      <c r="I106" s="7"/>
      <c r="J106" s="7"/>
      <c r="K106" s="7"/>
      <c r="L106" s="7"/>
      <c r="M106" s="7"/>
      <c r="N106" s="11"/>
      <c r="O106" s="10"/>
      <c r="P106" s="10"/>
      <c r="Q106" s="10"/>
      <c r="R106" s="10"/>
      <c r="S106" s="10"/>
      <c r="T106" s="11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1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1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1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1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</row>
    <row r="107">
      <c r="A107" s="7"/>
      <c r="B107" s="8"/>
      <c r="C107" s="8"/>
      <c r="D107" s="7"/>
      <c r="E107" s="7"/>
      <c r="F107" s="7"/>
      <c r="G107" s="9"/>
      <c r="H107" s="7"/>
      <c r="I107" s="7"/>
      <c r="J107" s="7"/>
      <c r="K107" s="7"/>
      <c r="L107" s="7"/>
      <c r="M107" s="7"/>
      <c r="N107" s="11"/>
      <c r="O107" s="10"/>
      <c r="P107" s="10"/>
      <c r="Q107" s="10"/>
      <c r="R107" s="10"/>
      <c r="S107" s="10"/>
      <c r="T107" s="11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1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1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1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1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</row>
    <row r="108">
      <c r="A108" s="7"/>
      <c r="B108" s="8"/>
      <c r="C108" s="8"/>
      <c r="D108" s="7"/>
      <c r="E108" s="7"/>
      <c r="F108" s="7"/>
      <c r="G108" s="9"/>
      <c r="H108" s="7"/>
      <c r="I108" s="7"/>
      <c r="J108" s="7"/>
      <c r="K108" s="7"/>
      <c r="L108" s="7"/>
      <c r="M108" s="7"/>
      <c r="N108" s="11"/>
      <c r="O108" s="10"/>
      <c r="P108" s="10"/>
      <c r="Q108" s="10"/>
      <c r="R108" s="10"/>
      <c r="S108" s="10"/>
      <c r="T108" s="11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1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1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1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1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</row>
    <row r="109">
      <c r="A109" s="7"/>
      <c r="B109" s="8"/>
      <c r="C109" s="8"/>
      <c r="D109" s="7"/>
      <c r="E109" s="7"/>
      <c r="F109" s="7"/>
      <c r="G109" s="9"/>
      <c r="H109" s="7"/>
      <c r="I109" s="7"/>
      <c r="J109" s="7"/>
      <c r="K109" s="7"/>
      <c r="L109" s="7"/>
      <c r="M109" s="7"/>
      <c r="N109" s="11"/>
      <c r="O109" s="10"/>
      <c r="P109" s="10"/>
      <c r="Q109" s="10"/>
      <c r="R109" s="10"/>
      <c r="S109" s="10"/>
      <c r="T109" s="11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1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1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1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1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</row>
    <row r="110">
      <c r="A110" s="7"/>
      <c r="B110" s="8"/>
      <c r="C110" s="8"/>
      <c r="D110" s="7"/>
      <c r="E110" s="7"/>
      <c r="F110" s="7"/>
      <c r="G110" s="9"/>
      <c r="H110" s="7"/>
      <c r="I110" s="7"/>
      <c r="J110" s="7"/>
      <c r="K110" s="7"/>
      <c r="L110" s="7"/>
      <c r="M110" s="7"/>
      <c r="N110" s="11"/>
      <c r="O110" s="10"/>
      <c r="P110" s="10"/>
      <c r="Q110" s="10"/>
      <c r="R110" s="10"/>
      <c r="S110" s="10"/>
      <c r="T110" s="11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1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1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1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1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</row>
    <row r="111">
      <c r="A111" s="7"/>
      <c r="B111" s="8"/>
      <c r="C111" s="8"/>
      <c r="D111" s="7"/>
      <c r="E111" s="7"/>
      <c r="F111" s="7"/>
      <c r="G111" s="9"/>
      <c r="H111" s="7"/>
      <c r="I111" s="7"/>
      <c r="J111" s="7"/>
      <c r="K111" s="7"/>
      <c r="L111" s="7"/>
      <c r="M111" s="7"/>
      <c r="N111" s="11"/>
      <c r="O111" s="10"/>
      <c r="P111" s="10"/>
      <c r="Q111" s="10"/>
      <c r="R111" s="10"/>
      <c r="S111" s="10"/>
      <c r="T111" s="11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1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1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1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1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</row>
    <row r="112">
      <c r="A112" s="7"/>
      <c r="B112" s="8"/>
      <c r="C112" s="8"/>
      <c r="D112" s="7"/>
      <c r="E112" s="7"/>
      <c r="F112" s="7"/>
      <c r="G112" s="9"/>
      <c r="H112" s="7"/>
      <c r="I112" s="7"/>
      <c r="J112" s="7"/>
      <c r="K112" s="7"/>
      <c r="L112" s="7"/>
      <c r="M112" s="7"/>
      <c r="N112" s="11"/>
      <c r="O112" s="10"/>
      <c r="P112" s="10"/>
      <c r="Q112" s="10"/>
      <c r="R112" s="10"/>
      <c r="S112" s="10"/>
      <c r="T112" s="11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1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1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1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1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</row>
    <row r="113">
      <c r="A113" s="7"/>
      <c r="B113" s="8"/>
      <c r="C113" s="8"/>
      <c r="D113" s="7"/>
      <c r="E113" s="7"/>
      <c r="F113" s="7"/>
      <c r="G113" s="9"/>
      <c r="H113" s="7"/>
      <c r="I113" s="7"/>
      <c r="J113" s="7"/>
      <c r="K113" s="7"/>
      <c r="L113" s="7"/>
      <c r="M113" s="7"/>
      <c r="N113" s="11"/>
      <c r="O113" s="10"/>
      <c r="P113" s="10"/>
      <c r="Q113" s="10"/>
      <c r="R113" s="10"/>
      <c r="S113" s="10"/>
      <c r="T113" s="11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1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1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1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1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</row>
    <row r="114">
      <c r="A114" s="7"/>
      <c r="B114" s="8"/>
      <c r="C114" s="8"/>
      <c r="D114" s="7"/>
      <c r="E114" s="7"/>
      <c r="F114" s="7"/>
      <c r="G114" s="9"/>
      <c r="H114" s="7"/>
      <c r="I114" s="7"/>
      <c r="J114" s="7"/>
      <c r="K114" s="7"/>
      <c r="L114" s="7"/>
      <c r="M114" s="7"/>
      <c r="N114" s="11"/>
      <c r="O114" s="10"/>
      <c r="P114" s="10"/>
      <c r="Q114" s="10"/>
      <c r="R114" s="10"/>
      <c r="S114" s="10"/>
      <c r="T114" s="11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1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1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1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1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</row>
    <row r="115">
      <c r="A115" s="7"/>
      <c r="B115" s="8"/>
      <c r="C115" s="8"/>
      <c r="D115" s="7"/>
      <c r="E115" s="7"/>
      <c r="F115" s="7"/>
      <c r="G115" s="9"/>
      <c r="H115" s="7"/>
      <c r="I115" s="7"/>
      <c r="J115" s="7"/>
      <c r="K115" s="7"/>
      <c r="L115" s="7"/>
      <c r="M115" s="7"/>
      <c r="N115" s="11"/>
      <c r="O115" s="10"/>
      <c r="P115" s="10"/>
      <c r="Q115" s="10"/>
      <c r="R115" s="10"/>
      <c r="S115" s="10"/>
      <c r="T115" s="11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1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1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1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1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</row>
    <row r="116">
      <c r="A116" s="7"/>
      <c r="B116" s="8"/>
      <c r="C116" s="8"/>
      <c r="D116" s="7"/>
      <c r="E116" s="7"/>
      <c r="F116" s="7"/>
      <c r="G116" s="9"/>
      <c r="H116" s="7"/>
      <c r="I116" s="7"/>
      <c r="J116" s="7"/>
      <c r="K116" s="7"/>
      <c r="L116" s="7"/>
      <c r="M116" s="7"/>
      <c r="N116" s="11"/>
      <c r="O116" s="10"/>
      <c r="P116" s="10"/>
      <c r="Q116" s="10"/>
      <c r="R116" s="10"/>
      <c r="S116" s="10"/>
      <c r="T116" s="11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1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1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1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1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</row>
    <row r="117">
      <c r="A117" s="7"/>
      <c r="B117" s="8"/>
      <c r="C117" s="8"/>
      <c r="D117" s="7"/>
      <c r="E117" s="7"/>
      <c r="F117" s="7"/>
      <c r="G117" s="9"/>
      <c r="H117" s="7"/>
      <c r="I117" s="7"/>
      <c r="J117" s="7"/>
      <c r="K117" s="7"/>
      <c r="L117" s="7"/>
      <c r="M117" s="7"/>
      <c r="N117" s="11"/>
      <c r="O117" s="10"/>
      <c r="P117" s="10"/>
      <c r="Q117" s="10"/>
      <c r="R117" s="10"/>
      <c r="S117" s="10"/>
      <c r="T117" s="11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1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1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1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1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</row>
    <row r="118">
      <c r="A118" s="7"/>
      <c r="B118" s="8"/>
      <c r="C118" s="8"/>
      <c r="D118" s="7"/>
      <c r="E118" s="7"/>
      <c r="F118" s="7"/>
      <c r="G118" s="9"/>
      <c r="H118" s="7"/>
      <c r="I118" s="7"/>
      <c r="J118" s="7"/>
      <c r="K118" s="7"/>
      <c r="L118" s="7"/>
      <c r="M118" s="7"/>
      <c r="N118" s="11"/>
      <c r="O118" s="10"/>
      <c r="P118" s="10"/>
      <c r="Q118" s="10"/>
      <c r="R118" s="10"/>
      <c r="S118" s="10"/>
      <c r="T118" s="11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1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1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1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1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</row>
    <row r="119">
      <c r="A119" s="7"/>
      <c r="B119" s="8"/>
      <c r="C119" s="8"/>
      <c r="D119" s="7"/>
      <c r="E119" s="7"/>
      <c r="F119" s="7"/>
      <c r="G119" s="9"/>
      <c r="H119" s="7"/>
      <c r="I119" s="7"/>
      <c r="J119" s="7"/>
      <c r="K119" s="7"/>
      <c r="L119" s="7"/>
      <c r="M119" s="7"/>
      <c r="N119" s="11"/>
      <c r="O119" s="10"/>
      <c r="P119" s="10"/>
      <c r="Q119" s="10"/>
      <c r="R119" s="10"/>
      <c r="S119" s="10"/>
      <c r="T119" s="11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1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1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1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1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</row>
    <row r="120">
      <c r="A120" s="7"/>
      <c r="B120" s="8"/>
      <c r="C120" s="8"/>
      <c r="D120" s="7"/>
      <c r="E120" s="7"/>
      <c r="F120" s="7"/>
      <c r="G120" s="9"/>
      <c r="H120" s="7"/>
      <c r="I120" s="7"/>
      <c r="J120" s="7"/>
      <c r="K120" s="7"/>
      <c r="L120" s="7"/>
      <c r="M120" s="7"/>
      <c r="N120" s="11"/>
      <c r="O120" s="10"/>
      <c r="P120" s="10"/>
      <c r="Q120" s="10"/>
      <c r="R120" s="10"/>
      <c r="S120" s="10"/>
      <c r="T120" s="11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1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1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1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1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</row>
    <row r="121">
      <c r="A121" s="7"/>
      <c r="B121" s="8"/>
      <c r="C121" s="8"/>
      <c r="D121" s="7"/>
      <c r="E121" s="7"/>
      <c r="F121" s="7"/>
      <c r="G121" s="9"/>
      <c r="H121" s="7"/>
      <c r="I121" s="7"/>
      <c r="J121" s="7"/>
      <c r="K121" s="7"/>
      <c r="L121" s="7"/>
      <c r="M121" s="7"/>
      <c r="N121" s="11"/>
      <c r="O121" s="10"/>
      <c r="P121" s="10"/>
      <c r="Q121" s="10"/>
      <c r="R121" s="10"/>
      <c r="S121" s="10"/>
      <c r="T121" s="11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1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1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1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1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</row>
    <row r="122">
      <c r="A122" s="7"/>
      <c r="B122" s="8"/>
      <c r="C122" s="8"/>
      <c r="D122" s="7"/>
      <c r="E122" s="7"/>
      <c r="F122" s="7"/>
      <c r="G122" s="9"/>
      <c r="H122" s="7"/>
      <c r="I122" s="7"/>
      <c r="J122" s="7"/>
      <c r="K122" s="7"/>
      <c r="L122" s="7"/>
      <c r="M122" s="7"/>
      <c r="N122" s="11"/>
      <c r="O122" s="10"/>
      <c r="P122" s="10"/>
      <c r="Q122" s="10"/>
      <c r="R122" s="10"/>
      <c r="S122" s="10"/>
      <c r="T122" s="11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1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1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1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1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</row>
    <row r="123">
      <c r="A123" s="7"/>
      <c r="B123" s="8"/>
      <c r="C123" s="8"/>
      <c r="D123" s="7"/>
      <c r="E123" s="7"/>
      <c r="F123" s="7"/>
      <c r="G123" s="9"/>
      <c r="H123" s="7"/>
      <c r="I123" s="7"/>
      <c r="J123" s="7"/>
      <c r="K123" s="7"/>
      <c r="L123" s="7"/>
      <c r="M123" s="7"/>
      <c r="N123" s="11"/>
      <c r="O123" s="10"/>
      <c r="P123" s="10"/>
      <c r="Q123" s="10"/>
      <c r="R123" s="10"/>
      <c r="S123" s="10"/>
      <c r="T123" s="11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1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1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1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1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</row>
    <row r="124">
      <c r="A124" s="7"/>
      <c r="B124" s="8"/>
      <c r="C124" s="8"/>
      <c r="D124" s="7"/>
      <c r="E124" s="7"/>
      <c r="F124" s="7"/>
      <c r="G124" s="9"/>
      <c r="H124" s="7"/>
      <c r="I124" s="7"/>
      <c r="J124" s="7"/>
      <c r="K124" s="7"/>
      <c r="L124" s="7"/>
      <c r="M124" s="7"/>
      <c r="N124" s="11"/>
      <c r="O124" s="10"/>
      <c r="P124" s="10"/>
      <c r="Q124" s="10"/>
      <c r="R124" s="10"/>
      <c r="S124" s="10"/>
      <c r="T124" s="11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1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1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1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1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</row>
    <row r="125">
      <c r="A125" s="7"/>
      <c r="B125" s="8"/>
      <c r="C125" s="8"/>
      <c r="D125" s="7"/>
      <c r="E125" s="7"/>
      <c r="F125" s="7"/>
      <c r="G125" s="9"/>
      <c r="H125" s="7"/>
      <c r="I125" s="7"/>
      <c r="J125" s="7"/>
      <c r="K125" s="7"/>
      <c r="L125" s="7"/>
      <c r="M125" s="7"/>
      <c r="N125" s="11"/>
      <c r="O125" s="10"/>
      <c r="P125" s="10"/>
      <c r="Q125" s="10"/>
      <c r="R125" s="10"/>
      <c r="S125" s="10"/>
      <c r="T125" s="11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1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1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1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1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</row>
    <row r="126">
      <c r="A126" s="7"/>
      <c r="B126" s="8"/>
      <c r="C126" s="8"/>
      <c r="D126" s="7"/>
      <c r="E126" s="7"/>
      <c r="F126" s="7"/>
      <c r="G126" s="9"/>
      <c r="H126" s="7"/>
      <c r="I126" s="7"/>
      <c r="J126" s="7"/>
      <c r="K126" s="7"/>
      <c r="L126" s="7"/>
      <c r="M126" s="7"/>
      <c r="N126" s="11"/>
      <c r="O126" s="10"/>
      <c r="P126" s="10"/>
      <c r="Q126" s="10"/>
      <c r="R126" s="10"/>
      <c r="S126" s="10"/>
      <c r="T126" s="11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1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1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1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1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</row>
    <row r="127">
      <c r="A127" s="7"/>
      <c r="B127" s="8"/>
      <c r="C127" s="8"/>
      <c r="D127" s="7"/>
      <c r="E127" s="7"/>
      <c r="F127" s="7"/>
      <c r="G127" s="9"/>
      <c r="H127" s="7"/>
      <c r="I127" s="7"/>
      <c r="J127" s="7"/>
      <c r="K127" s="7"/>
      <c r="L127" s="7"/>
      <c r="M127" s="7"/>
      <c r="N127" s="11"/>
      <c r="O127" s="10"/>
      <c r="P127" s="10"/>
      <c r="Q127" s="10"/>
      <c r="R127" s="10"/>
      <c r="S127" s="10"/>
      <c r="T127" s="11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1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1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1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1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</row>
    <row r="128">
      <c r="A128" s="7"/>
      <c r="B128" s="8"/>
      <c r="C128" s="8"/>
      <c r="D128" s="7"/>
      <c r="E128" s="7"/>
      <c r="F128" s="7"/>
      <c r="G128" s="9"/>
      <c r="H128" s="7"/>
      <c r="I128" s="7"/>
      <c r="J128" s="7"/>
      <c r="K128" s="7"/>
      <c r="L128" s="7"/>
      <c r="M128" s="7"/>
      <c r="N128" s="11"/>
      <c r="O128" s="10"/>
      <c r="P128" s="10"/>
      <c r="Q128" s="10"/>
      <c r="R128" s="10"/>
      <c r="S128" s="10"/>
      <c r="T128" s="11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1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1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1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1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</row>
    <row r="129">
      <c r="A129" s="7"/>
      <c r="B129" s="8"/>
      <c r="C129" s="8"/>
      <c r="D129" s="7"/>
      <c r="E129" s="7"/>
      <c r="F129" s="7"/>
      <c r="G129" s="9"/>
      <c r="H129" s="7"/>
      <c r="I129" s="7"/>
      <c r="J129" s="7"/>
      <c r="K129" s="7"/>
      <c r="L129" s="7"/>
      <c r="M129" s="7"/>
      <c r="N129" s="11"/>
      <c r="O129" s="10"/>
      <c r="P129" s="10"/>
      <c r="Q129" s="10"/>
      <c r="R129" s="10"/>
      <c r="S129" s="10"/>
      <c r="T129" s="11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1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1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1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1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</row>
    <row r="130">
      <c r="A130" s="7"/>
      <c r="B130" s="8"/>
      <c r="C130" s="8"/>
      <c r="D130" s="7"/>
      <c r="E130" s="7"/>
      <c r="F130" s="7"/>
      <c r="G130" s="9"/>
      <c r="H130" s="7"/>
      <c r="I130" s="7"/>
      <c r="J130" s="7"/>
      <c r="K130" s="7"/>
      <c r="L130" s="7"/>
      <c r="M130" s="7"/>
      <c r="N130" s="11"/>
      <c r="O130" s="10"/>
      <c r="P130" s="10"/>
      <c r="Q130" s="10"/>
      <c r="R130" s="10"/>
      <c r="S130" s="10"/>
      <c r="T130" s="11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1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1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1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1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</row>
    <row r="131">
      <c r="A131" s="7"/>
      <c r="B131" s="8"/>
      <c r="C131" s="8"/>
      <c r="D131" s="7"/>
      <c r="E131" s="7"/>
      <c r="F131" s="7"/>
      <c r="G131" s="9"/>
      <c r="H131" s="7"/>
      <c r="I131" s="7"/>
      <c r="J131" s="7"/>
      <c r="K131" s="7"/>
      <c r="L131" s="7"/>
      <c r="M131" s="7"/>
      <c r="N131" s="11"/>
      <c r="O131" s="10"/>
      <c r="P131" s="10"/>
      <c r="Q131" s="10"/>
      <c r="R131" s="10"/>
      <c r="S131" s="10"/>
      <c r="T131" s="11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1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1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1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1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</row>
    <row r="132">
      <c r="A132" s="7"/>
      <c r="B132" s="8"/>
      <c r="C132" s="8"/>
      <c r="D132" s="7"/>
      <c r="E132" s="7"/>
      <c r="F132" s="7"/>
      <c r="G132" s="9"/>
      <c r="H132" s="7"/>
      <c r="I132" s="7"/>
      <c r="J132" s="7"/>
      <c r="K132" s="7"/>
      <c r="L132" s="7"/>
      <c r="M132" s="7"/>
      <c r="N132" s="11"/>
      <c r="O132" s="10"/>
      <c r="P132" s="10"/>
      <c r="Q132" s="10"/>
      <c r="R132" s="10"/>
      <c r="S132" s="10"/>
      <c r="T132" s="11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1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1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1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1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</row>
    <row r="133">
      <c r="A133" s="7"/>
      <c r="B133" s="8"/>
      <c r="C133" s="8"/>
      <c r="D133" s="7"/>
      <c r="E133" s="7"/>
      <c r="F133" s="7"/>
      <c r="G133" s="9"/>
      <c r="H133" s="7"/>
      <c r="I133" s="7"/>
      <c r="J133" s="7"/>
      <c r="K133" s="7"/>
      <c r="L133" s="7"/>
      <c r="M133" s="7"/>
      <c r="N133" s="11"/>
      <c r="O133" s="10"/>
      <c r="P133" s="10"/>
      <c r="Q133" s="10"/>
      <c r="R133" s="10"/>
      <c r="S133" s="10"/>
      <c r="T133" s="11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1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1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1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1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</row>
    <row r="134">
      <c r="A134" s="7"/>
      <c r="B134" s="8"/>
      <c r="C134" s="8"/>
      <c r="D134" s="7"/>
      <c r="E134" s="7"/>
      <c r="F134" s="7"/>
      <c r="G134" s="9"/>
      <c r="H134" s="7"/>
      <c r="I134" s="7"/>
      <c r="J134" s="7"/>
      <c r="K134" s="7"/>
      <c r="L134" s="7"/>
      <c r="M134" s="7"/>
      <c r="N134" s="11"/>
      <c r="O134" s="10"/>
      <c r="P134" s="10"/>
      <c r="Q134" s="10"/>
      <c r="R134" s="10"/>
      <c r="S134" s="10"/>
      <c r="T134" s="1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1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1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1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1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</row>
    <row r="135">
      <c r="A135" s="7"/>
      <c r="B135" s="8"/>
      <c r="C135" s="8"/>
      <c r="D135" s="7"/>
      <c r="E135" s="7"/>
      <c r="F135" s="7"/>
      <c r="G135" s="9"/>
      <c r="H135" s="7"/>
      <c r="I135" s="7"/>
      <c r="J135" s="7"/>
      <c r="K135" s="7"/>
      <c r="L135" s="7"/>
      <c r="M135" s="7"/>
      <c r="N135" s="11"/>
      <c r="O135" s="10"/>
      <c r="P135" s="10"/>
      <c r="Q135" s="10"/>
      <c r="R135" s="10"/>
      <c r="S135" s="10"/>
      <c r="T135" s="11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1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1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1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1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</row>
    <row r="136">
      <c r="A136" s="7"/>
      <c r="B136" s="8"/>
      <c r="C136" s="8"/>
      <c r="D136" s="7"/>
      <c r="E136" s="7"/>
      <c r="F136" s="7"/>
      <c r="G136" s="9"/>
      <c r="H136" s="7"/>
      <c r="I136" s="7"/>
      <c r="J136" s="7"/>
      <c r="K136" s="7"/>
      <c r="L136" s="7"/>
      <c r="M136" s="7"/>
      <c r="N136" s="11"/>
      <c r="O136" s="10"/>
      <c r="P136" s="10"/>
      <c r="Q136" s="10"/>
      <c r="R136" s="10"/>
      <c r="S136" s="10"/>
      <c r="T136" s="1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1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1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1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1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</row>
    <row r="137">
      <c r="A137" s="7"/>
      <c r="B137" s="8"/>
      <c r="C137" s="8"/>
      <c r="D137" s="7"/>
      <c r="E137" s="7"/>
      <c r="F137" s="7"/>
      <c r="G137" s="9"/>
      <c r="H137" s="7"/>
      <c r="I137" s="7"/>
      <c r="J137" s="7"/>
      <c r="K137" s="7"/>
      <c r="L137" s="7"/>
      <c r="M137" s="7"/>
      <c r="N137" s="11"/>
      <c r="O137" s="10"/>
      <c r="P137" s="10"/>
      <c r="Q137" s="10"/>
      <c r="R137" s="10"/>
      <c r="S137" s="10"/>
      <c r="T137" s="1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1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1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1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1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</row>
    <row r="138">
      <c r="A138" s="7"/>
      <c r="B138" s="8"/>
      <c r="C138" s="8"/>
      <c r="D138" s="7"/>
      <c r="E138" s="7"/>
      <c r="F138" s="7"/>
      <c r="G138" s="9"/>
      <c r="H138" s="7"/>
      <c r="I138" s="7"/>
      <c r="J138" s="7"/>
      <c r="K138" s="7"/>
      <c r="L138" s="7"/>
      <c r="M138" s="7"/>
      <c r="N138" s="11"/>
      <c r="O138" s="10"/>
      <c r="P138" s="10"/>
      <c r="Q138" s="10"/>
      <c r="R138" s="10"/>
      <c r="S138" s="10"/>
      <c r="T138" s="1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1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1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1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1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</row>
    <row r="139">
      <c r="A139" s="7"/>
      <c r="B139" s="8"/>
      <c r="C139" s="8"/>
      <c r="D139" s="7"/>
      <c r="E139" s="7"/>
      <c r="F139" s="7"/>
      <c r="G139" s="9"/>
      <c r="H139" s="7"/>
      <c r="I139" s="7"/>
      <c r="J139" s="7"/>
      <c r="K139" s="7"/>
      <c r="L139" s="7"/>
      <c r="M139" s="7"/>
      <c r="N139" s="11"/>
      <c r="O139" s="10"/>
      <c r="P139" s="10"/>
      <c r="Q139" s="10"/>
      <c r="R139" s="10"/>
      <c r="S139" s="10"/>
      <c r="T139" s="11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1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1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1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1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</row>
    <row r="140">
      <c r="A140" s="7"/>
      <c r="B140" s="8"/>
      <c r="C140" s="8"/>
      <c r="D140" s="7"/>
      <c r="E140" s="7"/>
      <c r="F140" s="7"/>
      <c r="G140" s="9"/>
      <c r="H140" s="7"/>
      <c r="I140" s="7"/>
      <c r="J140" s="7"/>
      <c r="K140" s="7"/>
      <c r="L140" s="7"/>
      <c r="M140" s="7"/>
      <c r="N140" s="11"/>
      <c r="O140" s="10"/>
      <c r="P140" s="10"/>
      <c r="Q140" s="10"/>
      <c r="R140" s="10"/>
      <c r="S140" s="10"/>
      <c r="T140" s="1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1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1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1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1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</row>
    <row r="141">
      <c r="A141" s="7"/>
      <c r="B141" s="8"/>
      <c r="C141" s="8"/>
      <c r="D141" s="7"/>
      <c r="E141" s="7"/>
      <c r="F141" s="7"/>
      <c r="G141" s="9"/>
      <c r="H141" s="7"/>
      <c r="I141" s="7"/>
      <c r="J141" s="7"/>
      <c r="K141" s="7"/>
      <c r="L141" s="7"/>
      <c r="M141" s="7"/>
      <c r="N141" s="11"/>
      <c r="O141" s="10"/>
      <c r="P141" s="10"/>
      <c r="Q141" s="10"/>
      <c r="R141" s="10"/>
      <c r="S141" s="10"/>
      <c r="T141" s="1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1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1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1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1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</row>
    <row r="142">
      <c r="A142" s="7"/>
      <c r="B142" s="8"/>
      <c r="C142" s="8"/>
      <c r="D142" s="7"/>
      <c r="E142" s="7"/>
      <c r="F142" s="7"/>
      <c r="G142" s="9"/>
      <c r="H142" s="7"/>
      <c r="I142" s="7"/>
      <c r="J142" s="7"/>
      <c r="K142" s="7"/>
      <c r="L142" s="7"/>
      <c r="M142" s="7"/>
      <c r="N142" s="11"/>
      <c r="O142" s="10"/>
      <c r="P142" s="10"/>
      <c r="Q142" s="10"/>
      <c r="R142" s="10"/>
      <c r="S142" s="10"/>
      <c r="T142" s="1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1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1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1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1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</row>
    <row r="143">
      <c r="A143" s="7"/>
      <c r="B143" s="8"/>
      <c r="C143" s="8"/>
      <c r="D143" s="7"/>
      <c r="E143" s="7"/>
      <c r="F143" s="7"/>
      <c r="G143" s="9"/>
      <c r="H143" s="7"/>
      <c r="I143" s="7"/>
      <c r="J143" s="7"/>
      <c r="K143" s="7"/>
      <c r="L143" s="7"/>
      <c r="M143" s="7"/>
      <c r="N143" s="11"/>
      <c r="O143" s="10"/>
      <c r="P143" s="10"/>
      <c r="Q143" s="10"/>
      <c r="R143" s="10"/>
      <c r="S143" s="10"/>
      <c r="T143" s="11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1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1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1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1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</row>
    <row r="144">
      <c r="A144" s="7"/>
      <c r="B144" s="8"/>
      <c r="C144" s="8"/>
      <c r="D144" s="7"/>
      <c r="E144" s="7"/>
      <c r="F144" s="7"/>
      <c r="G144" s="9"/>
      <c r="H144" s="7"/>
      <c r="I144" s="7"/>
      <c r="J144" s="7"/>
      <c r="K144" s="7"/>
      <c r="L144" s="7"/>
      <c r="M144" s="7"/>
      <c r="N144" s="11"/>
      <c r="O144" s="10"/>
      <c r="P144" s="10"/>
      <c r="Q144" s="10"/>
      <c r="R144" s="10"/>
      <c r="S144" s="10"/>
      <c r="T144" s="11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1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1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1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1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</row>
    <row r="145">
      <c r="A145" s="7"/>
      <c r="B145" s="8"/>
      <c r="C145" s="8"/>
      <c r="D145" s="7"/>
      <c r="E145" s="7"/>
      <c r="F145" s="7"/>
      <c r="G145" s="9"/>
      <c r="H145" s="7"/>
      <c r="I145" s="7"/>
      <c r="J145" s="7"/>
      <c r="K145" s="7"/>
      <c r="L145" s="7"/>
      <c r="M145" s="7"/>
      <c r="N145" s="11"/>
      <c r="O145" s="10"/>
      <c r="P145" s="10"/>
      <c r="Q145" s="10"/>
      <c r="R145" s="10"/>
      <c r="S145" s="10"/>
      <c r="T145" s="11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1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1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1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1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</row>
    <row r="146">
      <c r="A146" s="7"/>
      <c r="B146" s="8"/>
      <c r="C146" s="8"/>
      <c r="D146" s="7"/>
      <c r="E146" s="7"/>
      <c r="F146" s="7"/>
      <c r="G146" s="9"/>
      <c r="H146" s="7"/>
      <c r="I146" s="7"/>
      <c r="J146" s="7"/>
      <c r="K146" s="7"/>
      <c r="L146" s="7"/>
      <c r="M146" s="7"/>
      <c r="N146" s="11"/>
      <c r="O146" s="10"/>
      <c r="P146" s="10"/>
      <c r="Q146" s="10"/>
      <c r="R146" s="10"/>
      <c r="S146" s="10"/>
      <c r="T146" s="11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1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1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1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1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</row>
    <row r="147">
      <c r="A147" s="7"/>
      <c r="B147" s="8"/>
      <c r="C147" s="8"/>
      <c r="D147" s="7"/>
      <c r="E147" s="7"/>
      <c r="F147" s="7"/>
      <c r="G147" s="9"/>
      <c r="H147" s="7"/>
      <c r="I147" s="7"/>
      <c r="J147" s="7"/>
      <c r="K147" s="7"/>
      <c r="L147" s="7"/>
      <c r="M147" s="7"/>
      <c r="N147" s="11"/>
      <c r="O147" s="10"/>
      <c r="P147" s="10"/>
      <c r="Q147" s="10"/>
      <c r="R147" s="10"/>
      <c r="S147" s="10"/>
      <c r="T147" s="11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1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1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1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1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</row>
    <row r="148">
      <c r="A148" s="7"/>
      <c r="B148" s="8"/>
      <c r="C148" s="8"/>
      <c r="D148" s="7"/>
      <c r="E148" s="7"/>
      <c r="F148" s="7"/>
      <c r="G148" s="9"/>
      <c r="H148" s="7"/>
      <c r="I148" s="7"/>
      <c r="J148" s="7"/>
      <c r="K148" s="7"/>
      <c r="L148" s="7"/>
      <c r="M148" s="7"/>
      <c r="N148" s="11"/>
      <c r="O148" s="10"/>
      <c r="P148" s="10"/>
      <c r="Q148" s="10"/>
      <c r="R148" s="10"/>
      <c r="S148" s="10"/>
      <c r="T148" s="11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1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1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1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1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</row>
    <row r="149">
      <c r="A149" s="7"/>
      <c r="B149" s="8"/>
      <c r="C149" s="8"/>
      <c r="D149" s="7"/>
      <c r="E149" s="7"/>
      <c r="F149" s="7"/>
      <c r="G149" s="9"/>
      <c r="H149" s="7"/>
      <c r="I149" s="7"/>
      <c r="J149" s="7"/>
      <c r="K149" s="7"/>
      <c r="L149" s="7"/>
      <c r="M149" s="7"/>
      <c r="N149" s="11"/>
      <c r="O149" s="10"/>
      <c r="P149" s="10"/>
      <c r="Q149" s="10"/>
      <c r="R149" s="10"/>
      <c r="S149" s="10"/>
      <c r="T149" s="11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1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1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1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1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</row>
    <row r="150">
      <c r="A150" s="7"/>
      <c r="B150" s="8"/>
      <c r="C150" s="8"/>
      <c r="D150" s="7"/>
      <c r="E150" s="7"/>
      <c r="F150" s="7"/>
      <c r="G150" s="9"/>
      <c r="H150" s="7"/>
      <c r="I150" s="7"/>
      <c r="J150" s="7"/>
      <c r="K150" s="7"/>
      <c r="L150" s="7"/>
      <c r="M150" s="7"/>
      <c r="N150" s="11"/>
      <c r="O150" s="10"/>
      <c r="P150" s="10"/>
      <c r="Q150" s="10"/>
      <c r="R150" s="10"/>
      <c r="S150" s="10"/>
      <c r="T150" s="11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1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1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1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1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</row>
    <row r="151">
      <c r="A151" s="7"/>
      <c r="B151" s="8"/>
      <c r="C151" s="8"/>
      <c r="D151" s="7"/>
      <c r="E151" s="7"/>
      <c r="F151" s="7"/>
      <c r="G151" s="9"/>
      <c r="H151" s="7"/>
      <c r="I151" s="7"/>
      <c r="J151" s="7"/>
      <c r="K151" s="7"/>
      <c r="L151" s="7"/>
      <c r="M151" s="7"/>
      <c r="N151" s="11"/>
      <c r="O151" s="10"/>
      <c r="P151" s="10"/>
      <c r="Q151" s="10"/>
      <c r="R151" s="10"/>
      <c r="S151" s="10"/>
      <c r="T151" s="11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1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1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1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1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</row>
    <row r="152">
      <c r="A152" s="7"/>
      <c r="B152" s="8"/>
      <c r="C152" s="8"/>
      <c r="D152" s="7"/>
      <c r="E152" s="7"/>
      <c r="F152" s="7"/>
      <c r="G152" s="9"/>
      <c r="H152" s="7"/>
      <c r="I152" s="7"/>
      <c r="J152" s="7"/>
      <c r="K152" s="7"/>
      <c r="L152" s="7"/>
      <c r="M152" s="7"/>
      <c r="N152" s="11"/>
      <c r="O152" s="10"/>
      <c r="P152" s="10"/>
      <c r="Q152" s="10"/>
      <c r="R152" s="10"/>
      <c r="S152" s="10"/>
      <c r="T152" s="11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1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1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1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1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</row>
    <row r="153">
      <c r="A153" s="7"/>
      <c r="B153" s="8"/>
      <c r="C153" s="8"/>
      <c r="D153" s="7"/>
      <c r="E153" s="7"/>
      <c r="F153" s="7"/>
      <c r="G153" s="9"/>
      <c r="H153" s="7"/>
      <c r="I153" s="7"/>
      <c r="J153" s="7"/>
      <c r="K153" s="7"/>
      <c r="L153" s="7"/>
      <c r="M153" s="7"/>
      <c r="N153" s="11"/>
      <c r="O153" s="10"/>
      <c r="P153" s="10"/>
      <c r="Q153" s="10"/>
      <c r="R153" s="10"/>
      <c r="S153" s="10"/>
      <c r="T153" s="11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1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1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1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1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</row>
    <row r="154">
      <c r="A154" s="7"/>
      <c r="B154" s="8"/>
      <c r="C154" s="8"/>
      <c r="D154" s="7"/>
      <c r="E154" s="7"/>
      <c r="F154" s="7"/>
      <c r="G154" s="9"/>
      <c r="H154" s="7"/>
      <c r="I154" s="7"/>
      <c r="J154" s="7"/>
      <c r="K154" s="7"/>
      <c r="L154" s="7"/>
      <c r="M154" s="7"/>
      <c r="N154" s="11"/>
      <c r="O154" s="10"/>
      <c r="P154" s="10"/>
      <c r="Q154" s="10"/>
      <c r="R154" s="10"/>
      <c r="S154" s="10"/>
      <c r="T154" s="11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1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1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1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1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</row>
    <row r="155">
      <c r="A155" s="7"/>
      <c r="B155" s="8"/>
      <c r="C155" s="8"/>
      <c r="D155" s="7"/>
      <c r="E155" s="7"/>
      <c r="F155" s="7"/>
      <c r="G155" s="9"/>
      <c r="H155" s="7"/>
      <c r="I155" s="7"/>
      <c r="J155" s="7"/>
      <c r="K155" s="7"/>
      <c r="L155" s="7"/>
      <c r="M155" s="7"/>
      <c r="N155" s="11"/>
      <c r="O155" s="10"/>
      <c r="P155" s="10"/>
      <c r="Q155" s="10"/>
      <c r="R155" s="10"/>
      <c r="S155" s="10"/>
      <c r="T155" s="11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1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1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1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1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</row>
    <row r="156">
      <c r="A156" s="7"/>
      <c r="B156" s="8"/>
      <c r="C156" s="8"/>
      <c r="D156" s="7"/>
      <c r="E156" s="7"/>
      <c r="F156" s="7"/>
      <c r="G156" s="9"/>
      <c r="H156" s="7"/>
      <c r="I156" s="7"/>
      <c r="J156" s="7"/>
      <c r="K156" s="7"/>
      <c r="L156" s="7"/>
      <c r="M156" s="7"/>
      <c r="N156" s="11"/>
      <c r="O156" s="10"/>
      <c r="P156" s="10"/>
      <c r="Q156" s="10"/>
      <c r="R156" s="10"/>
      <c r="S156" s="10"/>
      <c r="T156" s="11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1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1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1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1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</row>
    <row r="157">
      <c r="A157" s="7"/>
      <c r="B157" s="8"/>
      <c r="C157" s="8"/>
      <c r="D157" s="7"/>
      <c r="E157" s="7"/>
      <c r="F157" s="7"/>
      <c r="G157" s="9"/>
      <c r="H157" s="7"/>
      <c r="I157" s="7"/>
      <c r="J157" s="7"/>
      <c r="K157" s="7"/>
      <c r="L157" s="7"/>
      <c r="M157" s="7"/>
      <c r="N157" s="11"/>
      <c r="O157" s="10"/>
      <c r="P157" s="10"/>
      <c r="Q157" s="10"/>
      <c r="R157" s="10"/>
      <c r="S157" s="10"/>
      <c r="T157" s="11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1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1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1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1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</row>
    <row r="158">
      <c r="A158" s="7"/>
      <c r="B158" s="8"/>
      <c r="C158" s="8"/>
      <c r="D158" s="7"/>
      <c r="E158" s="7"/>
      <c r="F158" s="7"/>
      <c r="G158" s="9"/>
      <c r="H158" s="7"/>
      <c r="I158" s="7"/>
      <c r="J158" s="7"/>
      <c r="K158" s="7"/>
      <c r="L158" s="7"/>
      <c r="M158" s="7"/>
      <c r="N158" s="11"/>
      <c r="O158" s="10"/>
      <c r="P158" s="10"/>
      <c r="Q158" s="10"/>
      <c r="R158" s="10"/>
      <c r="S158" s="10"/>
      <c r="T158" s="11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1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1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1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1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</row>
    <row r="159">
      <c r="A159" s="7"/>
      <c r="B159" s="8"/>
      <c r="C159" s="8"/>
      <c r="D159" s="7"/>
      <c r="E159" s="7"/>
      <c r="F159" s="7"/>
      <c r="G159" s="9"/>
      <c r="H159" s="7"/>
      <c r="I159" s="7"/>
      <c r="J159" s="7"/>
      <c r="K159" s="7"/>
      <c r="L159" s="7"/>
      <c r="M159" s="7"/>
      <c r="N159" s="11"/>
      <c r="O159" s="10"/>
      <c r="P159" s="10"/>
      <c r="Q159" s="10"/>
      <c r="R159" s="10"/>
      <c r="S159" s="10"/>
      <c r="T159" s="11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1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1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1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</row>
    <row r="160">
      <c r="A160" s="7"/>
      <c r="B160" s="8"/>
      <c r="C160" s="8"/>
      <c r="D160" s="7"/>
      <c r="E160" s="7"/>
      <c r="F160" s="7"/>
      <c r="G160" s="9"/>
      <c r="H160" s="7"/>
      <c r="I160" s="7"/>
      <c r="J160" s="7"/>
      <c r="K160" s="7"/>
      <c r="L160" s="7"/>
      <c r="M160" s="7"/>
      <c r="N160" s="11"/>
      <c r="O160" s="10"/>
      <c r="P160" s="10"/>
      <c r="Q160" s="10"/>
      <c r="R160" s="10"/>
      <c r="S160" s="10"/>
      <c r="T160" s="11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1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1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1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1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</row>
    <row r="161">
      <c r="A161" s="7"/>
      <c r="B161" s="8"/>
      <c r="C161" s="8"/>
      <c r="D161" s="7"/>
      <c r="E161" s="7"/>
      <c r="F161" s="7"/>
      <c r="G161" s="9"/>
      <c r="H161" s="7"/>
      <c r="I161" s="7"/>
      <c r="J161" s="7"/>
      <c r="K161" s="7"/>
      <c r="L161" s="7"/>
      <c r="M161" s="7"/>
      <c r="N161" s="11"/>
      <c r="O161" s="10"/>
      <c r="P161" s="10"/>
      <c r="Q161" s="10"/>
      <c r="R161" s="10"/>
      <c r="S161" s="10"/>
      <c r="T161" s="11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1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1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1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1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</row>
    <row r="162">
      <c r="A162" s="7"/>
      <c r="B162" s="8"/>
      <c r="C162" s="8"/>
      <c r="D162" s="7"/>
      <c r="E162" s="7"/>
      <c r="F162" s="7"/>
      <c r="G162" s="9"/>
      <c r="H162" s="7"/>
      <c r="I162" s="7"/>
      <c r="J162" s="7"/>
      <c r="K162" s="7"/>
      <c r="L162" s="7"/>
      <c r="M162" s="7"/>
      <c r="N162" s="11"/>
      <c r="O162" s="10"/>
      <c r="P162" s="10"/>
      <c r="Q162" s="10"/>
      <c r="R162" s="10"/>
      <c r="S162" s="10"/>
      <c r="T162" s="11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1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1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1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1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</row>
    <row r="163">
      <c r="A163" s="7"/>
      <c r="B163" s="8"/>
      <c r="C163" s="8"/>
      <c r="D163" s="7"/>
      <c r="E163" s="7"/>
      <c r="F163" s="7"/>
      <c r="G163" s="9"/>
      <c r="H163" s="7"/>
      <c r="I163" s="7"/>
      <c r="J163" s="7"/>
      <c r="K163" s="7"/>
      <c r="L163" s="7"/>
      <c r="M163" s="7"/>
      <c r="N163" s="11"/>
      <c r="O163" s="10"/>
      <c r="P163" s="10"/>
      <c r="Q163" s="10"/>
      <c r="R163" s="10"/>
      <c r="S163" s="10"/>
      <c r="T163" s="11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1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1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1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1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</row>
    <row r="164">
      <c r="A164" s="7"/>
      <c r="B164" s="8"/>
      <c r="C164" s="8"/>
      <c r="D164" s="7"/>
      <c r="E164" s="7"/>
      <c r="F164" s="7"/>
      <c r="G164" s="9"/>
      <c r="H164" s="7"/>
      <c r="I164" s="7"/>
      <c r="J164" s="7"/>
      <c r="K164" s="7"/>
      <c r="L164" s="7"/>
      <c r="M164" s="7"/>
      <c r="N164" s="11"/>
      <c r="O164" s="10"/>
      <c r="P164" s="10"/>
      <c r="Q164" s="10"/>
      <c r="R164" s="10"/>
      <c r="S164" s="10"/>
      <c r="T164" s="11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1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1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1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1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</row>
    <row r="165">
      <c r="A165" s="7"/>
      <c r="B165" s="8"/>
      <c r="C165" s="8"/>
      <c r="D165" s="7"/>
      <c r="E165" s="7"/>
      <c r="F165" s="7"/>
      <c r="G165" s="9"/>
      <c r="H165" s="7"/>
      <c r="I165" s="7"/>
      <c r="J165" s="7"/>
      <c r="K165" s="7"/>
      <c r="L165" s="7"/>
      <c r="M165" s="7"/>
      <c r="N165" s="11"/>
      <c r="O165" s="10"/>
      <c r="P165" s="10"/>
      <c r="Q165" s="10"/>
      <c r="R165" s="10"/>
      <c r="S165" s="10"/>
      <c r="T165" s="11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1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1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1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1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</row>
    <row r="166">
      <c r="A166" s="7"/>
      <c r="B166" s="8"/>
      <c r="C166" s="8"/>
      <c r="D166" s="7"/>
      <c r="E166" s="7"/>
      <c r="F166" s="7"/>
      <c r="G166" s="9"/>
      <c r="H166" s="7"/>
      <c r="I166" s="7"/>
      <c r="J166" s="7"/>
      <c r="K166" s="7"/>
      <c r="L166" s="7"/>
      <c r="M166" s="7"/>
      <c r="N166" s="11"/>
      <c r="O166" s="10"/>
      <c r="P166" s="10"/>
      <c r="Q166" s="10"/>
      <c r="R166" s="10"/>
      <c r="S166" s="10"/>
      <c r="T166" s="11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1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1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1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1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</row>
    <row r="167">
      <c r="A167" s="7"/>
      <c r="B167" s="8"/>
      <c r="C167" s="8"/>
      <c r="D167" s="7"/>
      <c r="E167" s="7"/>
      <c r="F167" s="7"/>
      <c r="G167" s="9"/>
      <c r="H167" s="7"/>
      <c r="I167" s="7"/>
      <c r="J167" s="7"/>
      <c r="K167" s="7"/>
      <c r="L167" s="7"/>
      <c r="M167" s="7"/>
      <c r="N167" s="11"/>
      <c r="O167" s="10"/>
      <c r="P167" s="10"/>
      <c r="Q167" s="10"/>
      <c r="R167" s="10"/>
      <c r="S167" s="10"/>
      <c r="T167" s="11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1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1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1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1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</row>
    <row r="168">
      <c r="A168" s="7"/>
      <c r="B168" s="8"/>
      <c r="C168" s="8"/>
      <c r="D168" s="7"/>
      <c r="E168" s="7"/>
      <c r="F168" s="7"/>
      <c r="G168" s="9"/>
      <c r="H168" s="7"/>
      <c r="I168" s="7"/>
      <c r="J168" s="7"/>
      <c r="K168" s="7"/>
      <c r="L168" s="7"/>
      <c r="M168" s="7"/>
      <c r="N168" s="11"/>
      <c r="O168" s="10"/>
      <c r="P168" s="10"/>
      <c r="Q168" s="10"/>
      <c r="R168" s="10"/>
      <c r="S168" s="10"/>
      <c r="T168" s="11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1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1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1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1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</row>
    <row r="169">
      <c r="A169" s="7"/>
      <c r="B169" s="8"/>
      <c r="C169" s="8"/>
      <c r="D169" s="7"/>
      <c r="E169" s="7"/>
      <c r="F169" s="7"/>
      <c r="G169" s="9"/>
      <c r="H169" s="7"/>
      <c r="I169" s="7"/>
      <c r="J169" s="7"/>
      <c r="K169" s="7"/>
      <c r="L169" s="7"/>
      <c r="M169" s="7"/>
      <c r="N169" s="11"/>
      <c r="O169" s="10"/>
      <c r="P169" s="10"/>
      <c r="Q169" s="10"/>
      <c r="R169" s="10"/>
      <c r="S169" s="10"/>
      <c r="T169" s="11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1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1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1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1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</row>
    <row r="170">
      <c r="A170" s="7"/>
      <c r="B170" s="8"/>
      <c r="C170" s="8"/>
      <c r="D170" s="7"/>
      <c r="E170" s="7"/>
      <c r="F170" s="7"/>
      <c r="G170" s="9"/>
      <c r="H170" s="7"/>
      <c r="I170" s="7"/>
      <c r="J170" s="7"/>
      <c r="K170" s="7"/>
      <c r="L170" s="7"/>
      <c r="M170" s="7"/>
      <c r="N170" s="11"/>
      <c r="O170" s="10"/>
      <c r="P170" s="10"/>
      <c r="Q170" s="10"/>
      <c r="R170" s="10"/>
      <c r="S170" s="10"/>
      <c r="T170" s="11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1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1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1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1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</row>
    <row r="171">
      <c r="A171" s="7"/>
      <c r="B171" s="8"/>
      <c r="C171" s="8"/>
      <c r="D171" s="7"/>
      <c r="E171" s="7"/>
      <c r="F171" s="7"/>
      <c r="G171" s="9"/>
      <c r="H171" s="7"/>
      <c r="I171" s="7"/>
      <c r="J171" s="7"/>
      <c r="K171" s="7"/>
      <c r="L171" s="7"/>
      <c r="M171" s="7"/>
      <c r="N171" s="11"/>
      <c r="O171" s="10"/>
      <c r="P171" s="10"/>
      <c r="Q171" s="10"/>
      <c r="R171" s="10"/>
      <c r="S171" s="10"/>
      <c r="T171" s="11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1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1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1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1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</row>
    <row r="172">
      <c r="A172" s="7"/>
      <c r="B172" s="8"/>
      <c r="C172" s="8"/>
      <c r="D172" s="7"/>
      <c r="E172" s="7"/>
      <c r="F172" s="7"/>
      <c r="G172" s="9"/>
      <c r="H172" s="7"/>
      <c r="I172" s="7"/>
      <c r="J172" s="7"/>
      <c r="K172" s="7"/>
      <c r="L172" s="7"/>
      <c r="M172" s="7"/>
      <c r="N172" s="11"/>
      <c r="O172" s="10"/>
      <c r="P172" s="10"/>
      <c r="Q172" s="10"/>
      <c r="R172" s="10"/>
      <c r="S172" s="10"/>
      <c r="T172" s="11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1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1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1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1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</row>
    <row r="173">
      <c r="A173" s="7"/>
      <c r="B173" s="8"/>
      <c r="C173" s="8"/>
      <c r="D173" s="7"/>
      <c r="E173" s="7"/>
      <c r="F173" s="7"/>
      <c r="G173" s="9"/>
      <c r="H173" s="7"/>
      <c r="I173" s="7"/>
      <c r="J173" s="7"/>
      <c r="K173" s="7"/>
      <c r="L173" s="7"/>
      <c r="M173" s="7"/>
      <c r="N173" s="11"/>
      <c r="O173" s="10"/>
      <c r="P173" s="10"/>
      <c r="Q173" s="10"/>
      <c r="R173" s="10"/>
      <c r="S173" s="10"/>
      <c r="T173" s="11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1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1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1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1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</row>
    <row r="174">
      <c r="A174" s="7"/>
      <c r="B174" s="8"/>
      <c r="C174" s="8"/>
      <c r="D174" s="7"/>
      <c r="E174" s="7"/>
      <c r="F174" s="7"/>
      <c r="G174" s="9"/>
      <c r="H174" s="7"/>
      <c r="I174" s="7"/>
      <c r="J174" s="7"/>
      <c r="K174" s="7"/>
      <c r="L174" s="7"/>
      <c r="M174" s="7"/>
      <c r="N174" s="11"/>
      <c r="O174" s="10"/>
      <c r="P174" s="10"/>
      <c r="Q174" s="10"/>
      <c r="R174" s="10"/>
      <c r="S174" s="10"/>
      <c r="T174" s="11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1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1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1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1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</row>
    <row r="175">
      <c r="A175" s="7"/>
      <c r="B175" s="8"/>
      <c r="C175" s="8"/>
      <c r="D175" s="7"/>
      <c r="E175" s="7"/>
      <c r="F175" s="7"/>
      <c r="G175" s="9"/>
      <c r="H175" s="7"/>
      <c r="I175" s="7"/>
      <c r="J175" s="7"/>
      <c r="K175" s="7"/>
      <c r="L175" s="7"/>
      <c r="M175" s="7"/>
      <c r="N175" s="11"/>
      <c r="O175" s="10"/>
      <c r="P175" s="10"/>
      <c r="Q175" s="10"/>
      <c r="R175" s="10"/>
      <c r="S175" s="10"/>
      <c r="T175" s="11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1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1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1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1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</row>
    <row r="176">
      <c r="A176" s="7"/>
      <c r="B176" s="8"/>
      <c r="C176" s="8"/>
      <c r="D176" s="7"/>
      <c r="E176" s="7"/>
      <c r="F176" s="7"/>
      <c r="G176" s="9"/>
      <c r="H176" s="7"/>
      <c r="I176" s="7"/>
      <c r="J176" s="7"/>
      <c r="K176" s="7"/>
      <c r="L176" s="7"/>
      <c r="M176" s="7"/>
      <c r="N176" s="11"/>
      <c r="O176" s="10"/>
      <c r="P176" s="10"/>
      <c r="Q176" s="10"/>
      <c r="R176" s="10"/>
      <c r="S176" s="10"/>
      <c r="T176" s="11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1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1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1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1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</row>
    <row r="177">
      <c r="A177" s="7"/>
      <c r="B177" s="8"/>
      <c r="C177" s="8"/>
      <c r="D177" s="7"/>
      <c r="E177" s="7"/>
      <c r="F177" s="7"/>
      <c r="G177" s="9"/>
      <c r="H177" s="7"/>
      <c r="I177" s="7"/>
      <c r="J177" s="7"/>
      <c r="K177" s="7"/>
      <c r="L177" s="7"/>
      <c r="M177" s="7"/>
      <c r="N177" s="11"/>
      <c r="O177" s="10"/>
      <c r="P177" s="10"/>
      <c r="Q177" s="10"/>
      <c r="R177" s="10"/>
      <c r="S177" s="10"/>
      <c r="T177" s="11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1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1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1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1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</row>
    <row r="178">
      <c r="A178" s="7"/>
      <c r="B178" s="8"/>
      <c r="C178" s="8"/>
      <c r="D178" s="7"/>
      <c r="E178" s="7"/>
      <c r="F178" s="7"/>
      <c r="G178" s="9"/>
      <c r="H178" s="7"/>
      <c r="I178" s="7"/>
      <c r="J178" s="7"/>
      <c r="K178" s="7"/>
      <c r="L178" s="7"/>
      <c r="M178" s="7"/>
      <c r="N178" s="11"/>
      <c r="O178" s="10"/>
      <c r="P178" s="10"/>
      <c r="Q178" s="10"/>
      <c r="R178" s="10"/>
      <c r="S178" s="10"/>
      <c r="T178" s="11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1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1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1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1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</row>
    <row r="179">
      <c r="A179" s="7"/>
      <c r="B179" s="8"/>
      <c r="C179" s="8"/>
      <c r="D179" s="7"/>
      <c r="E179" s="7"/>
      <c r="F179" s="7"/>
      <c r="G179" s="9"/>
      <c r="H179" s="7"/>
      <c r="I179" s="7"/>
      <c r="J179" s="7"/>
      <c r="K179" s="7"/>
      <c r="L179" s="7"/>
      <c r="M179" s="7"/>
      <c r="N179" s="11"/>
      <c r="O179" s="10"/>
      <c r="P179" s="10"/>
      <c r="Q179" s="10"/>
      <c r="R179" s="10"/>
      <c r="S179" s="10"/>
      <c r="T179" s="11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1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1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1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1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</row>
    <row r="180">
      <c r="A180" s="7"/>
      <c r="B180" s="8"/>
      <c r="C180" s="8"/>
      <c r="D180" s="7"/>
      <c r="E180" s="7"/>
      <c r="F180" s="7"/>
      <c r="G180" s="9"/>
      <c r="H180" s="7"/>
      <c r="I180" s="7"/>
      <c r="J180" s="7"/>
      <c r="K180" s="7"/>
      <c r="L180" s="7"/>
      <c r="M180" s="7"/>
      <c r="N180" s="11"/>
      <c r="O180" s="10"/>
      <c r="P180" s="10"/>
      <c r="Q180" s="10"/>
      <c r="R180" s="10"/>
      <c r="S180" s="10"/>
      <c r="T180" s="11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1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1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1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1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</row>
    <row r="181">
      <c r="A181" s="7"/>
      <c r="B181" s="8"/>
      <c r="C181" s="8"/>
      <c r="D181" s="7"/>
      <c r="E181" s="7"/>
      <c r="F181" s="7"/>
      <c r="G181" s="9"/>
      <c r="H181" s="7"/>
      <c r="I181" s="7"/>
      <c r="J181" s="7"/>
      <c r="K181" s="7"/>
      <c r="L181" s="7"/>
      <c r="M181" s="7"/>
      <c r="N181" s="11"/>
      <c r="O181" s="10"/>
      <c r="P181" s="10"/>
      <c r="Q181" s="10"/>
      <c r="R181" s="10"/>
      <c r="S181" s="10"/>
      <c r="T181" s="11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1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1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1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1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</row>
    <row r="182">
      <c r="A182" s="7"/>
      <c r="B182" s="8"/>
      <c r="C182" s="8"/>
      <c r="D182" s="7"/>
      <c r="E182" s="7"/>
      <c r="F182" s="7"/>
      <c r="G182" s="9"/>
      <c r="H182" s="7"/>
      <c r="I182" s="7"/>
      <c r="J182" s="7"/>
      <c r="K182" s="7"/>
      <c r="L182" s="7"/>
      <c r="M182" s="7"/>
      <c r="N182" s="11"/>
      <c r="O182" s="10"/>
      <c r="P182" s="10"/>
      <c r="Q182" s="10"/>
      <c r="R182" s="10"/>
      <c r="S182" s="10"/>
      <c r="T182" s="11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1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1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1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1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</row>
    <row r="183">
      <c r="A183" s="7"/>
      <c r="B183" s="8"/>
      <c r="C183" s="8"/>
      <c r="D183" s="7"/>
      <c r="E183" s="7"/>
      <c r="F183" s="7"/>
      <c r="G183" s="9"/>
      <c r="H183" s="7"/>
      <c r="I183" s="7"/>
      <c r="J183" s="7"/>
      <c r="K183" s="7"/>
      <c r="L183" s="7"/>
      <c r="M183" s="7"/>
      <c r="N183" s="11"/>
      <c r="O183" s="10"/>
      <c r="P183" s="10"/>
      <c r="Q183" s="10"/>
      <c r="R183" s="10"/>
      <c r="S183" s="10"/>
      <c r="T183" s="11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1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1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1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1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</row>
    <row r="184">
      <c r="A184" s="7"/>
      <c r="B184" s="8"/>
      <c r="C184" s="8"/>
      <c r="D184" s="7"/>
      <c r="E184" s="7"/>
      <c r="F184" s="7"/>
      <c r="G184" s="9"/>
      <c r="H184" s="7"/>
      <c r="I184" s="7"/>
      <c r="J184" s="7"/>
      <c r="K184" s="7"/>
      <c r="L184" s="7"/>
      <c r="M184" s="7"/>
      <c r="N184" s="11"/>
      <c r="O184" s="10"/>
      <c r="P184" s="10"/>
      <c r="Q184" s="10"/>
      <c r="R184" s="10"/>
      <c r="S184" s="10"/>
      <c r="T184" s="11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1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1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1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1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</row>
    <row r="185">
      <c r="A185" s="7"/>
      <c r="B185" s="8"/>
      <c r="C185" s="8"/>
      <c r="D185" s="7"/>
      <c r="E185" s="7"/>
      <c r="F185" s="7"/>
      <c r="G185" s="9"/>
      <c r="H185" s="7"/>
      <c r="I185" s="7"/>
      <c r="J185" s="7"/>
      <c r="K185" s="7"/>
      <c r="L185" s="7"/>
      <c r="M185" s="7"/>
      <c r="N185" s="11"/>
      <c r="O185" s="10"/>
      <c r="P185" s="10"/>
      <c r="Q185" s="10"/>
      <c r="R185" s="10"/>
      <c r="S185" s="10"/>
      <c r="T185" s="11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1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1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1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1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</row>
    <row r="186">
      <c r="A186" s="7"/>
      <c r="B186" s="8"/>
      <c r="C186" s="8"/>
      <c r="D186" s="7"/>
      <c r="E186" s="7"/>
      <c r="F186" s="7"/>
      <c r="G186" s="9"/>
      <c r="H186" s="7"/>
      <c r="I186" s="7"/>
      <c r="J186" s="7"/>
      <c r="K186" s="7"/>
      <c r="L186" s="7"/>
      <c r="M186" s="7"/>
      <c r="N186" s="11"/>
      <c r="O186" s="10"/>
      <c r="P186" s="10"/>
      <c r="Q186" s="10"/>
      <c r="R186" s="10"/>
      <c r="S186" s="10"/>
      <c r="T186" s="11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1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1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1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1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</row>
    <row r="187">
      <c r="A187" s="7"/>
      <c r="B187" s="8"/>
      <c r="C187" s="8"/>
      <c r="D187" s="7"/>
      <c r="E187" s="7"/>
      <c r="F187" s="7"/>
      <c r="G187" s="9"/>
      <c r="H187" s="7"/>
      <c r="I187" s="7"/>
      <c r="J187" s="7"/>
      <c r="K187" s="7"/>
      <c r="L187" s="7"/>
      <c r="M187" s="7"/>
      <c r="N187" s="11"/>
      <c r="O187" s="10"/>
      <c r="P187" s="10"/>
      <c r="Q187" s="10"/>
      <c r="R187" s="10"/>
      <c r="S187" s="10"/>
      <c r="T187" s="11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1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1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1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1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</row>
    <row r="188">
      <c r="A188" s="7"/>
      <c r="B188" s="8"/>
      <c r="C188" s="8"/>
      <c r="D188" s="7"/>
      <c r="E188" s="7"/>
      <c r="F188" s="7"/>
      <c r="G188" s="9"/>
      <c r="H188" s="7"/>
      <c r="I188" s="7"/>
      <c r="J188" s="7"/>
      <c r="K188" s="7"/>
      <c r="L188" s="7"/>
      <c r="M188" s="7"/>
      <c r="N188" s="11"/>
      <c r="O188" s="10"/>
      <c r="P188" s="10"/>
      <c r="Q188" s="10"/>
      <c r="R188" s="10"/>
      <c r="S188" s="10"/>
      <c r="T188" s="11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1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1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1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1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</row>
    <row r="189">
      <c r="A189" s="7"/>
      <c r="B189" s="8"/>
      <c r="C189" s="8"/>
      <c r="D189" s="7"/>
      <c r="E189" s="7"/>
      <c r="F189" s="7"/>
      <c r="G189" s="9"/>
      <c r="H189" s="7"/>
      <c r="I189" s="7"/>
      <c r="J189" s="7"/>
      <c r="K189" s="7"/>
      <c r="L189" s="7"/>
      <c r="M189" s="7"/>
      <c r="N189" s="11"/>
      <c r="O189" s="10"/>
      <c r="P189" s="10"/>
      <c r="Q189" s="10"/>
      <c r="R189" s="10"/>
      <c r="S189" s="10"/>
      <c r="T189" s="11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1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1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1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1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</row>
    <row r="190">
      <c r="A190" s="7"/>
      <c r="B190" s="8"/>
      <c r="C190" s="8"/>
      <c r="D190" s="7"/>
      <c r="E190" s="7"/>
      <c r="F190" s="7"/>
      <c r="G190" s="9"/>
      <c r="H190" s="7"/>
      <c r="I190" s="7"/>
      <c r="J190" s="7"/>
      <c r="K190" s="7"/>
      <c r="L190" s="7"/>
      <c r="M190" s="7"/>
      <c r="N190" s="11"/>
      <c r="O190" s="10"/>
      <c r="P190" s="10"/>
      <c r="Q190" s="10"/>
      <c r="R190" s="10"/>
      <c r="S190" s="10"/>
      <c r="T190" s="11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1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1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1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1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</row>
    <row r="191">
      <c r="A191" s="7"/>
      <c r="B191" s="8"/>
      <c r="C191" s="8"/>
      <c r="D191" s="7"/>
      <c r="E191" s="7"/>
      <c r="F191" s="7"/>
      <c r="G191" s="9"/>
      <c r="H191" s="7"/>
      <c r="I191" s="7"/>
      <c r="J191" s="7"/>
      <c r="K191" s="7"/>
      <c r="L191" s="7"/>
      <c r="M191" s="7"/>
      <c r="N191" s="11"/>
      <c r="O191" s="10"/>
      <c r="P191" s="10"/>
      <c r="Q191" s="10"/>
      <c r="R191" s="10"/>
      <c r="S191" s="10"/>
      <c r="T191" s="11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1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1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1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1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</row>
    <row r="192">
      <c r="A192" s="7"/>
      <c r="B192" s="8"/>
      <c r="C192" s="8"/>
      <c r="D192" s="7"/>
      <c r="E192" s="7"/>
      <c r="F192" s="7"/>
      <c r="G192" s="9"/>
      <c r="H192" s="7"/>
      <c r="I192" s="7"/>
      <c r="J192" s="7"/>
      <c r="K192" s="7"/>
      <c r="L192" s="7"/>
      <c r="M192" s="7"/>
      <c r="N192" s="11"/>
      <c r="O192" s="10"/>
      <c r="P192" s="10"/>
      <c r="Q192" s="10"/>
      <c r="R192" s="10"/>
      <c r="S192" s="10"/>
      <c r="T192" s="11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1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1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1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1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</row>
    <row r="193">
      <c r="A193" s="7"/>
      <c r="B193" s="8"/>
      <c r="C193" s="8"/>
      <c r="D193" s="7"/>
      <c r="E193" s="7"/>
      <c r="F193" s="7"/>
      <c r="G193" s="9"/>
      <c r="H193" s="7"/>
      <c r="I193" s="7"/>
      <c r="J193" s="7"/>
      <c r="K193" s="7"/>
      <c r="L193" s="7"/>
      <c r="M193" s="7"/>
      <c r="N193" s="11"/>
      <c r="O193" s="10"/>
      <c r="P193" s="10"/>
      <c r="Q193" s="10"/>
      <c r="R193" s="10"/>
      <c r="S193" s="10"/>
      <c r="T193" s="11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1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1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1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1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</row>
    <row r="194">
      <c r="A194" s="7"/>
      <c r="B194" s="8"/>
      <c r="C194" s="8"/>
      <c r="D194" s="7"/>
      <c r="E194" s="7"/>
      <c r="F194" s="7"/>
      <c r="G194" s="9"/>
      <c r="H194" s="7"/>
      <c r="I194" s="7"/>
      <c r="J194" s="7"/>
      <c r="K194" s="7"/>
      <c r="L194" s="7"/>
      <c r="M194" s="7"/>
      <c r="N194" s="11"/>
      <c r="O194" s="10"/>
      <c r="P194" s="10"/>
      <c r="Q194" s="10"/>
      <c r="R194" s="10"/>
      <c r="S194" s="10"/>
      <c r="T194" s="11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1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1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1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1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</row>
    <row r="195">
      <c r="A195" s="7"/>
      <c r="B195" s="8"/>
      <c r="C195" s="8"/>
      <c r="D195" s="7"/>
      <c r="E195" s="7"/>
      <c r="F195" s="7"/>
      <c r="G195" s="9"/>
      <c r="H195" s="7"/>
      <c r="I195" s="7"/>
      <c r="J195" s="7"/>
      <c r="K195" s="7"/>
      <c r="L195" s="7"/>
      <c r="M195" s="7"/>
      <c r="N195" s="11"/>
      <c r="O195" s="10"/>
      <c r="P195" s="10"/>
      <c r="Q195" s="10"/>
      <c r="R195" s="10"/>
      <c r="S195" s="10"/>
      <c r="T195" s="11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1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1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1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</row>
    <row r="196">
      <c r="A196" s="7"/>
      <c r="B196" s="8"/>
      <c r="C196" s="8"/>
      <c r="D196" s="7"/>
      <c r="E196" s="7"/>
      <c r="F196" s="7"/>
      <c r="G196" s="9"/>
      <c r="H196" s="7"/>
      <c r="I196" s="7"/>
      <c r="J196" s="7"/>
      <c r="K196" s="7"/>
      <c r="L196" s="7"/>
      <c r="M196" s="7"/>
      <c r="N196" s="11"/>
      <c r="O196" s="10"/>
      <c r="P196" s="10"/>
      <c r="Q196" s="10"/>
      <c r="R196" s="10"/>
      <c r="S196" s="10"/>
      <c r="T196" s="11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1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1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1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1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</row>
    <row r="197">
      <c r="A197" s="7"/>
      <c r="B197" s="8"/>
      <c r="C197" s="8"/>
      <c r="D197" s="7"/>
      <c r="E197" s="7"/>
      <c r="F197" s="7"/>
      <c r="G197" s="9"/>
      <c r="H197" s="7"/>
      <c r="I197" s="7"/>
      <c r="J197" s="7"/>
      <c r="K197" s="7"/>
      <c r="L197" s="7"/>
      <c r="M197" s="7"/>
      <c r="N197" s="11"/>
      <c r="O197" s="10"/>
      <c r="P197" s="10"/>
      <c r="Q197" s="10"/>
      <c r="R197" s="10"/>
      <c r="S197" s="10"/>
      <c r="T197" s="11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1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1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1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1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</row>
    <row r="198">
      <c r="A198" s="7"/>
      <c r="B198" s="8"/>
      <c r="C198" s="8"/>
      <c r="D198" s="7"/>
      <c r="E198" s="7"/>
      <c r="F198" s="7"/>
      <c r="G198" s="9"/>
      <c r="H198" s="7"/>
      <c r="I198" s="7"/>
      <c r="J198" s="7"/>
      <c r="K198" s="7"/>
      <c r="L198" s="7"/>
      <c r="M198" s="7"/>
      <c r="N198" s="11"/>
      <c r="O198" s="10"/>
      <c r="P198" s="10"/>
      <c r="Q198" s="10"/>
      <c r="R198" s="10"/>
      <c r="S198" s="10"/>
      <c r="T198" s="11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1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1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1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1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</row>
    <row r="199">
      <c r="A199" s="7"/>
      <c r="B199" s="8"/>
      <c r="C199" s="8"/>
      <c r="D199" s="7"/>
      <c r="E199" s="7"/>
      <c r="F199" s="7"/>
      <c r="G199" s="9"/>
      <c r="H199" s="7"/>
      <c r="I199" s="7"/>
      <c r="J199" s="7"/>
      <c r="K199" s="7"/>
      <c r="L199" s="7"/>
      <c r="M199" s="7"/>
      <c r="N199" s="11"/>
      <c r="O199" s="10"/>
      <c r="P199" s="10"/>
      <c r="Q199" s="10"/>
      <c r="R199" s="10"/>
      <c r="S199" s="10"/>
      <c r="T199" s="11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1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1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1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1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</row>
    <row r="200">
      <c r="A200" s="7"/>
      <c r="B200" s="8"/>
      <c r="C200" s="8"/>
      <c r="D200" s="7"/>
      <c r="E200" s="7"/>
      <c r="F200" s="7"/>
      <c r="G200" s="9"/>
      <c r="H200" s="7"/>
      <c r="I200" s="7"/>
      <c r="J200" s="7"/>
      <c r="K200" s="7"/>
      <c r="L200" s="7"/>
      <c r="M200" s="7"/>
      <c r="N200" s="11"/>
      <c r="O200" s="10"/>
      <c r="P200" s="10"/>
      <c r="Q200" s="10"/>
      <c r="R200" s="10"/>
      <c r="S200" s="10"/>
      <c r="T200" s="11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1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1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1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1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</row>
    <row r="201">
      <c r="A201" s="7"/>
      <c r="B201" s="8"/>
      <c r="C201" s="8"/>
      <c r="D201" s="7"/>
      <c r="E201" s="7"/>
      <c r="F201" s="7"/>
      <c r="G201" s="9"/>
      <c r="H201" s="7"/>
      <c r="I201" s="7"/>
      <c r="J201" s="7"/>
      <c r="K201" s="7"/>
      <c r="L201" s="7"/>
      <c r="M201" s="7"/>
      <c r="N201" s="11"/>
      <c r="O201" s="10"/>
      <c r="P201" s="10"/>
      <c r="Q201" s="10"/>
      <c r="R201" s="10"/>
      <c r="S201" s="10"/>
      <c r="T201" s="11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1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1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1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1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</row>
    <row r="202">
      <c r="A202" s="7"/>
      <c r="B202" s="8"/>
      <c r="C202" s="8"/>
      <c r="D202" s="7"/>
      <c r="E202" s="7"/>
      <c r="F202" s="7"/>
      <c r="G202" s="9"/>
      <c r="H202" s="7"/>
      <c r="I202" s="7"/>
      <c r="J202" s="7"/>
      <c r="K202" s="7"/>
      <c r="L202" s="7"/>
      <c r="M202" s="7"/>
      <c r="N202" s="11"/>
      <c r="O202" s="10"/>
      <c r="P202" s="10"/>
      <c r="Q202" s="10"/>
      <c r="R202" s="10"/>
      <c r="S202" s="10"/>
      <c r="T202" s="11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1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1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1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1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</row>
    <row r="203">
      <c r="A203" s="7"/>
      <c r="B203" s="8"/>
      <c r="C203" s="8"/>
      <c r="D203" s="7"/>
      <c r="E203" s="7"/>
      <c r="F203" s="7"/>
      <c r="G203" s="9"/>
      <c r="H203" s="7"/>
      <c r="I203" s="7"/>
      <c r="J203" s="7"/>
      <c r="K203" s="7"/>
      <c r="L203" s="7"/>
      <c r="M203" s="7"/>
      <c r="N203" s="11"/>
      <c r="O203" s="10"/>
      <c r="P203" s="10"/>
      <c r="Q203" s="10"/>
      <c r="R203" s="10"/>
      <c r="S203" s="10"/>
      <c r="T203" s="11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1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1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1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1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</row>
    <row r="204">
      <c r="A204" s="7"/>
      <c r="B204" s="8"/>
      <c r="C204" s="8"/>
      <c r="D204" s="7"/>
      <c r="E204" s="7"/>
      <c r="F204" s="7"/>
      <c r="G204" s="9"/>
      <c r="H204" s="7"/>
      <c r="I204" s="7"/>
      <c r="J204" s="7"/>
      <c r="K204" s="7"/>
      <c r="L204" s="7"/>
      <c r="M204" s="7"/>
      <c r="N204" s="11"/>
      <c r="O204" s="10"/>
      <c r="P204" s="10"/>
      <c r="Q204" s="10"/>
      <c r="R204" s="10"/>
      <c r="S204" s="10"/>
      <c r="T204" s="11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1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1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1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1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</row>
    <row r="205">
      <c r="A205" s="7"/>
      <c r="B205" s="8"/>
      <c r="C205" s="8"/>
      <c r="D205" s="7"/>
      <c r="E205" s="7"/>
      <c r="F205" s="7"/>
      <c r="G205" s="9"/>
      <c r="H205" s="7"/>
      <c r="I205" s="7"/>
      <c r="J205" s="7"/>
      <c r="K205" s="7"/>
      <c r="L205" s="7"/>
      <c r="M205" s="7"/>
      <c r="N205" s="11"/>
      <c r="O205" s="10"/>
      <c r="P205" s="10"/>
      <c r="Q205" s="10"/>
      <c r="R205" s="10"/>
      <c r="S205" s="10"/>
      <c r="T205" s="11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1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1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1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1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</row>
    <row r="206">
      <c r="A206" s="7"/>
      <c r="B206" s="8"/>
      <c r="C206" s="8"/>
      <c r="D206" s="7"/>
      <c r="E206" s="7"/>
      <c r="F206" s="7"/>
      <c r="G206" s="9"/>
      <c r="H206" s="7"/>
      <c r="I206" s="7"/>
      <c r="J206" s="7"/>
      <c r="K206" s="7"/>
      <c r="L206" s="7"/>
      <c r="M206" s="7"/>
      <c r="N206" s="11"/>
      <c r="O206" s="10"/>
      <c r="P206" s="10"/>
      <c r="Q206" s="10"/>
      <c r="R206" s="10"/>
      <c r="S206" s="10"/>
      <c r="T206" s="11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1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1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1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1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</row>
    <row r="207">
      <c r="A207" s="7"/>
      <c r="B207" s="8"/>
      <c r="C207" s="8"/>
      <c r="D207" s="7"/>
      <c r="E207" s="7"/>
      <c r="F207" s="7"/>
      <c r="G207" s="9"/>
      <c r="H207" s="7"/>
      <c r="I207" s="7"/>
      <c r="J207" s="7"/>
      <c r="K207" s="7"/>
      <c r="L207" s="7"/>
      <c r="M207" s="7"/>
      <c r="N207" s="11"/>
      <c r="O207" s="10"/>
      <c r="P207" s="10"/>
      <c r="Q207" s="10"/>
      <c r="R207" s="10"/>
      <c r="S207" s="10"/>
      <c r="T207" s="11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1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1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1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1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</row>
    <row r="208">
      <c r="A208" s="7"/>
      <c r="B208" s="8"/>
      <c r="C208" s="8"/>
      <c r="D208" s="7"/>
      <c r="E208" s="7"/>
      <c r="F208" s="7"/>
      <c r="G208" s="9"/>
      <c r="H208" s="7"/>
      <c r="I208" s="7"/>
      <c r="J208" s="7"/>
      <c r="K208" s="7"/>
      <c r="L208" s="7"/>
      <c r="M208" s="7"/>
      <c r="N208" s="11"/>
      <c r="O208" s="10"/>
      <c r="P208" s="10"/>
      <c r="Q208" s="10"/>
      <c r="R208" s="10"/>
      <c r="S208" s="10"/>
      <c r="T208" s="11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1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1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1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1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</row>
    <row r="209">
      <c r="A209" s="7"/>
      <c r="B209" s="8"/>
      <c r="C209" s="8"/>
      <c r="D209" s="7"/>
      <c r="E209" s="7"/>
      <c r="F209" s="7"/>
      <c r="G209" s="9"/>
      <c r="H209" s="7"/>
      <c r="I209" s="7"/>
      <c r="J209" s="7"/>
      <c r="K209" s="7"/>
      <c r="L209" s="7"/>
      <c r="M209" s="7"/>
      <c r="N209" s="11"/>
      <c r="O209" s="10"/>
      <c r="P209" s="10"/>
      <c r="Q209" s="10"/>
      <c r="R209" s="10"/>
      <c r="S209" s="10"/>
      <c r="T209" s="11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1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1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1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1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</row>
    <row r="210">
      <c r="A210" s="7"/>
      <c r="B210" s="8"/>
      <c r="C210" s="8"/>
      <c r="D210" s="7"/>
      <c r="E210" s="7"/>
      <c r="F210" s="7"/>
      <c r="G210" s="9"/>
      <c r="H210" s="7"/>
      <c r="I210" s="7"/>
      <c r="J210" s="7"/>
      <c r="K210" s="7"/>
      <c r="L210" s="7"/>
      <c r="M210" s="7"/>
      <c r="N210" s="11"/>
      <c r="O210" s="10"/>
      <c r="P210" s="10"/>
      <c r="Q210" s="10"/>
      <c r="R210" s="10"/>
      <c r="S210" s="10"/>
      <c r="T210" s="11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1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1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1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1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</row>
    <row r="211">
      <c r="A211" s="7"/>
      <c r="B211" s="8"/>
      <c r="C211" s="8"/>
      <c r="D211" s="7"/>
      <c r="E211" s="7"/>
      <c r="F211" s="7"/>
      <c r="G211" s="9"/>
      <c r="H211" s="7"/>
      <c r="I211" s="7"/>
      <c r="J211" s="7"/>
      <c r="K211" s="7"/>
      <c r="L211" s="7"/>
      <c r="M211" s="7"/>
      <c r="N211" s="11"/>
      <c r="O211" s="10"/>
      <c r="P211" s="10"/>
      <c r="Q211" s="10"/>
      <c r="R211" s="10"/>
      <c r="S211" s="10"/>
      <c r="T211" s="11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1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1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1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1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</row>
    <row r="212">
      <c r="A212" s="7"/>
      <c r="B212" s="8"/>
      <c r="C212" s="8"/>
      <c r="D212" s="7"/>
      <c r="E212" s="7"/>
      <c r="F212" s="7"/>
      <c r="G212" s="9"/>
      <c r="H212" s="7"/>
      <c r="I212" s="7"/>
      <c r="J212" s="7"/>
      <c r="K212" s="7"/>
      <c r="L212" s="7"/>
      <c r="M212" s="7"/>
      <c r="N212" s="11"/>
      <c r="O212" s="10"/>
      <c r="P212" s="10"/>
      <c r="Q212" s="10"/>
      <c r="R212" s="10"/>
      <c r="S212" s="10"/>
      <c r="T212" s="11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1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1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1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1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</row>
    <row r="213">
      <c r="A213" s="7"/>
      <c r="B213" s="8"/>
      <c r="C213" s="8"/>
      <c r="D213" s="7"/>
      <c r="E213" s="7"/>
      <c r="F213" s="7"/>
      <c r="G213" s="9"/>
      <c r="H213" s="7"/>
      <c r="I213" s="7"/>
      <c r="J213" s="7"/>
      <c r="K213" s="7"/>
      <c r="L213" s="7"/>
      <c r="M213" s="7"/>
      <c r="N213" s="11"/>
      <c r="O213" s="10"/>
      <c r="P213" s="10"/>
      <c r="Q213" s="10"/>
      <c r="R213" s="10"/>
      <c r="S213" s="10"/>
      <c r="T213" s="11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1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1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1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1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</row>
    <row r="214">
      <c r="A214" s="7"/>
      <c r="B214" s="8"/>
      <c r="C214" s="8"/>
      <c r="D214" s="7"/>
      <c r="E214" s="7"/>
      <c r="F214" s="7"/>
      <c r="G214" s="9"/>
      <c r="H214" s="7"/>
      <c r="I214" s="7"/>
      <c r="J214" s="7"/>
      <c r="K214" s="7"/>
      <c r="L214" s="7"/>
      <c r="M214" s="7"/>
      <c r="N214" s="11"/>
      <c r="O214" s="10"/>
      <c r="P214" s="10"/>
      <c r="Q214" s="10"/>
      <c r="R214" s="10"/>
      <c r="S214" s="10"/>
      <c r="T214" s="11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1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1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1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1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</row>
    <row r="215">
      <c r="A215" s="7"/>
      <c r="B215" s="8"/>
      <c r="C215" s="8"/>
      <c r="D215" s="7"/>
      <c r="E215" s="7"/>
      <c r="F215" s="7"/>
      <c r="G215" s="9"/>
      <c r="H215" s="7"/>
      <c r="I215" s="7"/>
      <c r="J215" s="7"/>
      <c r="K215" s="7"/>
      <c r="L215" s="7"/>
      <c r="M215" s="7"/>
      <c r="N215" s="11"/>
      <c r="O215" s="10"/>
      <c r="P215" s="10"/>
      <c r="Q215" s="10"/>
      <c r="R215" s="10"/>
      <c r="S215" s="10"/>
      <c r="T215" s="11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1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1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1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1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</row>
    <row r="216">
      <c r="A216" s="7"/>
      <c r="B216" s="8"/>
      <c r="C216" s="8"/>
      <c r="D216" s="7"/>
      <c r="E216" s="7"/>
      <c r="F216" s="7"/>
      <c r="G216" s="9"/>
      <c r="H216" s="7"/>
      <c r="I216" s="7"/>
      <c r="J216" s="7"/>
      <c r="K216" s="7"/>
      <c r="L216" s="7"/>
      <c r="M216" s="7"/>
      <c r="N216" s="11"/>
      <c r="O216" s="10"/>
      <c r="P216" s="10"/>
      <c r="Q216" s="10"/>
      <c r="R216" s="10"/>
      <c r="S216" s="10"/>
      <c r="T216" s="11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1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1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1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1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</row>
    <row r="217">
      <c r="A217" s="7"/>
      <c r="B217" s="8"/>
      <c r="C217" s="8"/>
      <c r="D217" s="7"/>
      <c r="E217" s="7"/>
      <c r="F217" s="7"/>
      <c r="G217" s="9"/>
      <c r="H217" s="7"/>
      <c r="I217" s="7"/>
      <c r="J217" s="7"/>
      <c r="K217" s="7"/>
      <c r="L217" s="7"/>
      <c r="M217" s="7"/>
      <c r="N217" s="11"/>
      <c r="O217" s="10"/>
      <c r="P217" s="10"/>
      <c r="Q217" s="10"/>
      <c r="R217" s="10"/>
      <c r="S217" s="10"/>
      <c r="T217" s="11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1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1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1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1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</row>
    <row r="218">
      <c r="A218" s="7"/>
      <c r="B218" s="8"/>
      <c r="C218" s="8"/>
      <c r="D218" s="7"/>
      <c r="E218" s="7"/>
      <c r="F218" s="7"/>
      <c r="G218" s="9"/>
      <c r="H218" s="7"/>
      <c r="I218" s="7"/>
      <c r="J218" s="7"/>
      <c r="K218" s="7"/>
      <c r="L218" s="7"/>
      <c r="M218" s="7"/>
      <c r="N218" s="11"/>
      <c r="O218" s="10"/>
      <c r="P218" s="10"/>
      <c r="Q218" s="10"/>
      <c r="R218" s="10"/>
      <c r="S218" s="10"/>
      <c r="T218" s="11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1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1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1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1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</row>
    <row r="219">
      <c r="A219" s="7"/>
      <c r="B219" s="8"/>
      <c r="C219" s="8"/>
      <c r="D219" s="7"/>
      <c r="E219" s="7"/>
      <c r="F219" s="7"/>
      <c r="G219" s="9"/>
      <c r="H219" s="7"/>
      <c r="I219" s="7"/>
      <c r="J219" s="7"/>
      <c r="K219" s="7"/>
      <c r="L219" s="7"/>
      <c r="M219" s="7"/>
      <c r="N219" s="11"/>
      <c r="O219" s="10"/>
      <c r="P219" s="10"/>
      <c r="Q219" s="10"/>
      <c r="R219" s="10"/>
      <c r="S219" s="10"/>
      <c r="T219" s="11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1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1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1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1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</row>
    <row r="220">
      <c r="A220" s="7"/>
      <c r="B220" s="8"/>
      <c r="C220" s="8"/>
      <c r="D220" s="7"/>
      <c r="E220" s="7"/>
      <c r="F220" s="7"/>
      <c r="G220" s="9"/>
      <c r="H220" s="7"/>
      <c r="I220" s="7"/>
      <c r="J220" s="7"/>
      <c r="K220" s="7"/>
      <c r="L220" s="7"/>
      <c r="M220" s="7"/>
      <c r="N220" s="11"/>
      <c r="O220" s="10"/>
      <c r="P220" s="10"/>
      <c r="Q220" s="10"/>
      <c r="R220" s="10"/>
      <c r="S220" s="10"/>
      <c r="T220" s="11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1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1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1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1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</row>
    <row r="221">
      <c r="A221" s="7"/>
      <c r="B221" s="8"/>
      <c r="C221" s="8"/>
      <c r="D221" s="7"/>
      <c r="E221" s="7"/>
      <c r="F221" s="7"/>
      <c r="G221" s="9"/>
      <c r="H221" s="7"/>
      <c r="I221" s="7"/>
      <c r="J221" s="7"/>
      <c r="K221" s="7"/>
      <c r="L221" s="7"/>
      <c r="M221" s="7"/>
      <c r="N221" s="11"/>
      <c r="O221" s="10"/>
      <c r="P221" s="10"/>
      <c r="Q221" s="10"/>
      <c r="R221" s="10"/>
      <c r="S221" s="10"/>
      <c r="T221" s="1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1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1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1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1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</row>
    <row r="222">
      <c r="A222" s="7"/>
      <c r="B222" s="8"/>
      <c r="C222" s="8"/>
      <c r="D222" s="7"/>
      <c r="E222" s="7"/>
      <c r="F222" s="7"/>
      <c r="G222" s="9"/>
      <c r="H222" s="7"/>
      <c r="I222" s="7"/>
      <c r="J222" s="7"/>
      <c r="K222" s="7"/>
      <c r="L222" s="7"/>
      <c r="M222" s="7"/>
      <c r="N222" s="11"/>
      <c r="O222" s="10"/>
      <c r="P222" s="10"/>
      <c r="Q222" s="10"/>
      <c r="R222" s="10"/>
      <c r="S222" s="10"/>
      <c r="T222" s="11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1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1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1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1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</row>
    <row r="223">
      <c r="A223" s="7"/>
      <c r="B223" s="8"/>
      <c r="C223" s="8"/>
      <c r="D223" s="7"/>
      <c r="E223" s="7"/>
      <c r="F223" s="7"/>
      <c r="G223" s="9"/>
      <c r="H223" s="7"/>
      <c r="I223" s="7"/>
      <c r="J223" s="7"/>
      <c r="K223" s="7"/>
      <c r="L223" s="7"/>
      <c r="M223" s="7"/>
      <c r="N223" s="11"/>
      <c r="O223" s="10"/>
      <c r="P223" s="10"/>
      <c r="Q223" s="10"/>
      <c r="R223" s="10"/>
      <c r="S223" s="10"/>
      <c r="T223" s="11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1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1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1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1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</row>
    <row r="224">
      <c r="A224" s="7"/>
      <c r="B224" s="8"/>
      <c r="C224" s="8"/>
      <c r="D224" s="7"/>
      <c r="E224" s="7"/>
      <c r="F224" s="7"/>
      <c r="G224" s="9"/>
      <c r="H224" s="7"/>
      <c r="I224" s="7"/>
      <c r="J224" s="7"/>
      <c r="K224" s="7"/>
      <c r="L224" s="7"/>
      <c r="M224" s="7"/>
      <c r="N224" s="11"/>
      <c r="O224" s="10"/>
      <c r="P224" s="10"/>
      <c r="Q224" s="10"/>
      <c r="R224" s="10"/>
      <c r="S224" s="10"/>
      <c r="T224" s="11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1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1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1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1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</row>
    <row r="225">
      <c r="A225" s="7"/>
      <c r="B225" s="8"/>
      <c r="C225" s="8"/>
      <c r="D225" s="7"/>
      <c r="E225" s="7"/>
      <c r="F225" s="7"/>
      <c r="G225" s="9"/>
      <c r="H225" s="7"/>
      <c r="I225" s="7"/>
      <c r="J225" s="7"/>
      <c r="K225" s="7"/>
      <c r="L225" s="7"/>
      <c r="M225" s="7"/>
      <c r="N225" s="11"/>
      <c r="O225" s="10"/>
      <c r="P225" s="10"/>
      <c r="Q225" s="10"/>
      <c r="R225" s="10"/>
      <c r="S225" s="10"/>
      <c r="T225" s="11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1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1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1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1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</row>
    <row r="226">
      <c r="A226" s="7"/>
      <c r="B226" s="8"/>
      <c r="C226" s="8"/>
      <c r="D226" s="7"/>
      <c r="E226" s="7"/>
      <c r="F226" s="7"/>
      <c r="G226" s="9"/>
      <c r="H226" s="7"/>
      <c r="I226" s="7"/>
      <c r="J226" s="7"/>
      <c r="K226" s="7"/>
      <c r="L226" s="7"/>
      <c r="M226" s="7"/>
      <c r="N226" s="11"/>
      <c r="O226" s="10"/>
      <c r="P226" s="10"/>
      <c r="Q226" s="10"/>
      <c r="R226" s="10"/>
      <c r="S226" s="10"/>
      <c r="T226" s="11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1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1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1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1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</row>
    <row r="227">
      <c r="A227" s="7"/>
      <c r="B227" s="8"/>
      <c r="C227" s="8"/>
      <c r="D227" s="7"/>
      <c r="E227" s="7"/>
      <c r="F227" s="7"/>
      <c r="G227" s="9"/>
      <c r="H227" s="7"/>
      <c r="I227" s="7"/>
      <c r="J227" s="7"/>
      <c r="K227" s="7"/>
      <c r="L227" s="7"/>
      <c r="M227" s="7"/>
      <c r="N227" s="11"/>
      <c r="O227" s="10"/>
      <c r="P227" s="10"/>
      <c r="Q227" s="10"/>
      <c r="R227" s="10"/>
      <c r="S227" s="10"/>
      <c r="T227" s="11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1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1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1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1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</row>
    <row r="228">
      <c r="A228" s="7"/>
      <c r="B228" s="8"/>
      <c r="C228" s="8"/>
      <c r="D228" s="7"/>
      <c r="E228" s="7"/>
      <c r="F228" s="7"/>
      <c r="G228" s="9"/>
      <c r="H228" s="7"/>
      <c r="I228" s="7"/>
      <c r="J228" s="7"/>
      <c r="K228" s="7"/>
      <c r="L228" s="7"/>
      <c r="M228" s="7"/>
      <c r="N228" s="11"/>
      <c r="O228" s="10"/>
      <c r="P228" s="10"/>
      <c r="Q228" s="10"/>
      <c r="R228" s="10"/>
      <c r="S228" s="10"/>
      <c r="T228" s="11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1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1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1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1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</row>
    <row r="229">
      <c r="A229" s="7"/>
      <c r="B229" s="8"/>
      <c r="C229" s="8"/>
      <c r="D229" s="7"/>
      <c r="E229" s="7"/>
      <c r="F229" s="7"/>
      <c r="G229" s="9"/>
      <c r="H229" s="7"/>
      <c r="I229" s="7"/>
      <c r="J229" s="7"/>
      <c r="K229" s="7"/>
      <c r="L229" s="7"/>
      <c r="M229" s="7"/>
      <c r="N229" s="11"/>
      <c r="O229" s="10"/>
      <c r="P229" s="10"/>
      <c r="Q229" s="10"/>
      <c r="R229" s="10"/>
      <c r="S229" s="10"/>
      <c r="T229" s="11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1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1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1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1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</row>
    <row r="230">
      <c r="A230" s="7"/>
      <c r="B230" s="8"/>
      <c r="C230" s="8"/>
      <c r="D230" s="7"/>
      <c r="E230" s="7"/>
      <c r="F230" s="7"/>
      <c r="G230" s="9"/>
      <c r="H230" s="7"/>
      <c r="I230" s="7"/>
      <c r="J230" s="7"/>
      <c r="K230" s="7"/>
      <c r="L230" s="7"/>
      <c r="M230" s="7"/>
      <c r="N230" s="11"/>
      <c r="O230" s="10"/>
      <c r="P230" s="10"/>
      <c r="Q230" s="10"/>
      <c r="R230" s="10"/>
      <c r="S230" s="10"/>
      <c r="T230" s="11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1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1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1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1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</row>
    <row r="231">
      <c r="A231" s="7"/>
      <c r="B231" s="8"/>
      <c r="C231" s="8"/>
      <c r="D231" s="7"/>
      <c r="E231" s="7"/>
      <c r="F231" s="7"/>
      <c r="G231" s="9"/>
      <c r="H231" s="7"/>
      <c r="I231" s="7"/>
      <c r="J231" s="7"/>
      <c r="K231" s="7"/>
      <c r="L231" s="7"/>
      <c r="M231" s="7"/>
      <c r="N231" s="11"/>
      <c r="O231" s="10"/>
      <c r="P231" s="10"/>
      <c r="Q231" s="10"/>
      <c r="R231" s="10"/>
      <c r="S231" s="10"/>
      <c r="T231" s="11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1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1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1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1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</row>
    <row r="232">
      <c r="A232" s="7"/>
      <c r="B232" s="8"/>
      <c r="C232" s="8"/>
      <c r="D232" s="7"/>
      <c r="E232" s="7"/>
      <c r="F232" s="7"/>
      <c r="G232" s="9"/>
      <c r="H232" s="7"/>
      <c r="I232" s="7"/>
      <c r="J232" s="7"/>
      <c r="K232" s="7"/>
      <c r="L232" s="7"/>
      <c r="M232" s="7"/>
      <c r="N232" s="11"/>
      <c r="O232" s="10"/>
      <c r="P232" s="10"/>
      <c r="Q232" s="10"/>
      <c r="R232" s="10"/>
      <c r="S232" s="10"/>
      <c r="T232" s="11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1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1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1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1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</row>
    <row r="233">
      <c r="A233" s="7"/>
      <c r="B233" s="8"/>
      <c r="C233" s="8"/>
      <c r="D233" s="7"/>
      <c r="E233" s="7"/>
      <c r="F233" s="7"/>
      <c r="G233" s="9"/>
      <c r="H233" s="7"/>
      <c r="I233" s="7"/>
      <c r="J233" s="7"/>
      <c r="K233" s="7"/>
      <c r="L233" s="7"/>
      <c r="M233" s="7"/>
      <c r="N233" s="11"/>
      <c r="O233" s="10"/>
      <c r="P233" s="10"/>
      <c r="Q233" s="10"/>
      <c r="R233" s="10"/>
      <c r="S233" s="10"/>
      <c r="T233" s="11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1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1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1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1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</row>
    <row r="234">
      <c r="A234" s="7"/>
      <c r="B234" s="8"/>
      <c r="C234" s="8"/>
      <c r="D234" s="7"/>
      <c r="E234" s="7"/>
      <c r="F234" s="7"/>
      <c r="G234" s="9"/>
      <c r="H234" s="7"/>
      <c r="I234" s="7"/>
      <c r="J234" s="7"/>
      <c r="K234" s="7"/>
      <c r="L234" s="7"/>
      <c r="M234" s="7"/>
      <c r="N234" s="11"/>
      <c r="O234" s="10"/>
      <c r="P234" s="10"/>
      <c r="Q234" s="10"/>
      <c r="R234" s="10"/>
      <c r="S234" s="10"/>
      <c r="T234" s="11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1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1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1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1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</row>
    <row r="235">
      <c r="A235" s="7"/>
      <c r="B235" s="8"/>
      <c r="C235" s="8"/>
      <c r="D235" s="7"/>
      <c r="E235" s="7"/>
      <c r="F235" s="7"/>
      <c r="G235" s="9"/>
      <c r="H235" s="7"/>
      <c r="I235" s="7"/>
      <c r="J235" s="7"/>
      <c r="K235" s="7"/>
      <c r="L235" s="7"/>
      <c r="M235" s="7"/>
      <c r="N235" s="11"/>
      <c r="O235" s="10"/>
      <c r="P235" s="10"/>
      <c r="Q235" s="10"/>
      <c r="R235" s="10"/>
      <c r="S235" s="10"/>
      <c r="T235" s="11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1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1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1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1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</row>
    <row r="236">
      <c r="A236" s="7"/>
      <c r="B236" s="8"/>
      <c r="C236" s="8"/>
      <c r="D236" s="7"/>
      <c r="E236" s="7"/>
      <c r="F236" s="7"/>
      <c r="G236" s="9"/>
      <c r="H236" s="7"/>
      <c r="I236" s="7"/>
      <c r="J236" s="7"/>
      <c r="K236" s="7"/>
      <c r="L236" s="7"/>
      <c r="M236" s="7"/>
      <c r="N236" s="11"/>
      <c r="O236" s="10"/>
      <c r="P236" s="10"/>
      <c r="Q236" s="10"/>
      <c r="R236" s="10"/>
      <c r="S236" s="10"/>
      <c r="T236" s="11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1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1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1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1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</row>
    <row r="237">
      <c r="A237" s="7"/>
      <c r="B237" s="8"/>
      <c r="C237" s="8"/>
      <c r="D237" s="7"/>
      <c r="E237" s="7"/>
      <c r="F237" s="7"/>
      <c r="G237" s="9"/>
      <c r="H237" s="7"/>
      <c r="I237" s="7"/>
      <c r="J237" s="7"/>
      <c r="K237" s="7"/>
      <c r="L237" s="7"/>
      <c r="M237" s="7"/>
      <c r="N237" s="11"/>
      <c r="O237" s="10"/>
      <c r="P237" s="10"/>
      <c r="Q237" s="10"/>
      <c r="R237" s="10"/>
      <c r="S237" s="10"/>
      <c r="T237" s="11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1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1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1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1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</row>
    <row r="238">
      <c r="A238" s="7"/>
      <c r="B238" s="8"/>
      <c r="C238" s="8"/>
      <c r="D238" s="7"/>
      <c r="E238" s="7"/>
      <c r="F238" s="7"/>
      <c r="G238" s="9"/>
      <c r="H238" s="7"/>
      <c r="I238" s="7"/>
      <c r="J238" s="7"/>
      <c r="K238" s="7"/>
      <c r="L238" s="7"/>
      <c r="M238" s="7"/>
      <c r="N238" s="11"/>
      <c r="O238" s="10"/>
      <c r="P238" s="10"/>
      <c r="Q238" s="10"/>
      <c r="R238" s="10"/>
      <c r="S238" s="10"/>
      <c r="T238" s="11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1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1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1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1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</row>
    <row r="239">
      <c r="A239" s="7"/>
      <c r="B239" s="8"/>
      <c r="C239" s="8"/>
      <c r="D239" s="7"/>
      <c r="E239" s="7"/>
      <c r="F239" s="7"/>
      <c r="G239" s="9"/>
      <c r="H239" s="7"/>
      <c r="I239" s="7"/>
      <c r="J239" s="7"/>
      <c r="K239" s="7"/>
      <c r="L239" s="7"/>
      <c r="M239" s="7"/>
      <c r="N239" s="11"/>
      <c r="O239" s="10"/>
      <c r="P239" s="10"/>
      <c r="Q239" s="10"/>
      <c r="R239" s="10"/>
      <c r="S239" s="10"/>
      <c r="T239" s="11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1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1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1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1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</row>
    <row r="240">
      <c r="A240" s="7"/>
      <c r="B240" s="8"/>
      <c r="C240" s="8"/>
      <c r="D240" s="7"/>
      <c r="E240" s="7"/>
      <c r="F240" s="7"/>
      <c r="G240" s="9"/>
      <c r="H240" s="7"/>
      <c r="I240" s="7"/>
      <c r="J240" s="7"/>
      <c r="K240" s="7"/>
      <c r="L240" s="7"/>
      <c r="M240" s="7"/>
      <c r="N240" s="11"/>
      <c r="O240" s="10"/>
      <c r="P240" s="10"/>
      <c r="Q240" s="10"/>
      <c r="R240" s="10"/>
      <c r="S240" s="10"/>
      <c r="T240" s="11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1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1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1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1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</row>
    <row r="241">
      <c r="A241" s="7"/>
      <c r="B241" s="8"/>
      <c r="C241" s="8"/>
      <c r="D241" s="7"/>
      <c r="E241" s="7"/>
      <c r="F241" s="7"/>
      <c r="G241" s="9"/>
      <c r="H241" s="7"/>
      <c r="I241" s="7"/>
      <c r="J241" s="7"/>
      <c r="K241" s="7"/>
      <c r="L241" s="7"/>
      <c r="M241" s="7"/>
      <c r="N241" s="11"/>
      <c r="O241" s="10"/>
      <c r="P241" s="10"/>
      <c r="Q241" s="10"/>
      <c r="R241" s="10"/>
      <c r="S241" s="10"/>
      <c r="T241" s="11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1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1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1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1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</row>
    <row r="242">
      <c r="A242" s="7"/>
      <c r="B242" s="8"/>
      <c r="C242" s="8"/>
      <c r="D242" s="7"/>
      <c r="E242" s="7"/>
      <c r="F242" s="7"/>
      <c r="G242" s="9"/>
      <c r="H242" s="7"/>
      <c r="I242" s="7"/>
      <c r="J242" s="7"/>
      <c r="K242" s="7"/>
      <c r="L242" s="7"/>
      <c r="M242" s="7"/>
      <c r="N242" s="11"/>
      <c r="O242" s="10"/>
      <c r="P242" s="10"/>
      <c r="Q242" s="10"/>
      <c r="R242" s="10"/>
      <c r="S242" s="10"/>
      <c r="T242" s="11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1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1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1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1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</row>
    <row r="243">
      <c r="A243" s="7"/>
      <c r="B243" s="8"/>
      <c r="C243" s="8"/>
      <c r="D243" s="7"/>
      <c r="E243" s="7"/>
      <c r="F243" s="7"/>
      <c r="G243" s="9"/>
      <c r="H243" s="7"/>
      <c r="I243" s="7"/>
      <c r="J243" s="7"/>
      <c r="K243" s="7"/>
      <c r="L243" s="7"/>
      <c r="M243" s="7"/>
      <c r="N243" s="11"/>
      <c r="O243" s="10"/>
      <c r="P243" s="10"/>
      <c r="Q243" s="10"/>
      <c r="R243" s="10"/>
      <c r="S243" s="10"/>
      <c r="T243" s="11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1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1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1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1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</row>
    <row r="244">
      <c r="A244" s="7"/>
      <c r="B244" s="8"/>
      <c r="C244" s="8"/>
      <c r="D244" s="7"/>
      <c r="E244" s="7"/>
      <c r="F244" s="7"/>
      <c r="G244" s="9"/>
      <c r="H244" s="7"/>
      <c r="I244" s="7"/>
      <c r="J244" s="7"/>
      <c r="K244" s="7"/>
      <c r="L244" s="7"/>
      <c r="M244" s="7"/>
      <c r="N244" s="11"/>
      <c r="O244" s="10"/>
      <c r="P244" s="10"/>
      <c r="Q244" s="10"/>
      <c r="R244" s="10"/>
      <c r="S244" s="10"/>
      <c r="T244" s="11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1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1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1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1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</row>
    <row r="245">
      <c r="A245" s="7"/>
      <c r="B245" s="8"/>
      <c r="C245" s="8"/>
      <c r="D245" s="7"/>
      <c r="E245" s="7"/>
      <c r="F245" s="7"/>
      <c r="G245" s="9"/>
      <c r="H245" s="7"/>
      <c r="I245" s="7"/>
      <c r="J245" s="7"/>
      <c r="K245" s="7"/>
      <c r="L245" s="7"/>
      <c r="M245" s="7"/>
      <c r="N245" s="11"/>
      <c r="O245" s="10"/>
      <c r="P245" s="10"/>
      <c r="Q245" s="10"/>
      <c r="R245" s="10"/>
      <c r="S245" s="10"/>
      <c r="T245" s="11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1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1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1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1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</row>
    <row r="246">
      <c r="A246" s="7"/>
      <c r="B246" s="8"/>
      <c r="C246" s="8"/>
      <c r="D246" s="7"/>
      <c r="E246" s="7"/>
      <c r="F246" s="7"/>
      <c r="G246" s="9"/>
      <c r="H246" s="7"/>
      <c r="I246" s="7"/>
      <c r="J246" s="7"/>
      <c r="K246" s="7"/>
      <c r="L246" s="7"/>
      <c r="M246" s="7"/>
      <c r="N246" s="11"/>
      <c r="O246" s="10"/>
      <c r="P246" s="10"/>
      <c r="Q246" s="10"/>
      <c r="R246" s="10"/>
      <c r="S246" s="10"/>
      <c r="T246" s="11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1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1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1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1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</row>
    <row r="247">
      <c r="A247" s="7"/>
      <c r="B247" s="8"/>
      <c r="C247" s="8"/>
      <c r="D247" s="7"/>
      <c r="E247" s="7"/>
      <c r="F247" s="7"/>
      <c r="G247" s="9"/>
      <c r="H247" s="7"/>
      <c r="I247" s="7"/>
      <c r="J247" s="7"/>
      <c r="K247" s="7"/>
      <c r="L247" s="7"/>
      <c r="M247" s="7"/>
      <c r="N247" s="11"/>
      <c r="O247" s="10"/>
      <c r="P247" s="10"/>
      <c r="Q247" s="10"/>
      <c r="R247" s="10"/>
      <c r="S247" s="10"/>
      <c r="T247" s="11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1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1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1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1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</row>
    <row r="248">
      <c r="A248" s="7"/>
      <c r="B248" s="8"/>
      <c r="C248" s="8"/>
      <c r="D248" s="7"/>
      <c r="E248" s="7"/>
      <c r="F248" s="7"/>
      <c r="G248" s="9"/>
      <c r="H248" s="7"/>
      <c r="I248" s="7"/>
      <c r="J248" s="7"/>
      <c r="K248" s="7"/>
      <c r="L248" s="7"/>
      <c r="M248" s="7"/>
      <c r="N248" s="11"/>
      <c r="O248" s="10"/>
      <c r="P248" s="10"/>
      <c r="Q248" s="10"/>
      <c r="R248" s="10"/>
      <c r="S248" s="10"/>
      <c r="T248" s="11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1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1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1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1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</row>
    <row r="249">
      <c r="A249" s="7"/>
      <c r="B249" s="8"/>
      <c r="C249" s="8"/>
      <c r="D249" s="7"/>
      <c r="E249" s="7"/>
      <c r="F249" s="7"/>
      <c r="G249" s="9"/>
      <c r="H249" s="7"/>
      <c r="I249" s="7"/>
      <c r="J249" s="7"/>
      <c r="K249" s="7"/>
      <c r="L249" s="7"/>
      <c r="M249" s="7"/>
      <c r="N249" s="11"/>
      <c r="O249" s="10"/>
      <c r="P249" s="10"/>
      <c r="Q249" s="10"/>
      <c r="R249" s="10"/>
      <c r="S249" s="10"/>
      <c r="T249" s="11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1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1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1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1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</row>
    <row r="250">
      <c r="A250" s="7"/>
      <c r="B250" s="8"/>
      <c r="C250" s="8"/>
      <c r="D250" s="7"/>
      <c r="E250" s="7"/>
      <c r="F250" s="7"/>
      <c r="G250" s="9"/>
      <c r="H250" s="7"/>
      <c r="I250" s="7"/>
      <c r="J250" s="7"/>
      <c r="K250" s="7"/>
      <c r="L250" s="7"/>
      <c r="M250" s="7"/>
      <c r="N250" s="11"/>
      <c r="O250" s="10"/>
      <c r="P250" s="10"/>
      <c r="Q250" s="10"/>
      <c r="R250" s="10"/>
      <c r="S250" s="10"/>
      <c r="T250" s="11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1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1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1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1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</row>
    <row r="251">
      <c r="A251" s="7"/>
      <c r="B251" s="8"/>
      <c r="C251" s="8"/>
      <c r="D251" s="7"/>
      <c r="E251" s="7"/>
      <c r="F251" s="7"/>
      <c r="G251" s="9"/>
      <c r="H251" s="7"/>
      <c r="I251" s="7"/>
      <c r="J251" s="7"/>
      <c r="K251" s="7"/>
      <c r="L251" s="7"/>
      <c r="M251" s="7"/>
      <c r="N251" s="11"/>
      <c r="O251" s="10"/>
      <c r="P251" s="10"/>
      <c r="Q251" s="10"/>
      <c r="R251" s="10"/>
      <c r="S251" s="10"/>
      <c r="T251" s="11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1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1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1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1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</row>
    <row r="252">
      <c r="A252" s="7"/>
      <c r="B252" s="8"/>
      <c r="C252" s="8"/>
      <c r="D252" s="7"/>
      <c r="E252" s="7"/>
      <c r="F252" s="7"/>
      <c r="G252" s="9"/>
      <c r="H252" s="7"/>
      <c r="I252" s="7"/>
      <c r="J252" s="7"/>
      <c r="K252" s="7"/>
      <c r="L252" s="7"/>
      <c r="M252" s="7"/>
      <c r="N252" s="11"/>
      <c r="O252" s="10"/>
      <c r="P252" s="10"/>
      <c r="Q252" s="10"/>
      <c r="R252" s="10"/>
      <c r="S252" s="10"/>
      <c r="T252" s="11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1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1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1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1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</row>
    <row r="253">
      <c r="A253" s="7"/>
      <c r="B253" s="8"/>
      <c r="C253" s="8"/>
      <c r="D253" s="7"/>
      <c r="E253" s="7"/>
      <c r="F253" s="7"/>
      <c r="G253" s="9"/>
      <c r="H253" s="7"/>
      <c r="I253" s="7"/>
      <c r="J253" s="7"/>
      <c r="K253" s="7"/>
      <c r="L253" s="7"/>
      <c r="M253" s="7"/>
      <c r="N253" s="11"/>
      <c r="O253" s="10"/>
      <c r="P253" s="10"/>
      <c r="Q253" s="10"/>
      <c r="R253" s="10"/>
      <c r="S253" s="10"/>
      <c r="T253" s="11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1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1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1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1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</row>
    <row r="254">
      <c r="A254" s="7"/>
      <c r="B254" s="8"/>
      <c r="C254" s="8"/>
      <c r="D254" s="7"/>
      <c r="E254" s="7"/>
      <c r="F254" s="7"/>
      <c r="G254" s="9"/>
      <c r="H254" s="7"/>
      <c r="I254" s="7"/>
      <c r="J254" s="7"/>
      <c r="K254" s="7"/>
      <c r="L254" s="7"/>
      <c r="M254" s="7"/>
      <c r="N254" s="11"/>
      <c r="O254" s="10"/>
      <c r="P254" s="10"/>
      <c r="Q254" s="10"/>
      <c r="R254" s="10"/>
      <c r="S254" s="10"/>
      <c r="T254" s="11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1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1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1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1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</row>
    <row r="255">
      <c r="A255" s="7"/>
      <c r="B255" s="8"/>
      <c r="C255" s="8"/>
      <c r="D255" s="7"/>
      <c r="E255" s="7"/>
      <c r="F255" s="7"/>
      <c r="G255" s="9"/>
      <c r="H255" s="7"/>
      <c r="I255" s="7"/>
      <c r="J255" s="7"/>
      <c r="K255" s="7"/>
      <c r="L255" s="7"/>
      <c r="M255" s="7"/>
      <c r="N255" s="11"/>
      <c r="O255" s="10"/>
      <c r="P255" s="10"/>
      <c r="Q255" s="10"/>
      <c r="R255" s="10"/>
      <c r="S255" s="10"/>
      <c r="T255" s="11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1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1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1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1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</row>
    <row r="256">
      <c r="A256" s="7"/>
      <c r="B256" s="8"/>
      <c r="C256" s="8"/>
      <c r="D256" s="7"/>
      <c r="E256" s="7"/>
      <c r="F256" s="7"/>
      <c r="G256" s="9"/>
      <c r="H256" s="7"/>
      <c r="I256" s="7"/>
      <c r="J256" s="7"/>
      <c r="K256" s="7"/>
      <c r="L256" s="7"/>
      <c r="M256" s="7"/>
      <c r="N256" s="11"/>
      <c r="O256" s="10"/>
      <c r="P256" s="10"/>
      <c r="Q256" s="10"/>
      <c r="R256" s="10"/>
      <c r="S256" s="10"/>
      <c r="T256" s="11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1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1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1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1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</row>
    <row r="257">
      <c r="A257" s="7"/>
      <c r="B257" s="8"/>
      <c r="C257" s="8"/>
      <c r="D257" s="7"/>
      <c r="E257" s="7"/>
      <c r="F257" s="7"/>
      <c r="G257" s="9"/>
      <c r="H257" s="7"/>
      <c r="I257" s="7"/>
      <c r="J257" s="7"/>
      <c r="K257" s="7"/>
      <c r="L257" s="7"/>
      <c r="M257" s="7"/>
      <c r="N257" s="11"/>
      <c r="O257" s="10"/>
      <c r="P257" s="10"/>
      <c r="Q257" s="10"/>
      <c r="R257" s="10"/>
      <c r="S257" s="10"/>
      <c r="T257" s="11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1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1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1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1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</row>
    <row r="258">
      <c r="A258" s="7"/>
      <c r="B258" s="8"/>
      <c r="C258" s="8"/>
      <c r="D258" s="7"/>
      <c r="E258" s="7"/>
      <c r="F258" s="7"/>
      <c r="G258" s="9"/>
      <c r="H258" s="7"/>
      <c r="I258" s="7"/>
      <c r="J258" s="7"/>
      <c r="K258" s="7"/>
      <c r="L258" s="7"/>
      <c r="M258" s="7"/>
      <c r="N258" s="11"/>
      <c r="O258" s="10"/>
      <c r="P258" s="10"/>
      <c r="Q258" s="10"/>
      <c r="R258" s="10"/>
      <c r="S258" s="10"/>
      <c r="T258" s="11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1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1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1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1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</row>
    <row r="259">
      <c r="A259" s="7"/>
      <c r="B259" s="8"/>
      <c r="C259" s="8"/>
      <c r="D259" s="7"/>
      <c r="E259" s="7"/>
      <c r="F259" s="7"/>
      <c r="G259" s="9"/>
      <c r="H259" s="7"/>
      <c r="I259" s="7"/>
      <c r="J259" s="7"/>
      <c r="K259" s="7"/>
      <c r="L259" s="7"/>
      <c r="M259" s="7"/>
      <c r="N259" s="11"/>
      <c r="O259" s="10"/>
      <c r="P259" s="10"/>
      <c r="Q259" s="10"/>
      <c r="R259" s="10"/>
      <c r="S259" s="10"/>
      <c r="T259" s="11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1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1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1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</row>
    <row r="260">
      <c r="A260" s="7"/>
      <c r="B260" s="8"/>
      <c r="C260" s="8"/>
      <c r="D260" s="7"/>
      <c r="E260" s="7"/>
      <c r="F260" s="7"/>
      <c r="G260" s="9"/>
      <c r="H260" s="7"/>
      <c r="I260" s="7"/>
      <c r="J260" s="7"/>
      <c r="K260" s="7"/>
      <c r="L260" s="7"/>
      <c r="M260" s="7"/>
      <c r="N260" s="11"/>
      <c r="O260" s="10"/>
      <c r="P260" s="10"/>
      <c r="Q260" s="10"/>
      <c r="R260" s="10"/>
      <c r="S260" s="10"/>
      <c r="T260" s="11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1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1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1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1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</row>
    <row r="261">
      <c r="A261" s="7"/>
      <c r="B261" s="8"/>
      <c r="C261" s="8"/>
      <c r="D261" s="7"/>
      <c r="E261" s="7"/>
      <c r="F261" s="7"/>
      <c r="G261" s="9"/>
      <c r="H261" s="7"/>
      <c r="I261" s="7"/>
      <c r="J261" s="7"/>
      <c r="K261" s="7"/>
      <c r="L261" s="7"/>
      <c r="M261" s="7"/>
      <c r="N261" s="11"/>
      <c r="O261" s="10"/>
      <c r="P261" s="10"/>
      <c r="Q261" s="10"/>
      <c r="R261" s="10"/>
      <c r="S261" s="10"/>
      <c r="T261" s="11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1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1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1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1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</row>
    <row r="262">
      <c r="A262" s="7"/>
      <c r="B262" s="8"/>
      <c r="C262" s="8"/>
      <c r="D262" s="7"/>
      <c r="E262" s="7"/>
      <c r="F262" s="7"/>
      <c r="G262" s="9"/>
      <c r="H262" s="7"/>
      <c r="I262" s="7"/>
      <c r="J262" s="7"/>
      <c r="K262" s="7"/>
      <c r="L262" s="7"/>
      <c r="M262" s="7"/>
      <c r="N262" s="11"/>
      <c r="O262" s="10"/>
      <c r="P262" s="10"/>
      <c r="Q262" s="10"/>
      <c r="R262" s="10"/>
      <c r="S262" s="10"/>
      <c r="T262" s="11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1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1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1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1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</row>
    <row r="263">
      <c r="A263" s="7"/>
      <c r="B263" s="8"/>
      <c r="C263" s="8"/>
      <c r="D263" s="7"/>
      <c r="E263" s="7"/>
      <c r="F263" s="7"/>
      <c r="G263" s="9"/>
      <c r="H263" s="7"/>
      <c r="I263" s="7"/>
      <c r="J263" s="7"/>
      <c r="K263" s="7"/>
      <c r="L263" s="7"/>
      <c r="M263" s="7"/>
      <c r="N263" s="11"/>
      <c r="O263" s="10"/>
      <c r="P263" s="10"/>
      <c r="Q263" s="10"/>
      <c r="R263" s="10"/>
      <c r="S263" s="10"/>
      <c r="T263" s="11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1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1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1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1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</row>
    <row r="264">
      <c r="A264" s="7"/>
      <c r="B264" s="8"/>
      <c r="C264" s="8"/>
      <c r="D264" s="7"/>
      <c r="E264" s="7"/>
      <c r="F264" s="7"/>
      <c r="G264" s="9"/>
      <c r="H264" s="7"/>
      <c r="I264" s="7"/>
      <c r="J264" s="7"/>
      <c r="K264" s="7"/>
      <c r="L264" s="7"/>
      <c r="M264" s="7"/>
      <c r="N264" s="11"/>
      <c r="O264" s="10"/>
      <c r="P264" s="10"/>
      <c r="Q264" s="10"/>
      <c r="R264" s="10"/>
      <c r="S264" s="10"/>
      <c r="T264" s="11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1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1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1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1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</row>
    <row r="265">
      <c r="A265" s="7"/>
      <c r="B265" s="8"/>
      <c r="C265" s="8"/>
      <c r="D265" s="7"/>
      <c r="E265" s="7"/>
      <c r="F265" s="7"/>
      <c r="G265" s="9"/>
      <c r="H265" s="7"/>
      <c r="I265" s="7"/>
      <c r="J265" s="7"/>
      <c r="K265" s="7"/>
      <c r="L265" s="7"/>
      <c r="M265" s="7"/>
      <c r="N265" s="11"/>
      <c r="O265" s="10"/>
      <c r="P265" s="10"/>
      <c r="Q265" s="10"/>
      <c r="R265" s="10"/>
      <c r="S265" s="10"/>
      <c r="T265" s="11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1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1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1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1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</row>
    <row r="266">
      <c r="A266" s="7"/>
      <c r="B266" s="8"/>
      <c r="C266" s="8"/>
      <c r="D266" s="7"/>
      <c r="E266" s="7"/>
      <c r="F266" s="7"/>
      <c r="G266" s="9"/>
      <c r="H266" s="7"/>
      <c r="I266" s="7"/>
      <c r="J266" s="7"/>
      <c r="K266" s="7"/>
      <c r="L266" s="7"/>
      <c r="M266" s="7"/>
      <c r="N266" s="11"/>
      <c r="O266" s="10"/>
      <c r="P266" s="10"/>
      <c r="Q266" s="10"/>
      <c r="R266" s="10"/>
      <c r="S266" s="10"/>
      <c r="T266" s="11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1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1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1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1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</row>
    <row r="267">
      <c r="A267" s="7"/>
      <c r="B267" s="8"/>
      <c r="C267" s="8"/>
      <c r="D267" s="7"/>
      <c r="E267" s="7"/>
      <c r="F267" s="7"/>
      <c r="G267" s="9"/>
      <c r="H267" s="7"/>
      <c r="I267" s="7"/>
      <c r="J267" s="7"/>
      <c r="K267" s="7"/>
      <c r="L267" s="7"/>
      <c r="M267" s="7"/>
      <c r="N267" s="11"/>
      <c r="O267" s="10"/>
      <c r="P267" s="10"/>
      <c r="Q267" s="10"/>
      <c r="R267" s="10"/>
      <c r="S267" s="10"/>
      <c r="T267" s="11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1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1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1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1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</row>
    <row r="268">
      <c r="A268" s="7"/>
      <c r="B268" s="8"/>
      <c r="C268" s="8"/>
      <c r="D268" s="7"/>
      <c r="E268" s="7"/>
      <c r="F268" s="7"/>
      <c r="G268" s="9"/>
      <c r="H268" s="7"/>
      <c r="I268" s="7"/>
      <c r="J268" s="7"/>
      <c r="K268" s="7"/>
      <c r="L268" s="7"/>
      <c r="M268" s="7"/>
      <c r="N268" s="11"/>
      <c r="O268" s="10"/>
      <c r="P268" s="10"/>
      <c r="Q268" s="10"/>
      <c r="R268" s="10"/>
      <c r="S268" s="10"/>
      <c r="T268" s="11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1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1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1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1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</row>
    <row r="269">
      <c r="A269" s="7"/>
      <c r="B269" s="8"/>
      <c r="C269" s="8"/>
      <c r="D269" s="7"/>
      <c r="E269" s="7"/>
      <c r="F269" s="7"/>
      <c r="G269" s="9"/>
      <c r="H269" s="7"/>
      <c r="I269" s="7"/>
      <c r="J269" s="7"/>
      <c r="K269" s="7"/>
      <c r="L269" s="7"/>
      <c r="M269" s="7"/>
      <c r="N269" s="11"/>
      <c r="O269" s="10"/>
      <c r="P269" s="10"/>
      <c r="Q269" s="10"/>
      <c r="R269" s="10"/>
      <c r="S269" s="10"/>
      <c r="T269" s="11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1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1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1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1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</row>
    <row r="270">
      <c r="A270" s="7"/>
      <c r="B270" s="8"/>
      <c r="C270" s="8"/>
      <c r="D270" s="7"/>
      <c r="E270" s="7"/>
      <c r="F270" s="7"/>
      <c r="G270" s="9"/>
      <c r="H270" s="7"/>
      <c r="I270" s="7"/>
      <c r="J270" s="7"/>
      <c r="K270" s="7"/>
      <c r="L270" s="7"/>
      <c r="M270" s="7"/>
      <c r="N270" s="11"/>
      <c r="O270" s="10"/>
      <c r="P270" s="10"/>
      <c r="Q270" s="10"/>
      <c r="R270" s="10"/>
      <c r="S270" s="10"/>
      <c r="T270" s="11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1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1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1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1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</row>
    <row r="271">
      <c r="A271" s="7"/>
      <c r="B271" s="8"/>
      <c r="C271" s="8"/>
      <c r="D271" s="7"/>
      <c r="E271" s="7"/>
      <c r="F271" s="7"/>
      <c r="G271" s="9"/>
      <c r="H271" s="7"/>
      <c r="I271" s="7"/>
      <c r="J271" s="7"/>
      <c r="K271" s="7"/>
      <c r="L271" s="7"/>
      <c r="M271" s="7"/>
      <c r="N271" s="11"/>
      <c r="O271" s="10"/>
      <c r="P271" s="10"/>
      <c r="Q271" s="10"/>
      <c r="R271" s="10"/>
      <c r="S271" s="10"/>
      <c r="T271" s="11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1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1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1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1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</row>
    <row r="272">
      <c r="A272" s="7"/>
      <c r="B272" s="8"/>
      <c r="C272" s="8"/>
      <c r="D272" s="7"/>
      <c r="E272" s="7"/>
      <c r="F272" s="7"/>
      <c r="G272" s="9"/>
      <c r="H272" s="7"/>
      <c r="I272" s="7"/>
      <c r="J272" s="7"/>
      <c r="K272" s="7"/>
      <c r="L272" s="7"/>
      <c r="M272" s="7"/>
      <c r="N272" s="11"/>
      <c r="O272" s="10"/>
      <c r="P272" s="10"/>
      <c r="Q272" s="10"/>
      <c r="R272" s="10"/>
      <c r="S272" s="10"/>
      <c r="T272" s="11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1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1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1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1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</row>
    <row r="273">
      <c r="A273" s="7"/>
      <c r="B273" s="8"/>
      <c r="C273" s="8"/>
      <c r="D273" s="7"/>
      <c r="E273" s="7"/>
      <c r="F273" s="7"/>
      <c r="G273" s="9"/>
      <c r="H273" s="7"/>
      <c r="I273" s="7"/>
      <c r="J273" s="7"/>
      <c r="K273" s="7"/>
      <c r="L273" s="7"/>
      <c r="M273" s="7"/>
      <c r="N273" s="11"/>
      <c r="O273" s="10"/>
      <c r="P273" s="10"/>
      <c r="Q273" s="10"/>
      <c r="R273" s="10"/>
      <c r="S273" s="10"/>
      <c r="T273" s="11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1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1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1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1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</row>
    <row r="274">
      <c r="A274" s="7"/>
      <c r="B274" s="8"/>
      <c r="C274" s="8"/>
      <c r="D274" s="7"/>
      <c r="E274" s="7"/>
      <c r="F274" s="7"/>
      <c r="G274" s="9"/>
      <c r="H274" s="7"/>
      <c r="I274" s="7"/>
      <c r="J274" s="7"/>
      <c r="K274" s="7"/>
      <c r="L274" s="7"/>
      <c r="M274" s="7"/>
      <c r="N274" s="11"/>
      <c r="O274" s="10"/>
      <c r="P274" s="10"/>
      <c r="Q274" s="10"/>
      <c r="R274" s="10"/>
      <c r="S274" s="10"/>
      <c r="T274" s="11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1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1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1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1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</row>
    <row r="275">
      <c r="A275" s="7"/>
      <c r="B275" s="8"/>
      <c r="C275" s="8"/>
      <c r="D275" s="7"/>
      <c r="E275" s="7"/>
      <c r="F275" s="7"/>
      <c r="G275" s="9"/>
      <c r="H275" s="7"/>
      <c r="I275" s="7"/>
      <c r="J275" s="7"/>
      <c r="K275" s="7"/>
      <c r="L275" s="7"/>
      <c r="M275" s="7"/>
      <c r="N275" s="11"/>
      <c r="O275" s="10"/>
      <c r="P275" s="10"/>
      <c r="Q275" s="10"/>
      <c r="R275" s="10"/>
      <c r="S275" s="10"/>
      <c r="T275" s="11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1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1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1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1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</row>
    <row r="276">
      <c r="A276" s="7"/>
      <c r="B276" s="8"/>
      <c r="C276" s="8"/>
      <c r="D276" s="7"/>
      <c r="E276" s="7"/>
      <c r="F276" s="7"/>
      <c r="G276" s="9"/>
      <c r="H276" s="7"/>
      <c r="I276" s="7"/>
      <c r="J276" s="7"/>
      <c r="K276" s="7"/>
      <c r="L276" s="7"/>
      <c r="M276" s="7"/>
      <c r="N276" s="11"/>
      <c r="O276" s="10"/>
      <c r="P276" s="10"/>
      <c r="Q276" s="10"/>
      <c r="R276" s="10"/>
      <c r="S276" s="10"/>
      <c r="T276" s="11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1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1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1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1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</row>
    <row r="277">
      <c r="A277" s="7"/>
      <c r="B277" s="8"/>
      <c r="C277" s="8"/>
      <c r="D277" s="7"/>
      <c r="E277" s="7"/>
      <c r="F277" s="7"/>
      <c r="G277" s="9"/>
      <c r="H277" s="7"/>
      <c r="I277" s="7"/>
      <c r="J277" s="7"/>
      <c r="K277" s="7"/>
      <c r="L277" s="7"/>
      <c r="M277" s="7"/>
      <c r="N277" s="11"/>
      <c r="O277" s="10"/>
      <c r="P277" s="10"/>
      <c r="Q277" s="10"/>
      <c r="R277" s="10"/>
      <c r="S277" s="10"/>
      <c r="T277" s="11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1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1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1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1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</row>
    <row r="278">
      <c r="A278" s="7"/>
      <c r="B278" s="8"/>
      <c r="C278" s="8"/>
      <c r="D278" s="7"/>
      <c r="E278" s="7"/>
      <c r="F278" s="7"/>
      <c r="G278" s="9"/>
      <c r="H278" s="7"/>
      <c r="I278" s="7"/>
      <c r="J278" s="7"/>
      <c r="K278" s="7"/>
      <c r="L278" s="7"/>
      <c r="M278" s="7"/>
      <c r="N278" s="11"/>
      <c r="O278" s="10"/>
      <c r="P278" s="10"/>
      <c r="Q278" s="10"/>
      <c r="R278" s="10"/>
      <c r="S278" s="10"/>
      <c r="T278" s="11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1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1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1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1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</row>
    <row r="279">
      <c r="A279" s="7"/>
      <c r="B279" s="8"/>
      <c r="C279" s="8"/>
      <c r="D279" s="7"/>
      <c r="E279" s="7"/>
      <c r="F279" s="7"/>
      <c r="G279" s="9"/>
      <c r="H279" s="7"/>
      <c r="I279" s="7"/>
      <c r="J279" s="7"/>
      <c r="K279" s="7"/>
      <c r="L279" s="7"/>
      <c r="M279" s="7"/>
      <c r="N279" s="11"/>
      <c r="O279" s="10"/>
      <c r="P279" s="10"/>
      <c r="Q279" s="10"/>
      <c r="R279" s="10"/>
      <c r="S279" s="10"/>
      <c r="T279" s="11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1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1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1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1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</row>
    <row r="280">
      <c r="A280" s="7"/>
      <c r="B280" s="8"/>
      <c r="C280" s="8"/>
      <c r="D280" s="7"/>
      <c r="E280" s="7"/>
      <c r="F280" s="7"/>
      <c r="G280" s="9"/>
      <c r="H280" s="7"/>
      <c r="I280" s="7"/>
      <c r="J280" s="7"/>
      <c r="K280" s="7"/>
      <c r="L280" s="7"/>
      <c r="M280" s="7"/>
      <c r="N280" s="11"/>
      <c r="O280" s="10"/>
      <c r="P280" s="10"/>
      <c r="Q280" s="10"/>
      <c r="R280" s="10"/>
      <c r="S280" s="10"/>
      <c r="T280" s="11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1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1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1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1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</row>
    <row r="281">
      <c r="A281" s="7"/>
      <c r="B281" s="8"/>
      <c r="C281" s="8"/>
      <c r="D281" s="7"/>
      <c r="E281" s="7"/>
      <c r="F281" s="7"/>
      <c r="G281" s="9"/>
      <c r="H281" s="7"/>
      <c r="I281" s="7"/>
      <c r="J281" s="7"/>
      <c r="K281" s="7"/>
      <c r="L281" s="7"/>
      <c r="M281" s="7"/>
      <c r="N281" s="11"/>
      <c r="O281" s="10"/>
      <c r="P281" s="10"/>
      <c r="Q281" s="10"/>
      <c r="R281" s="10"/>
      <c r="S281" s="10"/>
      <c r="T281" s="11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1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1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1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1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</row>
    <row r="282">
      <c r="A282" s="7"/>
      <c r="B282" s="8"/>
      <c r="C282" s="8"/>
      <c r="D282" s="7"/>
      <c r="E282" s="7"/>
      <c r="F282" s="7"/>
      <c r="G282" s="9"/>
      <c r="H282" s="7"/>
      <c r="I282" s="7"/>
      <c r="J282" s="7"/>
      <c r="K282" s="7"/>
      <c r="L282" s="7"/>
      <c r="M282" s="7"/>
      <c r="N282" s="11"/>
      <c r="O282" s="10"/>
      <c r="P282" s="10"/>
      <c r="Q282" s="10"/>
      <c r="R282" s="10"/>
      <c r="S282" s="10"/>
      <c r="T282" s="11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1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1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1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1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</row>
    <row r="283">
      <c r="A283" s="7"/>
      <c r="B283" s="8"/>
      <c r="C283" s="8"/>
      <c r="D283" s="7"/>
      <c r="E283" s="7"/>
      <c r="F283" s="7"/>
      <c r="G283" s="9"/>
      <c r="H283" s="7"/>
      <c r="I283" s="7"/>
      <c r="J283" s="7"/>
      <c r="K283" s="7"/>
      <c r="L283" s="7"/>
      <c r="M283" s="7"/>
      <c r="N283" s="11"/>
      <c r="O283" s="10"/>
      <c r="P283" s="10"/>
      <c r="Q283" s="10"/>
      <c r="R283" s="10"/>
      <c r="S283" s="10"/>
      <c r="T283" s="11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1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1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1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1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</row>
    <row r="284">
      <c r="A284" s="7"/>
      <c r="B284" s="8"/>
      <c r="C284" s="8"/>
      <c r="D284" s="7"/>
      <c r="E284" s="7"/>
      <c r="F284" s="7"/>
      <c r="G284" s="9"/>
      <c r="H284" s="7"/>
      <c r="I284" s="7"/>
      <c r="J284" s="7"/>
      <c r="K284" s="7"/>
      <c r="L284" s="7"/>
      <c r="M284" s="7"/>
      <c r="N284" s="11"/>
      <c r="O284" s="10"/>
      <c r="P284" s="10"/>
      <c r="Q284" s="10"/>
      <c r="R284" s="10"/>
      <c r="S284" s="10"/>
      <c r="T284" s="11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1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1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1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1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</row>
    <row r="285">
      <c r="A285" s="7"/>
      <c r="B285" s="8"/>
      <c r="C285" s="8"/>
      <c r="D285" s="7"/>
      <c r="E285" s="7"/>
      <c r="F285" s="7"/>
      <c r="G285" s="9"/>
      <c r="H285" s="7"/>
      <c r="I285" s="7"/>
      <c r="J285" s="7"/>
      <c r="K285" s="7"/>
      <c r="L285" s="7"/>
      <c r="M285" s="7"/>
      <c r="N285" s="11"/>
      <c r="O285" s="10"/>
      <c r="P285" s="10"/>
      <c r="Q285" s="10"/>
      <c r="R285" s="10"/>
      <c r="S285" s="10"/>
      <c r="T285" s="11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1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1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1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1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</row>
    <row r="286">
      <c r="A286" s="7"/>
      <c r="B286" s="8"/>
      <c r="C286" s="8"/>
      <c r="D286" s="7"/>
      <c r="E286" s="7"/>
      <c r="F286" s="7"/>
      <c r="G286" s="9"/>
      <c r="H286" s="7"/>
      <c r="I286" s="7"/>
      <c r="J286" s="7"/>
      <c r="K286" s="7"/>
      <c r="L286" s="7"/>
      <c r="M286" s="7"/>
      <c r="N286" s="11"/>
      <c r="O286" s="10"/>
      <c r="P286" s="10"/>
      <c r="Q286" s="10"/>
      <c r="R286" s="10"/>
      <c r="S286" s="10"/>
      <c r="T286" s="11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1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1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1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1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</row>
    <row r="287">
      <c r="A287" s="7"/>
      <c r="B287" s="8"/>
      <c r="C287" s="8"/>
      <c r="D287" s="7"/>
      <c r="E287" s="7"/>
      <c r="F287" s="7"/>
      <c r="G287" s="9"/>
      <c r="H287" s="7"/>
      <c r="I287" s="7"/>
      <c r="J287" s="7"/>
      <c r="K287" s="7"/>
      <c r="L287" s="7"/>
      <c r="M287" s="7"/>
      <c r="N287" s="11"/>
      <c r="O287" s="10"/>
      <c r="P287" s="10"/>
      <c r="Q287" s="10"/>
      <c r="R287" s="10"/>
      <c r="S287" s="10"/>
      <c r="T287" s="11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1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1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1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1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</row>
    <row r="288">
      <c r="A288" s="7"/>
      <c r="B288" s="8"/>
      <c r="C288" s="8"/>
      <c r="D288" s="7"/>
      <c r="E288" s="7"/>
      <c r="F288" s="7"/>
      <c r="G288" s="9"/>
      <c r="H288" s="7"/>
      <c r="I288" s="7"/>
      <c r="J288" s="7"/>
      <c r="K288" s="7"/>
      <c r="L288" s="7"/>
      <c r="M288" s="7"/>
      <c r="N288" s="11"/>
      <c r="O288" s="10"/>
      <c r="P288" s="10"/>
      <c r="Q288" s="10"/>
      <c r="R288" s="10"/>
      <c r="S288" s="10"/>
      <c r="T288" s="11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1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1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1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1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</row>
    <row r="289">
      <c r="A289" s="7"/>
      <c r="B289" s="8"/>
      <c r="C289" s="8"/>
      <c r="D289" s="7"/>
      <c r="E289" s="7"/>
      <c r="F289" s="7"/>
      <c r="G289" s="9"/>
      <c r="H289" s="7"/>
      <c r="I289" s="7"/>
      <c r="J289" s="7"/>
      <c r="K289" s="7"/>
      <c r="L289" s="7"/>
      <c r="M289" s="7"/>
      <c r="N289" s="11"/>
      <c r="O289" s="10"/>
      <c r="P289" s="10"/>
      <c r="Q289" s="10"/>
      <c r="R289" s="10"/>
      <c r="S289" s="10"/>
      <c r="T289" s="11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1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1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1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1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</row>
    <row r="290">
      <c r="A290" s="7"/>
      <c r="B290" s="8"/>
      <c r="C290" s="8"/>
      <c r="D290" s="7"/>
      <c r="E290" s="7"/>
      <c r="F290" s="7"/>
      <c r="G290" s="9"/>
      <c r="H290" s="7"/>
      <c r="I290" s="7"/>
      <c r="J290" s="7"/>
      <c r="K290" s="7"/>
      <c r="L290" s="7"/>
      <c r="M290" s="7"/>
      <c r="N290" s="11"/>
      <c r="O290" s="10"/>
      <c r="P290" s="10"/>
      <c r="Q290" s="10"/>
      <c r="R290" s="10"/>
      <c r="S290" s="10"/>
      <c r="T290" s="11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1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1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1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1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</row>
    <row r="291">
      <c r="A291" s="7"/>
      <c r="B291" s="8"/>
      <c r="C291" s="8"/>
      <c r="D291" s="7"/>
      <c r="E291" s="7"/>
      <c r="F291" s="7"/>
      <c r="G291" s="9"/>
      <c r="H291" s="7"/>
      <c r="I291" s="7"/>
      <c r="J291" s="7"/>
      <c r="K291" s="7"/>
      <c r="L291" s="7"/>
      <c r="M291" s="7"/>
      <c r="N291" s="11"/>
      <c r="O291" s="10"/>
      <c r="P291" s="10"/>
      <c r="Q291" s="10"/>
      <c r="R291" s="10"/>
      <c r="S291" s="10"/>
      <c r="T291" s="11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1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1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1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1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</row>
    <row r="292">
      <c r="A292" s="7"/>
      <c r="B292" s="8"/>
      <c r="C292" s="8"/>
      <c r="D292" s="7"/>
      <c r="E292" s="7"/>
      <c r="F292" s="7"/>
      <c r="G292" s="9"/>
      <c r="H292" s="7"/>
      <c r="I292" s="7"/>
      <c r="J292" s="7"/>
      <c r="K292" s="7"/>
      <c r="L292" s="7"/>
      <c r="M292" s="7"/>
      <c r="N292" s="11"/>
      <c r="O292" s="10"/>
      <c r="P292" s="10"/>
      <c r="Q292" s="10"/>
      <c r="R292" s="10"/>
      <c r="S292" s="10"/>
      <c r="T292" s="11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1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1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1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1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</row>
    <row r="293">
      <c r="A293" s="7"/>
      <c r="B293" s="8"/>
      <c r="C293" s="8"/>
      <c r="D293" s="7"/>
      <c r="E293" s="7"/>
      <c r="F293" s="7"/>
      <c r="G293" s="9"/>
      <c r="H293" s="7"/>
      <c r="I293" s="7"/>
      <c r="J293" s="7"/>
      <c r="K293" s="7"/>
      <c r="L293" s="7"/>
      <c r="M293" s="7"/>
      <c r="N293" s="11"/>
      <c r="O293" s="10"/>
      <c r="P293" s="10"/>
      <c r="Q293" s="10"/>
      <c r="R293" s="10"/>
      <c r="S293" s="10"/>
      <c r="T293" s="11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1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1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1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1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</row>
    <row r="294">
      <c r="A294" s="7"/>
      <c r="B294" s="8"/>
      <c r="C294" s="8"/>
      <c r="D294" s="7"/>
      <c r="E294" s="7"/>
      <c r="F294" s="7"/>
      <c r="G294" s="9"/>
      <c r="H294" s="7"/>
      <c r="I294" s="7"/>
      <c r="J294" s="7"/>
      <c r="K294" s="7"/>
      <c r="L294" s="7"/>
      <c r="M294" s="7"/>
      <c r="N294" s="11"/>
      <c r="O294" s="10"/>
      <c r="P294" s="10"/>
      <c r="Q294" s="10"/>
      <c r="R294" s="10"/>
      <c r="S294" s="10"/>
      <c r="T294" s="11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1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1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1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1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</row>
    <row r="295">
      <c r="A295" s="7"/>
      <c r="B295" s="8"/>
      <c r="C295" s="8"/>
      <c r="D295" s="7"/>
      <c r="E295" s="7"/>
      <c r="F295" s="7"/>
      <c r="G295" s="9"/>
      <c r="H295" s="7"/>
      <c r="I295" s="7"/>
      <c r="J295" s="7"/>
      <c r="K295" s="7"/>
      <c r="L295" s="7"/>
      <c r="M295" s="7"/>
      <c r="N295" s="11"/>
      <c r="O295" s="10"/>
      <c r="P295" s="10"/>
      <c r="Q295" s="10"/>
      <c r="R295" s="10"/>
      <c r="S295" s="10"/>
      <c r="T295" s="11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1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1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1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1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</row>
    <row r="296">
      <c r="A296" s="7"/>
      <c r="B296" s="8"/>
      <c r="C296" s="8"/>
      <c r="D296" s="7"/>
      <c r="E296" s="7"/>
      <c r="F296" s="7"/>
      <c r="G296" s="9"/>
      <c r="H296" s="7"/>
      <c r="I296" s="7"/>
      <c r="J296" s="7"/>
      <c r="K296" s="7"/>
      <c r="L296" s="7"/>
      <c r="M296" s="7"/>
      <c r="N296" s="11"/>
      <c r="O296" s="10"/>
      <c r="P296" s="10"/>
      <c r="Q296" s="10"/>
      <c r="R296" s="10"/>
      <c r="S296" s="10"/>
      <c r="T296" s="11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1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1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1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1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</row>
    <row r="297">
      <c r="A297" s="7"/>
      <c r="B297" s="8"/>
      <c r="C297" s="8"/>
      <c r="D297" s="7"/>
      <c r="E297" s="7"/>
      <c r="F297" s="7"/>
      <c r="G297" s="9"/>
      <c r="H297" s="7"/>
      <c r="I297" s="7"/>
      <c r="J297" s="7"/>
      <c r="K297" s="7"/>
      <c r="L297" s="7"/>
      <c r="M297" s="7"/>
      <c r="N297" s="11"/>
      <c r="O297" s="10"/>
      <c r="P297" s="10"/>
      <c r="Q297" s="10"/>
      <c r="R297" s="10"/>
      <c r="S297" s="10"/>
      <c r="T297" s="11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1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1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1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1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</row>
    <row r="298">
      <c r="A298" s="7"/>
      <c r="B298" s="8"/>
      <c r="C298" s="8"/>
      <c r="D298" s="7"/>
      <c r="E298" s="7"/>
      <c r="F298" s="7"/>
      <c r="G298" s="9"/>
      <c r="H298" s="7"/>
      <c r="I298" s="7"/>
      <c r="J298" s="7"/>
      <c r="K298" s="7"/>
      <c r="L298" s="7"/>
      <c r="M298" s="7"/>
      <c r="N298" s="11"/>
      <c r="O298" s="10"/>
      <c r="P298" s="10"/>
      <c r="Q298" s="10"/>
      <c r="R298" s="10"/>
      <c r="S298" s="10"/>
      <c r="T298" s="11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1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1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1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1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</row>
    <row r="299">
      <c r="A299" s="7"/>
      <c r="B299" s="8"/>
      <c r="C299" s="8"/>
      <c r="D299" s="7"/>
      <c r="E299" s="7"/>
      <c r="F299" s="7"/>
      <c r="G299" s="9"/>
      <c r="H299" s="7"/>
      <c r="I299" s="7"/>
      <c r="J299" s="7"/>
      <c r="K299" s="7"/>
      <c r="L299" s="7"/>
      <c r="M299" s="7"/>
      <c r="N299" s="11"/>
      <c r="O299" s="10"/>
      <c r="P299" s="10"/>
      <c r="Q299" s="10"/>
      <c r="R299" s="10"/>
      <c r="S299" s="10"/>
      <c r="T299" s="11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1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1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1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1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</row>
    <row r="300">
      <c r="A300" s="7"/>
      <c r="B300" s="8"/>
      <c r="C300" s="8"/>
      <c r="D300" s="7"/>
      <c r="E300" s="7"/>
      <c r="F300" s="7"/>
      <c r="G300" s="9"/>
      <c r="H300" s="7"/>
      <c r="I300" s="7"/>
      <c r="J300" s="7"/>
      <c r="K300" s="7"/>
      <c r="L300" s="7"/>
      <c r="M300" s="7"/>
      <c r="N300" s="11"/>
      <c r="O300" s="10"/>
      <c r="P300" s="10"/>
      <c r="Q300" s="10"/>
      <c r="R300" s="10"/>
      <c r="S300" s="10"/>
      <c r="T300" s="11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1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1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1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1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</row>
    <row r="301">
      <c r="A301" s="7"/>
      <c r="B301" s="8"/>
      <c r="C301" s="8"/>
      <c r="D301" s="7"/>
      <c r="E301" s="7"/>
      <c r="F301" s="7"/>
      <c r="G301" s="9"/>
      <c r="H301" s="7"/>
      <c r="I301" s="7"/>
      <c r="J301" s="7"/>
      <c r="K301" s="7"/>
      <c r="L301" s="7"/>
      <c r="M301" s="7"/>
      <c r="N301" s="11"/>
      <c r="O301" s="10"/>
      <c r="P301" s="10"/>
      <c r="Q301" s="10"/>
      <c r="R301" s="10"/>
      <c r="S301" s="10"/>
      <c r="T301" s="11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1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1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1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1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</row>
    <row r="302">
      <c r="A302" s="7"/>
      <c r="B302" s="8"/>
      <c r="C302" s="8"/>
      <c r="D302" s="7"/>
      <c r="E302" s="7"/>
      <c r="F302" s="7"/>
      <c r="G302" s="9"/>
      <c r="H302" s="7"/>
      <c r="I302" s="7"/>
      <c r="J302" s="7"/>
      <c r="K302" s="7"/>
      <c r="L302" s="7"/>
      <c r="M302" s="7"/>
      <c r="N302" s="11"/>
      <c r="O302" s="10"/>
      <c r="P302" s="10"/>
      <c r="Q302" s="10"/>
      <c r="R302" s="10"/>
      <c r="S302" s="10"/>
      <c r="T302" s="11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1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1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1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1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</row>
    <row r="303">
      <c r="A303" s="7"/>
      <c r="B303" s="8"/>
      <c r="C303" s="8"/>
      <c r="D303" s="7"/>
      <c r="E303" s="7"/>
      <c r="F303" s="7"/>
      <c r="G303" s="9"/>
      <c r="H303" s="7"/>
      <c r="I303" s="7"/>
      <c r="J303" s="7"/>
      <c r="K303" s="7"/>
      <c r="L303" s="7"/>
      <c r="M303" s="7"/>
      <c r="N303" s="11"/>
      <c r="O303" s="10"/>
      <c r="P303" s="10"/>
      <c r="Q303" s="10"/>
      <c r="R303" s="10"/>
      <c r="S303" s="10"/>
      <c r="T303" s="11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1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1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1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1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</row>
    <row r="304">
      <c r="A304" s="7"/>
      <c r="B304" s="8"/>
      <c r="C304" s="8"/>
      <c r="D304" s="7"/>
      <c r="E304" s="7"/>
      <c r="F304" s="7"/>
      <c r="G304" s="9"/>
      <c r="H304" s="7"/>
      <c r="I304" s="7"/>
      <c r="J304" s="7"/>
      <c r="K304" s="7"/>
      <c r="L304" s="7"/>
      <c r="M304" s="7"/>
      <c r="N304" s="11"/>
      <c r="O304" s="10"/>
      <c r="P304" s="10"/>
      <c r="Q304" s="10"/>
      <c r="R304" s="10"/>
      <c r="S304" s="10"/>
      <c r="T304" s="11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1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1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1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1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</row>
    <row r="305">
      <c r="A305" s="7"/>
      <c r="B305" s="8"/>
      <c r="C305" s="8"/>
      <c r="D305" s="7"/>
      <c r="E305" s="7"/>
      <c r="F305" s="7"/>
      <c r="G305" s="9"/>
      <c r="H305" s="7"/>
      <c r="I305" s="7"/>
      <c r="J305" s="7"/>
      <c r="K305" s="7"/>
      <c r="L305" s="7"/>
      <c r="M305" s="7"/>
      <c r="N305" s="11"/>
      <c r="O305" s="10"/>
      <c r="P305" s="10"/>
      <c r="Q305" s="10"/>
      <c r="R305" s="10"/>
      <c r="S305" s="10"/>
      <c r="T305" s="11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1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1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1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1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</row>
    <row r="306">
      <c r="A306" s="7"/>
      <c r="B306" s="8"/>
      <c r="C306" s="8"/>
      <c r="D306" s="7"/>
      <c r="E306" s="7"/>
      <c r="F306" s="7"/>
      <c r="G306" s="9"/>
      <c r="H306" s="7"/>
      <c r="I306" s="7"/>
      <c r="J306" s="7"/>
      <c r="K306" s="7"/>
      <c r="L306" s="7"/>
      <c r="M306" s="7"/>
      <c r="N306" s="11"/>
      <c r="O306" s="10"/>
      <c r="P306" s="10"/>
      <c r="Q306" s="10"/>
      <c r="R306" s="10"/>
      <c r="S306" s="10"/>
      <c r="T306" s="11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1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1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1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1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</row>
    <row r="307">
      <c r="A307" s="7"/>
      <c r="B307" s="8"/>
      <c r="C307" s="8"/>
      <c r="D307" s="7"/>
      <c r="E307" s="7"/>
      <c r="F307" s="7"/>
      <c r="G307" s="9"/>
      <c r="H307" s="7"/>
      <c r="I307" s="7"/>
      <c r="J307" s="7"/>
      <c r="K307" s="7"/>
      <c r="L307" s="7"/>
      <c r="M307" s="7"/>
      <c r="N307" s="11"/>
      <c r="O307" s="10"/>
      <c r="P307" s="10"/>
      <c r="Q307" s="10"/>
      <c r="R307" s="10"/>
      <c r="S307" s="10"/>
      <c r="T307" s="11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1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1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1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1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</row>
    <row r="308">
      <c r="A308" s="7"/>
      <c r="B308" s="8"/>
      <c r="C308" s="8"/>
      <c r="D308" s="7"/>
      <c r="E308" s="7"/>
      <c r="F308" s="7"/>
      <c r="G308" s="9"/>
      <c r="H308" s="7"/>
      <c r="I308" s="7"/>
      <c r="J308" s="7"/>
      <c r="K308" s="7"/>
      <c r="L308" s="7"/>
      <c r="M308" s="7"/>
      <c r="N308" s="11"/>
      <c r="O308" s="10"/>
      <c r="P308" s="10"/>
      <c r="Q308" s="10"/>
      <c r="R308" s="10"/>
      <c r="S308" s="10"/>
      <c r="T308" s="11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1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1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1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1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</row>
    <row r="309">
      <c r="A309" s="7"/>
      <c r="B309" s="8"/>
      <c r="C309" s="8"/>
      <c r="D309" s="7"/>
      <c r="E309" s="7"/>
      <c r="F309" s="7"/>
      <c r="G309" s="9"/>
      <c r="H309" s="7"/>
      <c r="I309" s="7"/>
      <c r="J309" s="7"/>
      <c r="K309" s="7"/>
      <c r="L309" s="7"/>
      <c r="M309" s="7"/>
      <c r="N309" s="11"/>
      <c r="O309" s="10"/>
      <c r="P309" s="10"/>
      <c r="Q309" s="10"/>
      <c r="R309" s="10"/>
      <c r="S309" s="10"/>
      <c r="T309" s="11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1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1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1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1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</row>
    <row r="310">
      <c r="A310" s="7"/>
      <c r="B310" s="8"/>
      <c r="C310" s="8"/>
      <c r="D310" s="7"/>
      <c r="E310" s="7"/>
      <c r="F310" s="7"/>
      <c r="G310" s="9"/>
      <c r="H310" s="7"/>
      <c r="I310" s="7"/>
      <c r="J310" s="7"/>
      <c r="K310" s="7"/>
      <c r="L310" s="7"/>
      <c r="M310" s="7"/>
      <c r="N310" s="11"/>
      <c r="O310" s="10"/>
      <c r="P310" s="10"/>
      <c r="Q310" s="10"/>
      <c r="R310" s="10"/>
      <c r="S310" s="10"/>
      <c r="T310" s="11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1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1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1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1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</row>
    <row r="311">
      <c r="A311" s="7"/>
      <c r="B311" s="8"/>
      <c r="C311" s="8"/>
      <c r="D311" s="7"/>
      <c r="E311" s="7"/>
      <c r="F311" s="7"/>
      <c r="G311" s="9"/>
      <c r="H311" s="7"/>
      <c r="I311" s="7"/>
      <c r="J311" s="7"/>
      <c r="K311" s="7"/>
      <c r="L311" s="7"/>
      <c r="M311" s="7"/>
      <c r="N311" s="11"/>
      <c r="O311" s="10"/>
      <c r="P311" s="10"/>
      <c r="Q311" s="10"/>
      <c r="R311" s="10"/>
      <c r="S311" s="10"/>
      <c r="T311" s="11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1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1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1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1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</row>
    <row r="312">
      <c r="A312" s="7"/>
      <c r="B312" s="8"/>
      <c r="C312" s="8"/>
      <c r="D312" s="7"/>
      <c r="E312" s="7"/>
      <c r="F312" s="7"/>
      <c r="G312" s="9"/>
      <c r="H312" s="7"/>
      <c r="I312" s="7"/>
      <c r="J312" s="7"/>
      <c r="K312" s="7"/>
      <c r="L312" s="7"/>
      <c r="M312" s="7"/>
      <c r="N312" s="11"/>
      <c r="O312" s="10"/>
      <c r="P312" s="10"/>
      <c r="Q312" s="10"/>
      <c r="R312" s="10"/>
      <c r="S312" s="10"/>
      <c r="T312" s="11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1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1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1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1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</row>
    <row r="313">
      <c r="A313" s="7"/>
      <c r="B313" s="8"/>
      <c r="C313" s="8"/>
      <c r="D313" s="7"/>
      <c r="E313" s="7"/>
      <c r="F313" s="7"/>
      <c r="G313" s="9"/>
      <c r="H313" s="7"/>
      <c r="I313" s="7"/>
      <c r="J313" s="7"/>
      <c r="K313" s="7"/>
      <c r="L313" s="7"/>
      <c r="M313" s="7"/>
      <c r="N313" s="11"/>
      <c r="O313" s="10"/>
      <c r="P313" s="10"/>
      <c r="Q313" s="10"/>
      <c r="R313" s="10"/>
      <c r="S313" s="10"/>
      <c r="T313" s="11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1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1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1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1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</row>
    <row r="314">
      <c r="A314" s="7"/>
      <c r="B314" s="8"/>
      <c r="C314" s="8"/>
      <c r="D314" s="7"/>
      <c r="E314" s="7"/>
      <c r="F314" s="7"/>
      <c r="G314" s="9"/>
      <c r="H314" s="7"/>
      <c r="I314" s="7"/>
      <c r="J314" s="7"/>
      <c r="K314" s="7"/>
      <c r="L314" s="7"/>
      <c r="M314" s="7"/>
      <c r="N314" s="11"/>
      <c r="O314" s="10"/>
      <c r="P314" s="10"/>
      <c r="Q314" s="10"/>
      <c r="R314" s="10"/>
      <c r="S314" s="10"/>
      <c r="T314" s="11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1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1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1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1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</row>
    <row r="315">
      <c r="A315" s="7"/>
      <c r="B315" s="8"/>
      <c r="C315" s="8"/>
      <c r="D315" s="7"/>
      <c r="E315" s="7"/>
      <c r="F315" s="7"/>
      <c r="G315" s="9"/>
      <c r="H315" s="7"/>
      <c r="I315" s="7"/>
      <c r="J315" s="7"/>
      <c r="K315" s="7"/>
      <c r="L315" s="7"/>
      <c r="M315" s="7"/>
      <c r="N315" s="11"/>
      <c r="O315" s="10"/>
      <c r="P315" s="10"/>
      <c r="Q315" s="10"/>
      <c r="R315" s="10"/>
      <c r="S315" s="10"/>
      <c r="T315" s="11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1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1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1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1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</row>
    <row r="316">
      <c r="A316" s="7"/>
      <c r="B316" s="8"/>
      <c r="C316" s="8"/>
      <c r="D316" s="7"/>
      <c r="E316" s="7"/>
      <c r="F316" s="7"/>
      <c r="G316" s="9"/>
      <c r="H316" s="7"/>
      <c r="I316" s="7"/>
      <c r="J316" s="7"/>
      <c r="K316" s="7"/>
      <c r="L316" s="7"/>
      <c r="M316" s="7"/>
      <c r="N316" s="11"/>
      <c r="O316" s="10"/>
      <c r="P316" s="10"/>
      <c r="Q316" s="10"/>
      <c r="R316" s="10"/>
      <c r="S316" s="10"/>
      <c r="T316" s="11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1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1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1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1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</row>
    <row r="317">
      <c r="A317" s="7"/>
      <c r="B317" s="8"/>
      <c r="C317" s="8"/>
      <c r="D317" s="7"/>
      <c r="E317" s="7"/>
      <c r="F317" s="7"/>
      <c r="G317" s="9"/>
      <c r="H317" s="7"/>
      <c r="I317" s="7"/>
      <c r="J317" s="7"/>
      <c r="K317" s="7"/>
      <c r="L317" s="7"/>
      <c r="M317" s="7"/>
      <c r="N317" s="11"/>
      <c r="O317" s="10"/>
      <c r="P317" s="10"/>
      <c r="Q317" s="10"/>
      <c r="R317" s="10"/>
      <c r="S317" s="10"/>
      <c r="T317" s="11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1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1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1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1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</row>
    <row r="318">
      <c r="A318" s="7"/>
      <c r="B318" s="8"/>
      <c r="C318" s="8"/>
      <c r="D318" s="7"/>
      <c r="E318" s="7"/>
      <c r="F318" s="7"/>
      <c r="G318" s="9"/>
      <c r="H318" s="7"/>
      <c r="I318" s="7"/>
      <c r="J318" s="7"/>
      <c r="K318" s="7"/>
      <c r="L318" s="7"/>
      <c r="M318" s="7"/>
      <c r="N318" s="11"/>
      <c r="O318" s="10"/>
      <c r="P318" s="10"/>
      <c r="Q318" s="10"/>
      <c r="R318" s="10"/>
      <c r="S318" s="10"/>
      <c r="T318" s="11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1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1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1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1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</row>
    <row r="319">
      <c r="A319" s="7"/>
      <c r="B319" s="8"/>
      <c r="C319" s="8"/>
      <c r="D319" s="7"/>
      <c r="E319" s="7"/>
      <c r="F319" s="7"/>
      <c r="G319" s="9"/>
      <c r="H319" s="7"/>
      <c r="I319" s="7"/>
      <c r="J319" s="7"/>
      <c r="K319" s="7"/>
      <c r="L319" s="7"/>
      <c r="M319" s="7"/>
      <c r="N319" s="11"/>
      <c r="O319" s="10"/>
      <c r="P319" s="10"/>
      <c r="Q319" s="10"/>
      <c r="R319" s="10"/>
      <c r="S319" s="10"/>
      <c r="T319" s="11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1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1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1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1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</row>
    <row r="320">
      <c r="A320" s="7"/>
      <c r="B320" s="8"/>
      <c r="C320" s="8"/>
      <c r="D320" s="7"/>
      <c r="E320" s="7"/>
      <c r="F320" s="7"/>
      <c r="G320" s="9"/>
      <c r="H320" s="7"/>
      <c r="I320" s="7"/>
      <c r="J320" s="7"/>
      <c r="K320" s="7"/>
      <c r="L320" s="7"/>
      <c r="M320" s="7"/>
      <c r="N320" s="11"/>
      <c r="O320" s="10"/>
      <c r="P320" s="10"/>
      <c r="Q320" s="10"/>
      <c r="R320" s="10"/>
      <c r="S320" s="10"/>
      <c r="T320" s="11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1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1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1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1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</row>
    <row r="321">
      <c r="A321" s="7"/>
      <c r="B321" s="8"/>
      <c r="C321" s="8"/>
      <c r="D321" s="7"/>
      <c r="E321" s="7"/>
      <c r="F321" s="7"/>
      <c r="G321" s="9"/>
      <c r="H321" s="7"/>
      <c r="I321" s="7"/>
      <c r="J321" s="7"/>
      <c r="K321" s="7"/>
      <c r="L321" s="7"/>
      <c r="M321" s="7"/>
      <c r="N321" s="11"/>
      <c r="O321" s="10"/>
      <c r="P321" s="10"/>
      <c r="Q321" s="10"/>
      <c r="R321" s="10"/>
      <c r="S321" s="10"/>
      <c r="T321" s="11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1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1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1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1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</row>
    <row r="322">
      <c r="A322" s="7"/>
      <c r="B322" s="8"/>
      <c r="C322" s="8"/>
      <c r="D322" s="7"/>
      <c r="E322" s="7"/>
      <c r="F322" s="7"/>
      <c r="G322" s="9"/>
      <c r="H322" s="7"/>
      <c r="I322" s="7"/>
      <c r="J322" s="7"/>
      <c r="K322" s="7"/>
      <c r="L322" s="7"/>
      <c r="M322" s="7"/>
      <c r="N322" s="11"/>
      <c r="O322" s="10"/>
      <c r="P322" s="10"/>
      <c r="Q322" s="10"/>
      <c r="R322" s="10"/>
      <c r="S322" s="10"/>
      <c r="T322" s="11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1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1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1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1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</row>
    <row r="323">
      <c r="A323" s="7"/>
      <c r="B323" s="8"/>
      <c r="C323" s="8"/>
      <c r="D323" s="7"/>
      <c r="E323" s="7"/>
      <c r="F323" s="7"/>
      <c r="G323" s="9"/>
      <c r="H323" s="7"/>
      <c r="I323" s="7"/>
      <c r="J323" s="7"/>
      <c r="K323" s="7"/>
      <c r="L323" s="7"/>
      <c r="M323" s="7"/>
      <c r="N323" s="11"/>
      <c r="O323" s="10"/>
      <c r="P323" s="10"/>
      <c r="Q323" s="10"/>
      <c r="R323" s="10"/>
      <c r="S323" s="10"/>
      <c r="T323" s="11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1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1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1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1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</row>
    <row r="324">
      <c r="A324" s="7"/>
      <c r="B324" s="8"/>
      <c r="C324" s="8"/>
      <c r="D324" s="7"/>
      <c r="E324" s="7"/>
      <c r="F324" s="7"/>
      <c r="G324" s="9"/>
      <c r="H324" s="7"/>
      <c r="I324" s="7"/>
      <c r="J324" s="7"/>
      <c r="K324" s="7"/>
      <c r="L324" s="7"/>
      <c r="M324" s="7"/>
      <c r="N324" s="11"/>
      <c r="O324" s="10"/>
      <c r="P324" s="10"/>
      <c r="Q324" s="10"/>
      <c r="R324" s="10"/>
      <c r="S324" s="10"/>
      <c r="T324" s="11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1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1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1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1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</row>
    <row r="325">
      <c r="A325" s="7"/>
      <c r="B325" s="8"/>
      <c r="C325" s="8"/>
      <c r="D325" s="7"/>
      <c r="E325" s="7"/>
      <c r="F325" s="7"/>
      <c r="G325" s="9"/>
      <c r="H325" s="7"/>
      <c r="I325" s="7"/>
      <c r="J325" s="7"/>
      <c r="K325" s="7"/>
      <c r="L325" s="7"/>
      <c r="M325" s="7"/>
      <c r="N325" s="11"/>
      <c r="O325" s="10"/>
      <c r="P325" s="10"/>
      <c r="Q325" s="10"/>
      <c r="R325" s="10"/>
      <c r="S325" s="10"/>
      <c r="T325" s="11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1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1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1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1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</row>
    <row r="326">
      <c r="A326" s="7"/>
      <c r="B326" s="8"/>
      <c r="C326" s="8"/>
      <c r="D326" s="7"/>
      <c r="E326" s="7"/>
      <c r="F326" s="7"/>
      <c r="G326" s="9"/>
      <c r="H326" s="7"/>
      <c r="I326" s="7"/>
      <c r="J326" s="7"/>
      <c r="K326" s="7"/>
      <c r="L326" s="7"/>
      <c r="M326" s="7"/>
      <c r="N326" s="11"/>
      <c r="O326" s="10"/>
      <c r="P326" s="10"/>
      <c r="Q326" s="10"/>
      <c r="R326" s="10"/>
      <c r="S326" s="10"/>
      <c r="T326" s="11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1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1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1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1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</row>
    <row r="327">
      <c r="A327" s="7"/>
      <c r="B327" s="8"/>
      <c r="C327" s="8"/>
      <c r="D327" s="7"/>
      <c r="E327" s="7"/>
      <c r="F327" s="7"/>
      <c r="G327" s="9"/>
      <c r="H327" s="7"/>
      <c r="I327" s="7"/>
      <c r="J327" s="7"/>
      <c r="K327" s="7"/>
      <c r="L327" s="7"/>
      <c r="M327" s="7"/>
      <c r="N327" s="11"/>
      <c r="O327" s="10"/>
      <c r="P327" s="10"/>
      <c r="Q327" s="10"/>
      <c r="R327" s="10"/>
      <c r="S327" s="10"/>
      <c r="T327" s="11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1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1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1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1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</row>
    <row r="328">
      <c r="A328" s="7"/>
      <c r="B328" s="8"/>
      <c r="C328" s="8"/>
      <c r="D328" s="7"/>
      <c r="E328" s="7"/>
      <c r="F328" s="7"/>
      <c r="G328" s="9"/>
      <c r="H328" s="7"/>
      <c r="I328" s="7"/>
      <c r="J328" s="7"/>
      <c r="K328" s="7"/>
      <c r="L328" s="7"/>
      <c r="M328" s="7"/>
      <c r="N328" s="11"/>
      <c r="O328" s="10"/>
      <c r="P328" s="10"/>
      <c r="Q328" s="10"/>
      <c r="R328" s="10"/>
      <c r="S328" s="10"/>
      <c r="T328" s="11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1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1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1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1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</row>
    <row r="329">
      <c r="A329" s="7"/>
      <c r="B329" s="8"/>
      <c r="C329" s="8"/>
      <c r="D329" s="7"/>
      <c r="E329" s="7"/>
      <c r="F329" s="7"/>
      <c r="G329" s="9"/>
      <c r="H329" s="7"/>
      <c r="I329" s="7"/>
      <c r="J329" s="7"/>
      <c r="K329" s="7"/>
      <c r="L329" s="7"/>
      <c r="M329" s="7"/>
      <c r="N329" s="11"/>
      <c r="O329" s="10"/>
      <c r="P329" s="10"/>
      <c r="Q329" s="10"/>
      <c r="R329" s="10"/>
      <c r="S329" s="10"/>
      <c r="T329" s="11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1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1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1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1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</row>
    <row r="330">
      <c r="A330" s="7"/>
      <c r="B330" s="8"/>
      <c r="C330" s="8"/>
      <c r="D330" s="7"/>
      <c r="E330" s="7"/>
      <c r="F330" s="7"/>
      <c r="G330" s="9"/>
      <c r="H330" s="7"/>
      <c r="I330" s="7"/>
      <c r="J330" s="7"/>
      <c r="K330" s="7"/>
      <c r="L330" s="7"/>
      <c r="M330" s="7"/>
      <c r="N330" s="11"/>
      <c r="O330" s="10"/>
      <c r="P330" s="10"/>
      <c r="Q330" s="10"/>
      <c r="R330" s="10"/>
      <c r="S330" s="10"/>
      <c r="T330" s="11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1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1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1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1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</row>
    <row r="331">
      <c r="A331" s="7"/>
      <c r="B331" s="8"/>
      <c r="C331" s="8"/>
      <c r="D331" s="7"/>
      <c r="E331" s="7"/>
      <c r="F331" s="7"/>
      <c r="G331" s="9"/>
      <c r="H331" s="7"/>
      <c r="I331" s="7"/>
      <c r="J331" s="7"/>
      <c r="K331" s="7"/>
      <c r="L331" s="7"/>
      <c r="M331" s="7"/>
      <c r="N331" s="11"/>
      <c r="O331" s="10"/>
      <c r="P331" s="10"/>
      <c r="Q331" s="10"/>
      <c r="R331" s="10"/>
      <c r="S331" s="10"/>
      <c r="T331" s="11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1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1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1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1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</row>
    <row r="332">
      <c r="A332" s="7"/>
      <c r="B332" s="8"/>
      <c r="C332" s="8"/>
      <c r="D332" s="7"/>
      <c r="E332" s="7"/>
      <c r="F332" s="7"/>
      <c r="G332" s="9"/>
      <c r="H332" s="7"/>
      <c r="I332" s="7"/>
      <c r="J332" s="7"/>
      <c r="K332" s="7"/>
      <c r="L332" s="7"/>
      <c r="M332" s="7"/>
      <c r="N332" s="11"/>
      <c r="O332" s="10"/>
      <c r="P332" s="10"/>
      <c r="Q332" s="10"/>
      <c r="R332" s="10"/>
      <c r="S332" s="10"/>
      <c r="T332" s="11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1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1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1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1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</row>
    <row r="333">
      <c r="A333" s="7"/>
      <c r="B333" s="8"/>
      <c r="C333" s="8"/>
      <c r="D333" s="7"/>
      <c r="E333" s="7"/>
      <c r="F333" s="7"/>
      <c r="G333" s="9"/>
      <c r="H333" s="7"/>
      <c r="I333" s="7"/>
      <c r="J333" s="7"/>
      <c r="K333" s="7"/>
      <c r="L333" s="7"/>
      <c r="M333" s="7"/>
      <c r="N333" s="11"/>
      <c r="O333" s="10"/>
      <c r="P333" s="10"/>
      <c r="Q333" s="10"/>
      <c r="R333" s="10"/>
      <c r="S333" s="10"/>
      <c r="T333" s="11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1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1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1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1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</row>
    <row r="334">
      <c r="A334" s="7"/>
      <c r="B334" s="8"/>
      <c r="C334" s="8"/>
      <c r="D334" s="7"/>
      <c r="E334" s="7"/>
      <c r="F334" s="7"/>
      <c r="G334" s="9"/>
      <c r="H334" s="7"/>
      <c r="I334" s="7"/>
      <c r="J334" s="7"/>
      <c r="K334" s="7"/>
      <c r="L334" s="7"/>
      <c r="M334" s="7"/>
      <c r="N334" s="11"/>
      <c r="O334" s="10"/>
      <c r="P334" s="10"/>
      <c r="Q334" s="10"/>
      <c r="R334" s="10"/>
      <c r="S334" s="10"/>
      <c r="T334" s="11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1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1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1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1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</row>
    <row r="335">
      <c r="A335" s="7"/>
      <c r="B335" s="8"/>
      <c r="C335" s="8"/>
      <c r="D335" s="7"/>
      <c r="E335" s="7"/>
      <c r="F335" s="7"/>
      <c r="G335" s="9"/>
      <c r="H335" s="7"/>
      <c r="I335" s="7"/>
      <c r="J335" s="7"/>
      <c r="K335" s="7"/>
      <c r="L335" s="7"/>
      <c r="M335" s="7"/>
      <c r="N335" s="11"/>
      <c r="O335" s="10"/>
      <c r="P335" s="10"/>
      <c r="Q335" s="10"/>
      <c r="R335" s="10"/>
      <c r="S335" s="10"/>
      <c r="T335" s="11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1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1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1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1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</row>
    <row r="336">
      <c r="A336" s="7"/>
      <c r="B336" s="8"/>
      <c r="C336" s="8"/>
      <c r="D336" s="7"/>
      <c r="E336" s="7"/>
      <c r="F336" s="7"/>
      <c r="G336" s="9"/>
      <c r="H336" s="7"/>
      <c r="I336" s="7"/>
      <c r="J336" s="7"/>
      <c r="K336" s="7"/>
      <c r="L336" s="7"/>
      <c r="M336" s="7"/>
      <c r="N336" s="11"/>
      <c r="O336" s="10"/>
      <c r="P336" s="10"/>
      <c r="Q336" s="10"/>
      <c r="R336" s="10"/>
      <c r="S336" s="10"/>
      <c r="T336" s="11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1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1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1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1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</row>
    <row r="337">
      <c r="A337" s="7"/>
      <c r="B337" s="8"/>
      <c r="C337" s="8"/>
      <c r="D337" s="7"/>
      <c r="E337" s="7"/>
      <c r="F337" s="7"/>
      <c r="G337" s="9"/>
      <c r="H337" s="7"/>
      <c r="I337" s="7"/>
      <c r="J337" s="7"/>
      <c r="K337" s="7"/>
      <c r="L337" s="7"/>
      <c r="M337" s="7"/>
      <c r="N337" s="11"/>
      <c r="O337" s="10"/>
      <c r="P337" s="10"/>
      <c r="Q337" s="10"/>
      <c r="R337" s="10"/>
      <c r="S337" s="10"/>
      <c r="T337" s="11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1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1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1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1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</row>
    <row r="338">
      <c r="A338" s="7"/>
      <c r="B338" s="8"/>
      <c r="C338" s="8"/>
      <c r="D338" s="7"/>
      <c r="E338" s="7"/>
      <c r="F338" s="7"/>
      <c r="G338" s="9"/>
      <c r="H338" s="7"/>
      <c r="I338" s="7"/>
      <c r="J338" s="7"/>
      <c r="K338" s="7"/>
      <c r="L338" s="7"/>
      <c r="M338" s="7"/>
      <c r="N338" s="11"/>
      <c r="O338" s="10"/>
      <c r="P338" s="10"/>
      <c r="Q338" s="10"/>
      <c r="R338" s="10"/>
      <c r="S338" s="10"/>
      <c r="T338" s="11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1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1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1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1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</row>
    <row r="339">
      <c r="A339" s="7"/>
      <c r="B339" s="8"/>
      <c r="C339" s="8"/>
      <c r="D339" s="7"/>
      <c r="E339" s="7"/>
      <c r="F339" s="7"/>
      <c r="G339" s="9"/>
      <c r="H339" s="7"/>
      <c r="I339" s="7"/>
      <c r="J339" s="7"/>
      <c r="K339" s="7"/>
      <c r="L339" s="7"/>
      <c r="M339" s="7"/>
      <c r="N339" s="11"/>
      <c r="O339" s="10"/>
      <c r="P339" s="10"/>
      <c r="Q339" s="10"/>
      <c r="R339" s="10"/>
      <c r="S339" s="10"/>
      <c r="T339" s="11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1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1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1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1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</row>
    <row r="340">
      <c r="A340" s="7"/>
      <c r="B340" s="8"/>
      <c r="C340" s="8"/>
      <c r="D340" s="7"/>
      <c r="E340" s="7"/>
      <c r="F340" s="7"/>
      <c r="G340" s="9"/>
      <c r="H340" s="7"/>
      <c r="I340" s="7"/>
      <c r="J340" s="7"/>
      <c r="K340" s="7"/>
      <c r="L340" s="7"/>
      <c r="M340" s="7"/>
      <c r="N340" s="11"/>
      <c r="O340" s="10"/>
      <c r="P340" s="10"/>
      <c r="Q340" s="10"/>
      <c r="R340" s="10"/>
      <c r="S340" s="10"/>
      <c r="T340" s="11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1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1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1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1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</row>
    <row r="341">
      <c r="A341" s="7"/>
      <c r="B341" s="8"/>
      <c r="C341" s="8"/>
      <c r="D341" s="7"/>
      <c r="E341" s="7"/>
      <c r="F341" s="7"/>
      <c r="G341" s="9"/>
      <c r="H341" s="7"/>
      <c r="I341" s="7"/>
      <c r="J341" s="7"/>
      <c r="K341" s="7"/>
      <c r="L341" s="7"/>
      <c r="M341" s="7"/>
      <c r="N341" s="11"/>
      <c r="O341" s="10"/>
      <c r="P341" s="10"/>
      <c r="Q341" s="10"/>
      <c r="R341" s="10"/>
      <c r="S341" s="10"/>
      <c r="T341" s="11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1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1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1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1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</row>
    <row r="342">
      <c r="A342" s="7"/>
      <c r="B342" s="8"/>
      <c r="C342" s="8"/>
      <c r="D342" s="7"/>
      <c r="E342" s="7"/>
      <c r="F342" s="7"/>
      <c r="G342" s="9"/>
      <c r="H342" s="7"/>
      <c r="I342" s="7"/>
      <c r="J342" s="7"/>
      <c r="K342" s="7"/>
      <c r="L342" s="7"/>
      <c r="M342" s="7"/>
      <c r="N342" s="11"/>
      <c r="O342" s="10"/>
      <c r="P342" s="10"/>
      <c r="Q342" s="10"/>
      <c r="R342" s="10"/>
      <c r="S342" s="10"/>
      <c r="T342" s="11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1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1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1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1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</row>
    <row r="343">
      <c r="A343" s="7"/>
      <c r="B343" s="8"/>
      <c r="C343" s="8"/>
      <c r="D343" s="7"/>
      <c r="E343" s="7"/>
      <c r="F343" s="7"/>
      <c r="G343" s="9"/>
      <c r="H343" s="7"/>
      <c r="I343" s="7"/>
      <c r="J343" s="7"/>
      <c r="K343" s="7"/>
      <c r="L343" s="7"/>
      <c r="M343" s="7"/>
      <c r="N343" s="11"/>
      <c r="O343" s="10"/>
      <c r="P343" s="10"/>
      <c r="Q343" s="10"/>
      <c r="R343" s="10"/>
      <c r="S343" s="10"/>
      <c r="T343" s="11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1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1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1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1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</row>
    <row r="344">
      <c r="A344" s="7"/>
      <c r="B344" s="8"/>
      <c r="C344" s="8"/>
      <c r="D344" s="7"/>
      <c r="E344" s="7"/>
      <c r="F344" s="7"/>
      <c r="G344" s="9"/>
      <c r="H344" s="7"/>
      <c r="I344" s="7"/>
      <c r="J344" s="7"/>
      <c r="K344" s="7"/>
      <c r="L344" s="7"/>
      <c r="M344" s="7"/>
      <c r="N344" s="11"/>
      <c r="O344" s="10"/>
      <c r="P344" s="10"/>
      <c r="Q344" s="10"/>
      <c r="R344" s="10"/>
      <c r="S344" s="10"/>
      <c r="T344" s="11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1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1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1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1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</row>
    <row r="345">
      <c r="A345" s="7"/>
      <c r="B345" s="8"/>
      <c r="C345" s="8"/>
      <c r="D345" s="7"/>
      <c r="E345" s="7"/>
      <c r="F345" s="7"/>
      <c r="G345" s="9"/>
      <c r="H345" s="7"/>
      <c r="I345" s="7"/>
      <c r="J345" s="7"/>
      <c r="K345" s="7"/>
      <c r="L345" s="7"/>
      <c r="M345" s="7"/>
      <c r="N345" s="11"/>
      <c r="O345" s="10"/>
      <c r="P345" s="10"/>
      <c r="Q345" s="10"/>
      <c r="R345" s="10"/>
      <c r="S345" s="10"/>
      <c r="T345" s="11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1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1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1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1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</row>
    <row r="346">
      <c r="A346" s="7"/>
      <c r="B346" s="8"/>
      <c r="C346" s="8"/>
      <c r="D346" s="7"/>
      <c r="E346" s="7"/>
      <c r="F346" s="7"/>
      <c r="G346" s="9"/>
      <c r="H346" s="7"/>
      <c r="I346" s="7"/>
      <c r="J346" s="7"/>
      <c r="K346" s="7"/>
      <c r="L346" s="7"/>
      <c r="M346" s="7"/>
      <c r="N346" s="11"/>
      <c r="O346" s="10"/>
      <c r="P346" s="10"/>
      <c r="Q346" s="10"/>
      <c r="R346" s="10"/>
      <c r="S346" s="10"/>
      <c r="T346" s="11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1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1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1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1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</row>
    <row r="347">
      <c r="A347" s="7"/>
      <c r="B347" s="8"/>
      <c r="C347" s="8"/>
      <c r="D347" s="7"/>
      <c r="E347" s="7"/>
      <c r="F347" s="7"/>
      <c r="G347" s="9"/>
      <c r="H347" s="7"/>
      <c r="I347" s="7"/>
      <c r="J347" s="7"/>
      <c r="K347" s="7"/>
      <c r="L347" s="7"/>
      <c r="M347" s="7"/>
      <c r="N347" s="11"/>
      <c r="O347" s="10"/>
      <c r="P347" s="10"/>
      <c r="Q347" s="10"/>
      <c r="R347" s="10"/>
      <c r="S347" s="10"/>
      <c r="T347" s="11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1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1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1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1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</row>
    <row r="348">
      <c r="A348" s="7"/>
      <c r="B348" s="8"/>
      <c r="C348" s="8"/>
      <c r="D348" s="7"/>
      <c r="E348" s="7"/>
      <c r="F348" s="7"/>
      <c r="G348" s="9"/>
      <c r="H348" s="7"/>
      <c r="I348" s="7"/>
      <c r="J348" s="7"/>
      <c r="K348" s="7"/>
      <c r="L348" s="7"/>
      <c r="M348" s="7"/>
      <c r="N348" s="11"/>
      <c r="O348" s="10"/>
      <c r="P348" s="10"/>
      <c r="Q348" s="10"/>
      <c r="R348" s="10"/>
      <c r="S348" s="10"/>
      <c r="T348" s="11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1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1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1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1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</row>
    <row r="349">
      <c r="A349" s="7"/>
      <c r="B349" s="8"/>
      <c r="C349" s="8"/>
      <c r="D349" s="7"/>
      <c r="E349" s="7"/>
      <c r="F349" s="7"/>
      <c r="G349" s="9"/>
      <c r="H349" s="7"/>
      <c r="I349" s="7"/>
      <c r="J349" s="7"/>
      <c r="K349" s="7"/>
      <c r="L349" s="7"/>
      <c r="M349" s="7"/>
      <c r="N349" s="11"/>
      <c r="O349" s="10"/>
      <c r="P349" s="10"/>
      <c r="Q349" s="10"/>
      <c r="R349" s="10"/>
      <c r="S349" s="10"/>
      <c r="T349" s="11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1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1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1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1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</row>
    <row r="350">
      <c r="A350" s="7"/>
      <c r="B350" s="8"/>
      <c r="C350" s="8"/>
      <c r="D350" s="7"/>
      <c r="E350" s="7"/>
      <c r="F350" s="7"/>
      <c r="G350" s="9"/>
      <c r="H350" s="7"/>
      <c r="I350" s="7"/>
      <c r="J350" s="7"/>
      <c r="K350" s="7"/>
      <c r="L350" s="7"/>
      <c r="M350" s="7"/>
      <c r="N350" s="11"/>
      <c r="O350" s="10"/>
      <c r="P350" s="10"/>
      <c r="Q350" s="10"/>
      <c r="R350" s="10"/>
      <c r="S350" s="10"/>
      <c r="T350" s="11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1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1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1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1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</row>
    <row r="351">
      <c r="A351" s="7"/>
      <c r="B351" s="8"/>
      <c r="C351" s="8"/>
      <c r="D351" s="7"/>
      <c r="E351" s="7"/>
      <c r="F351" s="7"/>
      <c r="G351" s="9"/>
      <c r="H351" s="7"/>
      <c r="I351" s="7"/>
      <c r="J351" s="7"/>
      <c r="K351" s="7"/>
      <c r="L351" s="7"/>
      <c r="M351" s="7"/>
      <c r="N351" s="11"/>
      <c r="O351" s="10"/>
      <c r="P351" s="10"/>
      <c r="Q351" s="10"/>
      <c r="R351" s="10"/>
      <c r="S351" s="10"/>
      <c r="T351" s="11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1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1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1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1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</row>
    <row r="352">
      <c r="A352" s="7"/>
      <c r="B352" s="8"/>
      <c r="C352" s="8"/>
      <c r="D352" s="7"/>
      <c r="E352" s="7"/>
      <c r="F352" s="7"/>
      <c r="G352" s="9"/>
      <c r="H352" s="7"/>
      <c r="I352" s="7"/>
      <c r="J352" s="7"/>
      <c r="K352" s="7"/>
      <c r="L352" s="7"/>
      <c r="M352" s="7"/>
      <c r="N352" s="11"/>
      <c r="O352" s="10"/>
      <c r="P352" s="10"/>
      <c r="Q352" s="10"/>
      <c r="R352" s="10"/>
      <c r="S352" s="10"/>
      <c r="T352" s="11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1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1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1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1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</row>
    <row r="353">
      <c r="A353" s="7"/>
      <c r="B353" s="8"/>
      <c r="C353" s="8"/>
      <c r="D353" s="7"/>
      <c r="E353" s="7"/>
      <c r="F353" s="7"/>
      <c r="G353" s="9"/>
      <c r="H353" s="7"/>
      <c r="I353" s="7"/>
      <c r="J353" s="7"/>
      <c r="K353" s="7"/>
      <c r="L353" s="7"/>
      <c r="M353" s="7"/>
      <c r="N353" s="11"/>
      <c r="O353" s="10"/>
      <c r="P353" s="10"/>
      <c r="Q353" s="10"/>
      <c r="R353" s="10"/>
      <c r="S353" s="10"/>
      <c r="T353" s="11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1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1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1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1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</row>
    <row r="354">
      <c r="A354" s="7"/>
      <c r="B354" s="8"/>
      <c r="C354" s="8"/>
      <c r="D354" s="7"/>
      <c r="E354" s="7"/>
      <c r="F354" s="7"/>
      <c r="G354" s="9"/>
      <c r="H354" s="7"/>
      <c r="I354" s="7"/>
      <c r="J354" s="7"/>
      <c r="K354" s="7"/>
      <c r="L354" s="7"/>
      <c r="M354" s="7"/>
      <c r="N354" s="11"/>
      <c r="O354" s="10"/>
      <c r="P354" s="10"/>
      <c r="Q354" s="10"/>
      <c r="R354" s="10"/>
      <c r="S354" s="10"/>
      <c r="T354" s="11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1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1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1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1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</row>
    <row r="355">
      <c r="A355" s="7"/>
      <c r="B355" s="8"/>
      <c r="C355" s="8"/>
      <c r="D355" s="7"/>
      <c r="E355" s="7"/>
      <c r="F355" s="7"/>
      <c r="G355" s="9"/>
      <c r="H355" s="7"/>
      <c r="I355" s="7"/>
      <c r="J355" s="7"/>
      <c r="K355" s="7"/>
      <c r="L355" s="7"/>
      <c r="M355" s="7"/>
      <c r="N355" s="11"/>
      <c r="O355" s="10"/>
      <c r="P355" s="10"/>
      <c r="Q355" s="10"/>
      <c r="R355" s="10"/>
      <c r="S355" s="10"/>
      <c r="T355" s="11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1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1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1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1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</row>
    <row r="356">
      <c r="A356" s="7"/>
      <c r="B356" s="8"/>
      <c r="C356" s="8"/>
      <c r="D356" s="7"/>
      <c r="E356" s="7"/>
      <c r="F356" s="7"/>
      <c r="G356" s="9"/>
      <c r="H356" s="7"/>
      <c r="I356" s="7"/>
      <c r="J356" s="7"/>
      <c r="K356" s="7"/>
      <c r="L356" s="7"/>
      <c r="M356" s="7"/>
      <c r="N356" s="11"/>
      <c r="O356" s="10"/>
      <c r="P356" s="10"/>
      <c r="Q356" s="10"/>
      <c r="R356" s="10"/>
      <c r="S356" s="10"/>
      <c r="T356" s="11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1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1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1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1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</row>
    <row r="357">
      <c r="A357" s="7"/>
      <c r="B357" s="8"/>
      <c r="C357" s="8"/>
      <c r="D357" s="7"/>
      <c r="E357" s="7"/>
      <c r="F357" s="7"/>
      <c r="G357" s="9"/>
      <c r="H357" s="7"/>
      <c r="I357" s="7"/>
      <c r="J357" s="7"/>
      <c r="K357" s="7"/>
      <c r="L357" s="7"/>
      <c r="M357" s="7"/>
      <c r="N357" s="11"/>
      <c r="O357" s="10"/>
      <c r="P357" s="10"/>
      <c r="Q357" s="10"/>
      <c r="R357" s="10"/>
      <c r="S357" s="10"/>
      <c r="T357" s="11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1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1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1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1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</row>
    <row r="358">
      <c r="A358" s="7"/>
      <c r="B358" s="8"/>
      <c r="C358" s="8"/>
      <c r="D358" s="7"/>
      <c r="E358" s="7"/>
      <c r="F358" s="7"/>
      <c r="G358" s="9"/>
      <c r="H358" s="7"/>
      <c r="I358" s="7"/>
      <c r="J358" s="7"/>
      <c r="K358" s="7"/>
      <c r="L358" s="7"/>
      <c r="M358" s="7"/>
      <c r="N358" s="11"/>
      <c r="O358" s="10"/>
      <c r="P358" s="10"/>
      <c r="Q358" s="10"/>
      <c r="R358" s="10"/>
      <c r="S358" s="10"/>
      <c r="T358" s="11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1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1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1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1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</row>
    <row r="359">
      <c r="A359" s="7"/>
      <c r="B359" s="8"/>
      <c r="C359" s="8"/>
      <c r="D359" s="7"/>
      <c r="E359" s="7"/>
      <c r="F359" s="7"/>
      <c r="G359" s="9"/>
      <c r="H359" s="7"/>
      <c r="I359" s="7"/>
      <c r="J359" s="7"/>
      <c r="K359" s="7"/>
      <c r="L359" s="7"/>
      <c r="M359" s="7"/>
      <c r="N359" s="11"/>
      <c r="O359" s="10"/>
      <c r="P359" s="10"/>
      <c r="Q359" s="10"/>
      <c r="R359" s="10"/>
      <c r="S359" s="10"/>
      <c r="T359" s="11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1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1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1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1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</row>
    <row r="360">
      <c r="A360" s="7"/>
      <c r="B360" s="8"/>
      <c r="C360" s="8"/>
      <c r="D360" s="7"/>
      <c r="E360" s="7"/>
      <c r="F360" s="7"/>
      <c r="G360" s="9"/>
      <c r="H360" s="7"/>
      <c r="I360" s="7"/>
      <c r="J360" s="7"/>
      <c r="K360" s="7"/>
      <c r="L360" s="7"/>
      <c r="M360" s="7"/>
      <c r="N360" s="11"/>
      <c r="O360" s="10"/>
      <c r="P360" s="10"/>
      <c r="Q360" s="10"/>
      <c r="R360" s="10"/>
      <c r="S360" s="10"/>
      <c r="T360" s="11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1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1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1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1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</row>
    <row r="361">
      <c r="A361" s="7"/>
      <c r="B361" s="8"/>
      <c r="C361" s="8"/>
      <c r="D361" s="7"/>
      <c r="E361" s="7"/>
      <c r="F361" s="7"/>
      <c r="G361" s="9"/>
      <c r="H361" s="7"/>
      <c r="I361" s="7"/>
      <c r="J361" s="7"/>
      <c r="K361" s="7"/>
      <c r="L361" s="7"/>
      <c r="M361" s="7"/>
      <c r="N361" s="11"/>
      <c r="O361" s="10"/>
      <c r="P361" s="10"/>
      <c r="Q361" s="10"/>
      <c r="R361" s="10"/>
      <c r="S361" s="10"/>
      <c r="T361" s="11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1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1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1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1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</row>
    <row r="362">
      <c r="A362" s="7"/>
      <c r="B362" s="8"/>
      <c r="C362" s="8"/>
      <c r="D362" s="7"/>
      <c r="E362" s="7"/>
      <c r="F362" s="7"/>
      <c r="G362" s="9"/>
      <c r="H362" s="7"/>
      <c r="I362" s="7"/>
      <c r="J362" s="7"/>
      <c r="K362" s="7"/>
      <c r="L362" s="7"/>
      <c r="M362" s="7"/>
      <c r="N362" s="11"/>
      <c r="O362" s="10"/>
      <c r="P362" s="10"/>
      <c r="Q362" s="10"/>
      <c r="R362" s="10"/>
      <c r="S362" s="10"/>
      <c r="T362" s="11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1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1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1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1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</row>
    <row r="363">
      <c r="A363" s="7"/>
      <c r="B363" s="8"/>
      <c r="C363" s="8"/>
      <c r="D363" s="7"/>
      <c r="E363" s="7"/>
      <c r="F363" s="7"/>
      <c r="G363" s="9"/>
      <c r="H363" s="7"/>
      <c r="I363" s="7"/>
      <c r="J363" s="7"/>
      <c r="K363" s="7"/>
      <c r="L363" s="7"/>
      <c r="M363" s="7"/>
      <c r="N363" s="11"/>
      <c r="O363" s="10"/>
      <c r="P363" s="10"/>
      <c r="Q363" s="10"/>
      <c r="R363" s="10"/>
      <c r="S363" s="10"/>
      <c r="T363" s="11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1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1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1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1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</row>
    <row r="364">
      <c r="A364" s="7"/>
      <c r="B364" s="8"/>
      <c r="C364" s="8"/>
      <c r="D364" s="7"/>
      <c r="E364" s="7"/>
      <c r="F364" s="7"/>
      <c r="G364" s="9"/>
      <c r="H364" s="7"/>
      <c r="I364" s="7"/>
      <c r="J364" s="7"/>
      <c r="K364" s="7"/>
      <c r="L364" s="7"/>
      <c r="M364" s="7"/>
      <c r="N364" s="11"/>
      <c r="O364" s="10"/>
      <c r="P364" s="10"/>
      <c r="Q364" s="10"/>
      <c r="R364" s="10"/>
      <c r="S364" s="10"/>
      <c r="T364" s="11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1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1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1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1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</row>
    <row r="365">
      <c r="A365" s="7"/>
      <c r="B365" s="8"/>
      <c r="C365" s="8"/>
      <c r="D365" s="7"/>
      <c r="E365" s="7"/>
      <c r="F365" s="7"/>
      <c r="G365" s="9"/>
      <c r="H365" s="7"/>
      <c r="I365" s="7"/>
      <c r="J365" s="7"/>
      <c r="K365" s="7"/>
      <c r="L365" s="7"/>
      <c r="M365" s="7"/>
      <c r="N365" s="11"/>
      <c r="O365" s="10"/>
      <c r="P365" s="10"/>
      <c r="Q365" s="10"/>
      <c r="R365" s="10"/>
      <c r="S365" s="10"/>
      <c r="T365" s="11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1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1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1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1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</row>
    <row r="366">
      <c r="A366" s="7"/>
      <c r="B366" s="8"/>
      <c r="C366" s="8"/>
      <c r="D366" s="7"/>
      <c r="E366" s="7"/>
      <c r="F366" s="7"/>
      <c r="G366" s="9"/>
      <c r="H366" s="7"/>
      <c r="I366" s="7"/>
      <c r="J366" s="7"/>
      <c r="K366" s="7"/>
      <c r="L366" s="7"/>
      <c r="M366" s="7"/>
      <c r="N366" s="11"/>
      <c r="O366" s="10"/>
      <c r="P366" s="10"/>
      <c r="Q366" s="10"/>
      <c r="R366" s="10"/>
      <c r="S366" s="10"/>
      <c r="T366" s="11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1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1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1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1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</row>
    <row r="367">
      <c r="A367" s="7"/>
      <c r="B367" s="8"/>
      <c r="C367" s="8"/>
      <c r="D367" s="7"/>
      <c r="E367" s="7"/>
      <c r="F367" s="7"/>
      <c r="G367" s="9"/>
      <c r="H367" s="7"/>
      <c r="I367" s="7"/>
      <c r="J367" s="7"/>
      <c r="K367" s="7"/>
      <c r="L367" s="7"/>
      <c r="M367" s="7"/>
      <c r="N367" s="11"/>
      <c r="O367" s="10"/>
      <c r="P367" s="10"/>
      <c r="Q367" s="10"/>
      <c r="R367" s="10"/>
      <c r="S367" s="10"/>
      <c r="T367" s="11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1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1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1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1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</row>
    <row r="368">
      <c r="A368" s="7"/>
      <c r="B368" s="8"/>
      <c r="C368" s="8"/>
      <c r="D368" s="7"/>
      <c r="E368" s="7"/>
      <c r="F368" s="7"/>
      <c r="G368" s="9"/>
      <c r="H368" s="7"/>
      <c r="I368" s="7"/>
      <c r="J368" s="7"/>
      <c r="K368" s="7"/>
      <c r="L368" s="7"/>
      <c r="M368" s="7"/>
      <c r="N368" s="11"/>
      <c r="O368" s="10"/>
      <c r="P368" s="10"/>
      <c r="Q368" s="10"/>
      <c r="R368" s="10"/>
      <c r="S368" s="10"/>
      <c r="T368" s="11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1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1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1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1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</row>
    <row r="369">
      <c r="A369" s="7"/>
      <c r="B369" s="8"/>
      <c r="C369" s="8"/>
      <c r="D369" s="7"/>
      <c r="E369" s="7"/>
      <c r="F369" s="7"/>
      <c r="G369" s="9"/>
      <c r="H369" s="7"/>
      <c r="I369" s="7"/>
      <c r="J369" s="7"/>
      <c r="K369" s="7"/>
      <c r="L369" s="7"/>
      <c r="M369" s="7"/>
      <c r="N369" s="11"/>
      <c r="O369" s="10"/>
      <c r="P369" s="10"/>
      <c r="Q369" s="10"/>
      <c r="R369" s="10"/>
      <c r="S369" s="10"/>
      <c r="T369" s="11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1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1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1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1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</row>
    <row r="370">
      <c r="A370" s="7"/>
      <c r="B370" s="8"/>
      <c r="C370" s="8"/>
      <c r="D370" s="7"/>
      <c r="E370" s="7"/>
      <c r="F370" s="7"/>
      <c r="G370" s="9"/>
      <c r="H370" s="7"/>
      <c r="I370" s="7"/>
      <c r="J370" s="7"/>
      <c r="K370" s="7"/>
      <c r="L370" s="7"/>
      <c r="M370" s="7"/>
      <c r="N370" s="11"/>
      <c r="O370" s="10"/>
      <c r="P370" s="10"/>
      <c r="Q370" s="10"/>
      <c r="R370" s="10"/>
      <c r="S370" s="10"/>
      <c r="T370" s="11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1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1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1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1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</row>
    <row r="371">
      <c r="A371" s="7"/>
      <c r="B371" s="8"/>
      <c r="C371" s="8"/>
      <c r="D371" s="7"/>
      <c r="E371" s="7"/>
      <c r="F371" s="7"/>
      <c r="G371" s="9"/>
      <c r="H371" s="7"/>
      <c r="I371" s="7"/>
      <c r="J371" s="7"/>
      <c r="K371" s="7"/>
      <c r="L371" s="7"/>
      <c r="M371" s="7"/>
      <c r="N371" s="11"/>
      <c r="O371" s="10"/>
      <c r="P371" s="10"/>
      <c r="Q371" s="10"/>
      <c r="R371" s="10"/>
      <c r="S371" s="10"/>
      <c r="T371" s="11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1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1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1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1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</row>
    <row r="372">
      <c r="A372" s="7"/>
      <c r="B372" s="8"/>
      <c r="C372" s="8"/>
      <c r="D372" s="7"/>
      <c r="E372" s="7"/>
      <c r="F372" s="7"/>
      <c r="G372" s="9"/>
      <c r="H372" s="7"/>
      <c r="I372" s="7"/>
      <c r="J372" s="7"/>
      <c r="K372" s="7"/>
      <c r="L372" s="7"/>
      <c r="M372" s="7"/>
      <c r="N372" s="11"/>
      <c r="O372" s="10"/>
      <c r="P372" s="10"/>
      <c r="Q372" s="10"/>
      <c r="R372" s="10"/>
      <c r="S372" s="10"/>
      <c r="T372" s="11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1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1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1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1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</row>
    <row r="373">
      <c r="A373" s="7"/>
      <c r="B373" s="8"/>
      <c r="C373" s="8"/>
      <c r="D373" s="7"/>
      <c r="E373" s="7"/>
      <c r="F373" s="7"/>
      <c r="G373" s="9"/>
      <c r="H373" s="7"/>
      <c r="I373" s="7"/>
      <c r="J373" s="7"/>
      <c r="K373" s="7"/>
      <c r="L373" s="7"/>
      <c r="M373" s="7"/>
      <c r="N373" s="11"/>
      <c r="O373" s="10"/>
      <c r="P373" s="10"/>
      <c r="Q373" s="10"/>
      <c r="R373" s="10"/>
      <c r="S373" s="10"/>
      <c r="T373" s="11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1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1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1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1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</row>
    <row r="374">
      <c r="A374" s="7"/>
      <c r="B374" s="8"/>
      <c r="C374" s="8"/>
      <c r="D374" s="7"/>
      <c r="E374" s="7"/>
      <c r="F374" s="7"/>
      <c r="G374" s="9"/>
      <c r="H374" s="7"/>
      <c r="I374" s="7"/>
      <c r="J374" s="7"/>
      <c r="K374" s="7"/>
      <c r="L374" s="7"/>
      <c r="M374" s="7"/>
      <c r="N374" s="11"/>
      <c r="O374" s="10"/>
      <c r="P374" s="10"/>
      <c r="Q374" s="10"/>
      <c r="R374" s="10"/>
      <c r="S374" s="10"/>
      <c r="T374" s="11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1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1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1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1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</row>
    <row r="375">
      <c r="A375" s="7"/>
      <c r="B375" s="8"/>
      <c r="C375" s="8"/>
      <c r="D375" s="7"/>
      <c r="E375" s="7"/>
      <c r="F375" s="7"/>
      <c r="G375" s="9"/>
      <c r="H375" s="7"/>
      <c r="I375" s="7"/>
      <c r="J375" s="7"/>
      <c r="K375" s="7"/>
      <c r="L375" s="7"/>
      <c r="M375" s="7"/>
      <c r="N375" s="11"/>
      <c r="O375" s="10"/>
      <c r="P375" s="10"/>
      <c r="Q375" s="10"/>
      <c r="R375" s="10"/>
      <c r="S375" s="10"/>
      <c r="T375" s="11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1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1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1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1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</row>
    <row r="376">
      <c r="A376" s="7"/>
      <c r="B376" s="8"/>
      <c r="C376" s="8"/>
      <c r="D376" s="7"/>
      <c r="E376" s="7"/>
      <c r="F376" s="7"/>
      <c r="G376" s="9"/>
      <c r="H376" s="7"/>
      <c r="I376" s="7"/>
      <c r="J376" s="7"/>
      <c r="K376" s="7"/>
      <c r="L376" s="7"/>
      <c r="M376" s="7"/>
      <c r="N376" s="11"/>
      <c r="O376" s="10"/>
      <c r="P376" s="10"/>
      <c r="Q376" s="10"/>
      <c r="R376" s="10"/>
      <c r="S376" s="10"/>
      <c r="T376" s="11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1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1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1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1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</row>
    <row r="377">
      <c r="A377" s="7"/>
      <c r="B377" s="8"/>
      <c r="C377" s="8"/>
      <c r="D377" s="7"/>
      <c r="E377" s="7"/>
      <c r="F377" s="7"/>
      <c r="G377" s="9"/>
      <c r="H377" s="7"/>
      <c r="I377" s="7"/>
      <c r="J377" s="7"/>
      <c r="K377" s="7"/>
      <c r="L377" s="7"/>
      <c r="M377" s="7"/>
      <c r="N377" s="11"/>
      <c r="O377" s="10"/>
      <c r="P377" s="10"/>
      <c r="Q377" s="10"/>
      <c r="R377" s="10"/>
      <c r="S377" s="10"/>
      <c r="T377" s="11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1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1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1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1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</row>
    <row r="378">
      <c r="A378" s="7"/>
      <c r="B378" s="8"/>
      <c r="C378" s="8"/>
      <c r="D378" s="7"/>
      <c r="E378" s="7"/>
      <c r="F378" s="7"/>
      <c r="G378" s="9"/>
      <c r="H378" s="7"/>
      <c r="I378" s="7"/>
      <c r="J378" s="7"/>
      <c r="K378" s="7"/>
      <c r="L378" s="7"/>
      <c r="M378" s="7"/>
      <c r="N378" s="11"/>
      <c r="O378" s="10"/>
      <c r="P378" s="10"/>
      <c r="Q378" s="10"/>
      <c r="R378" s="10"/>
      <c r="S378" s="10"/>
      <c r="T378" s="11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1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1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1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1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</row>
    <row r="379">
      <c r="A379" s="7"/>
      <c r="B379" s="8"/>
      <c r="C379" s="8"/>
      <c r="D379" s="7"/>
      <c r="E379" s="7"/>
      <c r="F379" s="7"/>
      <c r="G379" s="9"/>
      <c r="H379" s="7"/>
      <c r="I379" s="7"/>
      <c r="J379" s="7"/>
      <c r="K379" s="7"/>
      <c r="L379" s="7"/>
      <c r="M379" s="7"/>
      <c r="N379" s="11"/>
      <c r="O379" s="10"/>
      <c r="P379" s="10"/>
      <c r="Q379" s="10"/>
      <c r="R379" s="10"/>
      <c r="S379" s="10"/>
      <c r="T379" s="11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1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1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1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1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</row>
    <row r="380">
      <c r="A380" s="7"/>
      <c r="B380" s="8"/>
      <c r="C380" s="8"/>
      <c r="D380" s="7"/>
      <c r="E380" s="7"/>
      <c r="F380" s="7"/>
      <c r="G380" s="9"/>
      <c r="H380" s="7"/>
      <c r="I380" s="7"/>
      <c r="J380" s="7"/>
      <c r="K380" s="7"/>
      <c r="L380" s="7"/>
      <c r="M380" s="7"/>
      <c r="N380" s="11"/>
      <c r="O380" s="10"/>
      <c r="P380" s="10"/>
      <c r="Q380" s="10"/>
      <c r="R380" s="10"/>
      <c r="S380" s="10"/>
      <c r="T380" s="11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1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1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1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1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</row>
    <row r="381">
      <c r="A381" s="7"/>
      <c r="B381" s="8"/>
      <c r="C381" s="8"/>
      <c r="D381" s="7"/>
      <c r="E381" s="7"/>
      <c r="F381" s="7"/>
      <c r="G381" s="9"/>
      <c r="H381" s="7"/>
      <c r="I381" s="7"/>
      <c r="J381" s="7"/>
      <c r="K381" s="7"/>
      <c r="L381" s="7"/>
      <c r="M381" s="7"/>
      <c r="N381" s="11"/>
      <c r="O381" s="10"/>
      <c r="P381" s="10"/>
      <c r="Q381" s="10"/>
      <c r="R381" s="10"/>
      <c r="S381" s="10"/>
      <c r="T381" s="11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1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1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1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1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</row>
    <row r="382">
      <c r="A382" s="7"/>
      <c r="B382" s="8"/>
      <c r="C382" s="8"/>
      <c r="D382" s="7"/>
      <c r="E382" s="7"/>
      <c r="F382" s="7"/>
      <c r="G382" s="9"/>
      <c r="H382" s="7"/>
      <c r="I382" s="7"/>
      <c r="J382" s="7"/>
      <c r="K382" s="7"/>
      <c r="L382" s="7"/>
      <c r="M382" s="7"/>
      <c r="N382" s="11"/>
      <c r="O382" s="10"/>
      <c r="P382" s="10"/>
      <c r="Q382" s="10"/>
      <c r="R382" s="10"/>
      <c r="S382" s="10"/>
      <c r="T382" s="11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1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1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1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1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</row>
    <row r="383">
      <c r="A383" s="7"/>
      <c r="B383" s="8"/>
      <c r="C383" s="8"/>
      <c r="D383" s="7"/>
      <c r="E383" s="7"/>
      <c r="F383" s="7"/>
      <c r="G383" s="9"/>
      <c r="H383" s="7"/>
      <c r="I383" s="7"/>
      <c r="J383" s="7"/>
      <c r="K383" s="7"/>
      <c r="L383" s="7"/>
      <c r="M383" s="7"/>
      <c r="N383" s="11"/>
      <c r="O383" s="10"/>
      <c r="P383" s="10"/>
      <c r="Q383" s="10"/>
      <c r="R383" s="10"/>
      <c r="S383" s="10"/>
      <c r="T383" s="11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1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1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1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1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</row>
    <row r="384">
      <c r="A384" s="7"/>
      <c r="B384" s="8"/>
      <c r="C384" s="8"/>
      <c r="D384" s="7"/>
      <c r="E384" s="7"/>
      <c r="F384" s="7"/>
      <c r="G384" s="9"/>
      <c r="H384" s="7"/>
      <c r="I384" s="7"/>
      <c r="J384" s="7"/>
      <c r="K384" s="7"/>
      <c r="L384" s="7"/>
      <c r="M384" s="7"/>
      <c r="N384" s="11"/>
      <c r="O384" s="10"/>
      <c r="P384" s="10"/>
      <c r="Q384" s="10"/>
      <c r="R384" s="10"/>
      <c r="S384" s="10"/>
      <c r="T384" s="11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1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1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1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1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</row>
    <row r="385">
      <c r="A385" s="7"/>
      <c r="B385" s="8"/>
      <c r="C385" s="8"/>
      <c r="D385" s="7"/>
      <c r="E385" s="7"/>
      <c r="F385" s="7"/>
      <c r="G385" s="9"/>
      <c r="H385" s="7"/>
      <c r="I385" s="7"/>
      <c r="J385" s="7"/>
      <c r="K385" s="7"/>
      <c r="L385" s="7"/>
      <c r="M385" s="7"/>
      <c r="N385" s="11"/>
      <c r="O385" s="10"/>
      <c r="P385" s="10"/>
      <c r="Q385" s="10"/>
      <c r="R385" s="10"/>
      <c r="S385" s="10"/>
      <c r="T385" s="11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1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1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1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1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</row>
    <row r="386">
      <c r="A386" s="7"/>
      <c r="B386" s="8"/>
      <c r="C386" s="8"/>
      <c r="D386" s="7"/>
      <c r="E386" s="7"/>
      <c r="F386" s="7"/>
      <c r="G386" s="9"/>
      <c r="H386" s="7"/>
      <c r="I386" s="7"/>
      <c r="J386" s="7"/>
      <c r="K386" s="7"/>
      <c r="L386" s="7"/>
      <c r="M386" s="7"/>
      <c r="N386" s="11"/>
      <c r="O386" s="10"/>
      <c r="P386" s="10"/>
      <c r="Q386" s="10"/>
      <c r="R386" s="10"/>
      <c r="S386" s="10"/>
      <c r="T386" s="11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1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1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1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1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</row>
    <row r="387">
      <c r="A387" s="7"/>
      <c r="B387" s="8"/>
      <c r="C387" s="8"/>
      <c r="D387" s="7"/>
      <c r="E387" s="7"/>
      <c r="F387" s="7"/>
      <c r="G387" s="9"/>
      <c r="H387" s="7"/>
      <c r="I387" s="7"/>
      <c r="J387" s="7"/>
      <c r="K387" s="7"/>
      <c r="L387" s="7"/>
      <c r="M387" s="7"/>
      <c r="N387" s="11"/>
      <c r="O387" s="10"/>
      <c r="P387" s="10"/>
      <c r="Q387" s="10"/>
      <c r="R387" s="10"/>
      <c r="S387" s="10"/>
      <c r="T387" s="11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1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1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1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1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</row>
    <row r="388">
      <c r="A388" s="7"/>
      <c r="B388" s="8"/>
      <c r="C388" s="8"/>
      <c r="D388" s="7"/>
      <c r="E388" s="7"/>
      <c r="F388" s="7"/>
      <c r="G388" s="9"/>
      <c r="H388" s="7"/>
      <c r="I388" s="7"/>
      <c r="J388" s="7"/>
      <c r="K388" s="7"/>
      <c r="L388" s="7"/>
      <c r="M388" s="7"/>
      <c r="N388" s="11"/>
      <c r="O388" s="10"/>
      <c r="P388" s="10"/>
      <c r="Q388" s="10"/>
      <c r="R388" s="10"/>
      <c r="S388" s="10"/>
      <c r="T388" s="11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1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1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1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1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</row>
    <row r="389">
      <c r="A389" s="7"/>
      <c r="B389" s="8"/>
      <c r="C389" s="8"/>
      <c r="D389" s="7"/>
      <c r="E389" s="7"/>
      <c r="F389" s="7"/>
      <c r="G389" s="9"/>
      <c r="H389" s="7"/>
      <c r="I389" s="7"/>
      <c r="J389" s="7"/>
      <c r="K389" s="7"/>
      <c r="L389" s="7"/>
      <c r="M389" s="7"/>
      <c r="N389" s="11"/>
      <c r="O389" s="10"/>
      <c r="P389" s="10"/>
      <c r="Q389" s="10"/>
      <c r="R389" s="10"/>
      <c r="S389" s="10"/>
      <c r="T389" s="11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1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1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1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1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</row>
    <row r="390">
      <c r="A390" s="7"/>
      <c r="B390" s="8"/>
      <c r="C390" s="8"/>
      <c r="D390" s="7"/>
      <c r="E390" s="7"/>
      <c r="F390" s="7"/>
      <c r="G390" s="9"/>
      <c r="H390" s="7"/>
      <c r="I390" s="7"/>
      <c r="J390" s="7"/>
      <c r="K390" s="7"/>
      <c r="L390" s="7"/>
      <c r="M390" s="7"/>
      <c r="N390" s="11"/>
      <c r="O390" s="10"/>
      <c r="P390" s="10"/>
      <c r="Q390" s="10"/>
      <c r="R390" s="10"/>
      <c r="S390" s="10"/>
      <c r="T390" s="11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1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1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1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1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</row>
    <row r="391">
      <c r="A391" s="7"/>
      <c r="B391" s="8"/>
      <c r="C391" s="8"/>
      <c r="D391" s="7"/>
      <c r="E391" s="7"/>
      <c r="F391" s="7"/>
      <c r="G391" s="9"/>
      <c r="H391" s="7"/>
      <c r="I391" s="7"/>
      <c r="J391" s="7"/>
      <c r="K391" s="7"/>
      <c r="L391" s="7"/>
      <c r="M391" s="7"/>
      <c r="N391" s="11"/>
      <c r="O391" s="10"/>
      <c r="P391" s="10"/>
      <c r="Q391" s="10"/>
      <c r="R391" s="10"/>
      <c r="S391" s="10"/>
      <c r="T391" s="11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1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1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1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1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</row>
    <row r="392">
      <c r="A392" s="7"/>
      <c r="B392" s="8"/>
      <c r="C392" s="8"/>
      <c r="D392" s="7"/>
      <c r="E392" s="7"/>
      <c r="F392" s="7"/>
      <c r="G392" s="9"/>
      <c r="H392" s="7"/>
      <c r="I392" s="7"/>
      <c r="J392" s="7"/>
      <c r="K392" s="7"/>
      <c r="L392" s="7"/>
      <c r="M392" s="7"/>
      <c r="N392" s="11"/>
      <c r="O392" s="10"/>
      <c r="P392" s="10"/>
      <c r="Q392" s="10"/>
      <c r="R392" s="10"/>
      <c r="S392" s="10"/>
      <c r="T392" s="11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1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1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1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1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</row>
    <row r="393">
      <c r="A393" s="7"/>
      <c r="B393" s="8"/>
      <c r="C393" s="8"/>
      <c r="D393" s="7"/>
      <c r="E393" s="7"/>
      <c r="F393" s="7"/>
      <c r="G393" s="9"/>
      <c r="H393" s="7"/>
      <c r="I393" s="7"/>
      <c r="J393" s="7"/>
      <c r="K393" s="7"/>
      <c r="L393" s="7"/>
      <c r="M393" s="7"/>
      <c r="N393" s="11"/>
      <c r="O393" s="10"/>
      <c r="P393" s="10"/>
      <c r="Q393" s="10"/>
      <c r="R393" s="10"/>
      <c r="S393" s="10"/>
      <c r="T393" s="11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1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1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1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1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</row>
    <row r="394">
      <c r="A394" s="7"/>
      <c r="B394" s="8"/>
      <c r="C394" s="8"/>
      <c r="D394" s="7"/>
      <c r="E394" s="7"/>
      <c r="F394" s="7"/>
      <c r="G394" s="9"/>
      <c r="H394" s="7"/>
      <c r="I394" s="7"/>
      <c r="J394" s="7"/>
      <c r="K394" s="7"/>
      <c r="L394" s="7"/>
      <c r="M394" s="7"/>
      <c r="N394" s="11"/>
      <c r="O394" s="10"/>
      <c r="P394" s="10"/>
      <c r="Q394" s="10"/>
      <c r="R394" s="10"/>
      <c r="S394" s="10"/>
      <c r="T394" s="11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1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1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1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1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</row>
    <row r="395">
      <c r="A395" s="7"/>
      <c r="B395" s="8"/>
      <c r="C395" s="8"/>
      <c r="D395" s="7"/>
      <c r="E395" s="7"/>
      <c r="F395" s="7"/>
      <c r="G395" s="9"/>
      <c r="H395" s="7"/>
      <c r="I395" s="7"/>
      <c r="J395" s="7"/>
      <c r="K395" s="7"/>
      <c r="L395" s="7"/>
      <c r="M395" s="7"/>
      <c r="N395" s="11"/>
      <c r="O395" s="10"/>
      <c r="P395" s="10"/>
      <c r="Q395" s="10"/>
      <c r="R395" s="10"/>
      <c r="S395" s="10"/>
      <c r="T395" s="11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1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1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1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1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</row>
    <row r="396">
      <c r="A396" s="7"/>
      <c r="B396" s="8"/>
      <c r="C396" s="8"/>
      <c r="D396" s="7"/>
      <c r="E396" s="7"/>
      <c r="F396" s="7"/>
      <c r="G396" s="9"/>
      <c r="H396" s="7"/>
      <c r="I396" s="7"/>
      <c r="J396" s="7"/>
      <c r="K396" s="7"/>
      <c r="L396" s="7"/>
      <c r="M396" s="7"/>
      <c r="N396" s="11"/>
      <c r="O396" s="10"/>
      <c r="P396" s="10"/>
      <c r="Q396" s="10"/>
      <c r="R396" s="10"/>
      <c r="S396" s="10"/>
      <c r="T396" s="11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1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1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1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1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</row>
    <row r="397">
      <c r="A397" s="7"/>
      <c r="B397" s="8"/>
      <c r="C397" s="8"/>
      <c r="D397" s="7"/>
      <c r="E397" s="7"/>
      <c r="F397" s="7"/>
      <c r="G397" s="9"/>
      <c r="H397" s="7"/>
      <c r="I397" s="7"/>
      <c r="J397" s="7"/>
      <c r="K397" s="7"/>
      <c r="L397" s="7"/>
      <c r="M397" s="7"/>
      <c r="N397" s="11"/>
      <c r="O397" s="10"/>
      <c r="P397" s="10"/>
      <c r="Q397" s="10"/>
      <c r="R397" s="10"/>
      <c r="S397" s="10"/>
      <c r="T397" s="11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1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1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1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1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</row>
    <row r="398">
      <c r="A398" s="7"/>
      <c r="B398" s="8"/>
      <c r="C398" s="8"/>
      <c r="D398" s="7"/>
      <c r="E398" s="7"/>
      <c r="F398" s="7"/>
      <c r="G398" s="9"/>
      <c r="H398" s="7"/>
      <c r="I398" s="7"/>
      <c r="J398" s="7"/>
      <c r="K398" s="7"/>
      <c r="L398" s="7"/>
      <c r="M398" s="7"/>
      <c r="N398" s="11"/>
      <c r="O398" s="10"/>
      <c r="P398" s="10"/>
      <c r="Q398" s="10"/>
      <c r="R398" s="10"/>
      <c r="S398" s="10"/>
      <c r="T398" s="11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1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1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1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1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</row>
    <row r="399">
      <c r="A399" s="7"/>
      <c r="B399" s="8"/>
      <c r="C399" s="8"/>
      <c r="D399" s="7"/>
      <c r="E399" s="7"/>
      <c r="F399" s="7"/>
      <c r="G399" s="9"/>
      <c r="H399" s="7"/>
      <c r="I399" s="7"/>
      <c r="J399" s="7"/>
      <c r="K399" s="7"/>
      <c r="L399" s="7"/>
      <c r="M399" s="7"/>
      <c r="N399" s="11"/>
      <c r="O399" s="10"/>
      <c r="P399" s="10"/>
      <c r="Q399" s="10"/>
      <c r="R399" s="10"/>
      <c r="S399" s="10"/>
      <c r="T399" s="11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1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1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1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1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</row>
    <row r="400">
      <c r="A400" s="7"/>
      <c r="B400" s="8"/>
      <c r="C400" s="8"/>
      <c r="D400" s="7"/>
      <c r="E400" s="7"/>
      <c r="F400" s="7"/>
      <c r="G400" s="9"/>
      <c r="H400" s="7"/>
      <c r="I400" s="7"/>
      <c r="J400" s="7"/>
      <c r="K400" s="7"/>
      <c r="L400" s="7"/>
      <c r="M400" s="7"/>
      <c r="N400" s="11"/>
      <c r="O400" s="10"/>
      <c r="P400" s="10"/>
      <c r="Q400" s="10"/>
      <c r="R400" s="10"/>
      <c r="S400" s="10"/>
      <c r="T400" s="11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1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1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1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1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</row>
    <row r="401">
      <c r="A401" s="7"/>
      <c r="B401" s="8"/>
      <c r="C401" s="8"/>
      <c r="D401" s="7"/>
      <c r="E401" s="7"/>
      <c r="F401" s="7"/>
      <c r="G401" s="9"/>
      <c r="H401" s="7"/>
      <c r="I401" s="7"/>
      <c r="J401" s="7"/>
      <c r="K401" s="7"/>
      <c r="L401" s="7"/>
      <c r="M401" s="7"/>
      <c r="N401" s="11"/>
      <c r="O401" s="10"/>
      <c r="P401" s="10"/>
      <c r="Q401" s="10"/>
      <c r="R401" s="10"/>
      <c r="S401" s="10"/>
      <c r="T401" s="11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1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1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1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1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</row>
    <row r="402">
      <c r="A402" s="7"/>
      <c r="B402" s="8"/>
      <c r="C402" s="8"/>
      <c r="D402" s="7"/>
      <c r="E402" s="7"/>
      <c r="F402" s="7"/>
      <c r="G402" s="9"/>
      <c r="H402" s="7"/>
      <c r="I402" s="7"/>
      <c r="J402" s="7"/>
      <c r="K402" s="7"/>
      <c r="L402" s="7"/>
      <c r="M402" s="7"/>
      <c r="N402" s="11"/>
      <c r="O402" s="10"/>
      <c r="P402" s="10"/>
      <c r="Q402" s="10"/>
      <c r="R402" s="10"/>
      <c r="S402" s="10"/>
      <c r="T402" s="11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1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1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1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1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</row>
    <row r="403">
      <c r="A403" s="7"/>
      <c r="B403" s="8"/>
      <c r="C403" s="8"/>
      <c r="D403" s="7"/>
      <c r="E403" s="7"/>
      <c r="F403" s="7"/>
      <c r="G403" s="9"/>
      <c r="H403" s="7"/>
      <c r="I403" s="7"/>
      <c r="J403" s="7"/>
      <c r="K403" s="7"/>
      <c r="L403" s="7"/>
      <c r="M403" s="7"/>
      <c r="N403" s="11"/>
      <c r="O403" s="10"/>
      <c r="P403" s="10"/>
      <c r="Q403" s="10"/>
      <c r="R403" s="10"/>
      <c r="S403" s="10"/>
      <c r="T403" s="11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1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1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1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1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</row>
    <row r="404">
      <c r="A404" s="7"/>
      <c r="B404" s="8"/>
      <c r="C404" s="8"/>
      <c r="D404" s="7"/>
      <c r="E404" s="7"/>
      <c r="F404" s="7"/>
      <c r="G404" s="9"/>
      <c r="H404" s="7"/>
      <c r="I404" s="7"/>
      <c r="J404" s="7"/>
      <c r="K404" s="7"/>
      <c r="L404" s="7"/>
      <c r="M404" s="7"/>
      <c r="N404" s="11"/>
      <c r="O404" s="10"/>
      <c r="P404" s="10"/>
      <c r="Q404" s="10"/>
      <c r="R404" s="10"/>
      <c r="S404" s="10"/>
      <c r="T404" s="11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1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1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1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1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</row>
    <row r="405">
      <c r="A405" s="7"/>
      <c r="B405" s="8"/>
      <c r="C405" s="8"/>
      <c r="D405" s="7"/>
      <c r="E405" s="7"/>
      <c r="F405" s="7"/>
      <c r="G405" s="9"/>
      <c r="H405" s="7"/>
      <c r="I405" s="7"/>
      <c r="J405" s="7"/>
      <c r="K405" s="7"/>
      <c r="L405" s="7"/>
      <c r="M405" s="7"/>
      <c r="N405" s="11"/>
      <c r="O405" s="10"/>
      <c r="P405" s="10"/>
      <c r="Q405" s="10"/>
      <c r="R405" s="10"/>
      <c r="S405" s="10"/>
      <c r="T405" s="11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1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1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1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1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</row>
    <row r="406">
      <c r="A406" s="7"/>
      <c r="B406" s="8"/>
      <c r="C406" s="8"/>
      <c r="D406" s="7"/>
      <c r="E406" s="7"/>
      <c r="F406" s="7"/>
      <c r="G406" s="9"/>
      <c r="H406" s="7"/>
      <c r="I406" s="7"/>
      <c r="J406" s="7"/>
      <c r="K406" s="7"/>
      <c r="L406" s="7"/>
      <c r="M406" s="7"/>
      <c r="N406" s="11"/>
      <c r="O406" s="10"/>
      <c r="P406" s="10"/>
      <c r="Q406" s="10"/>
      <c r="R406" s="10"/>
      <c r="S406" s="10"/>
      <c r="T406" s="11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1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1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1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1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</row>
    <row r="407">
      <c r="A407" s="7"/>
      <c r="B407" s="8"/>
      <c r="C407" s="8"/>
      <c r="D407" s="7"/>
      <c r="E407" s="7"/>
      <c r="F407" s="7"/>
      <c r="G407" s="9"/>
      <c r="H407" s="7"/>
      <c r="I407" s="7"/>
      <c r="J407" s="7"/>
      <c r="K407" s="7"/>
      <c r="L407" s="7"/>
      <c r="M407" s="7"/>
      <c r="N407" s="11"/>
      <c r="O407" s="10"/>
      <c r="P407" s="10"/>
      <c r="Q407" s="10"/>
      <c r="R407" s="10"/>
      <c r="S407" s="10"/>
      <c r="T407" s="11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1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1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1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1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</row>
    <row r="408">
      <c r="A408" s="7"/>
      <c r="B408" s="8"/>
      <c r="C408" s="8"/>
      <c r="D408" s="7"/>
      <c r="E408" s="7"/>
      <c r="F408" s="7"/>
      <c r="G408" s="9"/>
      <c r="H408" s="7"/>
      <c r="I408" s="7"/>
      <c r="J408" s="7"/>
      <c r="K408" s="7"/>
      <c r="L408" s="7"/>
      <c r="M408" s="7"/>
      <c r="N408" s="11"/>
      <c r="O408" s="10"/>
      <c r="P408" s="10"/>
      <c r="Q408" s="10"/>
      <c r="R408" s="10"/>
      <c r="S408" s="10"/>
      <c r="T408" s="11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1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1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1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1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</row>
    <row r="409">
      <c r="A409" s="7"/>
      <c r="B409" s="8"/>
      <c r="C409" s="8"/>
      <c r="D409" s="7"/>
      <c r="E409" s="7"/>
      <c r="F409" s="7"/>
      <c r="G409" s="9"/>
      <c r="H409" s="7"/>
      <c r="I409" s="7"/>
      <c r="J409" s="7"/>
      <c r="K409" s="7"/>
      <c r="L409" s="7"/>
      <c r="M409" s="7"/>
      <c r="N409" s="11"/>
      <c r="O409" s="10"/>
      <c r="P409" s="10"/>
      <c r="Q409" s="10"/>
      <c r="R409" s="10"/>
      <c r="S409" s="10"/>
      <c r="T409" s="11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1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1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1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1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</row>
    <row r="410">
      <c r="A410" s="7"/>
      <c r="B410" s="8"/>
      <c r="C410" s="8"/>
      <c r="D410" s="7"/>
      <c r="E410" s="7"/>
      <c r="F410" s="7"/>
      <c r="G410" s="9"/>
      <c r="H410" s="7"/>
      <c r="I410" s="7"/>
      <c r="J410" s="7"/>
      <c r="K410" s="7"/>
      <c r="L410" s="7"/>
      <c r="M410" s="7"/>
      <c r="N410" s="11"/>
      <c r="O410" s="10"/>
      <c r="P410" s="10"/>
      <c r="Q410" s="10"/>
      <c r="R410" s="10"/>
      <c r="S410" s="10"/>
      <c r="T410" s="11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1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1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1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1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</row>
    <row r="411">
      <c r="A411" s="7"/>
      <c r="B411" s="8"/>
      <c r="C411" s="8"/>
      <c r="D411" s="7"/>
      <c r="E411" s="7"/>
      <c r="F411" s="7"/>
      <c r="G411" s="9"/>
      <c r="H411" s="7"/>
      <c r="I411" s="7"/>
      <c r="J411" s="7"/>
      <c r="K411" s="7"/>
      <c r="L411" s="7"/>
      <c r="M411" s="7"/>
      <c r="N411" s="11"/>
      <c r="O411" s="10"/>
      <c r="P411" s="10"/>
      <c r="Q411" s="10"/>
      <c r="R411" s="10"/>
      <c r="S411" s="10"/>
      <c r="T411" s="11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1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1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1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1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</row>
    <row r="412">
      <c r="A412" s="7"/>
      <c r="B412" s="8"/>
      <c r="C412" s="8"/>
      <c r="D412" s="7"/>
      <c r="E412" s="7"/>
      <c r="F412" s="7"/>
      <c r="G412" s="9"/>
      <c r="H412" s="7"/>
      <c r="I412" s="7"/>
      <c r="J412" s="7"/>
      <c r="K412" s="7"/>
      <c r="L412" s="7"/>
      <c r="M412" s="7"/>
      <c r="N412" s="11"/>
      <c r="O412" s="10"/>
      <c r="P412" s="10"/>
      <c r="Q412" s="10"/>
      <c r="R412" s="10"/>
      <c r="S412" s="10"/>
      <c r="T412" s="11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1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1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1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1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</row>
    <row r="413">
      <c r="A413" s="7"/>
      <c r="B413" s="8"/>
      <c r="C413" s="8"/>
      <c r="D413" s="7"/>
      <c r="E413" s="7"/>
      <c r="F413" s="7"/>
      <c r="G413" s="9"/>
      <c r="H413" s="7"/>
      <c r="I413" s="7"/>
      <c r="J413" s="7"/>
      <c r="K413" s="7"/>
      <c r="L413" s="7"/>
      <c r="M413" s="7"/>
      <c r="N413" s="11"/>
      <c r="O413" s="10"/>
      <c r="P413" s="10"/>
      <c r="Q413" s="10"/>
      <c r="R413" s="10"/>
      <c r="S413" s="10"/>
      <c r="T413" s="11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1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1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1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1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</row>
    <row r="414">
      <c r="A414" s="7"/>
      <c r="B414" s="8"/>
      <c r="C414" s="8"/>
      <c r="D414" s="7"/>
      <c r="E414" s="7"/>
      <c r="F414" s="7"/>
      <c r="G414" s="9"/>
      <c r="H414" s="7"/>
      <c r="I414" s="7"/>
      <c r="J414" s="7"/>
      <c r="K414" s="7"/>
      <c r="L414" s="7"/>
      <c r="M414" s="7"/>
      <c r="N414" s="11"/>
      <c r="O414" s="10"/>
      <c r="P414" s="10"/>
      <c r="Q414" s="10"/>
      <c r="R414" s="10"/>
      <c r="S414" s="10"/>
      <c r="T414" s="11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1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1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1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1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</row>
    <row r="415">
      <c r="A415" s="7"/>
      <c r="B415" s="8"/>
      <c r="C415" s="8"/>
      <c r="D415" s="7"/>
      <c r="E415" s="7"/>
      <c r="F415" s="7"/>
      <c r="G415" s="9"/>
      <c r="H415" s="7"/>
      <c r="I415" s="7"/>
      <c r="J415" s="7"/>
      <c r="K415" s="7"/>
      <c r="L415" s="7"/>
      <c r="M415" s="7"/>
      <c r="N415" s="11"/>
      <c r="O415" s="10"/>
      <c r="P415" s="10"/>
      <c r="Q415" s="10"/>
      <c r="R415" s="10"/>
      <c r="S415" s="10"/>
      <c r="T415" s="11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1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1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1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1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</row>
    <row r="416">
      <c r="A416" s="7"/>
      <c r="B416" s="8"/>
      <c r="C416" s="8"/>
      <c r="D416" s="7"/>
      <c r="E416" s="7"/>
      <c r="F416" s="7"/>
      <c r="G416" s="9"/>
      <c r="H416" s="7"/>
      <c r="I416" s="7"/>
      <c r="J416" s="7"/>
      <c r="K416" s="7"/>
      <c r="L416" s="7"/>
      <c r="M416" s="7"/>
      <c r="N416" s="11"/>
      <c r="O416" s="10"/>
      <c r="P416" s="10"/>
      <c r="Q416" s="10"/>
      <c r="R416" s="10"/>
      <c r="S416" s="10"/>
      <c r="T416" s="11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1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1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1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1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</row>
    <row r="417">
      <c r="A417" s="7"/>
      <c r="B417" s="8"/>
      <c r="C417" s="8"/>
      <c r="D417" s="7"/>
      <c r="E417" s="7"/>
      <c r="F417" s="7"/>
      <c r="G417" s="9"/>
      <c r="H417" s="7"/>
      <c r="I417" s="7"/>
      <c r="J417" s="7"/>
      <c r="K417" s="7"/>
      <c r="L417" s="7"/>
      <c r="M417" s="7"/>
      <c r="N417" s="11"/>
      <c r="O417" s="10"/>
      <c r="P417" s="10"/>
      <c r="Q417" s="10"/>
      <c r="R417" s="10"/>
      <c r="S417" s="10"/>
      <c r="T417" s="11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1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1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1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1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</row>
    <row r="418">
      <c r="A418" s="7"/>
      <c r="B418" s="8"/>
      <c r="C418" s="8"/>
      <c r="D418" s="7"/>
      <c r="E418" s="7"/>
      <c r="F418" s="7"/>
      <c r="G418" s="9"/>
      <c r="H418" s="7"/>
      <c r="I418" s="7"/>
      <c r="J418" s="7"/>
      <c r="K418" s="7"/>
      <c r="L418" s="7"/>
      <c r="M418" s="7"/>
      <c r="N418" s="11"/>
      <c r="O418" s="10"/>
      <c r="P418" s="10"/>
      <c r="Q418" s="10"/>
      <c r="R418" s="10"/>
      <c r="S418" s="10"/>
      <c r="T418" s="11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1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1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1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1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</row>
    <row r="419">
      <c r="A419" s="7"/>
      <c r="B419" s="8"/>
      <c r="C419" s="8"/>
      <c r="D419" s="7"/>
      <c r="E419" s="7"/>
      <c r="F419" s="7"/>
      <c r="G419" s="9"/>
      <c r="H419" s="7"/>
      <c r="I419" s="7"/>
      <c r="J419" s="7"/>
      <c r="K419" s="7"/>
      <c r="L419" s="7"/>
      <c r="M419" s="7"/>
      <c r="N419" s="11"/>
      <c r="O419" s="10"/>
      <c r="P419" s="10"/>
      <c r="Q419" s="10"/>
      <c r="R419" s="10"/>
      <c r="S419" s="10"/>
      <c r="T419" s="11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1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1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1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1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</row>
    <row r="420">
      <c r="A420" s="7"/>
      <c r="B420" s="8"/>
      <c r="C420" s="8"/>
      <c r="D420" s="7"/>
      <c r="E420" s="7"/>
      <c r="F420" s="7"/>
      <c r="G420" s="9"/>
      <c r="H420" s="7"/>
      <c r="I420" s="7"/>
      <c r="J420" s="7"/>
      <c r="K420" s="7"/>
      <c r="L420" s="7"/>
      <c r="M420" s="7"/>
      <c r="N420" s="11"/>
      <c r="O420" s="10"/>
      <c r="P420" s="10"/>
      <c r="Q420" s="10"/>
      <c r="R420" s="10"/>
      <c r="S420" s="10"/>
      <c r="T420" s="11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1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1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1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1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</row>
    <row r="421">
      <c r="A421" s="7"/>
      <c r="B421" s="8"/>
      <c r="C421" s="8"/>
      <c r="D421" s="7"/>
      <c r="E421" s="7"/>
      <c r="F421" s="7"/>
      <c r="G421" s="9"/>
      <c r="H421" s="7"/>
      <c r="I421" s="7"/>
      <c r="J421" s="7"/>
      <c r="K421" s="7"/>
      <c r="L421" s="7"/>
      <c r="M421" s="7"/>
      <c r="N421" s="11"/>
      <c r="O421" s="10"/>
      <c r="P421" s="10"/>
      <c r="Q421" s="10"/>
      <c r="R421" s="10"/>
      <c r="S421" s="10"/>
      <c r="T421" s="11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1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1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1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1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</row>
    <row r="422">
      <c r="A422" s="7"/>
      <c r="B422" s="8"/>
      <c r="C422" s="8"/>
      <c r="D422" s="7"/>
      <c r="E422" s="7"/>
      <c r="F422" s="7"/>
      <c r="G422" s="9"/>
      <c r="H422" s="7"/>
      <c r="I422" s="7"/>
      <c r="J422" s="7"/>
      <c r="K422" s="7"/>
      <c r="L422" s="7"/>
      <c r="M422" s="7"/>
      <c r="N422" s="11"/>
      <c r="O422" s="10"/>
      <c r="P422" s="10"/>
      <c r="Q422" s="10"/>
      <c r="R422" s="10"/>
      <c r="S422" s="10"/>
      <c r="T422" s="11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1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1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1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1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</row>
    <row r="423">
      <c r="A423" s="7"/>
      <c r="B423" s="8"/>
      <c r="C423" s="8"/>
      <c r="D423" s="7"/>
      <c r="E423" s="7"/>
      <c r="F423" s="7"/>
      <c r="G423" s="9"/>
      <c r="H423" s="7"/>
      <c r="I423" s="7"/>
      <c r="J423" s="7"/>
      <c r="K423" s="7"/>
      <c r="L423" s="7"/>
      <c r="M423" s="7"/>
      <c r="N423" s="11"/>
      <c r="O423" s="10"/>
      <c r="P423" s="10"/>
      <c r="Q423" s="10"/>
      <c r="R423" s="10"/>
      <c r="S423" s="10"/>
      <c r="T423" s="11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1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1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1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1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</row>
    <row r="424">
      <c r="A424" s="7"/>
      <c r="B424" s="8"/>
      <c r="C424" s="8"/>
      <c r="D424" s="7"/>
      <c r="E424" s="7"/>
      <c r="F424" s="7"/>
      <c r="G424" s="9"/>
      <c r="H424" s="7"/>
      <c r="I424" s="7"/>
      <c r="J424" s="7"/>
      <c r="K424" s="7"/>
      <c r="L424" s="7"/>
      <c r="M424" s="7"/>
      <c r="N424" s="11"/>
      <c r="O424" s="10"/>
      <c r="P424" s="10"/>
      <c r="Q424" s="10"/>
      <c r="R424" s="10"/>
      <c r="S424" s="10"/>
      <c r="T424" s="11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1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1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1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1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</row>
    <row r="425">
      <c r="A425" s="7"/>
      <c r="B425" s="8"/>
      <c r="C425" s="8"/>
      <c r="D425" s="7"/>
      <c r="E425" s="7"/>
      <c r="F425" s="7"/>
      <c r="G425" s="9"/>
      <c r="H425" s="7"/>
      <c r="I425" s="7"/>
      <c r="J425" s="7"/>
      <c r="K425" s="7"/>
      <c r="L425" s="7"/>
      <c r="M425" s="7"/>
      <c r="N425" s="11"/>
      <c r="O425" s="10"/>
      <c r="P425" s="10"/>
      <c r="Q425" s="10"/>
      <c r="R425" s="10"/>
      <c r="S425" s="10"/>
      <c r="T425" s="11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1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1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1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1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</row>
    <row r="426">
      <c r="A426" s="7"/>
      <c r="B426" s="8"/>
      <c r="C426" s="8"/>
      <c r="D426" s="7"/>
      <c r="E426" s="7"/>
      <c r="F426" s="7"/>
      <c r="G426" s="9"/>
      <c r="H426" s="7"/>
      <c r="I426" s="7"/>
      <c r="J426" s="7"/>
      <c r="K426" s="7"/>
      <c r="L426" s="7"/>
      <c r="M426" s="7"/>
      <c r="N426" s="11"/>
      <c r="O426" s="10"/>
      <c r="P426" s="10"/>
      <c r="Q426" s="10"/>
      <c r="R426" s="10"/>
      <c r="S426" s="10"/>
      <c r="T426" s="11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1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1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1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1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</row>
    <row r="427">
      <c r="A427" s="7"/>
      <c r="B427" s="8"/>
      <c r="C427" s="8"/>
      <c r="D427" s="7"/>
      <c r="E427" s="7"/>
      <c r="F427" s="7"/>
      <c r="G427" s="9"/>
      <c r="H427" s="7"/>
      <c r="I427" s="7"/>
      <c r="J427" s="7"/>
      <c r="K427" s="7"/>
      <c r="L427" s="7"/>
      <c r="M427" s="7"/>
      <c r="N427" s="11"/>
      <c r="O427" s="10"/>
      <c r="P427" s="10"/>
      <c r="Q427" s="10"/>
      <c r="R427" s="10"/>
      <c r="S427" s="10"/>
      <c r="T427" s="11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1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1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1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1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</row>
    <row r="428">
      <c r="A428" s="7"/>
      <c r="B428" s="8"/>
      <c r="C428" s="8"/>
      <c r="D428" s="7"/>
      <c r="E428" s="7"/>
      <c r="F428" s="7"/>
      <c r="G428" s="9"/>
      <c r="H428" s="7"/>
      <c r="I428" s="7"/>
      <c r="J428" s="7"/>
      <c r="K428" s="7"/>
      <c r="L428" s="7"/>
      <c r="M428" s="7"/>
      <c r="N428" s="11"/>
      <c r="O428" s="10"/>
      <c r="P428" s="10"/>
      <c r="Q428" s="10"/>
      <c r="R428" s="10"/>
      <c r="S428" s="10"/>
      <c r="T428" s="11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1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1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1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1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</row>
    <row r="429">
      <c r="A429" s="7"/>
      <c r="B429" s="8"/>
      <c r="C429" s="8"/>
      <c r="D429" s="7"/>
      <c r="E429" s="7"/>
      <c r="F429" s="7"/>
      <c r="G429" s="9"/>
      <c r="H429" s="7"/>
      <c r="I429" s="7"/>
      <c r="J429" s="7"/>
      <c r="K429" s="7"/>
      <c r="L429" s="7"/>
      <c r="M429" s="7"/>
      <c r="N429" s="11"/>
      <c r="O429" s="10"/>
      <c r="P429" s="10"/>
      <c r="Q429" s="10"/>
      <c r="R429" s="10"/>
      <c r="S429" s="10"/>
      <c r="T429" s="11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1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1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1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1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</row>
    <row r="430">
      <c r="A430" s="7"/>
      <c r="B430" s="8"/>
      <c r="C430" s="8"/>
      <c r="D430" s="7"/>
      <c r="E430" s="7"/>
      <c r="F430" s="7"/>
      <c r="G430" s="9"/>
      <c r="H430" s="7"/>
      <c r="I430" s="7"/>
      <c r="J430" s="7"/>
      <c r="K430" s="7"/>
      <c r="L430" s="7"/>
      <c r="M430" s="7"/>
      <c r="N430" s="11"/>
      <c r="O430" s="10"/>
      <c r="P430" s="10"/>
      <c r="Q430" s="10"/>
      <c r="R430" s="10"/>
      <c r="S430" s="10"/>
      <c r="T430" s="11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1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1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1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1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</row>
    <row r="431">
      <c r="A431" s="7"/>
      <c r="B431" s="8"/>
      <c r="C431" s="8"/>
      <c r="D431" s="7"/>
      <c r="E431" s="7"/>
      <c r="F431" s="7"/>
      <c r="G431" s="9"/>
      <c r="H431" s="7"/>
      <c r="I431" s="7"/>
      <c r="J431" s="7"/>
      <c r="K431" s="7"/>
      <c r="L431" s="7"/>
      <c r="M431" s="7"/>
      <c r="N431" s="11"/>
      <c r="O431" s="10"/>
      <c r="P431" s="10"/>
      <c r="Q431" s="10"/>
      <c r="R431" s="10"/>
      <c r="S431" s="10"/>
      <c r="T431" s="11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1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1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1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1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</row>
    <row r="432">
      <c r="A432" s="7"/>
      <c r="B432" s="8"/>
      <c r="C432" s="8"/>
      <c r="D432" s="7"/>
      <c r="E432" s="7"/>
      <c r="F432" s="7"/>
      <c r="G432" s="9"/>
      <c r="H432" s="7"/>
      <c r="I432" s="7"/>
      <c r="J432" s="7"/>
      <c r="K432" s="7"/>
      <c r="L432" s="7"/>
      <c r="M432" s="7"/>
      <c r="N432" s="11"/>
      <c r="O432" s="10"/>
      <c r="P432" s="10"/>
      <c r="Q432" s="10"/>
      <c r="R432" s="10"/>
      <c r="S432" s="10"/>
      <c r="T432" s="11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1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1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1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1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</row>
    <row r="433">
      <c r="A433" s="7"/>
      <c r="B433" s="8"/>
      <c r="C433" s="8"/>
      <c r="D433" s="7"/>
      <c r="E433" s="7"/>
      <c r="F433" s="7"/>
      <c r="G433" s="9"/>
      <c r="H433" s="7"/>
      <c r="I433" s="7"/>
      <c r="J433" s="7"/>
      <c r="K433" s="7"/>
      <c r="L433" s="7"/>
      <c r="M433" s="7"/>
      <c r="N433" s="11"/>
      <c r="O433" s="10"/>
      <c r="P433" s="10"/>
      <c r="Q433" s="10"/>
      <c r="R433" s="10"/>
      <c r="S433" s="10"/>
      <c r="T433" s="11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1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1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1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1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</row>
    <row r="434">
      <c r="A434" s="7"/>
      <c r="B434" s="8"/>
      <c r="C434" s="8"/>
      <c r="D434" s="7"/>
      <c r="E434" s="7"/>
      <c r="F434" s="7"/>
      <c r="G434" s="9"/>
      <c r="H434" s="7"/>
      <c r="I434" s="7"/>
      <c r="J434" s="7"/>
      <c r="K434" s="7"/>
      <c r="L434" s="7"/>
      <c r="M434" s="7"/>
      <c r="N434" s="11"/>
      <c r="O434" s="10"/>
      <c r="P434" s="10"/>
      <c r="Q434" s="10"/>
      <c r="R434" s="10"/>
      <c r="S434" s="10"/>
      <c r="T434" s="11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1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1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1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1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</row>
    <row r="435">
      <c r="A435" s="7"/>
      <c r="B435" s="8"/>
      <c r="C435" s="8"/>
      <c r="D435" s="7"/>
      <c r="E435" s="7"/>
      <c r="F435" s="7"/>
      <c r="G435" s="9"/>
      <c r="H435" s="7"/>
      <c r="I435" s="7"/>
      <c r="J435" s="7"/>
      <c r="K435" s="7"/>
      <c r="L435" s="7"/>
      <c r="M435" s="7"/>
      <c r="N435" s="11"/>
      <c r="O435" s="10"/>
      <c r="P435" s="10"/>
      <c r="Q435" s="10"/>
      <c r="R435" s="10"/>
      <c r="S435" s="10"/>
      <c r="T435" s="11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1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1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1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1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</row>
    <row r="436">
      <c r="A436" s="7"/>
      <c r="B436" s="8"/>
      <c r="C436" s="8"/>
      <c r="D436" s="7"/>
      <c r="E436" s="7"/>
      <c r="F436" s="7"/>
      <c r="G436" s="9"/>
      <c r="H436" s="7"/>
      <c r="I436" s="7"/>
      <c r="J436" s="7"/>
      <c r="K436" s="7"/>
      <c r="L436" s="7"/>
      <c r="M436" s="7"/>
      <c r="N436" s="11"/>
      <c r="O436" s="10"/>
      <c r="P436" s="10"/>
      <c r="Q436" s="10"/>
      <c r="R436" s="10"/>
      <c r="S436" s="10"/>
      <c r="T436" s="13"/>
      <c r="U436" s="14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1"/>
      <c r="AO436" s="10"/>
      <c r="AP436" s="14"/>
      <c r="AQ436" s="14"/>
      <c r="AR436" s="14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1"/>
      <c r="BM436" s="10"/>
      <c r="BN436" s="10"/>
      <c r="BO436" s="10"/>
      <c r="BP436" s="10"/>
      <c r="BQ436" s="10"/>
      <c r="BR436" s="14"/>
      <c r="BS436" s="14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4"/>
      <c r="CO436" s="11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4"/>
      <c r="DJ436" s="14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4"/>
      <c r="EF436" s="14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1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</row>
    <row r="437">
      <c r="A437" s="7"/>
      <c r="B437" s="8"/>
      <c r="C437" s="8"/>
      <c r="D437" s="7"/>
      <c r="E437" s="7"/>
      <c r="F437" s="7"/>
      <c r="G437" s="9"/>
      <c r="H437" s="7"/>
      <c r="I437" s="7"/>
      <c r="J437" s="7"/>
      <c r="K437" s="7"/>
      <c r="L437" s="7"/>
      <c r="M437" s="7"/>
      <c r="N437" s="11"/>
      <c r="O437" s="10"/>
      <c r="P437" s="10"/>
      <c r="Q437" s="10"/>
      <c r="R437" s="10"/>
      <c r="S437" s="10"/>
      <c r="T437" s="13"/>
      <c r="U437" s="14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1"/>
      <c r="AO437" s="10"/>
      <c r="AP437" s="14"/>
      <c r="AQ437" s="14"/>
      <c r="AR437" s="14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1"/>
      <c r="BM437" s="10"/>
      <c r="BN437" s="10"/>
      <c r="BO437" s="10"/>
      <c r="BP437" s="10"/>
      <c r="BQ437" s="10"/>
      <c r="BR437" s="14"/>
      <c r="BS437" s="14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4"/>
      <c r="CO437" s="11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4"/>
      <c r="DJ437" s="14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4"/>
      <c r="EF437" s="14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1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</row>
    <row r="438">
      <c r="A438" s="7"/>
      <c r="B438" s="8"/>
      <c r="C438" s="8"/>
      <c r="D438" s="7"/>
      <c r="E438" s="7"/>
      <c r="F438" s="7"/>
      <c r="G438" s="9"/>
      <c r="H438" s="7"/>
      <c r="I438" s="7"/>
      <c r="J438" s="7"/>
      <c r="K438" s="7"/>
      <c r="L438" s="7"/>
      <c r="M438" s="7"/>
      <c r="N438" s="11"/>
      <c r="O438" s="10"/>
      <c r="P438" s="10"/>
      <c r="Q438" s="10"/>
      <c r="R438" s="10"/>
      <c r="S438" s="10"/>
      <c r="T438" s="13"/>
      <c r="U438" s="14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1"/>
      <c r="AO438" s="10"/>
      <c r="AP438" s="14"/>
      <c r="AQ438" s="14"/>
      <c r="AR438" s="14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1"/>
      <c r="BM438" s="10"/>
      <c r="BN438" s="10"/>
      <c r="BO438" s="10"/>
      <c r="BP438" s="10"/>
      <c r="BQ438" s="10"/>
      <c r="BR438" s="14"/>
      <c r="BS438" s="14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4"/>
      <c r="CO438" s="11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4"/>
      <c r="DJ438" s="14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4"/>
      <c r="EF438" s="14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1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</row>
    <row r="439">
      <c r="A439" s="7"/>
      <c r="B439" s="8"/>
      <c r="C439" s="8"/>
      <c r="D439" s="7"/>
      <c r="E439" s="7"/>
      <c r="F439" s="7"/>
      <c r="G439" s="9"/>
      <c r="H439" s="7"/>
      <c r="I439" s="7"/>
      <c r="J439" s="7"/>
      <c r="K439" s="7"/>
      <c r="L439" s="7"/>
      <c r="M439" s="7"/>
      <c r="N439" s="11"/>
      <c r="O439" s="10"/>
      <c r="P439" s="10"/>
      <c r="Q439" s="10"/>
      <c r="R439" s="10"/>
      <c r="S439" s="10"/>
      <c r="T439" s="13"/>
      <c r="U439" s="14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1"/>
      <c r="AO439" s="10"/>
      <c r="AP439" s="14"/>
      <c r="AQ439" s="14"/>
      <c r="AR439" s="14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1"/>
      <c r="BM439" s="10"/>
      <c r="BN439" s="10"/>
      <c r="BO439" s="10"/>
      <c r="BP439" s="10"/>
      <c r="BQ439" s="10"/>
      <c r="BR439" s="14"/>
      <c r="BS439" s="14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4"/>
      <c r="CO439" s="11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4"/>
      <c r="DJ439" s="14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4"/>
      <c r="EF439" s="14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1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</row>
    <row r="440">
      <c r="A440" s="7"/>
      <c r="B440" s="8"/>
      <c r="C440" s="8"/>
      <c r="D440" s="7"/>
      <c r="E440" s="7"/>
      <c r="F440" s="7"/>
      <c r="G440" s="9"/>
      <c r="H440" s="7"/>
      <c r="I440" s="7"/>
      <c r="J440" s="7"/>
      <c r="K440" s="7"/>
      <c r="L440" s="7"/>
      <c r="M440" s="7"/>
      <c r="N440" s="11"/>
      <c r="O440" s="10"/>
      <c r="P440" s="10"/>
      <c r="Q440" s="10"/>
      <c r="R440" s="10"/>
      <c r="S440" s="10"/>
      <c r="T440" s="13"/>
      <c r="U440" s="14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1"/>
      <c r="AO440" s="10"/>
      <c r="AP440" s="14"/>
      <c r="AQ440" s="14"/>
      <c r="AR440" s="14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1"/>
      <c r="BM440" s="10"/>
      <c r="BN440" s="10"/>
      <c r="BO440" s="10"/>
      <c r="BP440" s="10"/>
      <c r="BQ440" s="10"/>
      <c r="BR440" s="14"/>
      <c r="BS440" s="14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4"/>
      <c r="CO440" s="11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4"/>
      <c r="DJ440" s="14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4"/>
      <c r="EF440" s="14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1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</row>
    <row r="441">
      <c r="A441" s="7"/>
      <c r="B441" s="8"/>
      <c r="C441" s="8"/>
      <c r="D441" s="7"/>
      <c r="E441" s="7"/>
      <c r="F441" s="7"/>
      <c r="G441" s="9"/>
      <c r="H441" s="7"/>
      <c r="I441" s="7"/>
      <c r="J441" s="7"/>
      <c r="K441" s="7"/>
      <c r="L441" s="7"/>
      <c r="M441" s="7"/>
      <c r="N441" s="11"/>
      <c r="O441" s="10"/>
      <c r="P441" s="10"/>
      <c r="Q441" s="10"/>
      <c r="R441" s="10"/>
      <c r="S441" s="10"/>
      <c r="T441" s="13"/>
      <c r="U441" s="14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1"/>
      <c r="AO441" s="10"/>
      <c r="AP441" s="14"/>
      <c r="AQ441" s="14"/>
      <c r="AR441" s="14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1"/>
      <c r="BM441" s="10"/>
      <c r="BN441" s="10"/>
      <c r="BO441" s="10"/>
      <c r="BP441" s="10"/>
      <c r="BQ441" s="10"/>
      <c r="BR441" s="14"/>
      <c r="BS441" s="14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4"/>
      <c r="CO441" s="11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4"/>
      <c r="DJ441" s="14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4"/>
      <c r="EF441" s="14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1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</row>
    <row r="442">
      <c r="A442" s="7"/>
      <c r="B442" s="8"/>
      <c r="C442" s="8"/>
      <c r="D442" s="7"/>
      <c r="E442" s="7"/>
      <c r="F442" s="7"/>
      <c r="G442" s="9"/>
      <c r="H442" s="7"/>
      <c r="I442" s="7"/>
      <c r="J442" s="7"/>
      <c r="K442" s="7"/>
      <c r="L442" s="7"/>
      <c r="M442" s="7"/>
      <c r="N442" s="11"/>
      <c r="O442" s="10"/>
      <c r="P442" s="10"/>
      <c r="Q442" s="10"/>
      <c r="R442" s="10"/>
      <c r="S442" s="10"/>
      <c r="T442" s="13"/>
      <c r="U442" s="14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1"/>
      <c r="AO442" s="10"/>
      <c r="AP442" s="14"/>
      <c r="AQ442" s="14"/>
      <c r="AR442" s="14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1"/>
      <c r="BM442" s="10"/>
      <c r="BN442" s="10"/>
      <c r="BO442" s="10"/>
      <c r="BP442" s="10"/>
      <c r="BQ442" s="10"/>
      <c r="BR442" s="14"/>
      <c r="BS442" s="14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4"/>
      <c r="CO442" s="11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4"/>
      <c r="DJ442" s="14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4"/>
      <c r="EF442" s="14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1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</row>
    <row r="443">
      <c r="A443" s="7"/>
      <c r="B443" s="8"/>
      <c r="C443" s="8"/>
      <c r="D443" s="7"/>
      <c r="E443" s="7"/>
      <c r="F443" s="7"/>
      <c r="G443" s="9"/>
      <c r="H443" s="7"/>
      <c r="I443" s="7"/>
      <c r="J443" s="7"/>
      <c r="K443" s="7"/>
      <c r="L443" s="7"/>
      <c r="M443" s="7"/>
      <c r="N443" s="11"/>
      <c r="O443" s="10"/>
      <c r="P443" s="10"/>
      <c r="Q443" s="10"/>
      <c r="R443" s="10"/>
      <c r="S443" s="10"/>
      <c r="T443" s="13"/>
      <c r="U443" s="14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1"/>
      <c r="AO443" s="10"/>
      <c r="AP443" s="14"/>
      <c r="AQ443" s="14"/>
      <c r="AR443" s="14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1"/>
      <c r="BM443" s="10"/>
      <c r="BN443" s="10"/>
      <c r="BO443" s="10"/>
      <c r="BP443" s="10"/>
      <c r="BQ443" s="10"/>
      <c r="BR443" s="14"/>
      <c r="BS443" s="14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4"/>
      <c r="CO443" s="11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4"/>
      <c r="DJ443" s="14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4"/>
      <c r="EF443" s="14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1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</row>
    <row r="444">
      <c r="A444" s="7"/>
      <c r="B444" s="8"/>
      <c r="C444" s="8"/>
      <c r="D444" s="7"/>
      <c r="E444" s="7"/>
      <c r="F444" s="7"/>
      <c r="G444" s="9"/>
      <c r="H444" s="7"/>
      <c r="I444" s="7"/>
      <c r="J444" s="7"/>
      <c r="K444" s="7"/>
      <c r="L444" s="7"/>
      <c r="M444" s="7"/>
      <c r="N444" s="11"/>
      <c r="O444" s="10"/>
      <c r="P444" s="10"/>
      <c r="Q444" s="10"/>
      <c r="R444" s="10"/>
      <c r="S444" s="10"/>
      <c r="T444" s="13"/>
      <c r="U444" s="14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1"/>
      <c r="AO444" s="10"/>
      <c r="AP444" s="14"/>
      <c r="AQ444" s="14"/>
      <c r="AR444" s="14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1"/>
      <c r="BM444" s="10"/>
      <c r="BN444" s="10"/>
      <c r="BO444" s="10"/>
      <c r="BP444" s="10"/>
      <c r="BQ444" s="10"/>
      <c r="BR444" s="14"/>
      <c r="BS444" s="14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4"/>
      <c r="CO444" s="11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4"/>
      <c r="DJ444" s="14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4"/>
      <c r="EF444" s="14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1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</row>
    <row r="445">
      <c r="A445" s="7"/>
      <c r="B445" s="8"/>
      <c r="C445" s="8"/>
      <c r="D445" s="7"/>
      <c r="E445" s="7"/>
      <c r="F445" s="7"/>
      <c r="G445" s="9"/>
      <c r="H445" s="7"/>
      <c r="I445" s="7"/>
      <c r="J445" s="7"/>
      <c r="K445" s="7"/>
      <c r="L445" s="7"/>
      <c r="M445" s="7"/>
      <c r="N445" s="11"/>
      <c r="O445" s="10"/>
      <c r="P445" s="10"/>
      <c r="Q445" s="10"/>
      <c r="R445" s="10"/>
      <c r="S445" s="10"/>
      <c r="T445" s="13"/>
      <c r="U445" s="14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1"/>
      <c r="AO445" s="10"/>
      <c r="AP445" s="14"/>
      <c r="AQ445" s="14"/>
      <c r="AR445" s="14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1"/>
      <c r="BM445" s="10"/>
      <c r="BN445" s="10"/>
      <c r="BO445" s="10"/>
      <c r="BP445" s="10"/>
      <c r="BQ445" s="10"/>
      <c r="BR445" s="14"/>
      <c r="BS445" s="14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4"/>
      <c r="CO445" s="11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4"/>
      <c r="DJ445" s="14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4"/>
      <c r="EF445" s="14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1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</row>
    <row r="446">
      <c r="A446" s="7"/>
      <c r="B446" s="8"/>
      <c r="C446" s="8"/>
      <c r="D446" s="7"/>
      <c r="E446" s="7"/>
      <c r="F446" s="7"/>
      <c r="G446" s="9"/>
      <c r="H446" s="7"/>
      <c r="I446" s="7"/>
      <c r="J446" s="7"/>
      <c r="K446" s="7"/>
      <c r="L446" s="7"/>
      <c r="M446" s="7"/>
      <c r="N446" s="11"/>
      <c r="O446" s="10"/>
      <c r="P446" s="10"/>
      <c r="Q446" s="10"/>
      <c r="R446" s="10"/>
      <c r="S446" s="10"/>
      <c r="T446" s="13"/>
      <c r="U446" s="14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1"/>
      <c r="AO446" s="10"/>
      <c r="AP446" s="14"/>
      <c r="AQ446" s="14"/>
      <c r="AR446" s="14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1"/>
      <c r="BM446" s="10"/>
      <c r="BN446" s="10"/>
      <c r="BO446" s="10"/>
      <c r="BP446" s="10"/>
      <c r="BQ446" s="10"/>
      <c r="BR446" s="14"/>
      <c r="BS446" s="14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4"/>
      <c r="CO446" s="11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4"/>
      <c r="DJ446" s="14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4"/>
      <c r="EF446" s="14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1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</row>
    <row r="447">
      <c r="A447" s="7"/>
      <c r="B447" s="8"/>
      <c r="C447" s="8"/>
      <c r="D447" s="7"/>
      <c r="E447" s="7"/>
      <c r="F447" s="7"/>
      <c r="G447" s="9"/>
      <c r="H447" s="7"/>
      <c r="I447" s="7"/>
      <c r="J447" s="7"/>
      <c r="K447" s="7"/>
      <c r="L447" s="7"/>
      <c r="M447" s="7"/>
      <c r="N447" s="11"/>
      <c r="O447" s="10"/>
      <c r="P447" s="10"/>
      <c r="Q447" s="10"/>
      <c r="R447" s="10"/>
      <c r="S447" s="10"/>
      <c r="T447" s="13"/>
      <c r="U447" s="14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1"/>
      <c r="AO447" s="10"/>
      <c r="AP447" s="14"/>
      <c r="AQ447" s="14"/>
      <c r="AR447" s="14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1"/>
      <c r="BM447" s="10"/>
      <c r="BN447" s="10"/>
      <c r="BO447" s="10"/>
      <c r="BP447" s="10"/>
      <c r="BQ447" s="10"/>
      <c r="BR447" s="14"/>
      <c r="BS447" s="14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4"/>
      <c r="CO447" s="11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4"/>
      <c r="DJ447" s="14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4"/>
      <c r="EF447" s="14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1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</row>
    <row r="448">
      <c r="A448" s="7"/>
      <c r="B448" s="8"/>
      <c r="C448" s="8"/>
      <c r="D448" s="7"/>
      <c r="E448" s="7"/>
      <c r="F448" s="7"/>
      <c r="G448" s="9"/>
      <c r="H448" s="7"/>
      <c r="I448" s="7"/>
      <c r="J448" s="7"/>
      <c r="K448" s="7"/>
      <c r="L448" s="7"/>
      <c r="M448" s="7"/>
      <c r="N448" s="11"/>
      <c r="O448" s="10"/>
      <c r="P448" s="10"/>
      <c r="Q448" s="10"/>
      <c r="R448" s="10"/>
      <c r="S448" s="10"/>
      <c r="T448" s="13"/>
      <c r="U448" s="14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1"/>
      <c r="AO448" s="10"/>
      <c r="AP448" s="14"/>
      <c r="AQ448" s="14"/>
      <c r="AR448" s="14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1"/>
      <c r="BM448" s="10"/>
      <c r="BN448" s="10"/>
      <c r="BO448" s="10"/>
      <c r="BP448" s="10"/>
      <c r="BQ448" s="10"/>
      <c r="BR448" s="14"/>
      <c r="BS448" s="14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4"/>
      <c r="CO448" s="11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4"/>
      <c r="DJ448" s="14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4"/>
      <c r="EF448" s="14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1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</row>
    <row r="449">
      <c r="A449" s="7"/>
      <c r="B449" s="8"/>
      <c r="C449" s="8"/>
      <c r="D449" s="7"/>
      <c r="E449" s="7"/>
      <c r="F449" s="7"/>
      <c r="G449" s="9"/>
      <c r="H449" s="7"/>
      <c r="I449" s="7"/>
      <c r="J449" s="7"/>
      <c r="K449" s="7"/>
      <c r="L449" s="7"/>
      <c r="M449" s="7"/>
      <c r="N449" s="11"/>
      <c r="O449" s="10"/>
      <c r="P449" s="10"/>
      <c r="Q449" s="10"/>
      <c r="R449" s="10"/>
      <c r="S449" s="10"/>
      <c r="T449" s="13"/>
      <c r="U449" s="14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1"/>
      <c r="AO449" s="10"/>
      <c r="AP449" s="14"/>
      <c r="AQ449" s="14"/>
      <c r="AR449" s="14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1"/>
      <c r="BM449" s="10"/>
      <c r="BN449" s="10"/>
      <c r="BO449" s="10"/>
      <c r="BP449" s="10"/>
      <c r="BQ449" s="10"/>
      <c r="BR449" s="14"/>
      <c r="BS449" s="14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4"/>
      <c r="CO449" s="11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4"/>
      <c r="DJ449" s="14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4"/>
      <c r="EF449" s="14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1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</row>
    <row r="450">
      <c r="A450" s="7"/>
      <c r="B450" s="8"/>
      <c r="C450" s="8"/>
      <c r="D450" s="7"/>
      <c r="E450" s="7"/>
      <c r="F450" s="7"/>
      <c r="G450" s="9"/>
      <c r="H450" s="7"/>
      <c r="I450" s="7"/>
      <c r="J450" s="7"/>
      <c r="K450" s="7"/>
      <c r="L450" s="7"/>
      <c r="M450" s="7"/>
      <c r="N450" s="11"/>
      <c r="O450" s="10"/>
      <c r="P450" s="10"/>
      <c r="Q450" s="10"/>
      <c r="R450" s="10"/>
      <c r="S450" s="10"/>
      <c r="T450" s="13"/>
      <c r="U450" s="14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1"/>
      <c r="AO450" s="10"/>
      <c r="AP450" s="14"/>
      <c r="AQ450" s="14"/>
      <c r="AR450" s="14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1"/>
      <c r="BM450" s="10"/>
      <c r="BN450" s="10"/>
      <c r="BO450" s="10"/>
      <c r="BP450" s="10"/>
      <c r="BQ450" s="10"/>
      <c r="BR450" s="14"/>
      <c r="BS450" s="14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4"/>
      <c r="CO450" s="11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4"/>
      <c r="DJ450" s="14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4"/>
      <c r="EF450" s="14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1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</row>
    <row r="451">
      <c r="A451" s="7"/>
      <c r="B451" s="8"/>
      <c r="C451" s="8"/>
      <c r="D451" s="7"/>
      <c r="E451" s="7"/>
      <c r="F451" s="7"/>
      <c r="G451" s="9"/>
      <c r="H451" s="7"/>
      <c r="I451" s="7"/>
      <c r="J451" s="7"/>
      <c r="K451" s="7"/>
      <c r="L451" s="7"/>
      <c r="M451" s="7"/>
      <c r="N451" s="11"/>
      <c r="O451" s="10"/>
      <c r="P451" s="10"/>
      <c r="Q451" s="10"/>
      <c r="R451" s="10"/>
      <c r="S451" s="10"/>
      <c r="T451" s="13"/>
      <c r="U451" s="14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1"/>
      <c r="AO451" s="10"/>
      <c r="AP451" s="14"/>
      <c r="AQ451" s="14"/>
      <c r="AR451" s="14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1"/>
      <c r="BM451" s="10"/>
      <c r="BN451" s="10"/>
      <c r="BO451" s="10"/>
      <c r="BP451" s="10"/>
      <c r="BQ451" s="10"/>
      <c r="BR451" s="14"/>
      <c r="BS451" s="14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4"/>
      <c r="CO451" s="11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4"/>
      <c r="DJ451" s="14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4"/>
      <c r="EF451" s="14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1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</row>
    <row r="452">
      <c r="A452" s="7"/>
      <c r="B452" s="8"/>
      <c r="C452" s="8"/>
      <c r="D452" s="7"/>
      <c r="E452" s="7"/>
      <c r="F452" s="7"/>
      <c r="G452" s="9"/>
      <c r="H452" s="7"/>
      <c r="I452" s="7"/>
      <c r="J452" s="7"/>
      <c r="K452" s="7"/>
      <c r="L452" s="7"/>
      <c r="M452" s="7"/>
      <c r="N452" s="11"/>
      <c r="O452" s="10"/>
      <c r="P452" s="10"/>
      <c r="Q452" s="10"/>
      <c r="R452" s="10"/>
      <c r="S452" s="10"/>
      <c r="T452" s="13"/>
      <c r="U452" s="14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1"/>
      <c r="AO452" s="10"/>
      <c r="AP452" s="14"/>
      <c r="AQ452" s="14"/>
      <c r="AR452" s="14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1"/>
      <c r="BM452" s="10"/>
      <c r="BN452" s="10"/>
      <c r="BO452" s="10"/>
      <c r="BP452" s="10"/>
      <c r="BQ452" s="10"/>
      <c r="BR452" s="14"/>
      <c r="BS452" s="14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4"/>
      <c r="CO452" s="11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4"/>
      <c r="DJ452" s="14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4"/>
      <c r="EF452" s="14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1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</row>
    <row r="453">
      <c r="A453" s="7"/>
      <c r="B453" s="8"/>
      <c r="C453" s="8"/>
      <c r="D453" s="7"/>
      <c r="E453" s="7"/>
      <c r="F453" s="7"/>
      <c r="G453" s="9"/>
      <c r="H453" s="7"/>
      <c r="I453" s="7"/>
      <c r="J453" s="7"/>
      <c r="K453" s="7"/>
      <c r="L453" s="7"/>
      <c r="M453" s="7"/>
      <c r="N453" s="11"/>
      <c r="O453" s="10"/>
      <c r="P453" s="10"/>
      <c r="Q453" s="10"/>
      <c r="R453" s="10"/>
      <c r="S453" s="10"/>
      <c r="T453" s="13"/>
      <c r="U453" s="14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1"/>
      <c r="AO453" s="10"/>
      <c r="AP453" s="14"/>
      <c r="AQ453" s="14"/>
      <c r="AR453" s="14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1"/>
      <c r="BM453" s="10"/>
      <c r="BN453" s="10"/>
      <c r="BO453" s="10"/>
      <c r="BP453" s="10"/>
      <c r="BQ453" s="10"/>
      <c r="BR453" s="14"/>
      <c r="BS453" s="14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4"/>
      <c r="CO453" s="11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4"/>
      <c r="DJ453" s="14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4"/>
      <c r="EF453" s="14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1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</row>
    <row r="454">
      <c r="A454" s="7"/>
      <c r="B454" s="8"/>
      <c r="C454" s="8"/>
      <c r="D454" s="7"/>
      <c r="E454" s="7"/>
      <c r="F454" s="7"/>
      <c r="G454" s="9"/>
      <c r="H454" s="7"/>
      <c r="I454" s="7"/>
      <c r="J454" s="7"/>
      <c r="K454" s="7"/>
      <c r="L454" s="7"/>
      <c r="M454" s="7"/>
      <c r="N454" s="11"/>
      <c r="O454" s="10"/>
      <c r="P454" s="10"/>
      <c r="Q454" s="10"/>
      <c r="R454" s="10"/>
      <c r="S454" s="10"/>
      <c r="T454" s="13"/>
      <c r="U454" s="14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1"/>
      <c r="AO454" s="10"/>
      <c r="AP454" s="14"/>
      <c r="AQ454" s="14"/>
      <c r="AR454" s="14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1"/>
      <c r="BM454" s="10"/>
      <c r="BN454" s="10"/>
      <c r="BO454" s="10"/>
      <c r="BP454" s="10"/>
      <c r="BQ454" s="10"/>
      <c r="BR454" s="14"/>
      <c r="BS454" s="14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4"/>
      <c r="CO454" s="11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4"/>
      <c r="DJ454" s="14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4"/>
      <c r="EF454" s="14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1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</row>
    <row r="455">
      <c r="A455" s="7"/>
      <c r="B455" s="8"/>
      <c r="C455" s="8"/>
      <c r="D455" s="7"/>
      <c r="E455" s="7"/>
      <c r="F455" s="7"/>
      <c r="G455" s="9"/>
      <c r="H455" s="7"/>
      <c r="I455" s="7"/>
      <c r="J455" s="7"/>
      <c r="K455" s="7"/>
      <c r="L455" s="7"/>
      <c r="M455" s="7"/>
      <c r="N455" s="11"/>
      <c r="O455" s="10"/>
      <c r="P455" s="10"/>
      <c r="Q455" s="10"/>
      <c r="R455" s="10"/>
      <c r="S455" s="10"/>
      <c r="T455" s="13"/>
      <c r="U455" s="14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1"/>
      <c r="AO455" s="10"/>
      <c r="AP455" s="14"/>
      <c r="AQ455" s="14"/>
      <c r="AR455" s="14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1"/>
      <c r="BM455" s="10"/>
      <c r="BN455" s="10"/>
      <c r="BO455" s="10"/>
      <c r="BP455" s="10"/>
      <c r="BQ455" s="10"/>
      <c r="BR455" s="14"/>
      <c r="BS455" s="14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4"/>
      <c r="CO455" s="11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4"/>
      <c r="DJ455" s="14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4"/>
      <c r="EF455" s="14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1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</row>
    <row r="456">
      <c r="A456" s="7"/>
      <c r="B456" s="8"/>
      <c r="C456" s="8"/>
      <c r="D456" s="7"/>
      <c r="E456" s="7"/>
      <c r="F456" s="7"/>
      <c r="G456" s="9"/>
      <c r="H456" s="7"/>
      <c r="I456" s="7"/>
      <c r="J456" s="7"/>
      <c r="K456" s="7"/>
      <c r="L456" s="7"/>
      <c r="M456" s="7"/>
      <c r="N456" s="11"/>
      <c r="O456" s="10"/>
      <c r="P456" s="10"/>
      <c r="Q456" s="10"/>
      <c r="R456" s="10"/>
      <c r="S456" s="10"/>
      <c r="T456" s="13"/>
      <c r="U456" s="14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1"/>
      <c r="AO456" s="10"/>
      <c r="AP456" s="14"/>
      <c r="AQ456" s="14"/>
      <c r="AR456" s="14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1"/>
      <c r="BM456" s="10"/>
      <c r="BN456" s="10"/>
      <c r="BO456" s="10"/>
      <c r="BP456" s="10"/>
      <c r="BQ456" s="10"/>
      <c r="BR456" s="14"/>
      <c r="BS456" s="14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4"/>
      <c r="CO456" s="11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4"/>
      <c r="DJ456" s="14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4"/>
      <c r="EF456" s="14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1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</row>
    <row r="457">
      <c r="A457" s="7"/>
      <c r="B457" s="8"/>
      <c r="C457" s="8"/>
      <c r="D457" s="7"/>
      <c r="E457" s="7"/>
      <c r="F457" s="7"/>
      <c r="G457" s="9"/>
      <c r="H457" s="7"/>
      <c r="I457" s="7"/>
      <c r="J457" s="7"/>
      <c r="K457" s="7"/>
      <c r="L457" s="7"/>
      <c r="M457" s="7"/>
      <c r="N457" s="11"/>
      <c r="O457" s="10"/>
      <c r="P457" s="10"/>
      <c r="Q457" s="10"/>
      <c r="R457" s="10"/>
      <c r="S457" s="10"/>
      <c r="T457" s="13"/>
      <c r="U457" s="14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1"/>
      <c r="AO457" s="10"/>
      <c r="AP457" s="14"/>
      <c r="AQ457" s="14"/>
      <c r="AR457" s="14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1"/>
      <c r="BM457" s="10"/>
      <c r="BN457" s="10"/>
      <c r="BO457" s="10"/>
      <c r="BP457" s="10"/>
      <c r="BQ457" s="10"/>
      <c r="BR457" s="14"/>
      <c r="BS457" s="14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4"/>
      <c r="CO457" s="11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4"/>
      <c r="DJ457" s="14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4"/>
      <c r="EF457" s="14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1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</row>
    <row r="458">
      <c r="A458" s="7"/>
      <c r="B458" s="8"/>
      <c r="C458" s="8"/>
      <c r="D458" s="7"/>
      <c r="E458" s="7"/>
      <c r="F458" s="7"/>
      <c r="G458" s="9"/>
      <c r="H458" s="7"/>
      <c r="I458" s="7"/>
      <c r="J458" s="7"/>
      <c r="K458" s="7"/>
      <c r="L458" s="7"/>
      <c r="M458" s="7"/>
      <c r="N458" s="11"/>
      <c r="O458" s="10"/>
      <c r="P458" s="10"/>
      <c r="Q458" s="10"/>
      <c r="R458" s="10"/>
      <c r="S458" s="10"/>
      <c r="T458" s="13"/>
      <c r="U458" s="14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1"/>
      <c r="AO458" s="10"/>
      <c r="AP458" s="14"/>
      <c r="AQ458" s="14"/>
      <c r="AR458" s="14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1"/>
      <c r="BM458" s="10"/>
      <c r="BN458" s="10"/>
      <c r="BO458" s="10"/>
      <c r="BP458" s="10"/>
      <c r="BQ458" s="10"/>
      <c r="BR458" s="14"/>
      <c r="BS458" s="14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4"/>
      <c r="CO458" s="11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4"/>
      <c r="DJ458" s="14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4"/>
      <c r="EF458" s="14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1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</row>
    <row r="459">
      <c r="A459" s="7"/>
      <c r="B459" s="8"/>
      <c r="C459" s="8"/>
      <c r="D459" s="7"/>
      <c r="E459" s="7"/>
      <c r="F459" s="7"/>
      <c r="G459" s="9"/>
      <c r="H459" s="7"/>
      <c r="I459" s="7"/>
      <c r="J459" s="7"/>
      <c r="K459" s="7"/>
      <c r="L459" s="7"/>
      <c r="M459" s="7"/>
      <c r="N459" s="11"/>
      <c r="O459" s="10"/>
      <c r="P459" s="10"/>
      <c r="Q459" s="10"/>
      <c r="R459" s="10"/>
      <c r="S459" s="10"/>
      <c r="T459" s="13"/>
      <c r="U459" s="14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1"/>
      <c r="AO459" s="10"/>
      <c r="AP459" s="14"/>
      <c r="AQ459" s="14"/>
      <c r="AR459" s="14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1"/>
      <c r="BM459" s="10"/>
      <c r="BN459" s="10"/>
      <c r="BO459" s="10"/>
      <c r="BP459" s="10"/>
      <c r="BQ459" s="10"/>
      <c r="BR459" s="14"/>
      <c r="BS459" s="14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4"/>
      <c r="CO459" s="11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4"/>
      <c r="DJ459" s="14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4"/>
      <c r="EF459" s="14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1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</row>
    <row r="460">
      <c r="A460" s="7"/>
      <c r="B460" s="8"/>
      <c r="C460" s="8"/>
      <c r="D460" s="7"/>
      <c r="E460" s="7"/>
      <c r="F460" s="7"/>
      <c r="G460" s="9"/>
      <c r="H460" s="7"/>
      <c r="I460" s="7"/>
      <c r="J460" s="7"/>
      <c r="K460" s="7"/>
      <c r="L460" s="7"/>
      <c r="M460" s="7"/>
      <c r="N460" s="11"/>
      <c r="O460" s="10"/>
      <c r="P460" s="10"/>
      <c r="Q460" s="10"/>
      <c r="R460" s="10"/>
      <c r="S460" s="10"/>
      <c r="T460" s="13"/>
      <c r="U460" s="14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1"/>
      <c r="AO460" s="10"/>
      <c r="AP460" s="14"/>
      <c r="AQ460" s="14"/>
      <c r="AR460" s="14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1"/>
      <c r="BM460" s="10"/>
      <c r="BN460" s="10"/>
      <c r="BO460" s="10"/>
      <c r="BP460" s="10"/>
      <c r="BQ460" s="10"/>
      <c r="BR460" s="14"/>
      <c r="BS460" s="14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4"/>
      <c r="CO460" s="11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4"/>
      <c r="DJ460" s="14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4"/>
      <c r="EF460" s="14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1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</row>
    <row r="461">
      <c r="A461" s="7"/>
      <c r="B461" s="8"/>
      <c r="C461" s="8"/>
      <c r="D461" s="7"/>
      <c r="E461" s="7"/>
      <c r="F461" s="7"/>
      <c r="G461" s="9"/>
      <c r="H461" s="7"/>
      <c r="I461" s="7"/>
      <c r="J461" s="7"/>
      <c r="K461" s="7"/>
      <c r="L461" s="7"/>
      <c r="M461" s="7"/>
      <c r="N461" s="11"/>
      <c r="O461" s="10"/>
      <c r="P461" s="10"/>
      <c r="Q461" s="10"/>
      <c r="R461" s="10"/>
      <c r="S461" s="10"/>
      <c r="T461" s="13"/>
      <c r="U461" s="14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1"/>
      <c r="AO461" s="10"/>
      <c r="AP461" s="14"/>
      <c r="AQ461" s="14"/>
      <c r="AR461" s="14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1"/>
      <c r="BM461" s="10"/>
      <c r="BN461" s="10"/>
      <c r="BO461" s="10"/>
      <c r="BP461" s="10"/>
      <c r="BQ461" s="10"/>
      <c r="BR461" s="14"/>
      <c r="BS461" s="14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4"/>
      <c r="CO461" s="11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4"/>
      <c r="DJ461" s="14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4"/>
      <c r="EF461" s="14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1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</row>
    <row r="462">
      <c r="A462" s="7"/>
      <c r="B462" s="8"/>
      <c r="C462" s="8"/>
      <c r="D462" s="7"/>
      <c r="E462" s="7"/>
      <c r="F462" s="7"/>
      <c r="G462" s="9"/>
      <c r="H462" s="7"/>
      <c r="I462" s="7"/>
      <c r="J462" s="7"/>
      <c r="K462" s="7"/>
      <c r="L462" s="7"/>
      <c r="M462" s="7"/>
      <c r="N462" s="11"/>
      <c r="O462" s="10"/>
      <c r="P462" s="10"/>
      <c r="Q462" s="10"/>
      <c r="R462" s="10"/>
      <c r="S462" s="10"/>
      <c r="T462" s="13"/>
      <c r="U462" s="14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1"/>
      <c r="AO462" s="10"/>
      <c r="AP462" s="14"/>
      <c r="AQ462" s="14"/>
      <c r="AR462" s="14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1"/>
      <c r="BM462" s="10"/>
      <c r="BN462" s="10"/>
      <c r="BO462" s="10"/>
      <c r="BP462" s="10"/>
      <c r="BQ462" s="10"/>
      <c r="BR462" s="14"/>
      <c r="BS462" s="14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4"/>
      <c r="CO462" s="11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4"/>
      <c r="DJ462" s="14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4"/>
      <c r="EF462" s="14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1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</row>
    <row r="463">
      <c r="A463" s="7"/>
      <c r="B463" s="8"/>
      <c r="C463" s="8"/>
      <c r="D463" s="7"/>
      <c r="E463" s="7"/>
      <c r="F463" s="7"/>
      <c r="G463" s="9"/>
      <c r="H463" s="7"/>
      <c r="I463" s="7"/>
      <c r="J463" s="7"/>
      <c r="K463" s="7"/>
      <c r="L463" s="7"/>
      <c r="M463" s="7"/>
      <c r="N463" s="11"/>
      <c r="O463" s="10"/>
      <c r="P463" s="10"/>
      <c r="Q463" s="10"/>
      <c r="R463" s="10"/>
      <c r="S463" s="10"/>
      <c r="T463" s="13"/>
      <c r="U463" s="14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1"/>
      <c r="AO463" s="10"/>
      <c r="AP463" s="14"/>
      <c r="AQ463" s="14"/>
      <c r="AR463" s="14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1"/>
      <c r="BM463" s="10"/>
      <c r="BN463" s="10"/>
      <c r="BO463" s="10"/>
      <c r="BP463" s="10"/>
      <c r="BQ463" s="10"/>
      <c r="BR463" s="14"/>
      <c r="BS463" s="14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4"/>
      <c r="CO463" s="11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4"/>
      <c r="DJ463" s="14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4"/>
      <c r="EF463" s="14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1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</row>
    <row r="464">
      <c r="A464" s="7"/>
      <c r="B464" s="8"/>
      <c r="C464" s="8"/>
      <c r="D464" s="7"/>
      <c r="E464" s="7"/>
      <c r="F464" s="7"/>
      <c r="G464" s="9"/>
      <c r="H464" s="7"/>
      <c r="I464" s="7"/>
      <c r="J464" s="7"/>
      <c r="K464" s="7"/>
      <c r="L464" s="7"/>
      <c r="M464" s="7"/>
      <c r="N464" s="11"/>
      <c r="O464" s="10"/>
      <c r="P464" s="10"/>
      <c r="Q464" s="10"/>
      <c r="R464" s="10"/>
      <c r="S464" s="10"/>
      <c r="T464" s="13"/>
      <c r="U464" s="14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1"/>
      <c r="AO464" s="10"/>
      <c r="AP464" s="14"/>
      <c r="AQ464" s="14"/>
      <c r="AR464" s="14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1"/>
      <c r="BM464" s="10"/>
      <c r="BN464" s="10"/>
      <c r="BO464" s="10"/>
      <c r="BP464" s="10"/>
      <c r="BQ464" s="10"/>
      <c r="BR464" s="14"/>
      <c r="BS464" s="14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4"/>
      <c r="CO464" s="11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4"/>
      <c r="DJ464" s="14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4"/>
      <c r="EF464" s="14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1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</row>
    <row r="465">
      <c r="A465" s="7"/>
      <c r="B465" s="8"/>
      <c r="C465" s="8"/>
      <c r="D465" s="7"/>
      <c r="E465" s="7"/>
      <c r="F465" s="7"/>
      <c r="G465" s="9"/>
      <c r="H465" s="7"/>
      <c r="I465" s="7"/>
      <c r="J465" s="7"/>
      <c r="K465" s="7"/>
      <c r="L465" s="7"/>
      <c r="M465" s="7"/>
      <c r="N465" s="11"/>
      <c r="O465" s="10"/>
      <c r="P465" s="10"/>
      <c r="Q465" s="10"/>
      <c r="R465" s="10"/>
      <c r="S465" s="10"/>
      <c r="T465" s="13"/>
      <c r="U465" s="14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1"/>
      <c r="AO465" s="10"/>
      <c r="AP465" s="14"/>
      <c r="AQ465" s="14"/>
      <c r="AR465" s="14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1"/>
      <c r="BM465" s="10"/>
      <c r="BN465" s="10"/>
      <c r="BO465" s="10"/>
      <c r="BP465" s="10"/>
      <c r="BQ465" s="10"/>
      <c r="BR465" s="14"/>
      <c r="BS465" s="14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4"/>
      <c r="CO465" s="11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4"/>
      <c r="DJ465" s="14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4"/>
      <c r="EF465" s="14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1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</row>
    <row r="466">
      <c r="A466" s="7"/>
      <c r="B466" s="8"/>
      <c r="C466" s="8"/>
      <c r="D466" s="7"/>
      <c r="E466" s="7"/>
      <c r="F466" s="7"/>
      <c r="G466" s="9"/>
      <c r="H466" s="7"/>
      <c r="I466" s="7"/>
      <c r="J466" s="7"/>
      <c r="K466" s="7"/>
      <c r="L466" s="7"/>
      <c r="M466" s="7"/>
      <c r="N466" s="11"/>
      <c r="O466" s="10"/>
      <c r="P466" s="10"/>
      <c r="Q466" s="10"/>
      <c r="R466" s="10"/>
      <c r="S466" s="10"/>
      <c r="T466" s="13"/>
      <c r="U466" s="14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1"/>
      <c r="AO466" s="10"/>
      <c r="AP466" s="14"/>
      <c r="AQ466" s="14"/>
      <c r="AR466" s="14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1"/>
      <c r="BM466" s="10"/>
      <c r="BN466" s="10"/>
      <c r="BO466" s="10"/>
      <c r="BP466" s="10"/>
      <c r="BQ466" s="10"/>
      <c r="BR466" s="14"/>
      <c r="BS466" s="14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4"/>
      <c r="CO466" s="11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4"/>
      <c r="DJ466" s="14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4"/>
      <c r="EF466" s="14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1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</row>
    <row r="467">
      <c r="A467" s="7"/>
      <c r="B467" s="8"/>
      <c r="C467" s="8"/>
      <c r="D467" s="7"/>
      <c r="E467" s="7"/>
      <c r="F467" s="7"/>
      <c r="G467" s="9"/>
      <c r="H467" s="7"/>
      <c r="I467" s="7"/>
      <c r="J467" s="7"/>
      <c r="K467" s="7"/>
      <c r="L467" s="7"/>
      <c r="M467" s="7"/>
      <c r="N467" s="11"/>
      <c r="O467" s="10"/>
      <c r="P467" s="10"/>
      <c r="Q467" s="10"/>
      <c r="R467" s="10"/>
      <c r="S467" s="10"/>
      <c r="T467" s="13"/>
      <c r="U467" s="14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1"/>
      <c r="AO467" s="10"/>
      <c r="AP467" s="14"/>
      <c r="AQ467" s="14"/>
      <c r="AR467" s="14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1"/>
      <c r="BM467" s="10"/>
      <c r="BN467" s="10"/>
      <c r="BO467" s="10"/>
      <c r="BP467" s="10"/>
      <c r="BQ467" s="10"/>
      <c r="BR467" s="14"/>
      <c r="BS467" s="14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4"/>
      <c r="CO467" s="11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4"/>
      <c r="DJ467" s="14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4"/>
      <c r="EF467" s="14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1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</row>
    <row r="468">
      <c r="A468" s="7"/>
      <c r="B468" s="8"/>
      <c r="C468" s="8"/>
      <c r="D468" s="7"/>
      <c r="E468" s="7"/>
      <c r="F468" s="7"/>
      <c r="G468" s="9"/>
      <c r="H468" s="7"/>
      <c r="I468" s="7"/>
      <c r="J468" s="7"/>
      <c r="K468" s="7"/>
      <c r="L468" s="7"/>
      <c r="M468" s="7"/>
      <c r="N468" s="11"/>
      <c r="O468" s="10"/>
      <c r="P468" s="10"/>
      <c r="Q468" s="10"/>
      <c r="R468" s="10"/>
      <c r="S468" s="10"/>
      <c r="T468" s="13"/>
      <c r="U468" s="14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1"/>
      <c r="AO468" s="10"/>
      <c r="AP468" s="14"/>
      <c r="AQ468" s="14"/>
      <c r="AR468" s="14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1"/>
      <c r="BM468" s="10"/>
      <c r="BN468" s="10"/>
      <c r="BO468" s="10"/>
      <c r="BP468" s="10"/>
      <c r="BQ468" s="10"/>
      <c r="BR468" s="14"/>
      <c r="BS468" s="14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4"/>
      <c r="CO468" s="11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4"/>
      <c r="DJ468" s="14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4"/>
      <c r="EF468" s="14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1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</row>
    <row r="469">
      <c r="A469" s="7"/>
      <c r="B469" s="8"/>
      <c r="C469" s="8"/>
      <c r="D469" s="7"/>
      <c r="E469" s="7"/>
      <c r="F469" s="7"/>
      <c r="G469" s="9"/>
      <c r="H469" s="7"/>
      <c r="I469" s="7"/>
      <c r="J469" s="7"/>
      <c r="K469" s="7"/>
      <c r="L469" s="7"/>
      <c r="M469" s="7"/>
      <c r="N469" s="11"/>
      <c r="O469" s="10"/>
      <c r="P469" s="10"/>
      <c r="Q469" s="10"/>
      <c r="R469" s="10"/>
      <c r="S469" s="10"/>
      <c r="T469" s="13"/>
      <c r="U469" s="14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1"/>
      <c r="AO469" s="10"/>
      <c r="AP469" s="14"/>
      <c r="AQ469" s="14"/>
      <c r="AR469" s="14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1"/>
      <c r="BM469" s="10"/>
      <c r="BN469" s="10"/>
      <c r="BO469" s="10"/>
      <c r="BP469" s="10"/>
      <c r="BQ469" s="10"/>
      <c r="BR469" s="14"/>
      <c r="BS469" s="14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4"/>
      <c r="CO469" s="11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4"/>
      <c r="DJ469" s="14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4"/>
      <c r="EF469" s="14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1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</row>
    <row r="470">
      <c r="A470" s="7"/>
      <c r="B470" s="8"/>
      <c r="C470" s="8"/>
      <c r="D470" s="7"/>
      <c r="E470" s="7"/>
      <c r="F470" s="7"/>
      <c r="G470" s="9"/>
      <c r="H470" s="7"/>
      <c r="I470" s="7"/>
      <c r="J470" s="7"/>
      <c r="K470" s="7"/>
      <c r="L470" s="7"/>
      <c r="M470" s="7"/>
      <c r="N470" s="11"/>
      <c r="O470" s="10"/>
      <c r="P470" s="10"/>
      <c r="Q470" s="10"/>
      <c r="R470" s="10"/>
      <c r="S470" s="10"/>
      <c r="T470" s="13"/>
      <c r="U470" s="14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1"/>
      <c r="AO470" s="10"/>
      <c r="AP470" s="14"/>
      <c r="AQ470" s="14"/>
      <c r="AR470" s="14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1"/>
      <c r="BM470" s="10"/>
      <c r="BN470" s="10"/>
      <c r="BO470" s="10"/>
      <c r="BP470" s="10"/>
      <c r="BQ470" s="10"/>
      <c r="BR470" s="14"/>
      <c r="BS470" s="14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4"/>
      <c r="CO470" s="11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4"/>
      <c r="DJ470" s="14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4"/>
      <c r="EF470" s="14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1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</row>
    <row r="471">
      <c r="A471" s="7"/>
      <c r="B471" s="8"/>
      <c r="C471" s="8"/>
      <c r="D471" s="7"/>
      <c r="E471" s="7"/>
      <c r="F471" s="7"/>
      <c r="G471" s="9"/>
      <c r="H471" s="7"/>
      <c r="I471" s="7"/>
      <c r="J471" s="7"/>
      <c r="K471" s="7"/>
      <c r="L471" s="7"/>
      <c r="M471" s="7"/>
      <c r="N471" s="11"/>
      <c r="O471" s="10"/>
      <c r="P471" s="10"/>
      <c r="Q471" s="10"/>
      <c r="R471" s="10"/>
      <c r="S471" s="10"/>
      <c r="T471" s="13"/>
      <c r="U471" s="14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1"/>
      <c r="AO471" s="10"/>
      <c r="AP471" s="14"/>
      <c r="AQ471" s="14"/>
      <c r="AR471" s="14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1"/>
      <c r="BM471" s="10"/>
      <c r="BN471" s="10"/>
      <c r="BO471" s="10"/>
      <c r="BP471" s="10"/>
      <c r="BQ471" s="10"/>
      <c r="BR471" s="14"/>
      <c r="BS471" s="14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4"/>
      <c r="CO471" s="11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4"/>
      <c r="DJ471" s="14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4"/>
      <c r="EF471" s="14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1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</row>
    <row r="472">
      <c r="A472" s="7"/>
      <c r="B472" s="8"/>
      <c r="C472" s="8"/>
      <c r="D472" s="7"/>
      <c r="E472" s="7"/>
      <c r="F472" s="7"/>
      <c r="G472" s="9"/>
      <c r="H472" s="7"/>
      <c r="I472" s="7"/>
      <c r="J472" s="7"/>
      <c r="K472" s="7"/>
      <c r="L472" s="7"/>
      <c r="M472" s="7"/>
      <c r="N472" s="11"/>
      <c r="O472" s="10"/>
      <c r="P472" s="10"/>
      <c r="Q472" s="10"/>
      <c r="R472" s="10"/>
      <c r="S472" s="10"/>
      <c r="T472" s="13"/>
      <c r="U472" s="14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1"/>
      <c r="AO472" s="10"/>
      <c r="AP472" s="14"/>
      <c r="AQ472" s="14"/>
      <c r="AR472" s="14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1"/>
      <c r="BM472" s="10"/>
      <c r="BN472" s="10"/>
      <c r="BO472" s="10"/>
      <c r="BP472" s="10"/>
      <c r="BQ472" s="10"/>
      <c r="BR472" s="14"/>
      <c r="BS472" s="14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4"/>
      <c r="CO472" s="11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4"/>
      <c r="DJ472" s="14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4"/>
      <c r="EF472" s="14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1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</row>
    <row r="473">
      <c r="A473" s="7"/>
      <c r="B473" s="8"/>
      <c r="C473" s="8"/>
      <c r="D473" s="7"/>
      <c r="E473" s="7"/>
      <c r="F473" s="7"/>
      <c r="G473" s="9"/>
      <c r="H473" s="7"/>
      <c r="I473" s="7"/>
      <c r="J473" s="7"/>
      <c r="K473" s="7"/>
      <c r="L473" s="7"/>
      <c r="M473" s="7"/>
      <c r="N473" s="11"/>
      <c r="O473" s="10"/>
      <c r="P473" s="10"/>
      <c r="Q473" s="10"/>
      <c r="R473" s="10"/>
      <c r="S473" s="10"/>
      <c r="T473" s="13"/>
      <c r="U473" s="14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1"/>
      <c r="AO473" s="10"/>
      <c r="AP473" s="14"/>
      <c r="AQ473" s="14"/>
      <c r="AR473" s="14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1"/>
      <c r="BM473" s="10"/>
      <c r="BN473" s="10"/>
      <c r="BO473" s="10"/>
      <c r="BP473" s="10"/>
      <c r="BQ473" s="10"/>
      <c r="BR473" s="14"/>
      <c r="BS473" s="14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4"/>
      <c r="CO473" s="11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4"/>
      <c r="DJ473" s="14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4"/>
      <c r="EF473" s="14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1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</row>
    <row r="474">
      <c r="A474" s="7"/>
      <c r="B474" s="8"/>
      <c r="C474" s="8"/>
      <c r="D474" s="7"/>
      <c r="E474" s="7"/>
      <c r="F474" s="7"/>
      <c r="G474" s="9"/>
      <c r="H474" s="7"/>
      <c r="I474" s="7"/>
      <c r="J474" s="7"/>
      <c r="K474" s="7"/>
      <c r="L474" s="7"/>
      <c r="M474" s="7"/>
      <c r="N474" s="11"/>
      <c r="O474" s="10"/>
      <c r="P474" s="10"/>
      <c r="Q474" s="10"/>
      <c r="R474" s="10"/>
      <c r="S474" s="10"/>
      <c r="T474" s="13"/>
      <c r="U474" s="14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1"/>
      <c r="AO474" s="10"/>
      <c r="AP474" s="14"/>
      <c r="AQ474" s="14"/>
      <c r="AR474" s="14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1"/>
      <c r="BM474" s="10"/>
      <c r="BN474" s="10"/>
      <c r="BO474" s="10"/>
      <c r="BP474" s="10"/>
      <c r="BQ474" s="10"/>
      <c r="BR474" s="14"/>
      <c r="BS474" s="14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4"/>
      <c r="CO474" s="11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4"/>
      <c r="DJ474" s="14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4"/>
      <c r="EF474" s="14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1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</row>
    <row r="475">
      <c r="A475" s="7"/>
      <c r="B475" s="8"/>
      <c r="C475" s="8"/>
      <c r="D475" s="7"/>
      <c r="E475" s="7"/>
      <c r="F475" s="7"/>
      <c r="G475" s="9"/>
      <c r="H475" s="7"/>
      <c r="I475" s="7"/>
      <c r="J475" s="7"/>
      <c r="K475" s="7"/>
      <c r="L475" s="7"/>
      <c r="M475" s="7"/>
      <c r="N475" s="11"/>
      <c r="O475" s="10"/>
      <c r="P475" s="10"/>
      <c r="Q475" s="10"/>
      <c r="R475" s="10"/>
      <c r="S475" s="10"/>
      <c r="T475" s="13"/>
      <c r="U475" s="14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1"/>
      <c r="AO475" s="10"/>
      <c r="AP475" s="14"/>
      <c r="AQ475" s="14"/>
      <c r="AR475" s="14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1"/>
      <c r="BM475" s="10"/>
      <c r="BN475" s="10"/>
      <c r="BO475" s="10"/>
      <c r="BP475" s="10"/>
      <c r="BQ475" s="10"/>
      <c r="BR475" s="14"/>
      <c r="BS475" s="14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4"/>
      <c r="CO475" s="11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4"/>
      <c r="DJ475" s="14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4"/>
      <c r="EF475" s="14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1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</row>
    <row r="476">
      <c r="A476" s="7"/>
      <c r="B476" s="8"/>
      <c r="C476" s="8"/>
      <c r="D476" s="7"/>
      <c r="E476" s="7"/>
      <c r="F476" s="7"/>
      <c r="G476" s="9"/>
      <c r="H476" s="7"/>
      <c r="I476" s="7"/>
      <c r="J476" s="7"/>
      <c r="K476" s="7"/>
      <c r="L476" s="7"/>
      <c r="M476" s="7"/>
      <c r="N476" s="11"/>
      <c r="O476" s="10"/>
      <c r="P476" s="10"/>
      <c r="Q476" s="10"/>
      <c r="R476" s="10"/>
      <c r="S476" s="10"/>
      <c r="T476" s="13"/>
      <c r="U476" s="14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1"/>
      <c r="AO476" s="10"/>
      <c r="AP476" s="14"/>
      <c r="AQ476" s="14"/>
      <c r="AR476" s="14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1"/>
      <c r="BM476" s="10"/>
      <c r="BN476" s="10"/>
      <c r="BO476" s="10"/>
      <c r="BP476" s="10"/>
      <c r="BQ476" s="10"/>
      <c r="BR476" s="14"/>
      <c r="BS476" s="14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4"/>
      <c r="CO476" s="11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4"/>
      <c r="DJ476" s="14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4"/>
      <c r="EF476" s="14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1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</row>
    <row r="477">
      <c r="A477" s="7"/>
      <c r="B477" s="8"/>
      <c r="C477" s="8"/>
      <c r="D477" s="7"/>
      <c r="E477" s="7"/>
      <c r="F477" s="7"/>
      <c r="G477" s="9"/>
      <c r="H477" s="7"/>
      <c r="I477" s="7"/>
      <c r="J477" s="7"/>
      <c r="K477" s="7"/>
      <c r="L477" s="7"/>
      <c r="M477" s="7"/>
      <c r="N477" s="11"/>
      <c r="O477" s="10"/>
      <c r="P477" s="10"/>
      <c r="Q477" s="10"/>
      <c r="R477" s="10"/>
      <c r="S477" s="10"/>
      <c r="T477" s="13"/>
      <c r="U477" s="14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1"/>
      <c r="AO477" s="10"/>
      <c r="AP477" s="14"/>
      <c r="AQ477" s="14"/>
      <c r="AR477" s="14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1"/>
      <c r="BM477" s="10"/>
      <c r="BN477" s="10"/>
      <c r="BO477" s="10"/>
      <c r="BP477" s="10"/>
      <c r="BQ477" s="10"/>
      <c r="BR477" s="14"/>
      <c r="BS477" s="14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4"/>
      <c r="CO477" s="11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4"/>
      <c r="DJ477" s="14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4"/>
      <c r="EF477" s="14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1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</row>
    <row r="478">
      <c r="A478" s="7"/>
      <c r="B478" s="8"/>
      <c r="C478" s="8"/>
      <c r="D478" s="7"/>
      <c r="E478" s="7"/>
      <c r="F478" s="7"/>
      <c r="G478" s="9"/>
      <c r="H478" s="7"/>
      <c r="I478" s="7"/>
      <c r="J478" s="7"/>
      <c r="K478" s="7"/>
      <c r="L478" s="7"/>
      <c r="M478" s="7"/>
      <c r="N478" s="11"/>
      <c r="O478" s="10"/>
      <c r="P478" s="10"/>
      <c r="Q478" s="10"/>
      <c r="R478" s="10"/>
      <c r="S478" s="10"/>
      <c r="T478" s="13"/>
      <c r="U478" s="14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1"/>
      <c r="AO478" s="10"/>
      <c r="AP478" s="14"/>
      <c r="AQ478" s="14"/>
      <c r="AR478" s="14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1"/>
      <c r="BM478" s="10"/>
      <c r="BN478" s="10"/>
      <c r="BO478" s="10"/>
      <c r="BP478" s="10"/>
      <c r="BQ478" s="10"/>
      <c r="BR478" s="14"/>
      <c r="BS478" s="14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4"/>
      <c r="CO478" s="11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4"/>
      <c r="DJ478" s="14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4"/>
      <c r="EF478" s="14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1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</row>
    <row r="479">
      <c r="A479" s="7"/>
      <c r="B479" s="8"/>
      <c r="C479" s="8"/>
      <c r="D479" s="7"/>
      <c r="E479" s="7"/>
      <c r="F479" s="7"/>
      <c r="G479" s="9"/>
      <c r="H479" s="7"/>
      <c r="I479" s="7"/>
      <c r="J479" s="7"/>
      <c r="K479" s="7"/>
      <c r="L479" s="7"/>
      <c r="M479" s="7"/>
      <c r="N479" s="11"/>
      <c r="O479" s="10"/>
      <c r="P479" s="10"/>
      <c r="Q479" s="10"/>
      <c r="R479" s="10"/>
      <c r="S479" s="10"/>
      <c r="T479" s="13"/>
      <c r="U479" s="14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1"/>
      <c r="AO479" s="10"/>
      <c r="AP479" s="14"/>
      <c r="AQ479" s="14"/>
      <c r="AR479" s="14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1"/>
      <c r="BM479" s="10"/>
      <c r="BN479" s="10"/>
      <c r="BO479" s="10"/>
      <c r="BP479" s="10"/>
      <c r="BQ479" s="10"/>
      <c r="BR479" s="14"/>
      <c r="BS479" s="14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4"/>
      <c r="CO479" s="11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4"/>
      <c r="DJ479" s="14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4"/>
      <c r="EF479" s="14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1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</row>
    <row r="480">
      <c r="A480" s="7"/>
      <c r="B480" s="8"/>
      <c r="C480" s="8"/>
      <c r="D480" s="7"/>
      <c r="E480" s="7"/>
      <c r="F480" s="7"/>
      <c r="G480" s="9"/>
      <c r="H480" s="7"/>
      <c r="I480" s="7"/>
      <c r="J480" s="7"/>
      <c r="K480" s="7"/>
      <c r="L480" s="7"/>
      <c r="M480" s="7"/>
      <c r="N480" s="11"/>
      <c r="O480" s="10"/>
      <c r="P480" s="10"/>
      <c r="Q480" s="10"/>
      <c r="R480" s="10"/>
      <c r="S480" s="10"/>
      <c r="T480" s="13"/>
      <c r="U480" s="14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1"/>
      <c r="AO480" s="10"/>
      <c r="AP480" s="14"/>
      <c r="AQ480" s="14"/>
      <c r="AR480" s="14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1"/>
      <c r="BM480" s="10"/>
      <c r="BN480" s="10"/>
      <c r="BO480" s="10"/>
      <c r="BP480" s="10"/>
      <c r="BQ480" s="10"/>
      <c r="BR480" s="14"/>
      <c r="BS480" s="14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4"/>
      <c r="CO480" s="11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4"/>
      <c r="DJ480" s="14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4"/>
      <c r="EF480" s="14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1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</row>
    <row r="481">
      <c r="A481" s="7"/>
      <c r="B481" s="8"/>
      <c r="C481" s="8"/>
      <c r="D481" s="7"/>
      <c r="E481" s="7"/>
      <c r="F481" s="7"/>
      <c r="G481" s="9"/>
      <c r="H481" s="7"/>
      <c r="I481" s="7"/>
      <c r="J481" s="7"/>
      <c r="K481" s="7"/>
      <c r="L481" s="7"/>
      <c r="M481" s="7"/>
      <c r="N481" s="11"/>
      <c r="O481" s="10"/>
      <c r="P481" s="10"/>
      <c r="Q481" s="10"/>
      <c r="R481" s="10"/>
      <c r="S481" s="10"/>
      <c r="T481" s="13"/>
      <c r="U481" s="14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1"/>
      <c r="AO481" s="10"/>
      <c r="AP481" s="14"/>
      <c r="AQ481" s="14"/>
      <c r="AR481" s="14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1"/>
      <c r="BM481" s="10"/>
      <c r="BN481" s="10"/>
      <c r="BO481" s="10"/>
      <c r="BP481" s="10"/>
      <c r="BQ481" s="10"/>
      <c r="BR481" s="14"/>
      <c r="BS481" s="14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4"/>
      <c r="CO481" s="11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4"/>
      <c r="DJ481" s="14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4"/>
      <c r="EF481" s="14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1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</row>
    <row r="482">
      <c r="A482" s="7"/>
      <c r="B482" s="8"/>
      <c r="C482" s="8"/>
      <c r="D482" s="7"/>
      <c r="E482" s="7"/>
      <c r="F482" s="7"/>
      <c r="G482" s="9"/>
      <c r="H482" s="7"/>
      <c r="I482" s="7"/>
      <c r="J482" s="7"/>
      <c r="K482" s="7"/>
      <c r="L482" s="7"/>
      <c r="M482" s="7"/>
      <c r="N482" s="11"/>
      <c r="O482" s="10"/>
      <c r="P482" s="10"/>
      <c r="Q482" s="10"/>
      <c r="R482" s="10"/>
      <c r="S482" s="10"/>
      <c r="T482" s="13"/>
      <c r="U482" s="14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1"/>
      <c r="AO482" s="10"/>
      <c r="AP482" s="14"/>
      <c r="AQ482" s="14"/>
      <c r="AR482" s="14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1"/>
      <c r="BM482" s="10"/>
      <c r="BN482" s="10"/>
      <c r="BO482" s="10"/>
      <c r="BP482" s="10"/>
      <c r="BQ482" s="10"/>
      <c r="BR482" s="14"/>
      <c r="BS482" s="14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4"/>
      <c r="CO482" s="11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4"/>
      <c r="DJ482" s="14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4"/>
      <c r="EF482" s="14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1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</row>
    <row r="483">
      <c r="A483" s="7"/>
      <c r="B483" s="8"/>
      <c r="C483" s="8"/>
      <c r="D483" s="7"/>
      <c r="E483" s="7"/>
      <c r="F483" s="7"/>
      <c r="G483" s="9"/>
      <c r="H483" s="7"/>
      <c r="I483" s="7"/>
      <c r="J483" s="7"/>
      <c r="K483" s="7"/>
      <c r="L483" s="7"/>
      <c r="M483" s="7"/>
      <c r="N483" s="11"/>
      <c r="O483" s="10"/>
      <c r="P483" s="10"/>
      <c r="Q483" s="10"/>
      <c r="R483" s="10"/>
      <c r="S483" s="10"/>
      <c r="T483" s="13"/>
      <c r="U483" s="14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1"/>
      <c r="AO483" s="10"/>
      <c r="AP483" s="14"/>
      <c r="AQ483" s="14"/>
      <c r="AR483" s="14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1"/>
      <c r="BM483" s="10"/>
      <c r="BN483" s="10"/>
      <c r="BO483" s="10"/>
      <c r="BP483" s="10"/>
      <c r="BQ483" s="10"/>
      <c r="BR483" s="14"/>
      <c r="BS483" s="14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4"/>
      <c r="CO483" s="11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4"/>
      <c r="DJ483" s="14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4"/>
      <c r="EF483" s="14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1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</row>
    <row r="484">
      <c r="A484" s="7"/>
      <c r="B484" s="8"/>
      <c r="C484" s="8"/>
      <c r="D484" s="7"/>
      <c r="E484" s="7"/>
      <c r="F484" s="7"/>
      <c r="G484" s="9"/>
      <c r="H484" s="7"/>
      <c r="I484" s="7"/>
      <c r="J484" s="7"/>
      <c r="K484" s="7"/>
      <c r="L484" s="7"/>
      <c r="M484" s="7"/>
      <c r="N484" s="11"/>
      <c r="O484" s="10"/>
      <c r="P484" s="10"/>
      <c r="Q484" s="10"/>
      <c r="R484" s="10"/>
      <c r="S484" s="10"/>
      <c r="T484" s="13"/>
      <c r="U484" s="14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1"/>
      <c r="AO484" s="10"/>
      <c r="AP484" s="14"/>
      <c r="AQ484" s="14"/>
      <c r="AR484" s="14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1"/>
      <c r="BM484" s="10"/>
      <c r="BN484" s="10"/>
      <c r="BO484" s="10"/>
      <c r="BP484" s="10"/>
      <c r="BQ484" s="10"/>
      <c r="BR484" s="14"/>
      <c r="BS484" s="14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4"/>
      <c r="CO484" s="11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4"/>
      <c r="DJ484" s="14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4"/>
      <c r="EF484" s="14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1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</row>
    <row r="485">
      <c r="A485" s="7"/>
      <c r="B485" s="8"/>
      <c r="C485" s="8"/>
      <c r="D485" s="7"/>
      <c r="E485" s="7"/>
      <c r="F485" s="7"/>
      <c r="G485" s="9"/>
      <c r="H485" s="7"/>
      <c r="I485" s="7"/>
      <c r="J485" s="7"/>
      <c r="K485" s="7"/>
      <c r="L485" s="7"/>
      <c r="M485" s="7"/>
      <c r="N485" s="11"/>
      <c r="O485" s="10"/>
      <c r="P485" s="10"/>
      <c r="Q485" s="10"/>
      <c r="R485" s="10"/>
      <c r="S485" s="10"/>
      <c r="T485" s="13"/>
      <c r="U485" s="14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1"/>
      <c r="AO485" s="10"/>
      <c r="AP485" s="14"/>
      <c r="AQ485" s="14"/>
      <c r="AR485" s="14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1"/>
      <c r="BM485" s="10"/>
      <c r="BN485" s="10"/>
      <c r="BO485" s="10"/>
      <c r="BP485" s="10"/>
      <c r="BQ485" s="10"/>
      <c r="BR485" s="14"/>
      <c r="BS485" s="14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4"/>
      <c r="CO485" s="11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4"/>
      <c r="DJ485" s="14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4"/>
      <c r="EF485" s="14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1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</row>
    <row r="486">
      <c r="A486" s="7"/>
      <c r="B486" s="8"/>
      <c r="C486" s="8"/>
      <c r="D486" s="7"/>
      <c r="E486" s="7"/>
      <c r="F486" s="7"/>
      <c r="G486" s="9"/>
      <c r="H486" s="7"/>
      <c r="I486" s="7"/>
      <c r="J486" s="7"/>
      <c r="K486" s="7"/>
      <c r="L486" s="7"/>
      <c r="M486" s="7"/>
      <c r="N486" s="11"/>
      <c r="O486" s="10"/>
      <c r="P486" s="10"/>
      <c r="Q486" s="10"/>
      <c r="R486" s="10"/>
      <c r="S486" s="10"/>
      <c r="T486" s="13"/>
      <c r="U486" s="14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1"/>
      <c r="AO486" s="10"/>
      <c r="AP486" s="14"/>
      <c r="AQ486" s="14"/>
      <c r="AR486" s="14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1"/>
      <c r="BM486" s="10"/>
      <c r="BN486" s="10"/>
      <c r="BO486" s="10"/>
      <c r="BP486" s="10"/>
      <c r="BQ486" s="10"/>
      <c r="BR486" s="14"/>
      <c r="BS486" s="14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4"/>
      <c r="CO486" s="11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4"/>
      <c r="DJ486" s="14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4"/>
      <c r="EF486" s="14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1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</row>
    <row r="487">
      <c r="A487" s="7"/>
      <c r="B487" s="8"/>
      <c r="C487" s="8"/>
      <c r="D487" s="7"/>
      <c r="E487" s="7"/>
      <c r="F487" s="7"/>
      <c r="G487" s="9"/>
      <c r="H487" s="7"/>
      <c r="I487" s="7"/>
      <c r="J487" s="7"/>
      <c r="K487" s="7"/>
      <c r="L487" s="7"/>
      <c r="M487" s="7"/>
      <c r="N487" s="11"/>
      <c r="O487" s="10"/>
      <c r="P487" s="10"/>
      <c r="Q487" s="10"/>
      <c r="R487" s="10"/>
      <c r="S487" s="10"/>
      <c r="T487" s="13"/>
      <c r="U487" s="14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1"/>
      <c r="AO487" s="10"/>
      <c r="AP487" s="14"/>
      <c r="AQ487" s="14"/>
      <c r="AR487" s="14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1"/>
      <c r="BM487" s="10"/>
      <c r="BN487" s="10"/>
      <c r="BO487" s="10"/>
      <c r="BP487" s="10"/>
      <c r="BQ487" s="10"/>
      <c r="BR487" s="14"/>
      <c r="BS487" s="14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4"/>
      <c r="CO487" s="11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4"/>
      <c r="DJ487" s="14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4"/>
      <c r="EF487" s="14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1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</row>
    <row r="488">
      <c r="A488" s="7"/>
      <c r="B488" s="8"/>
      <c r="C488" s="8"/>
      <c r="D488" s="7"/>
      <c r="E488" s="7"/>
      <c r="F488" s="7"/>
      <c r="G488" s="9"/>
      <c r="H488" s="7"/>
      <c r="I488" s="7"/>
      <c r="J488" s="7"/>
      <c r="K488" s="7"/>
      <c r="L488" s="7"/>
      <c r="M488" s="7"/>
      <c r="N488" s="11"/>
      <c r="O488" s="10"/>
      <c r="P488" s="10"/>
      <c r="Q488" s="10"/>
      <c r="R488" s="10"/>
      <c r="S488" s="10"/>
      <c r="T488" s="13"/>
      <c r="U488" s="14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1"/>
      <c r="AO488" s="10"/>
      <c r="AP488" s="14"/>
      <c r="AQ488" s="14"/>
      <c r="AR488" s="14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1"/>
      <c r="BM488" s="10"/>
      <c r="BN488" s="10"/>
      <c r="BO488" s="10"/>
      <c r="BP488" s="10"/>
      <c r="BQ488" s="10"/>
      <c r="BR488" s="14"/>
      <c r="BS488" s="14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4"/>
      <c r="CO488" s="11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4"/>
      <c r="DJ488" s="14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4"/>
      <c r="EF488" s="14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1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</row>
    <row r="489">
      <c r="A489" s="7"/>
      <c r="B489" s="8"/>
      <c r="C489" s="8"/>
      <c r="D489" s="7"/>
      <c r="E489" s="7"/>
      <c r="F489" s="7"/>
      <c r="G489" s="9"/>
      <c r="H489" s="7"/>
      <c r="I489" s="7"/>
      <c r="J489" s="7"/>
      <c r="K489" s="7"/>
      <c r="L489" s="7"/>
      <c r="M489" s="7"/>
      <c r="N489" s="11"/>
      <c r="O489" s="10"/>
      <c r="P489" s="10"/>
      <c r="Q489" s="10"/>
      <c r="R489" s="10"/>
      <c r="S489" s="10"/>
      <c r="T489" s="13"/>
      <c r="U489" s="14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1"/>
      <c r="AO489" s="10"/>
      <c r="AP489" s="14"/>
      <c r="AQ489" s="14"/>
      <c r="AR489" s="14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1"/>
      <c r="BM489" s="10"/>
      <c r="BN489" s="10"/>
      <c r="BO489" s="10"/>
      <c r="BP489" s="10"/>
      <c r="BQ489" s="10"/>
      <c r="BR489" s="14"/>
      <c r="BS489" s="14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4"/>
      <c r="CO489" s="11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4"/>
      <c r="DJ489" s="14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4"/>
      <c r="EF489" s="14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1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</row>
    <row r="490">
      <c r="A490" s="7"/>
      <c r="B490" s="8"/>
      <c r="C490" s="8"/>
      <c r="D490" s="7"/>
      <c r="E490" s="7"/>
      <c r="F490" s="7"/>
      <c r="G490" s="9"/>
      <c r="H490" s="7"/>
      <c r="I490" s="7"/>
      <c r="J490" s="7"/>
      <c r="K490" s="7"/>
      <c r="L490" s="7"/>
      <c r="M490" s="7"/>
      <c r="N490" s="11"/>
      <c r="O490" s="10"/>
      <c r="P490" s="10"/>
      <c r="Q490" s="10"/>
      <c r="R490" s="10"/>
      <c r="S490" s="10"/>
      <c r="T490" s="13"/>
      <c r="U490" s="14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1"/>
      <c r="AO490" s="10"/>
      <c r="AP490" s="14"/>
      <c r="AQ490" s="14"/>
      <c r="AR490" s="14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1"/>
      <c r="BM490" s="10"/>
      <c r="BN490" s="10"/>
      <c r="BO490" s="10"/>
      <c r="BP490" s="10"/>
      <c r="BQ490" s="10"/>
      <c r="BR490" s="14"/>
      <c r="BS490" s="14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4"/>
      <c r="CO490" s="11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4"/>
      <c r="DJ490" s="14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4"/>
      <c r="EF490" s="14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1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</row>
    <row r="491">
      <c r="A491" s="7"/>
      <c r="B491" s="8"/>
      <c r="C491" s="8"/>
      <c r="D491" s="7"/>
      <c r="E491" s="7"/>
      <c r="F491" s="7"/>
      <c r="G491" s="9"/>
      <c r="H491" s="7"/>
      <c r="I491" s="7"/>
      <c r="J491" s="7"/>
      <c r="K491" s="7"/>
      <c r="L491" s="7"/>
      <c r="M491" s="7"/>
      <c r="N491" s="11"/>
      <c r="O491" s="10"/>
      <c r="P491" s="10"/>
      <c r="Q491" s="10"/>
      <c r="R491" s="10"/>
      <c r="S491" s="10"/>
      <c r="T491" s="13"/>
      <c r="U491" s="14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1"/>
      <c r="AO491" s="10"/>
      <c r="AP491" s="14"/>
      <c r="AQ491" s="14"/>
      <c r="AR491" s="14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1"/>
      <c r="BM491" s="10"/>
      <c r="BN491" s="10"/>
      <c r="BO491" s="10"/>
      <c r="BP491" s="10"/>
      <c r="BQ491" s="10"/>
      <c r="BR491" s="14"/>
      <c r="BS491" s="14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4"/>
      <c r="CO491" s="11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4"/>
      <c r="DJ491" s="14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4"/>
      <c r="EF491" s="14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1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</row>
    <row r="492">
      <c r="A492" s="7"/>
      <c r="B492" s="8"/>
      <c r="C492" s="8"/>
      <c r="D492" s="7"/>
      <c r="E492" s="7"/>
      <c r="F492" s="7"/>
      <c r="G492" s="9"/>
      <c r="H492" s="7"/>
      <c r="I492" s="7"/>
      <c r="J492" s="7"/>
      <c r="K492" s="7"/>
      <c r="L492" s="7"/>
      <c r="M492" s="7"/>
      <c r="N492" s="11"/>
      <c r="O492" s="10"/>
      <c r="P492" s="10"/>
      <c r="Q492" s="10"/>
      <c r="R492" s="10"/>
      <c r="S492" s="10"/>
      <c r="T492" s="13"/>
      <c r="U492" s="14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1"/>
      <c r="AO492" s="10"/>
      <c r="AP492" s="14"/>
      <c r="AQ492" s="14"/>
      <c r="AR492" s="14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1"/>
      <c r="BM492" s="10"/>
      <c r="BN492" s="10"/>
      <c r="BO492" s="10"/>
      <c r="BP492" s="10"/>
      <c r="BQ492" s="10"/>
      <c r="BR492" s="14"/>
      <c r="BS492" s="14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4"/>
      <c r="CO492" s="11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4"/>
      <c r="DJ492" s="14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4"/>
      <c r="EF492" s="14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1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</row>
    <row r="493">
      <c r="A493" s="7"/>
      <c r="B493" s="8"/>
      <c r="C493" s="8"/>
      <c r="D493" s="7"/>
      <c r="E493" s="7"/>
      <c r="F493" s="7"/>
      <c r="G493" s="9"/>
      <c r="H493" s="7"/>
      <c r="I493" s="7"/>
      <c r="J493" s="7"/>
      <c r="K493" s="7"/>
      <c r="L493" s="7"/>
      <c r="M493" s="7"/>
      <c r="N493" s="11"/>
      <c r="O493" s="10"/>
      <c r="P493" s="10"/>
      <c r="Q493" s="10"/>
      <c r="R493" s="10"/>
      <c r="S493" s="10"/>
      <c r="T493" s="13"/>
      <c r="U493" s="14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1"/>
      <c r="AO493" s="10"/>
      <c r="AP493" s="14"/>
      <c r="AQ493" s="14"/>
      <c r="AR493" s="14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1"/>
      <c r="BM493" s="10"/>
      <c r="BN493" s="10"/>
      <c r="BO493" s="10"/>
      <c r="BP493" s="10"/>
      <c r="BQ493" s="10"/>
      <c r="BR493" s="14"/>
      <c r="BS493" s="14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4"/>
      <c r="CO493" s="11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4"/>
      <c r="DJ493" s="14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4"/>
      <c r="EF493" s="14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1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</row>
    <row r="494">
      <c r="A494" s="7"/>
      <c r="B494" s="8"/>
      <c r="C494" s="8"/>
      <c r="D494" s="7"/>
      <c r="E494" s="7"/>
      <c r="F494" s="7"/>
      <c r="G494" s="9"/>
      <c r="H494" s="7"/>
      <c r="I494" s="7"/>
      <c r="J494" s="7"/>
      <c r="K494" s="7"/>
      <c r="L494" s="7"/>
      <c r="M494" s="7"/>
      <c r="N494" s="11"/>
      <c r="O494" s="10"/>
      <c r="P494" s="10"/>
      <c r="Q494" s="10"/>
      <c r="R494" s="10"/>
      <c r="S494" s="10"/>
      <c r="T494" s="13"/>
      <c r="U494" s="14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1"/>
      <c r="AO494" s="10"/>
      <c r="AP494" s="14"/>
      <c r="AQ494" s="14"/>
      <c r="AR494" s="14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1"/>
      <c r="BM494" s="10"/>
      <c r="BN494" s="10"/>
      <c r="BO494" s="10"/>
      <c r="BP494" s="10"/>
      <c r="BQ494" s="10"/>
      <c r="BR494" s="14"/>
      <c r="BS494" s="14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4"/>
      <c r="CO494" s="11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4"/>
      <c r="DJ494" s="14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4"/>
      <c r="EF494" s="14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1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</row>
    <row r="495">
      <c r="A495" s="7"/>
      <c r="B495" s="8"/>
      <c r="C495" s="8"/>
      <c r="D495" s="7"/>
      <c r="E495" s="7"/>
      <c r="F495" s="7"/>
      <c r="G495" s="9"/>
      <c r="H495" s="7"/>
      <c r="I495" s="7"/>
      <c r="J495" s="7"/>
      <c r="K495" s="7"/>
      <c r="L495" s="7"/>
      <c r="M495" s="7"/>
      <c r="N495" s="11"/>
      <c r="O495" s="10"/>
      <c r="P495" s="10"/>
      <c r="Q495" s="10"/>
      <c r="R495" s="10"/>
      <c r="S495" s="10"/>
      <c r="T495" s="13"/>
      <c r="U495" s="14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1"/>
      <c r="AO495" s="10"/>
      <c r="AP495" s="14"/>
      <c r="AQ495" s="14"/>
      <c r="AR495" s="14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1"/>
      <c r="BM495" s="10"/>
      <c r="BN495" s="10"/>
      <c r="BO495" s="10"/>
      <c r="BP495" s="10"/>
      <c r="BQ495" s="10"/>
      <c r="BR495" s="14"/>
      <c r="BS495" s="14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4"/>
      <c r="CO495" s="11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4"/>
      <c r="DJ495" s="14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4"/>
      <c r="EF495" s="14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1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</row>
    <row r="496">
      <c r="A496" s="7"/>
      <c r="B496" s="8"/>
      <c r="C496" s="8"/>
      <c r="D496" s="7"/>
      <c r="E496" s="7"/>
      <c r="F496" s="7"/>
      <c r="G496" s="9"/>
      <c r="H496" s="7"/>
      <c r="I496" s="7"/>
      <c r="J496" s="7"/>
      <c r="K496" s="7"/>
      <c r="L496" s="7"/>
      <c r="M496" s="7"/>
      <c r="N496" s="11"/>
      <c r="O496" s="10"/>
      <c r="P496" s="10"/>
      <c r="Q496" s="10"/>
      <c r="R496" s="10"/>
      <c r="S496" s="10"/>
      <c r="T496" s="13"/>
      <c r="U496" s="14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1"/>
      <c r="AO496" s="10"/>
      <c r="AP496" s="14"/>
      <c r="AQ496" s="14"/>
      <c r="AR496" s="14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1"/>
      <c r="BM496" s="10"/>
      <c r="BN496" s="10"/>
      <c r="BO496" s="10"/>
      <c r="BP496" s="10"/>
      <c r="BQ496" s="10"/>
      <c r="BR496" s="14"/>
      <c r="BS496" s="14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4"/>
      <c r="CO496" s="11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4"/>
      <c r="DJ496" s="14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4"/>
      <c r="EF496" s="14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1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</row>
    <row r="497">
      <c r="A497" s="7"/>
      <c r="B497" s="8"/>
      <c r="C497" s="8"/>
      <c r="D497" s="7"/>
      <c r="E497" s="7"/>
      <c r="F497" s="7"/>
      <c r="G497" s="9"/>
      <c r="H497" s="7"/>
      <c r="I497" s="7"/>
      <c r="J497" s="7"/>
      <c r="K497" s="7"/>
      <c r="L497" s="7"/>
      <c r="M497" s="7"/>
      <c r="N497" s="11"/>
      <c r="O497" s="10"/>
      <c r="P497" s="10"/>
      <c r="Q497" s="10"/>
      <c r="R497" s="10"/>
      <c r="S497" s="10"/>
      <c r="T497" s="13"/>
      <c r="U497" s="14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1"/>
      <c r="AO497" s="10"/>
      <c r="AP497" s="14"/>
      <c r="AQ497" s="14"/>
      <c r="AR497" s="14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1"/>
      <c r="BM497" s="10"/>
      <c r="BN497" s="10"/>
      <c r="BO497" s="10"/>
      <c r="BP497" s="10"/>
      <c r="BQ497" s="10"/>
      <c r="BR497" s="14"/>
      <c r="BS497" s="14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4"/>
      <c r="CO497" s="11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4"/>
      <c r="DJ497" s="14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4"/>
      <c r="EF497" s="14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1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</row>
    <row r="498">
      <c r="A498" s="7"/>
      <c r="B498" s="8"/>
      <c r="C498" s="8"/>
      <c r="D498" s="7"/>
      <c r="E498" s="7"/>
      <c r="F498" s="7"/>
      <c r="G498" s="9"/>
      <c r="H498" s="7"/>
      <c r="I498" s="7"/>
      <c r="J498" s="7"/>
      <c r="K498" s="7"/>
      <c r="L498" s="7"/>
      <c r="M498" s="7"/>
      <c r="N498" s="11"/>
      <c r="O498" s="10"/>
      <c r="P498" s="10"/>
      <c r="Q498" s="10"/>
      <c r="R498" s="10"/>
      <c r="S498" s="10"/>
      <c r="T498" s="13"/>
      <c r="U498" s="14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1"/>
      <c r="AO498" s="10"/>
      <c r="AP498" s="14"/>
      <c r="AQ498" s="14"/>
      <c r="AR498" s="14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1"/>
      <c r="BM498" s="10"/>
      <c r="BN498" s="10"/>
      <c r="BO498" s="10"/>
      <c r="BP498" s="10"/>
      <c r="BQ498" s="10"/>
      <c r="BR498" s="14"/>
      <c r="BS498" s="14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4"/>
      <c r="CO498" s="11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4"/>
      <c r="DJ498" s="14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4"/>
      <c r="EF498" s="14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1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</row>
    <row r="499">
      <c r="A499" s="7"/>
      <c r="B499" s="8"/>
      <c r="C499" s="8"/>
      <c r="D499" s="7"/>
      <c r="E499" s="7"/>
      <c r="F499" s="7"/>
      <c r="G499" s="9"/>
      <c r="H499" s="7"/>
      <c r="I499" s="7"/>
      <c r="J499" s="7"/>
      <c r="K499" s="7"/>
      <c r="L499" s="7"/>
      <c r="M499" s="7"/>
      <c r="N499" s="11"/>
      <c r="O499" s="10"/>
      <c r="P499" s="10"/>
      <c r="Q499" s="10"/>
      <c r="R499" s="10"/>
      <c r="S499" s="10"/>
      <c r="T499" s="13"/>
      <c r="U499" s="14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1"/>
      <c r="AO499" s="10"/>
      <c r="AP499" s="14"/>
      <c r="AQ499" s="14"/>
      <c r="AR499" s="14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1"/>
      <c r="BM499" s="10"/>
      <c r="BN499" s="10"/>
      <c r="BO499" s="10"/>
      <c r="BP499" s="10"/>
      <c r="BQ499" s="10"/>
      <c r="BR499" s="14"/>
      <c r="BS499" s="14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4"/>
      <c r="CO499" s="11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4"/>
      <c r="DJ499" s="14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4"/>
      <c r="EF499" s="14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1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</row>
    <row r="500">
      <c r="A500" s="7"/>
      <c r="B500" s="8"/>
      <c r="C500" s="8"/>
      <c r="D500" s="7"/>
      <c r="E500" s="7"/>
      <c r="F500" s="7"/>
      <c r="G500" s="9"/>
      <c r="H500" s="7"/>
      <c r="I500" s="7"/>
      <c r="J500" s="7"/>
      <c r="K500" s="7"/>
      <c r="L500" s="7"/>
      <c r="M500" s="7"/>
      <c r="N500" s="11"/>
      <c r="O500" s="10"/>
      <c r="P500" s="10"/>
      <c r="Q500" s="10"/>
      <c r="R500" s="10"/>
      <c r="S500" s="10"/>
      <c r="T500" s="13"/>
      <c r="U500" s="14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1"/>
      <c r="AO500" s="10"/>
      <c r="AP500" s="14"/>
      <c r="AQ500" s="14"/>
      <c r="AR500" s="14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1"/>
      <c r="BM500" s="10"/>
      <c r="BN500" s="10"/>
      <c r="BO500" s="10"/>
      <c r="BP500" s="10"/>
      <c r="BQ500" s="10"/>
      <c r="BR500" s="14"/>
      <c r="BS500" s="14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4"/>
      <c r="CO500" s="11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4"/>
      <c r="DJ500" s="14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4"/>
      <c r="EF500" s="14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1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</row>
    <row r="501">
      <c r="A501" s="7"/>
      <c r="B501" s="8"/>
      <c r="C501" s="8"/>
      <c r="D501" s="7"/>
      <c r="E501" s="7"/>
      <c r="F501" s="7"/>
      <c r="G501" s="9"/>
      <c r="H501" s="7"/>
      <c r="I501" s="7"/>
      <c r="J501" s="7"/>
      <c r="K501" s="7"/>
      <c r="L501" s="7"/>
      <c r="M501" s="7"/>
      <c r="N501" s="11"/>
      <c r="O501" s="10"/>
      <c r="P501" s="10"/>
      <c r="Q501" s="10"/>
      <c r="R501" s="10"/>
      <c r="S501" s="10"/>
      <c r="T501" s="13"/>
      <c r="U501" s="14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1"/>
      <c r="AO501" s="10"/>
      <c r="AP501" s="14"/>
      <c r="AQ501" s="14"/>
      <c r="AR501" s="14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1"/>
      <c r="BM501" s="10"/>
      <c r="BN501" s="10"/>
      <c r="BO501" s="10"/>
      <c r="BP501" s="10"/>
      <c r="BQ501" s="10"/>
      <c r="BR501" s="14"/>
      <c r="BS501" s="14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4"/>
      <c r="CO501" s="11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4"/>
      <c r="DJ501" s="14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4"/>
      <c r="EF501" s="14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1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</row>
    <row r="502">
      <c r="A502" s="7"/>
      <c r="B502" s="8"/>
      <c r="C502" s="8"/>
      <c r="D502" s="7"/>
      <c r="E502" s="7"/>
      <c r="F502" s="7"/>
      <c r="G502" s="9"/>
      <c r="H502" s="7"/>
      <c r="I502" s="7"/>
      <c r="J502" s="7"/>
      <c r="K502" s="7"/>
      <c r="L502" s="7"/>
      <c r="M502" s="7"/>
      <c r="N502" s="11"/>
      <c r="O502" s="10"/>
      <c r="P502" s="10"/>
      <c r="Q502" s="10"/>
      <c r="R502" s="10"/>
      <c r="S502" s="10"/>
      <c r="T502" s="13"/>
      <c r="U502" s="14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1"/>
      <c r="AO502" s="10"/>
      <c r="AP502" s="14"/>
      <c r="AQ502" s="14"/>
      <c r="AR502" s="14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1"/>
      <c r="BM502" s="10"/>
      <c r="BN502" s="10"/>
      <c r="BO502" s="10"/>
      <c r="BP502" s="10"/>
      <c r="BQ502" s="10"/>
      <c r="BR502" s="14"/>
      <c r="BS502" s="14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4"/>
      <c r="CO502" s="11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4"/>
      <c r="DJ502" s="14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4"/>
      <c r="EF502" s="14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1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</row>
    <row r="503">
      <c r="A503" s="7"/>
      <c r="B503" s="8"/>
      <c r="C503" s="8"/>
      <c r="D503" s="7"/>
      <c r="E503" s="7"/>
      <c r="F503" s="7"/>
      <c r="G503" s="9"/>
      <c r="H503" s="7"/>
      <c r="I503" s="7"/>
      <c r="J503" s="7"/>
      <c r="K503" s="7"/>
      <c r="L503" s="7"/>
      <c r="M503" s="7"/>
      <c r="N503" s="11"/>
      <c r="O503" s="10"/>
      <c r="P503" s="10"/>
      <c r="Q503" s="10"/>
      <c r="R503" s="10"/>
      <c r="S503" s="10"/>
      <c r="T503" s="13"/>
      <c r="U503" s="14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1"/>
      <c r="AO503" s="10"/>
      <c r="AP503" s="14"/>
      <c r="AQ503" s="14"/>
      <c r="AR503" s="14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1"/>
      <c r="BM503" s="10"/>
      <c r="BN503" s="10"/>
      <c r="BO503" s="10"/>
      <c r="BP503" s="10"/>
      <c r="BQ503" s="10"/>
      <c r="BR503" s="14"/>
      <c r="BS503" s="14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4"/>
      <c r="CO503" s="11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4"/>
      <c r="DJ503" s="14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4"/>
      <c r="EF503" s="14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1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</row>
    <row r="504">
      <c r="A504" s="7"/>
      <c r="B504" s="8"/>
      <c r="C504" s="8"/>
      <c r="D504" s="7"/>
      <c r="E504" s="7"/>
      <c r="F504" s="7"/>
      <c r="G504" s="9"/>
      <c r="H504" s="7"/>
      <c r="I504" s="7"/>
      <c r="J504" s="7"/>
      <c r="K504" s="7"/>
      <c r="L504" s="7"/>
      <c r="M504" s="7"/>
      <c r="N504" s="11"/>
      <c r="O504" s="10"/>
      <c r="P504" s="10"/>
      <c r="Q504" s="10"/>
      <c r="R504" s="10"/>
      <c r="S504" s="10"/>
      <c r="T504" s="13"/>
      <c r="U504" s="14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1"/>
      <c r="AO504" s="10"/>
      <c r="AP504" s="14"/>
      <c r="AQ504" s="14"/>
      <c r="AR504" s="14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1"/>
      <c r="BM504" s="10"/>
      <c r="BN504" s="10"/>
      <c r="BO504" s="10"/>
      <c r="BP504" s="10"/>
      <c r="BQ504" s="10"/>
      <c r="BR504" s="14"/>
      <c r="BS504" s="14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4"/>
      <c r="CO504" s="11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4"/>
      <c r="DJ504" s="14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4"/>
      <c r="EF504" s="14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1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</row>
    <row r="505">
      <c r="A505" s="7"/>
      <c r="B505" s="8"/>
      <c r="C505" s="8"/>
      <c r="D505" s="7"/>
      <c r="E505" s="7"/>
      <c r="F505" s="7"/>
      <c r="G505" s="9"/>
      <c r="H505" s="7"/>
      <c r="I505" s="7"/>
      <c r="J505" s="7"/>
      <c r="K505" s="7"/>
      <c r="L505" s="7"/>
      <c r="M505" s="7"/>
      <c r="N505" s="11"/>
      <c r="O505" s="10"/>
      <c r="P505" s="10"/>
      <c r="Q505" s="10"/>
      <c r="R505" s="10"/>
      <c r="S505" s="10"/>
      <c r="T505" s="13"/>
      <c r="U505" s="14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1"/>
      <c r="AO505" s="10"/>
      <c r="AP505" s="14"/>
      <c r="AQ505" s="14"/>
      <c r="AR505" s="14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1"/>
      <c r="BM505" s="10"/>
      <c r="BN505" s="10"/>
      <c r="BO505" s="10"/>
      <c r="BP505" s="10"/>
      <c r="BQ505" s="10"/>
      <c r="BR505" s="14"/>
      <c r="BS505" s="14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4"/>
      <c r="CO505" s="11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4"/>
      <c r="DJ505" s="14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4"/>
      <c r="EF505" s="14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1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</row>
    <row r="506">
      <c r="A506" s="7"/>
      <c r="B506" s="8"/>
      <c r="C506" s="8"/>
      <c r="D506" s="7"/>
      <c r="E506" s="7"/>
      <c r="F506" s="7"/>
      <c r="G506" s="9"/>
      <c r="H506" s="7"/>
      <c r="I506" s="7"/>
      <c r="J506" s="7"/>
      <c r="K506" s="7"/>
      <c r="L506" s="7"/>
      <c r="M506" s="7"/>
      <c r="N506" s="11"/>
      <c r="O506" s="10"/>
      <c r="P506" s="10"/>
      <c r="Q506" s="10"/>
      <c r="R506" s="10"/>
      <c r="S506" s="10"/>
      <c r="T506" s="13"/>
      <c r="U506" s="14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1"/>
      <c r="AO506" s="10"/>
      <c r="AP506" s="14"/>
      <c r="AQ506" s="14"/>
      <c r="AR506" s="14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1"/>
      <c r="BM506" s="10"/>
      <c r="BN506" s="10"/>
      <c r="BO506" s="10"/>
      <c r="BP506" s="10"/>
      <c r="BQ506" s="10"/>
      <c r="BR506" s="14"/>
      <c r="BS506" s="14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4"/>
      <c r="CO506" s="11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4"/>
      <c r="DJ506" s="14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4"/>
      <c r="EF506" s="14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1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</row>
    <row r="507">
      <c r="A507" s="7"/>
      <c r="B507" s="8"/>
      <c r="C507" s="8"/>
      <c r="D507" s="7"/>
      <c r="E507" s="7"/>
      <c r="F507" s="7"/>
      <c r="G507" s="9"/>
      <c r="H507" s="7"/>
      <c r="I507" s="7"/>
      <c r="J507" s="7"/>
      <c r="K507" s="7"/>
      <c r="L507" s="7"/>
      <c r="M507" s="7"/>
      <c r="N507" s="11"/>
      <c r="O507" s="10"/>
      <c r="P507" s="10"/>
      <c r="Q507" s="10"/>
      <c r="R507" s="10"/>
      <c r="S507" s="10"/>
      <c r="T507" s="13"/>
      <c r="U507" s="14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1"/>
      <c r="AO507" s="10"/>
      <c r="AP507" s="14"/>
      <c r="AQ507" s="14"/>
      <c r="AR507" s="14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1"/>
      <c r="BM507" s="10"/>
      <c r="BN507" s="10"/>
      <c r="BO507" s="10"/>
      <c r="BP507" s="10"/>
      <c r="BQ507" s="10"/>
      <c r="BR507" s="14"/>
      <c r="BS507" s="14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4"/>
      <c r="CO507" s="11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4"/>
      <c r="DJ507" s="14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4"/>
      <c r="EF507" s="14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1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</row>
    <row r="508">
      <c r="A508" s="7"/>
      <c r="B508" s="8"/>
      <c r="C508" s="8"/>
      <c r="D508" s="7"/>
      <c r="E508" s="7"/>
      <c r="F508" s="7"/>
      <c r="G508" s="9"/>
      <c r="H508" s="7"/>
      <c r="I508" s="7"/>
      <c r="J508" s="7"/>
      <c r="K508" s="7"/>
      <c r="L508" s="7"/>
      <c r="M508" s="7"/>
      <c r="N508" s="11"/>
      <c r="O508" s="10"/>
      <c r="P508" s="10"/>
      <c r="Q508" s="10"/>
      <c r="R508" s="10"/>
      <c r="S508" s="10"/>
      <c r="T508" s="13"/>
      <c r="U508" s="14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1"/>
      <c r="AO508" s="10"/>
      <c r="AP508" s="14"/>
      <c r="AQ508" s="14"/>
      <c r="AR508" s="14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1"/>
      <c r="BM508" s="10"/>
      <c r="BN508" s="10"/>
      <c r="BO508" s="10"/>
      <c r="BP508" s="10"/>
      <c r="BQ508" s="10"/>
      <c r="BR508" s="14"/>
      <c r="BS508" s="14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4"/>
      <c r="CO508" s="11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4"/>
      <c r="DJ508" s="14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4"/>
      <c r="EF508" s="14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1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</row>
    <row r="509">
      <c r="A509" s="7"/>
      <c r="B509" s="8"/>
      <c r="C509" s="8"/>
      <c r="D509" s="7"/>
      <c r="E509" s="7"/>
      <c r="F509" s="7"/>
      <c r="G509" s="9"/>
      <c r="H509" s="7"/>
      <c r="I509" s="7"/>
      <c r="J509" s="7"/>
      <c r="K509" s="7"/>
      <c r="L509" s="7"/>
      <c r="M509" s="7"/>
      <c r="N509" s="11"/>
      <c r="O509" s="10"/>
      <c r="P509" s="10"/>
      <c r="Q509" s="10"/>
      <c r="R509" s="10"/>
      <c r="S509" s="10"/>
      <c r="T509" s="13"/>
      <c r="U509" s="14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1"/>
      <c r="AO509" s="10"/>
      <c r="AP509" s="14"/>
      <c r="AQ509" s="14"/>
      <c r="AR509" s="14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1"/>
      <c r="BM509" s="10"/>
      <c r="BN509" s="10"/>
      <c r="BO509" s="10"/>
      <c r="BP509" s="10"/>
      <c r="BQ509" s="10"/>
      <c r="BR509" s="14"/>
      <c r="BS509" s="14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4"/>
      <c r="CO509" s="11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4"/>
      <c r="DJ509" s="14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4"/>
      <c r="EF509" s="14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1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</row>
    <row r="510">
      <c r="A510" s="7"/>
      <c r="B510" s="8"/>
      <c r="C510" s="8"/>
      <c r="D510" s="7"/>
      <c r="E510" s="7"/>
      <c r="F510" s="7"/>
      <c r="G510" s="9"/>
      <c r="H510" s="7"/>
      <c r="I510" s="7"/>
      <c r="J510" s="7"/>
      <c r="K510" s="7"/>
      <c r="L510" s="7"/>
      <c r="M510" s="7"/>
      <c r="N510" s="11"/>
      <c r="O510" s="10"/>
      <c r="P510" s="10"/>
      <c r="Q510" s="10"/>
      <c r="R510" s="10"/>
      <c r="S510" s="10"/>
      <c r="T510" s="13"/>
      <c r="U510" s="14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1"/>
      <c r="AO510" s="10"/>
      <c r="AP510" s="14"/>
      <c r="AQ510" s="14"/>
      <c r="AR510" s="14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1"/>
      <c r="BM510" s="10"/>
      <c r="BN510" s="10"/>
      <c r="BO510" s="10"/>
      <c r="BP510" s="10"/>
      <c r="BQ510" s="10"/>
      <c r="BR510" s="14"/>
      <c r="BS510" s="14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4"/>
      <c r="CO510" s="11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4"/>
      <c r="DJ510" s="14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4"/>
      <c r="EF510" s="14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1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</row>
    <row r="511">
      <c r="A511" s="7"/>
      <c r="B511" s="8"/>
      <c r="C511" s="8"/>
      <c r="D511" s="7"/>
      <c r="E511" s="7"/>
      <c r="F511" s="7"/>
      <c r="G511" s="9"/>
      <c r="H511" s="7"/>
      <c r="I511" s="7"/>
      <c r="J511" s="7"/>
      <c r="K511" s="7"/>
      <c r="L511" s="7"/>
      <c r="M511" s="7"/>
      <c r="N511" s="11"/>
      <c r="O511" s="10"/>
      <c r="P511" s="10"/>
      <c r="Q511" s="10"/>
      <c r="R511" s="10"/>
      <c r="S511" s="10"/>
      <c r="T511" s="13"/>
      <c r="U511" s="14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1"/>
      <c r="AO511" s="10"/>
      <c r="AP511" s="14"/>
      <c r="AQ511" s="14"/>
      <c r="AR511" s="14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1"/>
      <c r="BM511" s="10"/>
      <c r="BN511" s="10"/>
      <c r="BO511" s="10"/>
      <c r="BP511" s="10"/>
      <c r="BQ511" s="10"/>
      <c r="BR511" s="14"/>
      <c r="BS511" s="14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4"/>
      <c r="CO511" s="11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4"/>
      <c r="DJ511" s="14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4"/>
      <c r="EF511" s="14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1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</row>
    <row r="512">
      <c r="A512" s="7"/>
      <c r="B512" s="8"/>
      <c r="C512" s="8"/>
      <c r="D512" s="7"/>
      <c r="E512" s="7"/>
      <c r="F512" s="7"/>
      <c r="G512" s="9"/>
      <c r="H512" s="7"/>
      <c r="I512" s="7"/>
      <c r="J512" s="7"/>
      <c r="K512" s="7"/>
      <c r="L512" s="7"/>
      <c r="M512" s="7"/>
      <c r="N512" s="11"/>
      <c r="O512" s="10"/>
      <c r="P512" s="10"/>
      <c r="Q512" s="10"/>
      <c r="R512" s="10"/>
      <c r="S512" s="10"/>
      <c r="T512" s="13"/>
      <c r="U512" s="14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1"/>
      <c r="AO512" s="10"/>
      <c r="AP512" s="14"/>
      <c r="AQ512" s="14"/>
      <c r="AR512" s="14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1"/>
      <c r="BM512" s="10"/>
      <c r="BN512" s="10"/>
      <c r="BO512" s="10"/>
      <c r="BP512" s="10"/>
      <c r="BQ512" s="10"/>
      <c r="BR512" s="14"/>
      <c r="BS512" s="14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4"/>
      <c r="CO512" s="11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4"/>
      <c r="DJ512" s="14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4"/>
      <c r="EF512" s="14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1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</row>
    <row r="513">
      <c r="A513" s="7"/>
      <c r="B513" s="8"/>
      <c r="C513" s="8"/>
      <c r="D513" s="7"/>
      <c r="E513" s="7"/>
      <c r="F513" s="7"/>
      <c r="G513" s="9"/>
      <c r="H513" s="7"/>
      <c r="I513" s="7"/>
      <c r="J513" s="7"/>
      <c r="K513" s="7"/>
      <c r="L513" s="7"/>
      <c r="M513" s="7"/>
      <c r="N513" s="11"/>
      <c r="O513" s="10"/>
      <c r="P513" s="10"/>
      <c r="Q513" s="10"/>
      <c r="R513" s="10"/>
      <c r="S513" s="10"/>
      <c r="T513" s="13"/>
      <c r="U513" s="14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1"/>
      <c r="AO513" s="10"/>
      <c r="AP513" s="14"/>
      <c r="AQ513" s="14"/>
      <c r="AR513" s="14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1"/>
      <c r="BM513" s="10"/>
      <c r="BN513" s="10"/>
      <c r="BO513" s="10"/>
      <c r="BP513" s="10"/>
      <c r="BQ513" s="10"/>
      <c r="BR513" s="14"/>
      <c r="BS513" s="14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4"/>
      <c r="CO513" s="11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4"/>
      <c r="DJ513" s="14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4"/>
      <c r="EF513" s="14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1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</row>
    <row r="514">
      <c r="A514" s="7"/>
      <c r="B514" s="8"/>
      <c r="C514" s="8"/>
      <c r="D514" s="7"/>
      <c r="E514" s="7"/>
      <c r="F514" s="7"/>
      <c r="G514" s="9"/>
      <c r="H514" s="7"/>
      <c r="I514" s="7"/>
      <c r="J514" s="7"/>
      <c r="K514" s="7"/>
      <c r="L514" s="7"/>
      <c r="M514" s="7"/>
      <c r="N514" s="11"/>
      <c r="O514" s="10"/>
      <c r="P514" s="10"/>
      <c r="Q514" s="10"/>
      <c r="R514" s="10"/>
      <c r="S514" s="10"/>
      <c r="T514" s="13"/>
      <c r="U514" s="14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1"/>
      <c r="AO514" s="10"/>
      <c r="AP514" s="14"/>
      <c r="AQ514" s="14"/>
      <c r="AR514" s="14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1"/>
      <c r="BM514" s="10"/>
      <c r="BN514" s="10"/>
      <c r="BO514" s="10"/>
      <c r="BP514" s="10"/>
      <c r="BQ514" s="10"/>
      <c r="BR514" s="14"/>
      <c r="BS514" s="14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4"/>
      <c r="CO514" s="11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4"/>
      <c r="DJ514" s="14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4"/>
      <c r="EF514" s="14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1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</row>
    <row r="515">
      <c r="A515" s="7"/>
      <c r="B515" s="8"/>
      <c r="C515" s="8"/>
      <c r="D515" s="7"/>
      <c r="E515" s="7"/>
      <c r="F515" s="7"/>
      <c r="G515" s="9"/>
      <c r="H515" s="7"/>
      <c r="I515" s="7"/>
      <c r="J515" s="7"/>
      <c r="K515" s="7"/>
      <c r="L515" s="7"/>
      <c r="M515" s="7"/>
      <c r="N515" s="11"/>
      <c r="O515" s="10"/>
      <c r="P515" s="10"/>
      <c r="Q515" s="10"/>
      <c r="R515" s="10"/>
      <c r="S515" s="10"/>
      <c r="T515" s="13"/>
      <c r="U515" s="14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1"/>
      <c r="AO515" s="10"/>
      <c r="AP515" s="14"/>
      <c r="AQ515" s="14"/>
      <c r="AR515" s="14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1"/>
      <c r="BM515" s="10"/>
      <c r="BN515" s="10"/>
      <c r="BO515" s="10"/>
      <c r="BP515" s="10"/>
      <c r="BQ515" s="10"/>
      <c r="BR515" s="14"/>
      <c r="BS515" s="14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4"/>
      <c r="CO515" s="11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4"/>
      <c r="DJ515" s="14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4"/>
      <c r="EF515" s="14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1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</row>
    <row r="516">
      <c r="A516" s="7"/>
      <c r="B516" s="8"/>
      <c r="C516" s="8"/>
      <c r="D516" s="7"/>
      <c r="E516" s="7"/>
      <c r="F516" s="7"/>
      <c r="G516" s="9"/>
      <c r="H516" s="7"/>
      <c r="I516" s="7"/>
      <c r="J516" s="7"/>
      <c r="K516" s="7"/>
      <c r="L516" s="7"/>
      <c r="M516" s="7"/>
      <c r="N516" s="11"/>
      <c r="O516" s="10"/>
      <c r="P516" s="10"/>
      <c r="Q516" s="10"/>
      <c r="R516" s="10"/>
      <c r="S516" s="10"/>
      <c r="T516" s="13"/>
      <c r="U516" s="14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1"/>
      <c r="AO516" s="10"/>
      <c r="AP516" s="14"/>
      <c r="AQ516" s="14"/>
      <c r="AR516" s="14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1"/>
      <c r="BM516" s="10"/>
      <c r="BN516" s="10"/>
      <c r="BO516" s="10"/>
      <c r="BP516" s="10"/>
      <c r="BQ516" s="10"/>
      <c r="BR516" s="14"/>
      <c r="BS516" s="14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4"/>
      <c r="CO516" s="11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4"/>
      <c r="DJ516" s="14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4"/>
      <c r="EF516" s="14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1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</row>
    <row r="517">
      <c r="A517" s="7"/>
      <c r="B517" s="8"/>
      <c r="C517" s="8"/>
      <c r="D517" s="7"/>
      <c r="E517" s="7"/>
      <c r="F517" s="7"/>
      <c r="G517" s="9"/>
      <c r="H517" s="7"/>
      <c r="I517" s="7"/>
      <c r="J517" s="7"/>
      <c r="K517" s="7"/>
      <c r="L517" s="7"/>
      <c r="M517" s="7"/>
      <c r="N517" s="11"/>
      <c r="O517" s="10"/>
      <c r="P517" s="10"/>
      <c r="Q517" s="10"/>
      <c r="R517" s="10"/>
      <c r="S517" s="10"/>
      <c r="T517" s="13"/>
      <c r="U517" s="14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1"/>
      <c r="AO517" s="10"/>
      <c r="AP517" s="14"/>
      <c r="AQ517" s="14"/>
      <c r="AR517" s="14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1"/>
      <c r="BM517" s="10"/>
      <c r="BN517" s="10"/>
      <c r="BO517" s="10"/>
      <c r="BP517" s="10"/>
      <c r="BQ517" s="10"/>
      <c r="BR517" s="14"/>
      <c r="BS517" s="14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4"/>
      <c r="CO517" s="11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4"/>
      <c r="DJ517" s="14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4"/>
      <c r="EF517" s="14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1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</row>
    <row r="518">
      <c r="A518" s="7"/>
      <c r="B518" s="8"/>
      <c r="C518" s="8"/>
      <c r="D518" s="7"/>
      <c r="E518" s="7"/>
      <c r="F518" s="7"/>
      <c r="G518" s="9"/>
      <c r="H518" s="7"/>
      <c r="I518" s="7"/>
      <c r="J518" s="7"/>
      <c r="K518" s="7"/>
      <c r="L518" s="7"/>
      <c r="M518" s="7"/>
      <c r="N518" s="11"/>
      <c r="O518" s="10"/>
      <c r="P518" s="10"/>
      <c r="Q518" s="10"/>
      <c r="R518" s="10"/>
      <c r="S518" s="10"/>
      <c r="T518" s="13"/>
      <c r="U518" s="14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1"/>
      <c r="AO518" s="10"/>
      <c r="AP518" s="14"/>
      <c r="AQ518" s="14"/>
      <c r="AR518" s="14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1"/>
      <c r="BM518" s="10"/>
      <c r="BN518" s="10"/>
      <c r="BO518" s="10"/>
      <c r="BP518" s="10"/>
      <c r="BQ518" s="10"/>
      <c r="BR518" s="14"/>
      <c r="BS518" s="14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4"/>
      <c r="CO518" s="11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4"/>
      <c r="DJ518" s="14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4"/>
      <c r="EF518" s="14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1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</row>
    <row r="519">
      <c r="A519" s="7"/>
      <c r="B519" s="8"/>
      <c r="C519" s="8"/>
      <c r="D519" s="7"/>
      <c r="E519" s="7"/>
      <c r="F519" s="7"/>
      <c r="G519" s="9"/>
      <c r="H519" s="7"/>
      <c r="I519" s="7"/>
      <c r="J519" s="7"/>
      <c r="K519" s="7"/>
      <c r="L519" s="7"/>
      <c r="M519" s="7"/>
      <c r="N519" s="11"/>
      <c r="O519" s="10"/>
      <c r="P519" s="10"/>
      <c r="Q519" s="10"/>
      <c r="R519" s="10"/>
      <c r="S519" s="10"/>
      <c r="T519" s="13"/>
      <c r="U519" s="14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1"/>
      <c r="AO519" s="10"/>
      <c r="AP519" s="14"/>
      <c r="AQ519" s="14"/>
      <c r="AR519" s="14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1"/>
      <c r="BM519" s="10"/>
      <c r="BN519" s="10"/>
      <c r="BO519" s="10"/>
      <c r="BP519" s="10"/>
      <c r="BQ519" s="10"/>
      <c r="BR519" s="14"/>
      <c r="BS519" s="14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4"/>
      <c r="CO519" s="11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4"/>
      <c r="DJ519" s="14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4"/>
      <c r="EF519" s="14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1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</row>
    <row r="520">
      <c r="A520" s="7"/>
      <c r="B520" s="8"/>
      <c r="C520" s="8"/>
      <c r="D520" s="7"/>
      <c r="E520" s="7"/>
      <c r="F520" s="7"/>
      <c r="G520" s="9"/>
      <c r="H520" s="7"/>
      <c r="I520" s="7"/>
      <c r="J520" s="7"/>
      <c r="K520" s="7"/>
      <c r="L520" s="7"/>
      <c r="M520" s="7"/>
      <c r="N520" s="11"/>
      <c r="O520" s="10"/>
      <c r="P520" s="10"/>
      <c r="Q520" s="10"/>
      <c r="R520" s="10"/>
      <c r="S520" s="10"/>
      <c r="T520" s="13"/>
      <c r="U520" s="14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1"/>
      <c r="AO520" s="10"/>
      <c r="AP520" s="14"/>
      <c r="AQ520" s="14"/>
      <c r="AR520" s="14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1"/>
      <c r="BM520" s="10"/>
      <c r="BN520" s="10"/>
      <c r="BO520" s="10"/>
      <c r="BP520" s="10"/>
      <c r="BQ520" s="10"/>
      <c r="BR520" s="14"/>
      <c r="BS520" s="14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4"/>
      <c r="CO520" s="11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4"/>
      <c r="DJ520" s="14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4"/>
      <c r="EF520" s="14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1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</row>
    <row r="521">
      <c r="A521" s="7"/>
      <c r="B521" s="8"/>
      <c r="C521" s="8"/>
      <c r="D521" s="7"/>
      <c r="E521" s="7"/>
      <c r="F521" s="7"/>
      <c r="G521" s="9"/>
      <c r="H521" s="7"/>
      <c r="I521" s="7"/>
      <c r="J521" s="7"/>
      <c r="K521" s="7"/>
      <c r="L521" s="7"/>
      <c r="M521" s="7"/>
      <c r="N521" s="11"/>
      <c r="O521" s="10"/>
      <c r="P521" s="10"/>
      <c r="Q521" s="10"/>
      <c r="R521" s="10"/>
      <c r="S521" s="10"/>
      <c r="T521" s="13"/>
      <c r="U521" s="14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1"/>
      <c r="AO521" s="10"/>
      <c r="AP521" s="14"/>
      <c r="AQ521" s="14"/>
      <c r="AR521" s="14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1"/>
      <c r="BM521" s="10"/>
      <c r="BN521" s="10"/>
      <c r="BO521" s="10"/>
      <c r="BP521" s="10"/>
      <c r="BQ521" s="10"/>
      <c r="BR521" s="14"/>
      <c r="BS521" s="14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4"/>
      <c r="CO521" s="11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4"/>
      <c r="DJ521" s="14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4"/>
      <c r="EF521" s="14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1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</row>
    <row r="522">
      <c r="A522" s="7"/>
      <c r="B522" s="8"/>
      <c r="C522" s="8"/>
      <c r="D522" s="7"/>
      <c r="E522" s="7"/>
      <c r="F522" s="7"/>
      <c r="G522" s="9"/>
      <c r="H522" s="7"/>
      <c r="I522" s="7"/>
      <c r="J522" s="7"/>
      <c r="K522" s="7"/>
      <c r="L522" s="7"/>
      <c r="M522" s="7"/>
      <c r="N522" s="11"/>
      <c r="O522" s="10"/>
      <c r="P522" s="10"/>
      <c r="Q522" s="10"/>
      <c r="R522" s="10"/>
      <c r="S522" s="10"/>
      <c r="T522" s="13"/>
      <c r="U522" s="14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1"/>
      <c r="AO522" s="10"/>
      <c r="AP522" s="14"/>
      <c r="AQ522" s="14"/>
      <c r="AR522" s="14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1"/>
      <c r="BM522" s="10"/>
      <c r="BN522" s="10"/>
      <c r="BO522" s="10"/>
      <c r="BP522" s="10"/>
      <c r="BQ522" s="10"/>
      <c r="BR522" s="14"/>
      <c r="BS522" s="14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4"/>
      <c r="CO522" s="11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4"/>
      <c r="DJ522" s="14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4"/>
      <c r="EF522" s="14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1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</row>
    <row r="523">
      <c r="A523" s="7"/>
      <c r="B523" s="8"/>
      <c r="C523" s="8"/>
      <c r="D523" s="7"/>
      <c r="E523" s="7"/>
      <c r="F523" s="7"/>
      <c r="G523" s="9"/>
      <c r="H523" s="7"/>
      <c r="I523" s="7"/>
      <c r="J523" s="7"/>
      <c r="K523" s="7"/>
      <c r="L523" s="7"/>
      <c r="M523" s="7"/>
      <c r="N523" s="11"/>
      <c r="O523" s="10"/>
      <c r="P523" s="10"/>
      <c r="Q523" s="10"/>
      <c r="R523" s="10"/>
      <c r="S523" s="10"/>
      <c r="T523" s="13"/>
      <c r="U523" s="14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1"/>
      <c r="AO523" s="10"/>
      <c r="AP523" s="14"/>
      <c r="AQ523" s="14"/>
      <c r="AR523" s="14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1"/>
      <c r="BM523" s="10"/>
      <c r="BN523" s="10"/>
      <c r="BO523" s="10"/>
      <c r="BP523" s="10"/>
      <c r="BQ523" s="10"/>
      <c r="BR523" s="14"/>
      <c r="BS523" s="14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4"/>
      <c r="CO523" s="11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4"/>
      <c r="DJ523" s="14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4"/>
      <c r="EF523" s="14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1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</row>
    <row r="524">
      <c r="A524" s="7"/>
      <c r="B524" s="8"/>
      <c r="C524" s="8"/>
      <c r="D524" s="7"/>
      <c r="E524" s="7"/>
      <c r="F524" s="7"/>
      <c r="G524" s="9"/>
      <c r="H524" s="7"/>
      <c r="I524" s="7"/>
      <c r="J524" s="7"/>
      <c r="K524" s="7"/>
      <c r="L524" s="7"/>
      <c r="M524" s="7"/>
      <c r="N524" s="11"/>
      <c r="O524" s="10"/>
      <c r="P524" s="10"/>
      <c r="Q524" s="10"/>
      <c r="R524" s="10"/>
      <c r="S524" s="10"/>
      <c r="T524" s="13"/>
      <c r="U524" s="14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1"/>
      <c r="AO524" s="10"/>
      <c r="AP524" s="14"/>
      <c r="AQ524" s="14"/>
      <c r="AR524" s="14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1"/>
      <c r="BM524" s="10"/>
      <c r="BN524" s="10"/>
      <c r="BO524" s="10"/>
      <c r="BP524" s="10"/>
      <c r="BQ524" s="10"/>
      <c r="BR524" s="14"/>
      <c r="BS524" s="14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4"/>
      <c r="CO524" s="11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4"/>
      <c r="DJ524" s="14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4"/>
      <c r="EF524" s="14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1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</row>
    <row r="525">
      <c r="A525" s="7"/>
      <c r="B525" s="8"/>
      <c r="C525" s="8"/>
      <c r="D525" s="7"/>
      <c r="E525" s="7"/>
      <c r="F525" s="7"/>
      <c r="G525" s="9"/>
      <c r="H525" s="7"/>
      <c r="I525" s="7"/>
      <c r="J525" s="7"/>
      <c r="K525" s="7"/>
      <c r="L525" s="7"/>
      <c r="M525" s="7"/>
      <c r="N525" s="11"/>
      <c r="O525" s="10"/>
      <c r="P525" s="10"/>
      <c r="Q525" s="10"/>
      <c r="R525" s="10"/>
      <c r="S525" s="10"/>
      <c r="T525" s="13"/>
      <c r="U525" s="14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1"/>
      <c r="AO525" s="10"/>
      <c r="AP525" s="14"/>
      <c r="AQ525" s="14"/>
      <c r="AR525" s="14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1"/>
      <c r="BM525" s="10"/>
      <c r="BN525" s="10"/>
      <c r="BO525" s="10"/>
      <c r="BP525" s="10"/>
      <c r="BQ525" s="10"/>
      <c r="BR525" s="14"/>
      <c r="BS525" s="14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4"/>
      <c r="CO525" s="11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4"/>
      <c r="DJ525" s="14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4"/>
      <c r="EF525" s="14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1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</row>
    <row r="526">
      <c r="A526" s="7"/>
      <c r="B526" s="8"/>
      <c r="C526" s="8"/>
      <c r="D526" s="7"/>
      <c r="E526" s="7"/>
      <c r="F526" s="7"/>
      <c r="G526" s="9"/>
      <c r="H526" s="7"/>
      <c r="I526" s="7"/>
      <c r="J526" s="7"/>
      <c r="K526" s="7"/>
      <c r="L526" s="7"/>
      <c r="M526" s="7"/>
      <c r="N526" s="11"/>
      <c r="O526" s="10"/>
      <c r="P526" s="10"/>
      <c r="Q526" s="10"/>
      <c r="R526" s="10"/>
      <c r="S526" s="10"/>
      <c r="T526" s="13"/>
      <c r="U526" s="14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1"/>
      <c r="AO526" s="10"/>
      <c r="AP526" s="14"/>
      <c r="AQ526" s="14"/>
      <c r="AR526" s="14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1"/>
      <c r="BM526" s="10"/>
      <c r="BN526" s="10"/>
      <c r="BO526" s="10"/>
      <c r="BP526" s="10"/>
      <c r="BQ526" s="10"/>
      <c r="BR526" s="14"/>
      <c r="BS526" s="14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4"/>
      <c r="CO526" s="11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4"/>
      <c r="DJ526" s="14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4"/>
      <c r="EF526" s="14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1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</row>
    <row r="527">
      <c r="A527" s="7"/>
      <c r="B527" s="8"/>
      <c r="C527" s="8"/>
      <c r="D527" s="7"/>
      <c r="E527" s="7"/>
      <c r="F527" s="7"/>
      <c r="G527" s="9"/>
      <c r="H527" s="7"/>
      <c r="I527" s="7"/>
      <c r="J527" s="7"/>
      <c r="K527" s="7"/>
      <c r="L527" s="7"/>
      <c r="M527" s="7"/>
      <c r="N527" s="11"/>
      <c r="O527" s="10"/>
      <c r="P527" s="10"/>
      <c r="Q527" s="10"/>
      <c r="R527" s="10"/>
      <c r="S527" s="10"/>
      <c r="T527" s="13"/>
      <c r="U527" s="14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1"/>
      <c r="AO527" s="10"/>
      <c r="AP527" s="14"/>
      <c r="AQ527" s="14"/>
      <c r="AR527" s="14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1"/>
      <c r="BM527" s="10"/>
      <c r="BN527" s="10"/>
      <c r="BO527" s="10"/>
      <c r="BP527" s="10"/>
      <c r="BQ527" s="10"/>
      <c r="BR527" s="14"/>
      <c r="BS527" s="14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4"/>
      <c r="CO527" s="11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4"/>
      <c r="DJ527" s="14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4"/>
      <c r="EF527" s="14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1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</row>
    <row r="528">
      <c r="A528" s="7"/>
      <c r="B528" s="8"/>
      <c r="C528" s="8"/>
      <c r="D528" s="7"/>
      <c r="E528" s="7"/>
      <c r="F528" s="7"/>
      <c r="G528" s="9"/>
      <c r="H528" s="7"/>
      <c r="I528" s="7"/>
      <c r="J528" s="7"/>
      <c r="K528" s="7"/>
      <c r="L528" s="7"/>
      <c r="M528" s="7"/>
      <c r="N528" s="11"/>
      <c r="O528" s="10"/>
      <c r="P528" s="10"/>
      <c r="Q528" s="10"/>
      <c r="R528" s="10"/>
      <c r="S528" s="10"/>
      <c r="T528" s="13"/>
      <c r="U528" s="14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1"/>
      <c r="AO528" s="10"/>
      <c r="AP528" s="14"/>
      <c r="AQ528" s="14"/>
      <c r="AR528" s="14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1"/>
      <c r="BM528" s="10"/>
      <c r="BN528" s="10"/>
      <c r="BO528" s="10"/>
      <c r="BP528" s="10"/>
      <c r="BQ528" s="10"/>
      <c r="BR528" s="14"/>
      <c r="BS528" s="14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4"/>
      <c r="CO528" s="11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4"/>
      <c r="DJ528" s="14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4"/>
      <c r="EF528" s="14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1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</row>
    <row r="529">
      <c r="A529" s="7"/>
      <c r="B529" s="8"/>
      <c r="C529" s="8"/>
      <c r="D529" s="7"/>
      <c r="E529" s="7"/>
      <c r="F529" s="7"/>
      <c r="G529" s="9"/>
      <c r="H529" s="7"/>
      <c r="I529" s="7"/>
      <c r="J529" s="7"/>
      <c r="K529" s="7"/>
      <c r="L529" s="7"/>
      <c r="M529" s="7"/>
      <c r="N529" s="11"/>
      <c r="O529" s="10"/>
      <c r="P529" s="10"/>
      <c r="Q529" s="10"/>
      <c r="R529" s="10"/>
      <c r="S529" s="10"/>
      <c r="T529" s="13"/>
      <c r="U529" s="14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1"/>
      <c r="AO529" s="10"/>
      <c r="AP529" s="14"/>
      <c r="AQ529" s="14"/>
      <c r="AR529" s="14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1"/>
      <c r="BM529" s="10"/>
      <c r="BN529" s="10"/>
      <c r="BO529" s="10"/>
      <c r="BP529" s="10"/>
      <c r="BQ529" s="10"/>
      <c r="BR529" s="14"/>
      <c r="BS529" s="14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4"/>
      <c r="CO529" s="11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4"/>
      <c r="DJ529" s="14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4"/>
      <c r="EF529" s="14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1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</row>
    <row r="530">
      <c r="A530" s="7"/>
      <c r="B530" s="8"/>
      <c r="C530" s="8"/>
      <c r="D530" s="7"/>
      <c r="E530" s="7"/>
      <c r="F530" s="7"/>
      <c r="G530" s="9"/>
      <c r="H530" s="7"/>
      <c r="I530" s="7"/>
      <c r="J530" s="7"/>
      <c r="K530" s="7"/>
      <c r="L530" s="7"/>
      <c r="M530" s="7"/>
      <c r="N530" s="11"/>
      <c r="O530" s="10"/>
      <c r="P530" s="10"/>
      <c r="Q530" s="10"/>
      <c r="R530" s="10"/>
      <c r="S530" s="10"/>
      <c r="T530" s="13"/>
      <c r="U530" s="14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1"/>
      <c r="AO530" s="10"/>
      <c r="AP530" s="14"/>
      <c r="AQ530" s="14"/>
      <c r="AR530" s="14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1"/>
      <c r="BM530" s="10"/>
      <c r="BN530" s="10"/>
      <c r="BO530" s="10"/>
      <c r="BP530" s="10"/>
      <c r="BQ530" s="10"/>
      <c r="BR530" s="14"/>
      <c r="BS530" s="14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4"/>
      <c r="CO530" s="11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4"/>
      <c r="DJ530" s="14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4"/>
      <c r="EF530" s="14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1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</row>
    <row r="531">
      <c r="A531" s="7"/>
      <c r="B531" s="8"/>
      <c r="C531" s="8"/>
      <c r="D531" s="7"/>
      <c r="E531" s="7"/>
      <c r="F531" s="7"/>
      <c r="G531" s="9"/>
      <c r="H531" s="7"/>
      <c r="I531" s="7"/>
      <c r="J531" s="7"/>
      <c r="K531" s="7"/>
      <c r="L531" s="7"/>
      <c r="M531" s="7"/>
      <c r="N531" s="11"/>
      <c r="O531" s="10"/>
      <c r="P531" s="10"/>
      <c r="Q531" s="10"/>
      <c r="R531" s="10"/>
      <c r="S531" s="10"/>
      <c r="T531" s="13"/>
      <c r="U531" s="14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1"/>
      <c r="AO531" s="10"/>
      <c r="AP531" s="14"/>
      <c r="AQ531" s="14"/>
      <c r="AR531" s="14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1"/>
      <c r="BM531" s="10"/>
      <c r="BN531" s="10"/>
      <c r="BO531" s="10"/>
      <c r="BP531" s="10"/>
      <c r="BQ531" s="10"/>
      <c r="BR531" s="14"/>
      <c r="BS531" s="14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4"/>
      <c r="CO531" s="11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4"/>
      <c r="DJ531" s="14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4"/>
      <c r="EF531" s="14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1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</row>
    <row r="532">
      <c r="A532" s="7"/>
      <c r="B532" s="8"/>
      <c r="C532" s="8"/>
      <c r="D532" s="7"/>
      <c r="E532" s="7"/>
      <c r="F532" s="7"/>
      <c r="G532" s="9"/>
      <c r="H532" s="7"/>
      <c r="I532" s="7"/>
      <c r="J532" s="7"/>
      <c r="K532" s="7"/>
      <c r="L532" s="7"/>
      <c r="M532" s="7"/>
      <c r="N532" s="11"/>
      <c r="O532" s="10"/>
      <c r="P532" s="10"/>
      <c r="Q532" s="10"/>
      <c r="R532" s="10"/>
      <c r="S532" s="10"/>
      <c r="T532" s="13"/>
      <c r="U532" s="14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1"/>
      <c r="AO532" s="10"/>
      <c r="AP532" s="14"/>
      <c r="AQ532" s="14"/>
      <c r="AR532" s="14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1"/>
      <c r="BM532" s="10"/>
      <c r="BN532" s="10"/>
      <c r="BO532" s="10"/>
      <c r="BP532" s="10"/>
      <c r="BQ532" s="10"/>
      <c r="BR532" s="14"/>
      <c r="BS532" s="14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4"/>
      <c r="CO532" s="11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4"/>
      <c r="DJ532" s="14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4"/>
      <c r="EF532" s="14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1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</row>
    <row r="533">
      <c r="A533" s="7"/>
      <c r="B533" s="8"/>
      <c r="C533" s="8"/>
      <c r="D533" s="7"/>
      <c r="E533" s="7"/>
      <c r="F533" s="7"/>
      <c r="G533" s="9"/>
      <c r="H533" s="7"/>
      <c r="I533" s="7"/>
      <c r="J533" s="7"/>
      <c r="K533" s="7"/>
      <c r="L533" s="7"/>
      <c r="M533" s="7"/>
      <c r="N533" s="11"/>
      <c r="O533" s="10"/>
      <c r="P533" s="10"/>
      <c r="Q533" s="10"/>
      <c r="R533" s="10"/>
      <c r="S533" s="10"/>
      <c r="T533" s="13"/>
      <c r="U533" s="14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1"/>
      <c r="AO533" s="10"/>
      <c r="AP533" s="14"/>
      <c r="AQ533" s="14"/>
      <c r="AR533" s="14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1"/>
      <c r="BM533" s="10"/>
      <c r="BN533" s="10"/>
      <c r="BO533" s="10"/>
      <c r="BP533" s="10"/>
      <c r="BQ533" s="10"/>
      <c r="BR533" s="14"/>
      <c r="BS533" s="14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4"/>
      <c r="CO533" s="11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4"/>
      <c r="DJ533" s="14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4"/>
      <c r="EF533" s="14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1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</row>
    <row r="534">
      <c r="A534" s="7"/>
      <c r="B534" s="8"/>
      <c r="C534" s="8"/>
      <c r="D534" s="7"/>
      <c r="E534" s="7"/>
      <c r="F534" s="7"/>
      <c r="G534" s="9"/>
      <c r="H534" s="7"/>
      <c r="I534" s="7"/>
      <c r="J534" s="7"/>
      <c r="K534" s="7"/>
      <c r="L534" s="7"/>
      <c r="M534" s="7"/>
      <c r="N534" s="11"/>
      <c r="O534" s="10"/>
      <c r="P534" s="10"/>
      <c r="Q534" s="10"/>
      <c r="R534" s="10"/>
      <c r="S534" s="10"/>
      <c r="T534" s="13"/>
      <c r="U534" s="14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1"/>
      <c r="AO534" s="10"/>
      <c r="AP534" s="14"/>
      <c r="AQ534" s="14"/>
      <c r="AR534" s="14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1"/>
      <c r="BM534" s="10"/>
      <c r="BN534" s="10"/>
      <c r="BO534" s="10"/>
      <c r="BP534" s="10"/>
      <c r="BQ534" s="10"/>
      <c r="BR534" s="14"/>
      <c r="BS534" s="14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4"/>
      <c r="CO534" s="11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4"/>
      <c r="DJ534" s="14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4"/>
      <c r="EF534" s="14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1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</row>
    <row r="535">
      <c r="A535" s="7"/>
      <c r="B535" s="8"/>
      <c r="C535" s="8"/>
      <c r="D535" s="7"/>
      <c r="E535" s="7"/>
      <c r="F535" s="7"/>
      <c r="G535" s="9"/>
      <c r="H535" s="7"/>
      <c r="I535" s="7"/>
      <c r="J535" s="7"/>
      <c r="K535" s="7"/>
      <c r="L535" s="7"/>
      <c r="M535" s="7"/>
      <c r="N535" s="11"/>
      <c r="O535" s="10"/>
      <c r="P535" s="10"/>
      <c r="Q535" s="10"/>
      <c r="R535" s="10"/>
      <c r="S535" s="10"/>
      <c r="T535" s="13"/>
      <c r="U535" s="14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1"/>
      <c r="AO535" s="10"/>
      <c r="AP535" s="14"/>
      <c r="AQ535" s="14"/>
      <c r="AR535" s="14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1"/>
      <c r="BM535" s="10"/>
      <c r="BN535" s="10"/>
      <c r="BO535" s="10"/>
      <c r="BP535" s="10"/>
      <c r="BQ535" s="10"/>
      <c r="BR535" s="14"/>
      <c r="BS535" s="14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4"/>
      <c r="CO535" s="11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4"/>
      <c r="DJ535" s="14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4"/>
      <c r="EF535" s="14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1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</row>
    <row r="536">
      <c r="A536" s="7"/>
      <c r="B536" s="8"/>
      <c r="C536" s="8"/>
      <c r="D536" s="7"/>
      <c r="E536" s="7"/>
      <c r="F536" s="7"/>
      <c r="G536" s="9"/>
      <c r="H536" s="7"/>
      <c r="I536" s="7"/>
      <c r="J536" s="7"/>
      <c r="K536" s="7"/>
      <c r="L536" s="7"/>
      <c r="M536" s="7"/>
      <c r="N536" s="11"/>
      <c r="O536" s="10"/>
      <c r="P536" s="10"/>
      <c r="Q536" s="10"/>
      <c r="R536" s="10"/>
      <c r="S536" s="10"/>
      <c r="T536" s="13"/>
      <c r="U536" s="14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1"/>
      <c r="AO536" s="10"/>
      <c r="AP536" s="14"/>
      <c r="AQ536" s="14"/>
      <c r="AR536" s="14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1"/>
      <c r="BM536" s="10"/>
      <c r="BN536" s="10"/>
      <c r="BO536" s="10"/>
      <c r="BP536" s="10"/>
      <c r="BQ536" s="10"/>
      <c r="BR536" s="14"/>
      <c r="BS536" s="14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4"/>
      <c r="CO536" s="11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4"/>
      <c r="DJ536" s="14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4"/>
      <c r="EF536" s="14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1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</row>
    <row r="537">
      <c r="A537" s="7"/>
      <c r="B537" s="8"/>
      <c r="C537" s="8"/>
      <c r="D537" s="7"/>
      <c r="E537" s="7"/>
      <c r="F537" s="7"/>
      <c r="G537" s="9"/>
      <c r="H537" s="7"/>
      <c r="I537" s="7"/>
      <c r="J537" s="7"/>
      <c r="K537" s="7"/>
      <c r="L537" s="7"/>
      <c r="M537" s="7"/>
      <c r="N537" s="11"/>
      <c r="O537" s="10"/>
      <c r="P537" s="10"/>
      <c r="Q537" s="10"/>
      <c r="R537" s="10"/>
      <c r="S537" s="10"/>
      <c r="T537" s="13"/>
      <c r="U537" s="14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1"/>
      <c r="AO537" s="10"/>
      <c r="AP537" s="14"/>
      <c r="AQ537" s="14"/>
      <c r="AR537" s="14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1"/>
      <c r="BM537" s="10"/>
      <c r="BN537" s="10"/>
      <c r="BO537" s="10"/>
      <c r="BP537" s="10"/>
      <c r="BQ537" s="10"/>
      <c r="BR537" s="14"/>
      <c r="BS537" s="14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4"/>
      <c r="CO537" s="11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4"/>
      <c r="DJ537" s="14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4"/>
      <c r="EF537" s="14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1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</row>
    <row r="538">
      <c r="A538" s="7"/>
      <c r="B538" s="8"/>
      <c r="C538" s="8"/>
      <c r="D538" s="7"/>
      <c r="E538" s="7"/>
      <c r="F538" s="7"/>
      <c r="G538" s="9"/>
      <c r="H538" s="7"/>
      <c r="I538" s="7"/>
      <c r="J538" s="7"/>
      <c r="K538" s="7"/>
      <c r="L538" s="7"/>
      <c r="M538" s="7"/>
      <c r="N538" s="11"/>
      <c r="O538" s="10"/>
      <c r="P538" s="10"/>
      <c r="Q538" s="10"/>
      <c r="R538" s="10"/>
      <c r="S538" s="10"/>
      <c r="T538" s="13"/>
      <c r="U538" s="14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1"/>
      <c r="AO538" s="10"/>
      <c r="AP538" s="14"/>
      <c r="AQ538" s="14"/>
      <c r="AR538" s="14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1"/>
      <c r="BM538" s="10"/>
      <c r="BN538" s="10"/>
      <c r="BO538" s="10"/>
      <c r="BP538" s="10"/>
      <c r="BQ538" s="10"/>
      <c r="BR538" s="14"/>
      <c r="BS538" s="14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4"/>
      <c r="CO538" s="11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4"/>
      <c r="DJ538" s="14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4"/>
      <c r="EF538" s="14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1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</row>
    <row r="539">
      <c r="A539" s="7"/>
      <c r="B539" s="8"/>
      <c r="C539" s="8"/>
      <c r="D539" s="7"/>
      <c r="E539" s="7"/>
      <c r="F539" s="7"/>
      <c r="G539" s="9"/>
      <c r="H539" s="7"/>
      <c r="I539" s="7"/>
      <c r="J539" s="7"/>
      <c r="K539" s="7"/>
      <c r="L539" s="7"/>
      <c r="M539" s="7"/>
      <c r="N539" s="11"/>
      <c r="O539" s="10"/>
      <c r="P539" s="10"/>
      <c r="Q539" s="10"/>
      <c r="R539" s="10"/>
      <c r="S539" s="10"/>
      <c r="T539" s="13"/>
      <c r="U539" s="14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1"/>
      <c r="AO539" s="10"/>
      <c r="AP539" s="14"/>
      <c r="AQ539" s="14"/>
      <c r="AR539" s="14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1"/>
      <c r="BM539" s="10"/>
      <c r="BN539" s="10"/>
      <c r="BO539" s="10"/>
      <c r="BP539" s="10"/>
      <c r="BQ539" s="10"/>
      <c r="BR539" s="14"/>
      <c r="BS539" s="14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4"/>
      <c r="CO539" s="11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4"/>
      <c r="DJ539" s="14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4"/>
      <c r="EF539" s="14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1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</row>
    <row r="540">
      <c r="A540" s="7"/>
      <c r="B540" s="8"/>
      <c r="C540" s="8"/>
      <c r="D540" s="7"/>
      <c r="E540" s="7"/>
      <c r="F540" s="7"/>
      <c r="G540" s="9"/>
      <c r="H540" s="7"/>
      <c r="I540" s="7"/>
      <c r="J540" s="7"/>
      <c r="K540" s="7"/>
      <c r="L540" s="7"/>
      <c r="M540" s="7"/>
      <c r="N540" s="11"/>
      <c r="O540" s="10"/>
      <c r="P540" s="10"/>
      <c r="Q540" s="10"/>
      <c r="R540" s="10"/>
      <c r="S540" s="10"/>
      <c r="T540" s="13"/>
      <c r="U540" s="14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1"/>
      <c r="AO540" s="10"/>
      <c r="AP540" s="14"/>
      <c r="AQ540" s="14"/>
      <c r="AR540" s="14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1"/>
      <c r="BM540" s="10"/>
      <c r="BN540" s="10"/>
      <c r="BO540" s="10"/>
      <c r="BP540" s="10"/>
      <c r="BQ540" s="10"/>
      <c r="BR540" s="14"/>
      <c r="BS540" s="14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4"/>
      <c r="CO540" s="11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4"/>
      <c r="DJ540" s="14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4"/>
      <c r="EF540" s="14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1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</row>
    <row r="541">
      <c r="A541" s="7"/>
      <c r="B541" s="8"/>
      <c r="C541" s="8"/>
      <c r="D541" s="7"/>
      <c r="E541" s="7"/>
      <c r="F541" s="7"/>
      <c r="G541" s="9"/>
      <c r="H541" s="7"/>
      <c r="I541" s="7"/>
      <c r="J541" s="7"/>
      <c r="K541" s="7"/>
      <c r="L541" s="7"/>
      <c r="M541" s="7"/>
      <c r="N541" s="11"/>
      <c r="O541" s="10"/>
      <c r="P541" s="10"/>
      <c r="Q541" s="10"/>
      <c r="R541" s="10"/>
      <c r="S541" s="10"/>
      <c r="T541" s="13"/>
      <c r="U541" s="14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1"/>
      <c r="AO541" s="10"/>
      <c r="AP541" s="14"/>
      <c r="AQ541" s="14"/>
      <c r="AR541" s="14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1"/>
      <c r="BM541" s="10"/>
      <c r="BN541" s="10"/>
      <c r="BO541" s="10"/>
      <c r="BP541" s="10"/>
      <c r="BQ541" s="10"/>
      <c r="BR541" s="14"/>
      <c r="BS541" s="14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4"/>
      <c r="CO541" s="11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4"/>
      <c r="DJ541" s="14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4"/>
      <c r="EF541" s="14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1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</row>
    <row r="542">
      <c r="A542" s="7"/>
      <c r="B542" s="8"/>
      <c r="C542" s="8"/>
      <c r="D542" s="7"/>
      <c r="E542" s="7"/>
      <c r="F542" s="7"/>
      <c r="G542" s="9"/>
      <c r="H542" s="7"/>
      <c r="I542" s="7"/>
      <c r="J542" s="7"/>
      <c r="K542" s="7"/>
      <c r="L542" s="7"/>
      <c r="M542" s="7"/>
      <c r="N542" s="11"/>
      <c r="O542" s="10"/>
      <c r="P542" s="10"/>
      <c r="Q542" s="10"/>
      <c r="R542" s="10"/>
      <c r="S542" s="10"/>
      <c r="T542" s="13"/>
      <c r="U542" s="14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1"/>
      <c r="AO542" s="10"/>
      <c r="AP542" s="14"/>
      <c r="AQ542" s="14"/>
      <c r="AR542" s="14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1"/>
      <c r="BM542" s="10"/>
      <c r="BN542" s="10"/>
      <c r="BO542" s="10"/>
      <c r="BP542" s="10"/>
      <c r="BQ542" s="10"/>
      <c r="BR542" s="14"/>
      <c r="BS542" s="14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4"/>
      <c r="CO542" s="11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4"/>
      <c r="DJ542" s="14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4"/>
      <c r="EF542" s="14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1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</row>
    <row r="543">
      <c r="A543" s="7"/>
      <c r="B543" s="8"/>
      <c r="C543" s="8"/>
      <c r="D543" s="7"/>
      <c r="E543" s="7"/>
      <c r="F543" s="7"/>
      <c r="G543" s="9"/>
      <c r="H543" s="7"/>
      <c r="I543" s="7"/>
      <c r="J543" s="7"/>
      <c r="K543" s="7"/>
      <c r="L543" s="7"/>
      <c r="M543" s="7"/>
      <c r="N543" s="11"/>
      <c r="O543" s="10"/>
      <c r="P543" s="10"/>
      <c r="Q543" s="10"/>
      <c r="R543" s="10"/>
      <c r="S543" s="10"/>
      <c r="T543" s="13"/>
      <c r="U543" s="14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1"/>
      <c r="AO543" s="10"/>
      <c r="AP543" s="14"/>
      <c r="AQ543" s="14"/>
      <c r="AR543" s="14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1"/>
      <c r="BM543" s="10"/>
      <c r="BN543" s="10"/>
      <c r="BO543" s="10"/>
      <c r="BP543" s="10"/>
      <c r="BQ543" s="10"/>
      <c r="BR543" s="14"/>
      <c r="BS543" s="14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4"/>
      <c r="CO543" s="11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4"/>
      <c r="DJ543" s="14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4"/>
      <c r="EF543" s="14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1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</row>
    <row r="544">
      <c r="A544" s="7"/>
      <c r="B544" s="8"/>
      <c r="C544" s="8"/>
      <c r="D544" s="7"/>
      <c r="E544" s="7"/>
      <c r="F544" s="7"/>
      <c r="G544" s="9"/>
      <c r="H544" s="7"/>
      <c r="I544" s="7"/>
      <c r="J544" s="7"/>
      <c r="K544" s="7"/>
      <c r="L544" s="7"/>
      <c r="M544" s="7"/>
      <c r="N544" s="11"/>
      <c r="O544" s="10"/>
      <c r="P544" s="10"/>
      <c r="Q544" s="10"/>
      <c r="R544" s="10"/>
      <c r="S544" s="10"/>
      <c r="T544" s="13"/>
      <c r="U544" s="14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1"/>
      <c r="AO544" s="10"/>
      <c r="AP544" s="14"/>
      <c r="AQ544" s="14"/>
      <c r="AR544" s="14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1"/>
      <c r="BM544" s="10"/>
      <c r="BN544" s="10"/>
      <c r="BO544" s="10"/>
      <c r="BP544" s="10"/>
      <c r="BQ544" s="10"/>
      <c r="BR544" s="14"/>
      <c r="BS544" s="14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4"/>
      <c r="CO544" s="11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4"/>
      <c r="DJ544" s="14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4"/>
      <c r="EF544" s="14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1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</row>
    <row r="545">
      <c r="A545" s="7"/>
      <c r="B545" s="8"/>
      <c r="C545" s="8"/>
      <c r="D545" s="7"/>
      <c r="E545" s="7"/>
      <c r="F545" s="7"/>
      <c r="G545" s="9"/>
      <c r="H545" s="7"/>
      <c r="I545" s="7"/>
      <c r="J545" s="7"/>
      <c r="K545" s="7"/>
      <c r="L545" s="7"/>
      <c r="M545" s="7"/>
      <c r="N545" s="11"/>
      <c r="O545" s="10"/>
      <c r="P545" s="10"/>
      <c r="Q545" s="10"/>
      <c r="R545" s="10"/>
      <c r="S545" s="10"/>
      <c r="T545" s="13"/>
      <c r="U545" s="14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1"/>
      <c r="AO545" s="10"/>
      <c r="AP545" s="14"/>
      <c r="AQ545" s="14"/>
      <c r="AR545" s="14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1"/>
      <c r="BM545" s="10"/>
      <c r="BN545" s="10"/>
      <c r="BO545" s="10"/>
      <c r="BP545" s="10"/>
      <c r="BQ545" s="10"/>
      <c r="BR545" s="14"/>
      <c r="BS545" s="14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4"/>
      <c r="CO545" s="11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4"/>
      <c r="DJ545" s="14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4"/>
      <c r="EF545" s="14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1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</row>
    <row r="546">
      <c r="A546" s="7"/>
      <c r="B546" s="8"/>
      <c r="C546" s="8"/>
      <c r="D546" s="7"/>
      <c r="E546" s="7"/>
      <c r="F546" s="7"/>
      <c r="G546" s="9"/>
      <c r="H546" s="7"/>
      <c r="I546" s="7"/>
      <c r="J546" s="7"/>
      <c r="K546" s="7"/>
      <c r="L546" s="7"/>
      <c r="M546" s="7"/>
      <c r="N546" s="11"/>
      <c r="O546" s="10"/>
      <c r="P546" s="10"/>
      <c r="Q546" s="10"/>
      <c r="R546" s="10"/>
      <c r="S546" s="10"/>
      <c r="T546" s="13"/>
      <c r="U546" s="14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1"/>
      <c r="AO546" s="10"/>
      <c r="AP546" s="14"/>
      <c r="AQ546" s="14"/>
      <c r="AR546" s="14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1"/>
      <c r="BM546" s="10"/>
      <c r="BN546" s="10"/>
      <c r="BO546" s="10"/>
      <c r="BP546" s="10"/>
      <c r="BQ546" s="10"/>
      <c r="BR546" s="14"/>
      <c r="BS546" s="14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4"/>
      <c r="CO546" s="11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4"/>
      <c r="DJ546" s="14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4"/>
      <c r="EF546" s="14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1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</row>
    <row r="547">
      <c r="A547" s="7"/>
      <c r="B547" s="8"/>
      <c r="C547" s="8"/>
      <c r="D547" s="7"/>
      <c r="E547" s="7"/>
      <c r="F547" s="7"/>
      <c r="G547" s="9"/>
      <c r="H547" s="7"/>
      <c r="I547" s="7"/>
      <c r="J547" s="7"/>
      <c r="K547" s="7"/>
      <c r="L547" s="7"/>
      <c r="M547" s="7"/>
      <c r="N547" s="11"/>
      <c r="O547" s="10"/>
      <c r="P547" s="10"/>
      <c r="Q547" s="10"/>
      <c r="R547" s="10"/>
      <c r="S547" s="10"/>
      <c r="T547" s="13"/>
      <c r="U547" s="14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1"/>
      <c r="AO547" s="10"/>
      <c r="AP547" s="14"/>
      <c r="AQ547" s="14"/>
      <c r="AR547" s="14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1"/>
      <c r="BM547" s="10"/>
      <c r="BN547" s="10"/>
      <c r="BO547" s="10"/>
      <c r="BP547" s="10"/>
      <c r="BQ547" s="10"/>
      <c r="BR547" s="14"/>
      <c r="BS547" s="14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4"/>
      <c r="CO547" s="11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4"/>
      <c r="DJ547" s="14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4"/>
      <c r="EF547" s="14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1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</row>
    <row r="548">
      <c r="A548" s="7"/>
      <c r="B548" s="8"/>
      <c r="C548" s="8"/>
      <c r="D548" s="7"/>
      <c r="E548" s="7"/>
      <c r="F548" s="7"/>
      <c r="G548" s="9"/>
      <c r="H548" s="7"/>
      <c r="I548" s="7"/>
      <c r="J548" s="7"/>
      <c r="K548" s="7"/>
      <c r="L548" s="7"/>
      <c r="M548" s="7"/>
      <c r="N548" s="11"/>
      <c r="O548" s="10"/>
      <c r="P548" s="10"/>
      <c r="Q548" s="10"/>
      <c r="R548" s="10"/>
      <c r="S548" s="10"/>
      <c r="T548" s="13"/>
      <c r="U548" s="14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1"/>
      <c r="AO548" s="10"/>
      <c r="AP548" s="14"/>
      <c r="AQ548" s="14"/>
      <c r="AR548" s="14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1"/>
      <c r="BM548" s="10"/>
      <c r="BN548" s="10"/>
      <c r="BO548" s="10"/>
      <c r="BP548" s="10"/>
      <c r="BQ548" s="10"/>
      <c r="BR548" s="14"/>
      <c r="BS548" s="14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4"/>
      <c r="CO548" s="11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4"/>
      <c r="DJ548" s="14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4"/>
      <c r="EF548" s="14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1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</row>
    <row r="549">
      <c r="A549" s="7"/>
      <c r="B549" s="8"/>
      <c r="C549" s="8"/>
      <c r="D549" s="7"/>
      <c r="E549" s="7"/>
      <c r="F549" s="7"/>
      <c r="G549" s="9"/>
      <c r="H549" s="7"/>
      <c r="I549" s="7"/>
      <c r="J549" s="7"/>
      <c r="K549" s="7"/>
      <c r="L549" s="7"/>
      <c r="M549" s="7"/>
      <c r="N549" s="11"/>
      <c r="O549" s="10"/>
      <c r="P549" s="10"/>
      <c r="Q549" s="10"/>
      <c r="R549" s="10"/>
      <c r="S549" s="10"/>
      <c r="T549" s="13"/>
      <c r="U549" s="14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1"/>
      <c r="AO549" s="10"/>
      <c r="AP549" s="14"/>
      <c r="AQ549" s="14"/>
      <c r="AR549" s="14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1"/>
      <c r="BM549" s="10"/>
      <c r="BN549" s="10"/>
      <c r="BO549" s="10"/>
      <c r="BP549" s="10"/>
      <c r="BQ549" s="10"/>
      <c r="BR549" s="14"/>
      <c r="BS549" s="14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4"/>
      <c r="CO549" s="11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4"/>
      <c r="DJ549" s="14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4"/>
      <c r="EF549" s="14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1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</row>
    <row r="550">
      <c r="A550" s="7"/>
      <c r="B550" s="8"/>
      <c r="C550" s="8"/>
      <c r="D550" s="7"/>
      <c r="E550" s="7"/>
      <c r="F550" s="7"/>
      <c r="G550" s="9"/>
      <c r="H550" s="7"/>
      <c r="I550" s="7"/>
      <c r="J550" s="7"/>
      <c r="K550" s="7"/>
      <c r="L550" s="7"/>
      <c r="M550" s="7"/>
      <c r="N550" s="11"/>
      <c r="O550" s="10"/>
      <c r="P550" s="10"/>
      <c r="Q550" s="10"/>
      <c r="R550" s="10"/>
      <c r="S550" s="10"/>
      <c r="T550" s="13"/>
      <c r="U550" s="14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1"/>
      <c r="AO550" s="10"/>
      <c r="AP550" s="14"/>
      <c r="AQ550" s="14"/>
      <c r="AR550" s="14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1"/>
      <c r="BM550" s="10"/>
      <c r="BN550" s="10"/>
      <c r="BO550" s="10"/>
      <c r="BP550" s="10"/>
      <c r="BQ550" s="10"/>
      <c r="BR550" s="14"/>
      <c r="BS550" s="14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4"/>
      <c r="CO550" s="11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4"/>
      <c r="DJ550" s="14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4"/>
      <c r="EF550" s="14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1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</row>
    <row r="551">
      <c r="A551" s="7"/>
      <c r="B551" s="8"/>
      <c r="C551" s="8"/>
      <c r="D551" s="7"/>
      <c r="E551" s="7"/>
      <c r="F551" s="7"/>
      <c r="G551" s="9"/>
      <c r="H551" s="7"/>
      <c r="I551" s="7"/>
      <c r="J551" s="7"/>
      <c r="K551" s="7"/>
      <c r="L551" s="7"/>
      <c r="M551" s="7"/>
      <c r="N551" s="11"/>
      <c r="O551" s="10"/>
      <c r="P551" s="10"/>
      <c r="Q551" s="10"/>
      <c r="R551" s="10"/>
      <c r="S551" s="10"/>
      <c r="T551" s="13"/>
      <c r="U551" s="14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1"/>
      <c r="AO551" s="10"/>
      <c r="AP551" s="14"/>
      <c r="AQ551" s="14"/>
      <c r="AR551" s="14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1"/>
      <c r="BM551" s="10"/>
      <c r="BN551" s="10"/>
      <c r="BO551" s="10"/>
      <c r="BP551" s="10"/>
      <c r="BQ551" s="10"/>
      <c r="BR551" s="14"/>
      <c r="BS551" s="14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4"/>
      <c r="CO551" s="11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4"/>
      <c r="DJ551" s="14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4"/>
      <c r="EF551" s="14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1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</row>
    <row r="552">
      <c r="A552" s="7"/>
      <c r="B552" s="8"/>
      <c r="C552" s="8"/>
      <c r="D552" s="7"/>
      <c r="E552" s="7"/>
      <c r="F552" s="7"/>
      <c r="G552" s="9"/>
      <c r="H552" s="7"/>
      <c r="I552" s="7"/>
      <c r="J552" s="7"/>
      <c r="K552" s="7"/>
      <c r="L552" s="7"/>
      <c r="M552" s="7"/>
      <c r="N552" s="11"/>
      <c r="O552" s="10"/>
      <c r="P552" s="10"/>
      <c r="Q552" s="10"/>
      <c r="R552" s="10"/>
      <c r="S552" s="10"/>
      <c r="T552" s="13"/>
      <c r="U552" s="14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1"/>
      <c r="AO552" s="10"/>
      <c r="AP552" s="14"/>
      <c r="AQ552" s="14"/>
      <c r="AR552" s="14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1"/>
      <c r="BM552" s="10"/>
      <c r="BN552" s="10"/>
      <c r="BO552" s="10"/>
      <c r="BP552" s="10"/>
      <c r="BQ552" s="10"/>
      <c r="BR552" s="14"/>
      <c r="BS552" s="14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4"/>
      <c r="CO552" s="11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4"/>
      <c r="DJ552" s="14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4"/>
      <c r="EF552" s="14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1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</row>
    <row r="553">
      <c r="A553" s="7"/>
      <c r="B553" s="8"/>
      <c r="C553" s="8"/>
      <c r="D553" s="7"/>
      <c r="E553" s="7"/>
      <c r="F553" s="7"/>
      <c r="G553" s="9"/>
      <c r="H553" s="7"/>
      <c r="I553" s="7"/>
      <c r="J553" s="7"/>
      <c r="K553" s="7"/>
      <c r="L553" s="7"/>
      <c r="M553" s="7"/>
      <c r="N553" s="11"/>
      <c r="O553" s="10"/>
      <c r="P553" s="10"/>
      <c r="Q553" s="10"/>
      <c r="R553" s="10"/>
      <c r="S553" s="10"/>
      <c r="T553" s="13"/>
      <c r="U553" s="14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1"/>
      <c r="AO553" s="10"/>
      <c r="AP553" s="14"/>
      <c r="AQ553" s="14"/>
      <c r="AR553" s="14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1"/>
      <c r="BM553" s="10"/>
      <c r="BN553" s="10"/>
      <c r="BO553" s="10"/>
      <c r="BP553" s="10"/>
      <c r="BQ553" s="10"/>
      <c r="BR553" s="14"/>
      <c r="BS553" s="14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4"/>
      <c r="CO553" s="11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4"/>
      <c r="DJ553" s="14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4"/>
      <c r="EF553" s="14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1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</row>
    <row r="554">
      <c r="A554" s="7"/>
      <c r="B554" s="8"/>
      <c r="C554" s="8"/>
      <c r="D554" s="7"/>
      <c r="E554" s="7"/>
      <c r="F554" s="7"/>
      <c r="G554" s="9"/>
      <c r="H554" s="7"/>
      <c r="I554" s="7"/>
      <c r="J554" s="7"/>
      <c r="K554" s="7"/>
      <c r="L554" s="7"/>
      <c r="M554" s="7"/>
      <c r="N554" s="11"/>
      <c r="O554" s="10"/>
      <c r="P554" s="10"/>
      <c r="Q554" s="10"/>
      <c r="R554" s="10"/>
      <c r="S554" s="10"/>
      <c r="T554" s="13"/>
      <c r="U554" s="14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1"/>
      <c r="AO554" s="10"/>
      <c r="AP554" s="14"/>
      <c r="AQ554" s="14"/>
      <c r="AR554" s="14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1"/>
      <c r="BM554" s="10"/>
      <c r="BN554" s="10"/>
      <c r="BO554" s="10"/>
      <c r="BP554" s="10"/>
      <c r="BQ554" s="10"/>
      <c r="BR554" s="14"/>
      <c r="BS554" s="14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4"/>
      <c r="CO554" s="11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4"/>
      <c r="DJ554" s="14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4"/>
      <c r="EF554" s="14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1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</row>
    <row r="555">
      <c r="A555" s="7"/>
      <c r="B555" s="8"/>
      <c r="C555" s="8"/>
      <c r="D555" s="7"/>
      <c r="E555" s="7"/>
      <c r="F555" s="7"/>
      <c r="G555" s="9"/>
      <c r="H555" s="7"/>
      <c r="I555" s="7"/>
      <c r="J555" s="7"/>
      <c r="K555" s="7"/>
      <c r="L555" s="7"/>
      <c r="M555" s="7"/>
      <c r="N555" s="11"/>
      <c r="O555" s="10"/>
      <c r="P555" s="10"/>
      <c r="Q555" s="10"/>
      <c r="R555" s="10"/>
      <c r="S555" s="10"/>
      <c r="T555" s="13"/>
      <c r="U555" s="14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1"/>
      <c r="AO555" s="10"/>
      <c r="AP555" s="14"/>
      <c r="AQ555" s="14"/>
      <c r="AR555" s="14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1"/>
      <c r="BM555" s="10"/>
      <c r="BN555" s="10"/>
      <c r="BO555" s="10"/>
      <c r="BP555" s="10"/>
      <c r="BQ555" s="10"/>
      <c r="BR555" s="14"/>
      <c r="BS555" s="14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4"/>
      <c r="CO555" s="11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4"/>
      <c r="DJ555" s="14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4"/>
      <c r="EF555" s="14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1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</row>
    <row r="556">
      <c r="A556" s="7"/>
      <c r="B556" s="8"/>
      <c r="C556" s="8"/>
      <c r="D556" s="7"/>
      <c r="E556" s="7"/>
      <c r="F556" s="7"/>
      <c r="G556" s="9"/>
      <c r="H556" s="7"/>
      <c r="I556" s="7"/>
      <c r="J556" s="7"/>
      <c r="K556" s="7"/>
      <c r="L556" s="7"/>
      <c r="M556" s="7"/>
      <c r="N556" s="11"/>
      <c r="O556" s="10"/>
      <c r="P556" s="10"/>
      <c r="Q556" s="10"/>
      <c r="R556" s="10"/>
      <c r="S556" s="10"/>
      <c r="T556" s="13"/>
      <c r="U556" s="14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1"/>
      <c r="AO556" s="10"/>
      <c r="AP556" s="14"/>
      <c r="AQ556" s="14"/>
      <c r="AR556" s="14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1"/>
      <c r="BM556" s="10"/>
      <c r="BN556" s="10"/>
      <c r="BO556" s="10"/>
      <c r="BP556" s="10"/>
      <c r="BQ556" s="10"/>
      <c r="BR556" s="14"/>
      <c r="BS556" s="14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4"/>
      <c r="CO556" s="11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4"/>
      <c r="DJ556" s="14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4"/>
      <c r="EF556" s="14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1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</row>
    <row r="557">
      <c r="A557" s="7"/>
      <c r="B557" s="8"/>
      <c r="C557" s="8"/>
      <c r="D557" s="7"/>
      <c r="E557" s="7"/>
      <c r="F557" s="7"/>
      <c r="G557" s="9"/>
      <c r="H557" s="7"/>
      <c r="I557" s="7"/>
      <c r="J557" s="7"/>
      <c r="K557" s="7"/>
      <c r="L557" s="7"/>
      <c r="M557" s="7"/>
      <c r="N557" s="11"/>
      <c r="O557" s="10"/>
      <c r="P557" s="10"/>
      <c r="Q557" s="10"/>
      <c r="R557" s="10"/>
      <c r="S557" s="10"/>
      <c r="T557" s="13"/>
      <c r="U557" s="14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1"/>
      <c r="AO557" s="10"/>
      <c r="AP557" s="14"/>
      <c r="AQ557" s="14"/>
      <c r="AR557" s="14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1"/>
      <c r="BM557" s="10"/>
      <c r="BN557" s="10"/>
      <c r="BO557" s="10"/>
      <c r="BP557" s="10"/>
      <c r="BQ557" s="10"/>
      <c r="BR557" s="14"/>
      <c r="BS557" s="14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4"/>
      <c r="CO557" s="11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4"/>
      <c r="DJ557" s="14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4"/>
      <c r="EF557" s="14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1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</row>
    <row r="558">
      <c r="A558" s="7"/>
      <c r="B558" s="8"/>
      <c r="C558" s="8"/>
      <c r="D558" s="7"/>
      <c r="E558" s="7"/>
      <c r="F558" s="7"/>
      <c r="G558" s="9"/>
      <c r="H558" s="7"/>
      <c r="I558" s="7"/>
      <c r="J558" s="7"/>
      <c r="K558" s="7"/>
      <c r="L558" s="7"/>
      <c r="M558" s="7"/>
      <c r="N558" s="11"/>
      <c r="O558" s="10"/>
      <c r="P558" s="10"/>
      <c r="Q558" s="10"/>
      <c r="R558" s="10"/>
      <c r="S558" s="10"/>
      <c r="T558" s="13"/>
      <c r="U558" s="14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1"/>
      <c r="AO558" s="10"/>
      <c r="AP558" s="14"/>
      <c r="AQ558" s="14"/>
      <c r="AR558" s="14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1"/>
      <c r="BM558" s="10"/>
      <c r="BN558" s="10"/>
      <c r="BO558" s="10"/>
      <c r="BP558" s="10"/>
      <c r="BQ558" s="10"/>
      <c r="BR558" s="14"/>
      <c r="BS558" s="14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4"/>
      <c r="CO558" s="11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4"/>
      <c r="DJ558" s="14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4"/>
      <c r="EF558" s="14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1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</row>
    <row r="559">
      <c r="A559" s="7"/>
      <c r="B559" s="8"/>
      <c r="C559" s="8"/>
      <c r="D559" s="7"/>
      <c r="E559" s="7"/>
      <c r="F559" s="7"/>
      <c r="G559" s="9"/>
      <c r="H559" s="7"/>
      <c r="I559" s="7"/>
      <c r="J559" s="7"/>
      <c r="K559" s="7"/>
      <c r="L559" s="7"/>
      <c r="M559" s="7"/>
      <c r="N559" s="11"/>
      <c r="O559" s="10"/>
      <c r="P559" s="10"/>
      <c r="Q559" s="10"/>
      <c r="R559" s="10"/>
      <c r="S559" s="10"/>
      <c r="T559" s="13"/>
      <c r="U559" s="14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1"/>
      <c r="AO559" s="10"/>
      <c r="AP559" s="14"/>
      <c r="AQ559" s="14"/>
      <c r="AR559" s="14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1"/>
      <c r="BM559" s="10"/>
      <c r="BN559" s="10"/>
      <c r="BO559" s="10"/>
      <c r="BP559" s="10"/>
      <c r="BQ559" s="10"/>
      <c r="BR559" s="14"/>
      <c r="BS559" s="14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4"/>
      <c r="CO559" s="11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4"/>
      <c r="DJ559" s="14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4"/>
      <c r="EF559" s="14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1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</row>
    <row r="560">
      <c r="A560" s="7"/>
      <c r="B560" s="8"/>
      <c r="C560" s="8"/>
      <c r="D560" s="7"/>
      <c r="E560" s="7"/>
      <c r="F560" s="7"/>
      <c r="G560" s="9"/>
      <c r="H560" s="7"/>
      <c r="I560" s="7"/>
      <c r="J560" s="7"/>
      <c r="K560" s="7"/>
      <c r="L560" s="7"/>
      <c r="M560" s="7"/>
      <c r="N560" s="11"/>
      <c r="O560" s="10"/>
      <c r="P560" s="10"/>
      <c r="Q560" s="10"/>
      <c r="R560" s="10"/>
      <c r="S560" s="10"/>
      <c r="T560" s="13"/>
      <c r="U560" s="14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1"/>
      <c r="AO560" s="10"/>
      <c r="AP560" s="14"/>
      <c r="AQ560" s="14"/>
      <c r="AR560" s="14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1"/>
      <c r="BM560" s="10"/>
      <c r="BN560" s="10"/>
      <c r="BO560" s="10"/>
      <c r="BP560" s="10"/>
      <c r="BQ560" s="10"/>
      <c r="BR560" s="14"/>
      <c r="BS560" s="14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4"/>
      <c r="CO560" s="11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4"/>
      <c r="DJ560" s="14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4"/>
      <c r="EF560" s="14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1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</row>
    <row r="561">
      <c r="A561" s="7"/>
      <c r="B561" s="8"/>
      <c r="C561" s="8"/>
      <c r="D561" s="7"/>
      <c r="E561" s="7"/>
      <c r="F561" s="7"/>
      <c r="G561" s="9"/>
      <c r="H561" s="7"/>
      <c r="I561" s="7"/>
      <c r="J561" s="7"/>
      <c r="K561" s="7"/>
      <c r="L561" s="7"/>
      <c r="M561" s="7"/>
      <c r="N561" s="11"/>
      <c r="O561" s="10"/>
      <c r="P561" s="10"/>
      <c r="Q561" s="10"/>
      <c r="R561" s="10"/>
      <c r="S561" s="10"/>
      <c r="T561" s="13"/>
      <c r="U561" s="14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1"/>
      <c r="AO561" s="10"/>
      <c r="AP561" s="14"/>
      <c r="AQ561" s="14"/>
      <c r="AR561" s="14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1"/>
      <c r="BM561" s="10"/>
      <c r="BN561" s="10"/>
      <c r="BO561" s="10"/>
      <c r="BP561" s="10"/>
      <c r="BQ561" s="10"/>
      <c r="BR561" s="14"/>
      <c r="BS561" s="14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4"/>
      <c r="CO561" s="11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4"/>
      <c r="DJ561" s="14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4"/>
      <c r="EF561" s="14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1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</row>
    <row r="562">
      <c r="A562" s="7"/>
      <c r="B562" s="8"/>
      <c r="C562" s="8"/>
      <c r="D562" s="7"/>
      <c r="E562" s="7"/>
      <c r="F562" s="7"/>
      <c r="G562" s="9"/>
      <c r="H562" s="7"/>
      <c r="I562" s="7"/>
      <c r="J562" s="7"/>
      <c r="K562" s="7"/>
      <c r="L562" s="7"/>
      <c r="M562" s="7"/>
      <c r="N562" s="11"/>
      <c r="O562" s="10"/>
      <c r="P562" s="10"/>
      <c r="Q562" s="10"/>
      <c r="R562" s="10"/>
      <c r="S562" s="10"/>
      <c r="T562" s="13"/>
      <c r="U562" s="14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1"/>
      <c r="AO562" s="10"/>
      <c r="AP562" s="14"/>
      <c r="AQ562" s="14"/>
      <c r="AR562" s="14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1"/>
      <c r="BM562" s="10"/>
      <c r="BN562" s="10"/>
      <c r="BO562" s="10"/>
      <c r="BP562" s="10"/>
      <c r="BQ562" s="10"/>
      <c r="BR562" s="14"/>
      <c r="BS562" s="14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4"/>
      <c r="CO562" s="11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4"/>
      <c r="DJ562" s="14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4"/>
      <c r="EF562" s="14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1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</row>
    <row r="563">
      <c r="A563" s="7"/>
      <c r="B563" s="8"/>
      <c r="C563" s="8"/>
      <c r="D563" s="7"/>
      <c r="E563" s="7"/>
      <c r="F563" s="7"/>
      <c r="G563" s="9"/>
      <c r="H563" s="7"/>
      <c r="I563" s="7"/>
      <c r="J563" s="7"/>
      <c r="K563" s="7"/>
      <c r="L563" s="7"/>
      <c r="M563" s="7"/>
      <c r="N563" s="11"/>
      <c r="O563" s="10"/>
      <c r="P563" s="10"/>
      <c r="Q563" s="10"/>
      <c r="R563" s="10"/>
      <c r="S563" s="10"/>
      <c r="T563" s="13"/>
      <c r="U563" s="14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1"/>
      <c r="AO563" s="10"/>
      <c r="AP563" s="14"/>
      <c r="AQ563" s="14"/>
      <c r="AR563" s="14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1"/>
      <c r="BM563" s="10"/>
      <c r="BN563" s="10"/>
      <c r="BO563" s="10"/>
      <c r="BP563" s="10"/>
      <c r="BQ563" s="10"/>
      <c r="BR563" s="14"/>
      <c r="BS563" s="14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4"/>
      <c r="CO563" s="11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4"/>
      <c r="DJ563" s="14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4"/>
      <c r="EF563" s="14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1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</row>
    <row r="564">
      <c r="A564" s="7"/>
      <c r="B564" s="8"/>
      <c r="C564" s="8"/>
      <c r="D564" s="7"/>
      <c r="E564" s="7"/>
      <c r="F564" s="7"/>
      <c r="G564" s="9"/>
      <c r="H564" s="7"/>
      <c r="I564" s="7"/>
      <c r="J564" s="7"/>
      <c r="K564" s="7"/>
      <c r="L564" s="7"/>
      <c r="M564" s="7"/>
      <c r="N564" s="11"/>
      <c r="O564" s="10"/>
      <c r="P564" s="10"/>
      <c r="Q564" s="10"/>
      <c r="R564" s="10"/>
      <c r="S564" s="10"/>
      <c r="T564" s="13"/>
      <c r="U564" s="14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1"/>
      <c r="AO564" s="10"/>
      <c r="AP564" s="14"/>
      <c r="AQ564" s="14"/>
      <c r="AR564" s="14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1"/>
      <c r="BM564" s="10"/>
      <c r="BN564" s="10"/>
      <c r="BO564" s="10"/>
      <c r="BP564" s="10"/>
      <c r="BQ564" s="10"/>
      <c r="BR564" s="14"/>
      <c r="BS564" s="14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4"/>
      <c r="CO564" s="11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4"/>
      <c r="DJ564" s="14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4"/>
      <c r="EF564" s="14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1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</row>
    <row r="565">
      <c r="A565" s="7"/>
      <c r="B565" s="8"/>
      <c r="C565" s="8"/>
      <c r="D565" s="7"/>
      <c r="E565" s="7"/>
      <c r="F565" s="7"/>
      <c r="G565" s="9"/>
      <c r="H565" s="7"/>
      <c r="I565" s="7"/>
      <c r="J565" s="7"/>
      <c r="K565" s="7"/>
      <c r="L565" s="7"/>
      <c r="M565" s="7"/>
      <c r="N565" s="11"/>
      <c r="O565" s="10"/>
      <c r="P565" s="10"/>
      <c r="Q565" s="10"/>
      <c r="R565" s="10"/>
      <c r="S565" s="10"/>
      <c r="T565" s="13"/>
      <c r="U565" s="14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1"/>
      <c r="AO565" s="10"/>
      <c r="AP565" s="14"/>
      <c r="AQ565" s="14"/>
      <c r="AR565" s="14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1"/>
      <c r="BM565" s="10"/>
      <c r="BN565" s="10"/>
      <c r="BO565" s="10"/>
      <c r="BP565" s="10"/>
      <c r="BQ565" s="10"/>
      <c r="BR565" s="14"/>
      <c r="BS565" s="14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4"/>
      <c r="CO565" s="11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4"/>
      <c r="DJ565" s="14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4"/>
      <c r="EF565" s="14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1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</row>
    <row r="566">
      <c r="A566" s="7"/>
      <c r="B566" s="8"/>
      <c r="C566" s="8"/>
      <c r="D566" s="7"/>
      <c r="E566" s="7"/>
      <c r="F566" s="7"/>
      <c r="G566" s="9"/>
      <c r="H566" s="7"/>
      <c r="I566" s="7"/>
      <c r="J566" s="7"/>
      <c r="K566" s="7"/>
      <c r="L566" s="7"/>
      <c r="M566" s="7"/>
      <c r="N566" s="11"/>
      <c r="O566" s="10"/>
      <c r="P566" s="10"/>
      <c r="Q566" s="10"/>
      <c r="R566" s="10"/>
      <c r="S566" s="10"/>
      <c r="T566" s="13"/>
      <c r="U566" s="14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1"/>
      <c r="AO566" s="10"/>
      <c r="AP566" s="14"/>
      <c r="AQ566" s="14"/>
      <c r="AR566" s="14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1"/>
      <c r="BM566" s="10"/>
      <c r="BN566" s="10"/>
      <c r="BO566" s="10"/>
      <c r="BP566" s="10"/>
      <c r="BQ566" s="10"/>
      <c r="BR566" s="14"/>
      <c r="BS566" s="14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4"/>
      <c r="CO566" s="11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4"/>
      <c r="DJ566" s="14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4"/>
      <c r="EF566" s="14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1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</row>
    <row r="567">
      <c r="A567" s="7"/>
      <c r="B567" s="8"/>
      <c r="C567" s="8"/>
      <c r="D567" s="7"/>
      <c r="E567" s="7"/>
      <c r="F567" s="7"/>
      <c r="G567" s="9"/>
      <c r="H567" s="7"/>
      <c r="I567" s="7"/>
      <c r="J567" s="7"/>
      <c r="K567" s="7"/>
      <c r="L567" s="7"/>
      <c r="M567" s="7"/>
      <c r="N567" s="11"/>
      <c r="O567" s="10"/>
      <c r="P567" s="10"/>
      <c r="Q567" s="10"/>
      <c r="R567" s="10"/>
      <c r="S567" s="10"/>
      <c r="T567" s="13"/>
      <c r="U567" s="14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1"/>
      <c r="AO567" s="10"/>
      <c r="AP567" s="14"/>
      <c r="AQ567" s="14"/>
      <c r="AR567" s="14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1"/>
      <c r="BM567" s="10"/>
      <c r="BN567" s="10"/>
      <c r="BO567" s="10"/>
      <c r="BP567" s="10"/>
      <c r="BQ567" s="10"/>
      <c r="BR567" s="14"/>
      <c r="BS567" s="14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4"/>
      <c r="CO567" s="11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4"/>
      <c r="DJ567" s="14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4"/>
      <c r="EF567" s="14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1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</row>
    <row r="568">
      <c r="A568" s="7"/>
      <c r="B568" s="8"/>
      <c r="C568" s="8"/>
      <c r="D568" s="7"/>
      <c r="E568" s="7"/>
      <c r="F568" s="7"/>
      <c r="G568" s="9"/>
      <c r="H568" s="7"/>
      <c r="I568" s="7"/>
      <c r="J568" s="7"/>
      <c r="K568" s="7"/>
      <c r="L568" s="7"/>
      <c r="M568" s="7"/>
      <c r="N568" s="11"/>
      <c r="O568" s="10"/>
      <c r="P568" s="10"/>
      <c r="Q568" s="10"/>
      <c r="R568" s="10"/>
      <c r="S568" s="10"/>
      <c r="T568" s="13"/>
      <c r="U568" s="14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1"/>
      <c r="AO568" s="10"/>
      <c r="AP568" s="14"/>
      <c r="AQ568" s="14"/>
      <c r="AR568" s="14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1"/>
      <c r="BM568" s="10"/>
      <c r="BN568" s="10"/>
      <c r="BO568" s="10"/>
      <c r="BP568" s="10"/>
      <c r="BQ568" s="10"/>
      <c r="BR568" s="14"/>
      <c r="BS568" s="14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4"/>
      <c r="CO568" s="11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4"/>
      <c r="DJ568" s="14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4"/>
      <c r="EF568" s="14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1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</row>
    <row r="569">
      <c r="A569" s="7"/>
      <c r="B569" s="8"/>
      <c r="C569" s="8"/>
      <c r="D569" s="7"/>
      <c r="E569" s="7"/>
      <c r="F569" s="7"/>
      <c r="G569" s="9"/>
      <c r="H569" s="7"/>
      <c r="I569" s="7"/>
      <c r="J569" s="7"/>
      <c r="K569" s="7"/>
      <c r="L569" s="7"/>
      <c r="M569" s="7"/>
      <c r="N569" s="11"/>
      <c r="O569" s="10"/>
      <c r="P569" s="10"/>
      <c r="Q569" s="10"/>
      <c r="R569" s="10"/>
      <c r="S569" s="10"/>
      <c r="T569" s="13"/>
      <c r="U569" s="14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1"/>
      <c r="AO569" s="10"/>
      <c r="AP569" s="14"/>
      <c r="AQ569" s="14"/>
      <c r="AR569" s="14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1"/>
      <c r="BM569" s="10"/>
      <c r="BN569" s="10"/>
      <c r="BO569" s="10"/>
      <c r="BP569" s="10"/>
      <c r="BQ569" s="10"/>
      <c r="BR569" s="14"/>
      <c r="BS569" s="14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4"/>
      <c r="CO569" s="11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4"/>
      <c r="DJ569" s="14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4"/>
      <c r="EF569" s="14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1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</row>
    <row r="570">
      <c r="A570" s="7"/>
      <c r="B570" s="8"/>
      <c r="C570" s="8"/>
      <c r="D570" s="7"/>
      <c r="E570" s="7"/>
      <c r="F570" s="7"/>
      <c r="G570" s="9"/>
      <c r="H570" s="7"/>
      <c r="I570" s="7"/>
      <c r="J570" s="7"/>
      <c r="K570" s="7"/>
      <c r="L570" s="7"/>
      <c r="M570" s="7"/>
      <c r="N570" s="11"/>
      <c r="O570" s="10"/>
      <c r="P570" s="10"/>
      <c r="Q570" s="10"/>
      <c r="R570" s="10"/>
      <c r="S570" s="10"/>
      <c r="T570" s="13"/>
      <c r="U570" s="14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1"/>
      <c r="AO570" s="10"/>
      <c r="AP570" s="14"/>
      <c r="AQ570" s="14"/>
      <c r="AR570" s="14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1"/>
      <c r="BM570" s="10"/>
      <c r="BN570" s="10"/>
      <c r="BO570" s="10"/>
      <c r="BP570" s="10"/>
      <c r="BQ570" s="10"/>
      <c r="BR570" s="14"/>
      <c r="BS570" s="14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4"/>
      <c r="CO570" s="11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4"/>
      <c r="DJ570" s="14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4"/>
      <c r="EF570" s="14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1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</row>
    <row r="571">
      <c r="A571" s="7"/>
      <c r="B571" s="8"/>
      <c r="C571" s="8"/>
      <c r="D571" s="7"/>
      <c r="E571" s="7"/>
      <c r="F571" s="7"/>
      <c r="G571" s="9"/>
      <c r="H571" s="7"/>
      <c r="I571" s="7"/>
      <c r="J571" s="7"/>
      <c r="K571" s="7"/>
      <c r="L571" s="7"/>
      <c r="M571" s="7"/>
      <c r="N571" s="11"/>
      <c r="O571" s="10"/>
      <c r="P571" s="10"/>
      <c r="Q571" s="10"/>
      <c r="R571" s="10"/>
      <c r="S571" s="10"/>
      <c r="T571" s="13"/>
      <c r="U571" s="14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1"/>
      <c r="AO571" s="10"/>
      <c r="AP571" s="14"/>
      <c r="AQ571" s="14"/>
      <c r="AR571" s="14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1"/>
      <c r="BM571" s="10"/>
      <c r="BN571" s="10"/>
      <c r="BO571" s="10"/>
      <c r="BP571" s="10"/>
      <c r="BQ571" s="10"/>
      <c r="BR571" s="14"/>
      <c r="BS571" s="14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4"/>
      <c r="CO571" s="11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4"/>
      <c r="DJ571" s="14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4"/>
      <c r="EF571" s="14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1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</row>
    <row r="572">
      <c r="A572" s="7"/>
      <c r="B572" s="8"/>
      <c r="C572" s="8"/>
      <c r="D572" s="7"/>
      <c r="E572" s="7"/>
      <c r="F572" s="7"/>
      <c r="G572" s="9"/>
      <c r="H572" s="7"/>
      <c r="I572" s="7"/>
      <c r="J572" s="7"/>
      <c r="K572" s="7"/>
      <c r="L572" s="7"/>
      <c r="M572" s="7"/>
      <c r="N572" s="11"/>
      <c r="O572" s="10"/>
      <c r="P572" s="10"/>
      <c r="Q572" s="10"/>
      <c r="R572" s="10"/>
      <c r="S572" s="10"/>
      <c r="T572" s="13"/>
      <c r="U572" s="14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1"/>
      <c r="AO572" s="10"/>
      <c r="AP572" s="14"/>
      <c r="AQ572" s="14"/>
      <c r="AR572" s="14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1"/>
      <c r="BM572" s="10"/>
      <c r="BN572" s="10"/>
      <c r="BO572" s="10"/>
      <c r="BP572" s="10"/>
      <c r="BQ572" s="10"/>
      <c r="BR572" s="14"/>
      <c r="BS572" s="14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4"/>
      <c r="CO572" s="11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4"/>
      <c r="DJ572" s="14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4"/>
      <c r="EF572" s="14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1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</row>
    <row r="573">
      <c r="A573" s="7"/>
      <c r="B573" s="8"/>
      <c r="C573" s="8"/>
      <c r="D573" s="7"/>
      <c r="E573" s="7"/>
      <c r="F573" s="7"/>
      <c r="G573" s="9"/>
      <c r="H573" s="7"/>
      <c r="I573" s="7"/>
      <c r="J573" s="7"/>
      <c r="K573" s="7"/>
      <c r="L573" s="7"/>
      <c r="M573" s="7"/>
      <c r="N573" s="11"/>
      <c r="O573" s="10"/>
      <c r="P573" s="10"/>
      <c r="Q573" s="10"/>
      <c r="R573" s="10"/>
      <c r="S573" s="10"/>
      <c r="T573" s="13"/>
      <c r="U573" s="14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1"/>
      <c r="AO573" s="10"/>
      <c r="AP573" s="14"/>
      <c r="AQ573" s="14"/>
      <c r="AR573" s="14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1"/>
      <c r="BM573" s="10"/>
      <c r="BN573" s="10"/>
      <c r="BO573" s="10"/>
      <c r="BP573" s="10"/>
      <c r="BQ573" s="10"/>
      <c r="BR573" s="14"/>
      <c r="BS573" s="14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4"/>
      <c r="CO573" s="11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4"/>
      <c r="DJ573" s="14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4"/>
      <c r="EF573" s="14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1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</row>
    <row r="574">
      <c r="A574" s="7"/>
      <c r="B574" s="8"/>
      <c r="C574" s="8"/>
      <c r="D574" s="7"/>
      <c r="E574" s="7"/>
      <c r="F574" s="7"/>
      <c r="G574" s="9"/>
      <c r="H574" s="7"/>
      <c r="I574" s="7"/>
      <c r="J574" s="7"/>
      <c r="K574" s="7"/>
      <c r="L574" s="7"/>
      <c r="M574" s="7"/>
      <c r="N574" s="11"/>
      <c r="O574" s="10"/>
      <c r="P574" s="10"/>
      <c r="Q574" s="10"/>
      <c r="R574" s="10"/>
      <c r="S574" s="10"/>
      <c r="T574" s="13"/>
      <c r="U574" s="14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1"/>
      <c r="AO574" s="10"/>
      <c r="AP574" s="14"/>
      <c r="AQ574" s="14"/>
      <c r="AR574" s="14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1"/>
      <c r="BM574" s="10"/>
      <c r="BN574" s="10"/>
      <c r="BO574" s="10"/>
      <c r="BP574" s="10"/>
      <c r="BQ574" s="10"/>
      <c r="BR574" s="14"/>
      <c r="BS574" s="14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4"/>
      <c r="CO574" s="11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4"/>
      <c r="DJ574" s="14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4"/>
      <c r="EF574" s="14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1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</row>
    <row r="575">
      <c r="A575" s="7"/>
      <c r="B575" s="8"/>
      <c r="C575" s="8"/>
      <c r="D575" s="7"/>
      <c r="E575" s="7"/>
      <c r="F575" s="7"/>
      <c r="G575" s="9"/>
      <c r="H575" s="7"/>
      <c r="I575" s="7"/>
      <c r="J575" s="7"/>
      <c r="K575" s="7"/>
      <c r="L575" s="7"/>
      <c r="M575" s="7"/>
      <c r="N575" s="11"/>
      <c r="O575" s="10"/>
      <c r="P575" s="10"/>
      <c r="Q575" s="10"/>
      <c r="R575" s="10"/>
      <c r="S575" s="10"/>
      <c r="T575" s="13"/>
      <c r="U575" s="14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1"/>
      <c r="AO575" s="10"/>
      <c r="AP575" s="14"/>
      <c r="AQ575" s="14"/>
      <c r="AR575" s="14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1"/>
      <c r="BM575" s="10"/>
      <c r="BN575" s="10"/>
      <c r="BO575" s="10"/>
      <c r="BP575" s="10"/>
      <c r="BQ575" s="10"/>
      <c r="BR575" s="14"/>
      <c r="BS575" s="14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4"/>
      <c r="CO575" s="11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4"/>
      <c r="DJ575" s="14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4"/>
      <c r="EF575" s="14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1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</row>
    <row r="576">
      <c r="A576" s="7"/>
      <c r="B576" s="8"/>
      <c r="C576" s="8"/>
      <c r="D576" s="7"/>
      <c r="E576" s="7"/>
      <c r="F576" s="7"/>
      <c r="G576" s="9"/>
      <c r="H576" s="7"/>
      <c r="I576" s="7"/>
      <c r="J576" s="7"/>
      <c r="K576" s="7"/>
      <c r="L576" s="7"/>
      <c r="M576" s="7"/>
      <c r="N576" s="11"/>
      <c r="O576" s="10"/>
      <c r="P576" s="10"/>
      <c r="Q576" s="10"/>
      <c r="R576" s="10"/>
      <c r="S576" s="10"/>
      <c r="T576" s="13"/>
      <c r="U576" s="14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1"/>
      <c r="AO576" s="10"/>
      <c r="AP576" s="14"/>
      <c r="AQ576" s="14"/>
      <c r="AR576" s="14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1"/>
      <c r="BM576" s="10"/>
      <c r="BN576" s="10"/>
      <c r="BO576" s="10"/>
      <c r="BP576" s="10"/>
      <c r="BQ576" s="10"/>
      <c r="BR576" s="14"/>
      <c r="BS576" s="14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4"/>
      <c r="CO576" s="11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4"/>
      <c r="DJ576" s="14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4"/>
      <c r="EF576" s="14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1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</row>
    <row r="577">
      <c r="A577" s="7"/>
      <c r="B577" s="8"/>
      <c r="C577" s="8"/>
      <c r="D577" s="7"/>
      <c r="E577" s="7"/>
      <c r="F577" s="7"/>
      <c r="G577" s="9"/>
      <c r="H577" s="7"/>
      <c r="I577" s="7"/>
      <c r="J577" s="7"/>
      <c r="K577" s="7"/>
      <c r="L577" s="7"/>
      <c r="M577" s="7"/>
      <c r="N577" s="11"/>
      <c r="O577" s="10"/>
      <c r="P577" s="10"/>
      <c r="Q577" s="10"/>
      <c r="R577" s="10"/>
      <c r="S577" s="10"/>
      <c r="T577" s="13"/>
      <c r="U577" s="14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1"/>
      <c r="AO577" s="10"/>
      <c r="AP577" s="14"/>
      <c r="AQ577" s="14"/>
      <c r="AR577" s="14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1"/>
      <c r="BM577" s="10"/>
      <c r="BN577" s="10"/>
      <c r="BO577" s="10"/>
      <c r="BP577" s="10"/>
      <c r="BQ577" s="10"/>
      <c r="BR577" s="14"/>
      <c r="BS577" s="14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4"/>
      <c r="CO577" s="11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4"/>
      <c r="DJ577" s="14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4"/>
      <c r="EF577" s="14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1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</row>
    <row r="578">
      <c r="A578" s="7"/>
      <c r="B578" s="8"/>
      <c r="C578" s="8"/>
      <c r="D578" s="7"/>
      <c r="E578" s="7"/>
      <c r="F578" s="7"/>
      <c r="G578" s="9"/>
      <c r="H578" s="7"/>
      <c r="I578" s="7"/>
      <c r="J578" s="7"/>
      <c r="K578" s="7"/>
      <c r="L578" s="7"/>
      <c r="M578" s="7"/>
      <c r="N578" s="11"/>
      <c r="O578" s="10"/>
      <c r="P578" s="10"/>
      <c r="Q578" s="10"/>
      <c r="R578" s="10"/>
      <c r="S578" s="10"/>
      <c r="T578" s="13"/>
      <c r="U578" s="14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1"/>
      <c r="AO578" s="10"/>
      <c r="AP578" s="14"/>
      <c r="AQ578" s="14"/>
      <c r="AR578" s="14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1"/>
      <c r="BM578" s="10"/>
      <c r="BN578" s="10"/>
      <c r="BO578" s="10"/>
      <c r="BP578" s="10"/>
      <c r="BQ578" s="10"/>
      <c r="BR578" s="14"/>
      <c r="BS578" s="14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4"/>
      <c r="CO578" s="11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4"/>
      <c r="DJ578" s="14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4"/>
      <c r="EF578" s="14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1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</row>
    <row r="579">
      <c r="A579" s="7"/>
      <c r="B579" s="8"/>
      <c r="C579" s="8"/>
      <c r="D579" s="7"/>
      <c r="E579" s="7"/>
      <c r="F579" s="7"/>
      <c r="G579" s="9"/>
      <c r="H579" s="7"/>
      <c r="I579" s="7"/>
      <c r="J579" s="7"/>
      <c r="K579" s="7"/>
      <c r="L579" s="7"/>
      <c r="M579" s="7"/>
      <c r="N579" s="11"/>
      <c r="O579" s="10"/>
      <c r="P579" s="10"/>
      <c r="Q579" s="10"/>
      <c r="R579" s="10"/>
      <c r="S579" s="10"/>
      <c r="T579" s="13"/>
      <c r="U579" s="14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1"/>
      <c r="AO579" s="10"/>
      <c r="AP579" s="14"/>
      <c r="AQ579" s="14"/>
      <c r="AR579" s="14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1"/>
      <c r="BM579" s="10"/>
      <c r="BN579" s="10"/>
      <c r="BO579" s="10"/>
      <c r="BP579" s="10"/>
      <c r="BQ579" s="10"/>
      <c r="BR579" s="14"/>
      <c r="BS579" s="14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4"/>
      <c r="CO579" s="11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4"/>
      <c r="DJ579" s="14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4"/>
      <c r="EF579" s="14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1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</row>
    <row r="580">
      <c r="A580" s="7"/>
      <c r="B580" s="8"/>
      <c r="C580" s="8"/>
      <c r="D580" s="7"/>
      <c r="E580" s="7"/>
      <c r="F580" s="7"/>
      <c r="G580" s="9"/>
      <c r="H580" s="7"/>
      <c r="I580" s="7"/>
      <c r="J580" s="7"/>
      <c r="K580" s="7"/>
      <c r="L580" s="7"/>
      <c r="M580" s="7"/>
      <c r="N580" s="11"/>
      <c r="O580" s="10"/>
      <c r="P580" s="10"/>
      <c r="Q580" s="10"/>
      <c r="R580" s="10"/>
      <c r="S580" s="10"/>
      <c r="T580" s="13"/>
      <c r="U580" s="14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1"/>
      <c r="AO580" s="10"/>
      <c r="AP580" s="14"/>
      <c r="AQ580" s="14"/>
      <c r="AR580" s="14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1"/>
      <c r="BM580" s="10"/>
      <c r="BN580" s="10"/>
      <c r="BO580" s="10"/>
      <c r="BP580" s="10"/>
      <c r="BQ580" s="10"/>
      <c r="BR580" s="14"/>
      <c r="BS580" s="14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4"/>
      <c r="CO580" s="11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4"/>
      <c r="DJ580" s="14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4"/>
      <c r="EF580" s="14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1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</row>
    <row r="581">
      <c r="A581" s="7"/>
      <c r="B581" s="8"/>
      <c r="C581" s="8"/>
      <c r="D581" s="7"/>
      <c r="E581" s="7"/>
      <c r="F581" s="7"/>
      <c r="G581" s="9"/>
      <c r="H581" s="7"/>
      <c r="I581" s="7"/>
      <c r="J581" s="7"/>
      <c r="K581" s="7"/>
      <c r="L581" s="7"/>
      <c r="M581" s="7"/>
      <c r="N581" s="11"/>
      <c r="O581" s="10"/>
      <c r="P581" s="10"/>
      <c r="Q581" s="10"/>
      <c r="R581" s="10"/>
      <c r="S581" s="10"/>
      <c r="T581" s="13"/>
      <c r="U581" s="14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1"/>
      <c r="AO581" s="10"/>
      <c r="AP581" s="14"/>
      <c r="AQ581" s="14"/>
      <c r="AR581" s="14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1"/>
      <c r="BM581" s="10"/>
      <c r="BN581" s="10"/>
      <c r="BO581" s="10"/>
      <c r="BP581" s="10"/>
      <c r="BQ581" s="10"/>
      <c r="BR581" s="14"/>
      <c r="BS581" s="14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4"/>
      <c r="CO581" s="11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4"/>
      <c r="DJ581" s="14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4"/>
      <c r="EF581" s="14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1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</row>
    <row r="582">
      <c r="A582" s="7"/>
      <c r="B582" s="8"/>
      <c r="C582" s="8"/>
      <c r="D582" s="7"/>
      <c r="E582" s="7"/>
      <c r="F582" s="7"/>
      <c r="G582" s="9"/>
      <c r="H582" s="7"/>
      <c r="I582" s="7"/>
      <c r="J582" s="7"/>
      <c r="K582" s="7"/>
      <c r="L582" s="7"/>
      <c r="M582" s="7"/>
      <c r="N582" s="11"/>
      <c r="O582" s="10"/>
      <c r="P582" s="10"/>
      <c r="Q582" s="10"/>
      <c r="R582" s="10"/>
      <c r="S582" s="10"/>
      <c r="T582" s="13"/>
      <c r="U582" s="14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1"/>
      <c r="AO582" s="10"/>
      <c r="AP582" s="14"/>
      <c r="AQ582" s="14"/>
      <c r="AR582" s="14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1"/>
      <c r="BM582" s="10"/>
      <c r="BN582" s="10"/>
      <c r="BO582" s="10"/>
      <c r="BP582" s="10"/>
      <c r="BQ582" s="10"/>
      <c r="BR582" s="14"/>
      <c r="BS582" s="14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4"/>
      <c r="CO582" s="11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4"/>
      <c r="DJ582" s="14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4"/>
      <c r="EF582" s="14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1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</row>
    <row r="583">
      <c r="A583" s="7"/>
      <c r="B583" s="8"/>
      <c r="C583" s="8"/>
      <c r="D583" s="7"/>
      <c r="E583" s="7"/>
      <c r="F583" s="7"/>
      <c r="G583" s="9"/>
      <c r="H583" s="7"/>
      <c r="I583" s="7"/>
      <c r="J583" s="7"/>
      <c r="K583" s="7"/>
      <c r="L583" s="7"/>
      <c r="M583" s="7"/>
      <c r="N583" s="11"/>
      <c r="O583" s="10"/>
      <c r="P583" s="10"/>
      <c r="Q583" s="10"/>
      <c r="R583" s="10"/>
      <c r="S583" s="10"/>
      <c r="T583" s="13"/>
      <c r="U583" s="14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1"/>
      <c r="AO583" s="10"/>
      <c r="AP583" s="14"/>
      <c r="AQ583" s="14"/>
      <c r="AR583" s="14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1"/>
      <c r="BM583" s="10"/>
      <c r="BN583" s="10"/>
      <c r="BO583" s="10"/>
      <c r="BP583" s="10"/>
      <c r="BQ583" s="10"/>
      <c r="BR583" s="14"/>
      <c r="BS583" s="14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4"/>
      <c r="CO583" s="11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4"/>
      <c r="DJ583" s="14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4"/>
      <c r="EF583" s="14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1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</row>
    <row r="584">
      <c r="A584" s="7"/>
      <c r="B584" s="8"/>
      <c r="C584" s="8"/>
      <c r="D584" s="7"/>
      <c r="E584" s="7"/>
      <c r="F584" s="7"/>
      <c r="G584" s="9"/>
      <c r="H584" s="7"/>
      <c r="I584" s="7"/>
      <c r="J584" s="7"/>
      <c r="K584" s="7"/>
      <c r="L584" s="7"/>
      <c r="M584" s="7"/>
      <c r="N584" s="11"/>
      <c r="O584" s="10"/>
      <c r="P584" s="10"/>
      <c r="Q584" s="10"/>
      <c r="R584" s="10"/>
      <c r="S584" s="10"/>
      <c r="T584" s="13"/>
      <c r="U584" s="14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1"/>
      <c r="AO584" s="10"/>
      <c r="AP584" s="14"/>
      <c r="AQ584" s="14"/>
      <c r="AR584" s="14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1"/>
      <c r="BM584" s="10"/>
      <c r="BN584" s="10"/>
      <c r="BO584" s="10"/>
      <c r="BP584" s="10"/>
      <c r="BQ584" s="10"/>
      <c r="BR584" s="14"/>
      <c r="BS584" s="14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4"/>
      <c r="CO584" s="11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4"/>
      <c r="DJ584" s="14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4"/>
      <c r="EF584" s="14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1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</row>
    <row r="585">
      <c r="A585" s="7"/>
      <c r="B585" s="8"/>
      <c r="C585" s="8"/>
      <c r="D585" s="7"/>
      <c r="E585" s="7"/>
      <c r="F585" s="7"/>
      <c r="G585" s="9"/>
      <c r="H585" s="7"/>
      <c r="I585" s="7"/>
      <c r="J585" s="7"/>
      <c r="K585" s="7"/>
      <c r="L585" s="7"/>
      <c r="M585" s="7"/>
      <c r="N585" s="11"/>
      <c r="O585" s="10"/>
      <c r="P585" s="10"/>
      <c r="Q585" s="10"/>
      <c r="R585" s="10"/>
      <c r="S585" s="10"/>
      <c r="T585" s="13"/>
      <c r="U585" s="14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1"/>
      <c r="AO585" s="10"/>
      <c r="AP585" s="14"/>
      <c r="AQ585" s="14"/>
      <c r="AR585" s="14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1"/>
      <c r="BM585" s="10"/>
      <c r="BN585" s="10"/>
      <c r="BO585" s="10"/>
      <c r="BP585" s="10"/>
      <c r="BQ585" s="10"/>
      <c r="BR585" s="14"/>
      <c r="BS585" s="14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4"/>
      <c r="CO585" s="11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4"/>
      <c r="DJ585" s="14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4"/>
      <c r="EF585" s="14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1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</row>
    <row r="586">
      <c r="A586" s="7"/>
      <c r="B586" s="8"/>
      <c r="C586" s="8"/>
      <c r="D586" s="7"/>
      <c r="E586" s="7"/>
      <c r="F586" s="7"/>
      <c r="G586" s="9"/>
      <c r="H586" s="7"/>
      <c r="I586" s="7"/>
      <c r="J586" s="7"/>
      <c r="K586" s="7"/>
      <c r="L586" s="7"/>
      <c r="M586" s="7"/>
      <c r="N586" s="11"/>
      <c r="O586" s="10"/>
      <c r="P586" s="10"/>
      <c r="Q586" s="10"/>
      <c r="R586" s="10"/>
      <c r="S586" s="10"/>
      <c r="T586" s="13"/>
      <c r="U586" s="14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1"/>
      <c r="AO586" s="10"/>
      <c r="AP586" s="14"/>
      <c r="AQ586" s="14"/>
      <c r="AR586" s="14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1"/>
      <c r="BM586" s="10"/>
      <c r="BN586" s="10"/>
      <c r="BO586" s="10"/>
      <c r="BP586" s="10"/>
      <c r="BQ586" s="10"/>
      <c r="BR586" s="14"/>
      <c r="BS586" s="14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4"/>
      <c r="CO586" s="11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4"/>
      <c r="DJ586" s="14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4"/>
      <c r="EF586" s="14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1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</row>
    <row r="587">
      <c r="A587" s="7"/>
      <c r="B587" s="8"/>
      <c r="C587" s="8"/>
      <c r="D587" s="7"/>
      <c r="E587" s="7"/>
      <c r="F587" s="7"/>
      <c r="G587" s="9"/>
      <c r="H587" s="7"/>
      <c r="I587" s="7"/>
      <c r="J587" s="7"/>
      <c r="K587" s="7"/>
      <c r="L587" s="7"/>
      <c r="M587" s="7"/>
      <c r="N587" s="11"/>
      <c r="O587" s="10"/>
      <c r="P587" s="10"/>
      <c r="Q587" s="10"/>
      <c r="R587" s="10"/>
      <c r="S587" s="10"/>
      <c r="T587" s="13"/>
      <c r="U587" s="14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1"/>
      <c r="AO587" s="10"/>
      <c r="AP587" s="14"/>
      <c r="AQ587" s="14"/>
      <c r="AR587" s="14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1"/>
      <c r="BM587" s="10"/>
      <c r="BN587" s="10"/>
      <c r="BO587" s="10"/>
      <c r="BP587" s="10"/>
      <c r="BQ587" s="10"/>
      <c r="BR587" s="14"/>
      <c r="BS587" s="14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4"/>
      <c r="CO587" s="11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4"/>
      <c r="DJ587" s="14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4"/>
      <c r="EF587" s="14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1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</row>
    <row r="588">
      <c r="A588" s="7"/>
      <c r="B588" s="8"/>
      <c r="C588" s="8"/>
      <c r="D588" s="7"/>
      <c r="E588" s="7"/>
      <c r="F588" s="7"/>
      <c r="G588" s="9"/>
      <c r="H588" s="7"/>
      <c r="I588" s="7"/>
      <c r="J588" s="7"/>
      <c r="K588" s="7"/>
      <c r="L588" s="7"/>
      <c r="M588" s="7"/>
      <c r="N588" s="11"/>
      <c r="O588" s="10"/>
      <c r="P588" s="10"/>
      <c r="Q588" s="10"/>
      <c r="R588" s="10"/>
      <c r="S588" s="10"/>
      <c r="T588" s="13"/>
      <c r="U588" s="14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1"/>
      <c r="AO588" s="10"/>
      <c r="AP588" s="14"/>
      <c r="AQ588" s="14"/>
      <c r="AR588" s="14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1"/>
      <c r="BM588" s="10"/>
      <c r="BN588" s="10"/>
      <c r="BO588" s="10"/>
      <c r="BP588" s="10"/>
      <c r="BQ588" s="10"/>
      <c r="BR588" s="14"/>
      <c r="BS588" s="14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4"/>
      <c r="CO588" s="11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4"/>
      <c r="DJ588" s="14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4"/>
      <c r="EF588" s="14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1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</row>
    <row r="589">
      <c r="A589" s="7"/>
      <c r="B589" s="8"/>
      <c r="C589" s="8"/>
      <c r="D589" s="7"/>
      <c r="E589" s="7"/>
      <c r="F589" s="7"/>
      <c r="G589" s="9"/>
      <c r="H589" s="7"/>
      <c r="I589" s="7"/>
      <c r="J589" s="7"/>
      <c r="K589" s="7"/>
      <c r="L589" s="7"/>
      <c r="M589" s="7"/>
      <c r="N589" s="11"/>
      <c r="O589" s="10"/>
      <c r="P589" s="10"/>
      <c r="Q589" s="10"/>
      <c r="R589" s="10"/>
      <c r="S589" s="10"/>
      <c r="T589" s="13"/>
      <c r="U589" s="14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1"/>
      <c r="AO589" s="10"/>
      <c r="AP589" s="14"/>
      <c r="AQ589" s="14"/>
      <c r="AR589" s="14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1"/>
      <c r="BM589" s="10"/>
      <c r="BN589" s="10"/>
      <c r="BO589" s="10"/>
      <c r="BP589" s="10"/>
      <c r="BQ589" s="10"/>
      <c r="BR589" s="14"/>
      <c r="BS589" s="14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4"/>
      <c r="CO589" s="11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4"/>
      <c r="DJ589" s="14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4"/>
      <c r="EF589" s="14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1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</row>
    <row r="590">
      <c r="A590" s="7"/>
      <c r="B590" s="8"/>
      <c r="C590" s="8"/>
      <c r="D590" s="7"/>
      <c r="E590" s="7"/>
      <c r="F590" s="7"/>
      <c r="G590" s="9"/>
      <c r="H590" s="7"/>
      <c r="I590" s="7"/>
      <c r="J590" s="7"/>
      <c r="K590" s="7"/>
      <c r="L590" s="7"/>
      <c r="M590" s="7"/>
      <c r="N590" s="11"/>
      <c r="O590" s="10"/>
      <c r="P590" s="10"/>
      <c r="Q590" s="10"/>
      <c r="R590" s="10"/>
      <c r="S590" s="10"/>
      <c r="T590" s="13"/>
      <c r="U590" s="14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1"/>
      <c r="AO590" s="10"/>
      <c r="AP590" s="14"/>
      <c r="AQ590" s="14"/>
      <c r="AR590" s="14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1"/>
      <c r="BM590" s="10"/>
      <c r="BN590" s="10"/>
      <c r="BO590" s="10"/>
      <c r="BP590" s="10"/>
      <c r="BQ590" s="10"/>
      <c r="BR590" s="14"/>
      <c r="BS590" s="14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4"/>
      <c r="CO590" s="11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4"/>
      <c r="DJ590" s="14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4"/>
      <c r="EF590" s="14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1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</row>
    <row r="591">
      <c r="A591" s="7"/>
      <c r="B591" s="8"/>
      <c r="C591" s="8"/>
      <c r="D591" s="7"/>
      <c r="E591" s="7"/>
      <c r="F591" s="7"/>
      <c r="G591" s="9"/>
      <c r="H591" s="7"/>
      <c r="I591" s="7"/>
      <c r="J591" s="7"/>
      <c r="K591" s="7"/>
      <c r="L591" s="7"/>
      <c r="M591" s="7"/>
      <c r="N591" s="11"/>
      <c r="O591" s="10"/>
      <c r="P591" s="10"/>
      <c r="Q591" s="10"/>
      <c r="R591" s="10"/>
      <c r="S591" s="10"/>
      <c r="T591" s="13"/>
      <c r="U591" s="14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1"/>
      <c r="AO591" s="10"/>
      <c r="AP591" s="14"/>
      <c r="AQ591" s="14"/>
      <c r="AR591" s="14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1"/>
      <c r="BM591" s="10"/>
      <c r="BN591" s="10"/>
      <c r="BO591" s="10"/>
      <c r="BP591" s="10"/>
      <c r="BQ591" s="10"/>
      <c r="BR591" s="14"/>
      <c r="BS591" s="14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4"/>
      <c r="CO591" s="11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4"/>
      <c r="DJ591" s="14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4"/>
      <c r="EF591" s="14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1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</row>
    <row r="592">
      <c r="A592" s="7"/>
      <c r="B592" s="8"/>
      <c r="C592" s="8"/>
      <c r="D592" s="7"/>
      <c r="E592" s="7"/>
      <c r="F592" s="7"/>
      <c r="G592" s="9"/>
      <c r="H592" s="7"/>
      <c r="I592" s="7"/>
      <c r="J592" s="7"/>
      <c r="K592" s="7"/>
      <c r="L592" s="7"/>
      <c r="M592" s="7"/>
      <c r="N592" s="11"/>
      <c r="O592" s="10"/>
      <c r="P592" s="10"/>
      <c r="Q592" s="10"/>
      <c r="R592" s="10"/>
      <c r="S592" s="10"/>
      <c r="T592" s="13"/>
      <c r="U592" s="14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1"/>
      <c r="AO592" s="10"/>
      <c r="AP592" s="14"/>
      <c r="AQ592" s="14"/>
      <c r="AR592" s="14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1"/>
      <c r="BM592" s="10"/>
      <c r="BN592" s="10"/>
      <c r="BO592" s="10"/>
      <c r="BP592" s="10"/>
      <c r="BQ592" s="10"/>
      <c r="BR592" s="14"/>
      <c r="BS592" s="14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4"/>
      <c r="CO592" s="11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4"/>
      <c r="DJ592" s="14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4"/>
      <c r="EF592" s="14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1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</row>
    <row r="593">
      <c r="A593" s="7"/>
      <c r="B593" s="8"/>
      <c r="C593" s="8"/>
      <c r="D593" s="7"/>
      <c r="E593" s="7"/>
      <c r="F593" s="7"/>
      <c r="G593" s="9"/>
      <c r="H593" s="7"/>
      <c r="I593" s="7"/>
      <c r="J593" s="7"/>
      <c r="K593" s="7"/>
      <c r="L593" s="7"/>
      <c r="M593" s="7"/>
      <c r="N593" s="11"/>
      <c r="O593" s="10"/>
      <c r="P593" s="10"/>
      <c r="Q593" s="10"/>
      <c r="R593" s="10"/>
      <c r="S593" s="10"/>
      <c r="T593" s="13"/>
      <c r="U593" s="14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1"/>
      <c r="AO593" s="10"/>
      <c r="AP593" s="14"/>
      <c r="AQ593" s="14"/>
      <c r="AR593" s="14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1"/>
      <c r="BM593" s="10"/>
      <c r="BN593" s="10"/>
      <c r="BO593" s="10"/>
      <c r="BP593" s="10"/>
      <c r="BQ593" s="10"/>
      <c r="BR593" s="14"/>
      <c r="BS593" s="14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4"/>
      <c r="CO593" s="11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4"/>
      <c r="DJ593" s="14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4"/>
      <c r="EF593" s="14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1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</row>
    <row r="594">
      <c r="A594" s="7"/>
      <c r="B594" s="8"/>
      <c r="C594" s="8"/>
      <c r="D594" s="7"/>
      <c r="E594" s="7"/>
      <c r="F594" s="7"/>
      <c r="G594" s="9"/>
      <c r="H594" s="7"/>
      <c r="I594" s="7"/>
      <c r="J594" s="7"/>
      <c r="K594" s="7"/>
      <c r="L594" s="7"/>
      <c r="M594" s="7"/>
      <c r="N594" s="11"/>
      <c r="O594" s="10"/>
      <c r="P594" s="10"/>
      <c r="Q594" s="10"/>
      <c r="R594" s="10"/>
      <c r="S594" s="10"/>
      <c r="T594" s="13"/>
      <c r="U594" s="14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1"/>
      <c r="AO594" s="10"/>
      <c r="AP594" s="14"/>
      <c r="AQ594" s="14"/>
      <c r="AR594" s="14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1"/>
      <c r="BM594" s="10"/>
      <c r="BN594" s="10"/>
      <c r="BO594" s="10"/>
      <c r="BP594" s="10"/>
      <c r="BQ594" s="10"/>
      <c r="BR594" s="14"/>
      <c r="BS594" s="14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4"/>
      <c r="CO594" s="11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4"/>
      <c r="DJ594" s="14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4"/>
      <c r="EF594" s="14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1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</row>
    <row r="595">
      <c r="A595" s="7"/>
      <c r="B595" s="8"/>
      <c r="C595" s="8"/>
      <c r="D595" s="7"/>
      <c r="E595" s="7"/>
      <c r="F595" s="7"/>
      <c r="G595" s="9"/>
      <c r="H595" s="7"/>
      <c r="I595" s="7"/>
      <c r="J595" s="7"/>
      <c r="K595" s="7"/>
      <c r="L595" s="7"/>
      <c r="M595" s="7"/>
      <c r="N595" s="11"/>
      <c r="O595" s="10"/>
      <c r="P595" s="10"/>
      <c r="Q595" s="10"/>
      <c r="R595" s="10"/>
      <c r="S595" s="10"/>
      <c r="T595" s="13"/>
      <c r="U595" s="14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1"/>
      <c r="AO595" s="10"/>
      <c r="AP595" s="14"/>
      <c r="AQ595" s="14"/>
      <c r="AR595" s="14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1"/>
      <c r="BM595" s="10"/>
      <c r="BN595" s="10"/>
      <c r="BO595" s="10"/>
      <c r="BP595" s="10"/>
      <c r="BQ595" s="10"/>
      <c r="BR595" s="14"/>
      <c r="BS595" s="14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4"/>
      <c r="CO595" s="11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4"/>
      <c r="DJ595" s="14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4"/>
      <c r="EF595" s="14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1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</row>
    <row r="596">
      <c r="A596" s="7"/>
      <c r="B596" s="8"/>
      <c r="C596" s="8"/>
      <c r="D596" s="7"/>
      <c r="E596" s="7"/>
      <c r="F596" s="7"/>
      <c r="G596" s="9"/>
      <c r="H596" s="7"/>
      <c r="I596" s="7"/>
      <c r="J596" s="7"/>
      <c r="K596" s="7"/>
      <c r="L596" s="7"/>
      <c r="M596" s="7"/>
      <c r="N596" s="11"/>
      <c r="O596" s="10"/>
      <c r="P596" s="10"/>
      <c r="Q596" s="10"/>
      <c r="R596" s="10"/>
      <c r="S596" s="10"/>
      <c r="T596" s="13"/>
      <c r="U596" s="14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1"/>
      <c r="AO596" s="10"/>
      <c r="AP596" s="14"/>
      <c r="AQ596" s="14"/>
      <c r="AR596" s="14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1"/>
      <c r="BM596" s="10"/>
      <c r="BN596" s="10"/>
      <c r="BO596" s="10"/>
      <c r="BP596" s="10"/>
      <c r="BQ596" s="10"/>
      <c r="BR596" s="14"/>
      <c r="BS596" s="14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4"/>
      <c r="CO596" s="11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4"/>
      <c r="DJ596" s="14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4"/>
      <c r="EF596" s="14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1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</row>
    <row r="597">
      <c r="A597" s="7"/>
      <c r="B597" s="8"/>
      <c r="C597" s="8"/>
      <c r="D597" s="7"/>
      <c r="E597" s="7"/>
      <c r="F597" s="7"/>
      <c r="G597" s="9"/>
      <c r="H597" s="7"/>
      <c r="I597" s="7"/>
      <c r="J597" s="7"/>
      <c r="K597" s="7"/>
      <c r="L597" s="7"/>
      <c r="M597" s="7"/>
      <c r="N597" s="11"/>
      <c r="O597" s="10"/>
      <c r="P597" s="10"/>
      <c r="Q597" s="10"/>
      <c r="R597" s="10"/>
      <c r="S597" s="10"/>
      <c r="T597" s="13"/>
      <c r="U597" s="14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1"/>
      <c r="AO597" s="10"/>
      <c r="AP597" s="14"/>
      <c r="AQ597" s="14"/>
      <c r="AR597" s="14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1"/>
      <c r="BM597" s="10"/>
      <c r="BN597" s="10"/>
      <c r="BO597" s="10"/>
      <c r="BP597" s="10"/>
      <c r="BQ597" s="10"/>
      <c r="BR597" s="14"/>
      <c r="BS597" s="14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4"/>
      <c r="CO597" s="11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4"/>
      <c r="DJ597" s="14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4"/>
      <c r="EF597" s="14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1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</row>
    <row r="598">
      <c r="A598" s="7"/>
      <c r="B598" s="8"/>
      <c r="C598" s="8"/>
      <c r="D598" s="7"/>
      <c r="E598" s="7"/>
      <c r="F598" s="7"/>
      <c r="G598" s="9"/>
      <c r="H598" s="7"/>
      <c r="I598" s="7"/>
      <c r="J598" s="7"/>
      <c r="K598" s="7"/>
      <c r="L598" s="7"/>
      <c r="M598" s="7"/>
      <c r="N598" s="11"/>
      <c r="O598" s="10"/>
      <c r="P598" s="10"/>
      <c r="Q598" s="10"/>
      <c r="R598" s="10"/>
      <c r="S598" s="10"/>
      <c r="T598" s="13"/>
      <c r="U598" s="14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1"/>
      <c r="AO598" s="10"/>
      <c r="AP598" s="14"/>
      <c r="AQ598" s="14"/>
      <c r="AR598" s="14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1"/>
      <c r="BM598" s="10"/>
      <c r="BN598" s="10"/>
      <c r="BO598" s="10"/>
      <c r="BP598" s="10"/>
      <c r="BQ598" s="10"/>
      <c r="BR598" s="14"/>
      <c r="BS598" s="14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4"/>
      <c r="CO598" s="11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4"/>
      <c r="DJ598" s="14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4"/>
      <c r="EF598" s="14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1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</row>
    <row r="599">
      <c r="A599" s="7"/>
      <c r="B599" s="8"/>
      <c r="C599" s="8"/>
      <c r="D599" s="7"/>
      <c r="E599" s="7"/>
      <c r="F599" s="7"/>
      <c r="G599" s="9"/>
      <c r="H599" s="7"/>
      <c r="I599" s="7"/>
      <c r="J599" s="7"/>
      <c r="K599" s="7"/>
      <c r="L599" s="7"/>
      <c r="M599" s="7"/>
      <c r="N599" s="11"/>
      <c r="O599" s="10"/>
      <c r="P599" s="10"/>
      <c r="Q599" s="10"/>
      <c r="R599" s="10"/>
      <c r="S599" s="10"/>
      <c r="T599" s="13"/>
      <c r="U599" s="14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1"/>
      <c r="AO599" s="10"/>
      <c r="AP599" s="14"/>
      <c r="AQ599" s="14"/>
      <c r="AR599" s="14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1"/>
      <c r="BM599" s="10"/>
      <c r="BN599" s="10"/>
      <c r="BO599" s="10"/>
      <c r="BP599" s="10"/>
      <c r="BQ599" s="10"/>
      <c r="BR599" s="14"/>
      <c r="BS599" s="14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4"/>
      <c r="CO599" s="11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4"/>
      <c r="DJ599" s="14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4"/>
      <c r="EF599" s="14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1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</row>
    <row r="600">
      <c r="A600" s="7"/>
      <c r="B600" s="8"/>
      <c r="C600" s="8"/>
      <c r="D600" s="7"/>
      <c r="E600" s="7"/>
      <c r="F600" s="7"/>
      <c r="G600" s="9"/>
      <c r="H600" s="7"/>
      <c r="I600" s="7"/>
      <c r="J600" s="7"/>
      <c r="K600" s="7"/>
      <c r="L600" s="7"/>
      <c r="M600" s="7"/>
      <c r="N600" s="11"/>
      <c r="O600" s="10"/>
      <c r="P600" s="10"/>
      <c r="Q600" s="10"/>
      <c r="R600" s="10"/>
      <c r="S600" s="10"/>
      <c r="T600" s="13"/>
      <c r="U600" s="14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1"/>
      <c r="AO600" s="10"/>
      <c r="AP600" s="14"/>
      <c r="AQ600" s="14"/>
      <c r="AR600" s="14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1"/>
      <c r="BM600" s="10"/>
      <c r="BN600" s="10"/>
      <c r="BO600" s="10"/>
      <c r="BP600" s="10"/>
      <c r="BQ600" s="10"/>
      <c r="BR600" s="14"/>
      <c r="BS600" s="14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4"/>
      <c r="CO600" s="11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4"/>
      <c r="DJ600" s="14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4"/>
      <c r="EF600" s="14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1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</row>
    <row r="601">
      <c r="A601" s="7"/>
      <c r="B601" s="8"/>
      <c r="C601" s="8"/>
      <c r="D601" s="7"/>
      <c r="E601" s="7"/>
      <c r="F601" s="7"/>
      <c r="G601" s="9"/>
      <c r="H601" s="7"/>
      <c r="I601" s="7"/>
      <c r="J601" s="7"/>
      <c r="K601" s="7"/>
      <c r="L601" s="7"/>
      <c r="M601" s="7"/>
      <c r="N601" s="11"/>
      <c r="O601" s="10"/>
      <c r="P601" s="10"/>
      <c r="Q601" s="10"/>
      <c r="R601" s="10"/>
      <c r="S601" s="10"/>
      <c r="T601" s="13"/>
      <c r="U601" s="14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1"/>
      <c r="AO601" s="10"/>
      <c r="AP601" s="14"/>
      <c r="AQ601" s="14"/>
      <c r="AR601" s="14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1"/>
      <c r="BM601" s="10"/>
      <c r="BN601" s="10"/>
      <c r="BO601" s="10"/>
      <c r="BP601" s="10"/>
      <c r="BQ601" s="10"/>
      <c r="BR601" s="14"/>
      <c r="BS601" s="14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4"/>
      <c r="CO601" s="11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4"/>
      <c r="DJ601" s="14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4"/>
      <c r="EF601" s="14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1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</row>
    <row r="602">
      <c r="A602" s="7"/>
      <c r="B602" s="8"/>
      <c r="C602" s="8"/>
      <c r="D602" s="7"/>
      <c r="E602" s="7"/>
      <c r="F602" s="7"/>
      <c r="G602" s="9"/>
      <c r="H602" s="7"/>
      <c r="I602" s="7"/>
      <c r="J602" s="7"/>
      <c r="K602" s="7"/>
      <c r="L602" s="7"/>
      <c r="M602" s="7"/>
      <c r="N602" s="11"/>
      <c r="O602" s="10"/>
      <c r="P602" s="10"/>
      <c r="Q602" s="10"/>
      <c r="R602" s="10"/>
      <c r="S602" s="10"/>
      <c r="T602" s="13"/>
      <c r="U602" s="14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1"/>
      <c r="AO602" s="10"/>
      <c r="AP602" s="14"/>
      <c r="AQ602" s="14"/>
      <c r="AR602" s="14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1"/>
      <c r="BM602" s="10"/>
      <c r="BN602" s="10"/>
      <c r="BO602" s="10"/>
      <c r="BP602" s="10"/>
      <c r="BQ602" s="10"/>
      <c r="BR602" s="14"/>
      <c r="BS602" s="14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4"/>
      <c r="CO602" s="11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4"/>
      <c r="DJ602" s="14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4"/>
      <c r="EF602" s="14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1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</row>
    <row r="603">
      <c r="A603" s="7"/>
      <c r="B603" s="8"/>
      <c r="C603" s="8"/>
      <c r="D603" s="7"/>
      <c r="E603" s="7"/>
      <c r="F603" s="7"/>
      <c r="G603" s="9"/>
      <c r="H603" s="7"/>
      <c r="I603" s="7"/>
      <c r="J603" s="7"/>
      <c r="K603" s="7"/>
      <c r="L603" s="7"/>
      <c r="M603" s="7"/>
      <c r="N603" s="11"/>
      <c r="O603" s="10"/>
      <c r="P603" s="10"/>
      <c r="Q603" s="10"/>
      <c r="R603" s="10"/>
      <c r="S603" s="10"/>
      <c r="T603" s="13"/>
      <c r="U603" s="14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1"/>
      <c r="AO603" s="10"/>
      <c r="AP603" s="14"/>
      <c r="AQ603" s="14"/>
      <c r="AR603" s="14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1"/>
      <c r="BM603" s="10"/>
      <c r="BN603" s="10"/>
      <c r="BO603" s="10"/>
      <c r="BP603" s="10"/>
      <c r="BQ603" s="10"/>
      <c r="BR603" s="14"/>
      <c r="BS603" s="14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4"/>
      <c r="CO603" s="11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4"/>
      <c r="DJ603" s="14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4"/>
      <c r="EF603" s="14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1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</row>
    <row r="604">
      <c r="A604" s="7"/>
      <c r="B604" s="8"/>
      <c r="C604" s="8"/>
      <c r="D604" s="7"/>
      <c r="E604" s="7"/>
      <c r="F604" s="7"/>
      <c r="G604" s="9"/>
      <c r="H604" s="7"/>
      <c r="I604" s="7"/>
      <c r="J604" s="7"/>
      <c r="K604" s="7"/>
      <c r="L604" s="7"/>
      <c r="M604" s="7"/>
      <c r="N604" s="11"/>
      <c r="O604" s="10"/>
      <c r="P604" s="10"/>
      <c r="Q604" s="10"/>
      <c r="R604" s="10"/>
      <c r="S604" s="10"/>
      <c r="T604" s="13"/>
      <c r="U604" s="14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1"/>
      <c r="AO604" s="10"/>
      <c r="AP604" s="14"/>
      <c r="AQ604" s="14"/>
      <c r="AR604" s="14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1"/>
      <c r="BM604" s="10"/>
      <c r="BN604" s="10"/>
      <c r="BO604" s="10"/>
      <c r="BP604" s="10"/>
      <c r="BQ604" s="10"/>
      <c r="BR604" s="14"/>
      <c r="BS604" s="14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4"/>
      <c r="CO604" s="11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4"/>
      <c r="DJ604" s="14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4"/>
      <c r="EF604" s="14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1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</row>
    <row r="605">
      <c r="A605" s="7"/>
      <c r="B605" s="8"/>
      <c r="C605" s="8"/>
      <c r="D605" s="7"/>
      <c r="E605" s="7"/>
      <c r="F605" s="7"/>
      <c r="G605" s="9"/>
      <c r="H605" s="7"/>
      <c r="I605" s="7"/>
      <c r="J605" s="7"/>
      <c r="K605" s="7"/>
      <c r="L605" s="7"/>
      <c r="M605" s="7"/>
      <c r="N605" s="11"/>
      <c r="O605" s="10"/>
      <c r="P605" s="10"/>
      <c r="Q605" s="10"/>
      <c r="R605" s="10"/>
      <c r="S605" s="10"/>
      <c r="T605" s="13"/>
      <c r="U605" s="14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1"/>
      <c r="AO605" s="10"/>
      <c r="AP605" s="14"/>
      <c r="AQ605" s="14"/>
      <c r="AR605" s="14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1"/>
      <c r="BM605" s="10"/>
      <c r="BN605" s="10"/>
      <c r="BO605" s="10"/>
      <c r="BP605" s="10"/>
      <c r="BQ605" s="10"/>
      <c r="BR605" s="14"/>
      <c r="BS605" s="14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4"/>
      <c r="CO605" s="11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4"/>
      <c r="DJ605" s="14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4"/>
      <c r="EF605" s="14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1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</row>
    <row r="606">
      <c r="A606" s="7"/>
      <c r="B606" s="8"/>
      <c r="C606" s="8"/>
      <c r="D606" s="7"/>
      <c r="E606" s="7"/>
      <c r="F606" s="7"/>
      <c r="G606" s="9"/>
      <c r="H606" s="7"/>
      <c r="I606" s="7"/>
      <c r="J606" s="7"/>
      <c r="K606" s="7"/>
      <c r="L606" s="7"/>
      <c r="M606" s="7"/>
      <c r="N606" s="11"/>
      <c r="O606" s="10"/>
      <c r="P606" s="10"/>
      <c r="Q606" s="10"/>
      <c r="R606" s="10"/>
      <c r="S606" s="10"/>
      <c r="T606" s="13"/>
      <c r="U606" s="14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1"/>
      <c r="AO606" s="10"/>
      <c r="AP606" s="14"/>
      <c r="AQ606" s="14"/>
      <c r="AR606" s="14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1"/>
      <c r="BM606" s="10"/>
      <c r="BN606" s="10"/>
      <c r="BO606" s="10"/>
      <c r="BP606" s="10"/>
      <c r="BQ606" s="10"/>
      <c r="BR606" s="14"/>
      <c r="BS606" s="14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4"/>
      <c r="CO606" s="11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4"/>
      <c r="DJ606" s="14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4"/>
      <c r="EF606" s="14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1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</row>
    <row r="607">
      <c r="A607" s="7"/>
      <c r="B607" s="8"/>
      <c r="C607" s="8"/>
      <c r="D607" s="7"/>
      <c r="E607" s="7"/>
      <c r="F607" s="7"/>
      <c r="G607" s="9"/>
      <c r="H607" s="7"/>
      <c r="I607" s="7"/>
      <c r="J607" s="7"/>
      <c r="K607" s="7"/>
      <c r="L607" s="7"/>
      <c r="M607" s="7"/>
      <c r="N607" s="11"/>
      <c r="O607" s="10"/>
      <c r="P607" s="10"/>
      <c r="Q607" s="10"/>
      <c r="R607" s="10"/>
      <c r="S607" s="10"/>
      <c r="T607" s="13"/>
      <c r="U607" s="14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1"/>
      <c r="AO607" s="10"/>
      <c r="AP607" s="14"/>
      <c r="AQ607" s="14"/>
      <c r="AR607" s="14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1"/>
      <c r="BM607" s="10"/>
      <c r="BN607" s="10"/>
      <c r="BO607" s="10"/>
      <c r="BP607" s="10"/>
      <c r="BQ607" s="10"/>
      <c r="BR607" s="14"/>
      <c r="BS607" s="14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4"/>
      <c r="CO607" s="11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4"/>
      <c r="DJ607" s="14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4"/>
      <c r="EF607" s="14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1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</row>
    <row r="608">
      <c r="A608" s="7"/>
      <c r="B608" s="8"/>
      <c r="C608" s="8"/>
      <c r="D608" s="7"/>
      <c r="E608" s="7"/>
      <c r="F608" s="7"/>
      <c r="G608" s="9"/>
      <c r="H608" s="7"/>
      <c r="I608" s="7"/>
      <c r="J608" s="7"/>
      <c r="K608" s="7"/>
      <c r="L608" s="7"/>
      <c r="M608" s="7"/>
      <c r="N608" s="11"/>
      <c r="O608" s="10"/>
      <c r="P608" s="10"/>
      <c r="Q608" s="10"/>
      <c r="R608" s="10"/>
      <c r="S608" s="10"/>
      <c r="T608" s="13"/>
      <c r="U608" s="14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1"/>
      <c r="AO608" s="10"/>
      <c r="AP608" s="14"/>
      <c r="AQ608" s="14"/>
      <c r="AR608" s="14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1"/>
      <c r="BM608" s="10"/>
      <c r="BN608" s="10"/>
      <c r="BO608" s="10"/>
      <c r="BP608" s="10"/>
      <c r="BQ608" s="10"/>
      <c r="BR608" s="14"/>
      <c r="BS608" s="14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4"/>
      <c r="CO608" s="11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4"/>
      <c r="DJ608" s="14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4"/>
      <c r="EF608" s="14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1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</row>
    <row r="609">
      <c r="A609" s="7"/>
      <c r="B609" s="8"/>
      <c r="C609" s="8"/>
      <c r="D609" s="7"/>
      <c r="E609" s="7"/>
      <c r="F609" s="7"/>
      <c r="G609" s="9"/>
      <c r="H609" s="7"/>
      <c r="I609" s="7"/>
      <c r="J609" s="7"/>
      <c r="K609" s="7"/>
      <c r="L609" s="7"/>
      <c r="M609" s="7"/>
      <c r="N609" s="11"/>
      <c r="O609" s="10"/>
      <c r="P609" s="10"/>
      <c r="Q609" s="10"/>
      <c r="R609" s="10"/>
      <c r="S609" s="10"/>
      <c r="T609" s="13"/>
      <c r="U609" s="14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1"/>
      <c r="AO609" s="10"/>
      <c r="AP609" s="14"/>
      <c r="AQ609" s="14"/>
      <c r="AR609" s="14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1"/>
      <c r="BM609" s="10"/>
      <c r="BN609" s="10"/>
      <c r="BO609" s="10"/>
      <c r="BP609" s="10"/>
      <c r="BQ609" s="10"/>
      <c r="BR609" s="14"/>
      <c r="BS609" s="14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4"/>
      <c r="CO609" s="11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4"/>
      <c r="DJ609" s="14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4"/>
      <c r="EF609" s="14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1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</row>
    <row r="610">
      <c r="A610" s="7"/>
      <c r="B610" s="8"/>
      <c r="C610" s="8"/>
      <c r="D610" s="7"/>
      <c r="E610" s="7"/>
      <c r="F610" s="7"/>
      <c r="G610" s="9"/>
      <c r="H610" s="7"/>
      <c r="I610" s="7"/>
      <c r="J610" s="7"/>
      <c r="K610" s="7"/>
      <c r="L610" s="7"/>
      <c r="M610" s="7"/>
      <c r="N610" s="11"/>
      <c r="O610" s="10"/>
      <c r="P610" s="10"/>
      <c r="Q610" s="10"/>
      <c r="R610" s="10"/>
      <c r="S610" s="10"/>
      <c r="T610" s="13"/>
      <c r="U610" s="14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1"/>
      <c r="AO610" s="10"/>
      <c r="AP610" s="14"/>
      <c r="AQ610" s="14"/>
      <c r="AR610" s="14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1"/>
      <c r="BM610" s="10"/>
      <c r="BN610" s="10"/>
      <c r="BO610" s="10"/>
      <c r="BP610" s="10"/>
      <c r="BQ610" s="10"/>
      <c r="BR610" s="14"/>
      <c r="BS610" s="14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4"/>
      <c r="CO610" s="11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4"/>
      <c r="DJ610" s="14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4"/>
      <c r="EF610" s="14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1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</row>
    <row r="611">
      <c r="A611" s="7"/>
      <c r="B611" s="8"/>
      <c r="C611" s="8"/>
      <c r="D611" s="7"/>
      <c r="E611" s="7"/>
      <c r="F611" s="7"/>
      <c r="G611" s="9"/>
      <c r="H611" s="7"/>
      <c r="I611" s="7"/>
      <c r="J611" s="7"/>
      <c r="K611" s="7"/>
      <c r="L611" s="7"/>
      <c r="M611" s="7"/>
      <c r="N611" s="11"/>
      <c r="O611" s="10"/>
      <c r="P611" s="10"/>
      <c r="Q611" s="10"/>
      <c r="R611" s="10"/>
      <c r="S611" s="10"/>
      <c r="T611" s="13"/>
      <c r="U611" s="14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1"/>
      <c r="AO611" s="10"/>
      <c r="AP611" s="14"/>
      <c r="AQ611" s="14"/>
      <c r="AR611" s="14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1"/>
      <c r="BM611" s="10"/>
      <c r="BN611" s="10"/>
      <c r="BO611" s="10"/>
      <c r="BP611" s="10"/>
      <c r="BQ611" s="10"/>
      <c r="BR611" s="14"/>
      <c r="BS611" s="14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4"/>
      <c r="CO611" s="11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4"/>
      <c r="DJ611" s="14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4"/>
      <c r="EF611" s="14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1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</row>
    <row r="612">
      <c r="A612" s="7"/>
      <c r="B612" s="8"/>
      <c r="C612" s="8"/>
      <c r="D612" s="7"/>
      <c r="E612" s="7"/>
      <c r="F612" s="7"/>
      <c r="G612" s="9"/>
      <c r="H612" s="7"/>
      <c r="I612" s="7"/>
      <c r="J612" s="7"/>
      <c r="K612" s="7"/>
      <c r="L612" s="7"/>
      <c r="M612" s="7"/>
      <c r="N612" s="11"/>
      <c r="O612" s="10"/>
      <c r="P612" s="10"/>
      <c r="Q612" s="10"/>
      <c r="R612" s="10"/>
      <c r="S612" s="10"/>
      <c r="T612" s="13"/>
      <c r="U612" s="14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1"/>
      <c r="AO612" s="10"/>
      <c r="AP612" s="14"/>
      <c r="AQ612" s="14"/>
      <c r="AR612" s="14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1"/>
      <c r="BM612" s="10"/>
      <c r="BN612" s="10"/>
      <c r="BO612" s="10"/>
      <c r="BP612" s="10"/>
      <c r="BQ612" s="10"/>
      <c r="BR612" s="14"/>
      <c r="BS612" s="14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4"/>
      <c r="CO612" s="11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4"/>
      <c r="DJ612" s="14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4"/>
      <c r="EF612" s="14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1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</row>
    <row r="613">
      <c r="A613" s="7"/>
      <c r="B613" s="8"/>
      <c r="C613" s="8"/>
      <c r="D613" s="7"/>
      <c r="E613" s="7"/>
      <c r="F613" s="7"/>
      <c r="G613" s="9"/>
      <c r="H613" s="7"/>
      <c r="I613" s="7"/>
      <c r="J613" s="7"/>
      <c r="K613" s="7"/>
      <c r="L613" s="7"/>
      <c r="M613" s="7"/>
      <c r="N613" s="11"/>
      <c r="O613" s="10"/>
      <c r="P613" s="10"/>
      <c r="Q613" s="10"/>
      <c r="R613" s="10"/>
      <c r="S613" s="10"/>
      <c r="T613" s="13"/>
      <c r="U613" s="14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1"/>
      <c r="AO613" s="10"/>
      <c r="AP613" s="14"/>
      <c r="AQ613" s="14"/>
      <c r="AR613" s="14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1"/>
      <c r="BM613" s="10"/>
      <c r="BN613" s="10"/>
      <c r="BO613" s="10"/>
      <c r="BP613" s="10"/>
      <c r="BQ613" s="10"/>
      <c r="BR613" s="14"/>
      <c r="BS613" s="14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4"/>
      <c r="CO613" s="11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4"/>
      <c r="DJ613" s="14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4"/>
      <c r="EF613" s="14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1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</row>
    <row r="614">
      <c r="A614" s="7"/>
      <c r="B614" s="8"/>
      <c r="C614" s="8"/>
      <c r="D614" s="7"/>
      <c r="E614" s="7"/>
      <c r="F614" s="7"/>
      <c r="G614" s="9"/>
      <c r="H614" s="7"/>
      <c r="I614" s="7"/>
      <c r="J614" s="7"/>
      <c r="K614" s="7"/>
      <c r="L614" s="7"/>
      <c r="M614" s="7"/>
      <c r="N614" s="11"/>
      <c r="O614" s="10"/>
      <c r="P614" s="10"/>
      <c r="Q614" s="10"/>
      <c r="R614" s="10"/>
      <c r="S614" s="10"/>
      <c r="T614" s="13"/>
      <c r="U614" s="14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1"/>
      <c r="AO614" s="10"/>
      <c r="AP614" s="14"/>
      <c r="AQ614" s="14"/>
      <c r="AR614" s="14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1"/>
      <c r="BM614" s="10"/>
      <c r="BN614" s="10"/>
      <c r="BO614" s="10"/>
      <c r="BP614" s="10"/>
      <c r="BQ614" s="10"/>
      <c r="BR614" s="14"/>
      <c r="BS614" s="14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4"/>
      <c r="CO614" s="11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4"/>
      <c r="DJ614" s="14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4"/>
      <c r="EF614" s="14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1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</row>
    <row r="615">
      <c r="A615" s="7"/>
      <c r="B615" s="8"/>
      <c r="C615" s="8"/>
      <c r="D615" s="7"/>
      <c r="E615" s="7"/>
      <c r="F615" s="7"/>
      <c r="G615" s="9"/>
      <c r="H615" s="7"/>
      <c r="I615" s="7"/>
      <c r="J615" s="7"/>
      <c r="K615" s="7"/>
      <c r="L615" s="7"/>
      <c r="M615" s="7"/>
      <c r="N615" s="11"/>
      <c r="O615" s="10"/>
      <c r="P615" s="10"/>
      <c r="Q615" s="10"/>
      <c r="R615" s="10"/>
      <c r="S615" s="10"/>
      <c r="T615" s="13"/>
      <c r="U615" s="14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1"/>
      <c r="AO615" s="10"/>
      <c r="AP615" s="14"/>
      <c r="AQ615" s="14"/>
      <c r="AR615" s="14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1"/>
      <c r="BM615" s="10"/>
      <c r="BN615" s="10"/>
      <c r="BO615" s="10"/>
      <c r="BP615" s="10"/>
      <c r="BQ615" s="10"/>
      <c r="BR615" s="14"/>
      <c r="BS615" s="14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4"/>
      <c r="CO615" s="11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4"/>
      <c r="DJ615" s="14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4"/>
      <c r="EF615" s="14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1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</row>
    <row r="616">
      <c r="A616" s="7"/>
      <c r="B616" s="8"/>
      <c r="C616" s="8"/>
      <c r="D616" s="7"/>
      <c r="E616" s="7"/>
      <c r="F616" s="7"/>
      <c r="G616" s="9"/>
      <c r="H616" s="7"/>
      <c r="I616" s="7"/>
      <c r="J616" s="7"/>
      <c r="K616" s="7"/>
      <c r="L616" s="7"/>
      <c r="M616" s="7"/>
      <c r="N616" s="11"/>
      <c r="O616" s="10"/>
      <c r="P616" s="10"/>
      <c r="Q616" s="10"/>
      <c r="R616" s="10"/>
      <c r="S616" s="10"/>
      <c r="T616" s="13"/>
      <c r="U616" s="14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1"/>
      <c r="AO616" s="10"/>
      <c r="AP616" s="14"/>
      <c r="AQ616" s="14"/>
      <c r="AR616" s="14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1"/>
      <c r="BM616" s="10"/>
      <c r="BN616" s="10"/>
      <c r="BO616" s="10"/>
      <c r="BP616" s="10"/>
      <c r="BQ616" s="10"/>
      <c r="BR616" s="14"/>
      <c r="BS616" s="14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4"/>
      <c r="CO616" s="11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4"/>
      <c r="DJ616" s="14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4"/>
      <c r="EF616" s="14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1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</row>
    <row r="617">
      <c r="A617" s="7"/>
      <c r="B617" s="8"/>
      <c r="C617" s="8"/>
      <c r="D617" s="7"/>
      <c r="E617" s="7"/>
      <c r="F617" s="7"/>
      <c r="G617" s="9"/>
      <c r="H617" s="7"/>
      <c r="I617" s="7"/>
      <c r="J617" s="7"/>
      <c r="K617" s="7"/>
      <c r="L617" s="7"/>
      <c r="M617" s="7"/>
      <c r="N617" s="11"/>
      <c r="O617" s="10"/>
      <c r="P617" s="10"/>
      <c r="Q617" s="10"/>
      <c r="R617" s="10"/>
      <c r="S617" s="10"/>
      <c r="T617" s="13"/>
      <c r="U617" s="14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1"/>
      <c r="AO617" s="10"/>
      <c r="AP617" s="14"/>
      <c r="AQ617" s="14"/>
      <c r="AR617" s="14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1"/>
      <c r="BM617" s="10"/>
      <c r="BN617" s="10"/>
      <c r="BO617" s="10"/>
      <c r="BP617" s="10"/>
      <c r="BQ617" s="10"/>
      <c r="BR617" s="14"/>
      <c r="BS617" s="14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4"/>
      <c r="CO617" s="11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4"/>
      <c r="DJ617" s="14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4"/>
      <c r="EF617" s="14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1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</row>
    <row r="618">
      <c r="A618" s="7"/>
      <c r="B618" s="8"/>
      <c r="C618" s="8"/>
      <c r="D618" s="7"/>
      <c r="E618" s="7"/>
      <c r="F618" s="7"/>
      <c r="G618" s="9"/>
      <c r="H618" s="7"/>
      <c r="I618" s="7"/>
      <c r="J618" s="7"/>
      <c r="K618" s="7"/>
      <c r="L618" s="7"/>
      <c r="M618" s="7"/>
      <c r="N618" s="11"/>
      <c r="O618" s="10"/>
      <c r="P618" s="10"/>
      <c r="Q618" s="10"/>
      <c r="R618" s="10"/>
      <c r="S618" s="10"/>
      <c r="T618" s="13"/>
      <c r="U618" s="14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1"/>
      <c r="AO618" s="10"/>
      <c r="AP618" s="14"/>
      <c r="AQ618" s="14"/>
      <c r="AR618" s="14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1"/>
      <c r="BM618" s="10"/>
      <c r="BN618" s="10"/>
      <c r="BO618" s="10"/>
      <c r="BP618" s="10"/>
      <c r="BQ618" s="10"/>
      <c r="BR618" s="14"/>
      <c r="BS618" s="14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4"/>
      <c r="CO618" s="11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4"/>
      <c r="DJ618" s="14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4"/>
      <c r="EF618" s="14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1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</row>
    <row r="619">
      <c r="A619" s="7"/>
      <c r="B619" s="8"/>
      <c r="C619" s="8"/>
      <c r="D619" s="7"/>
      <c r="E619" s="7"/>
      <c r="F619" s="7"/>
      <c r="G619" s="9"/>
      <c r="H619" s="7"/>
      <c r="I619" s="7"/>
      <c r="J619" s="7"/>
      <c r="K619" s="7"/>
      <c r="L619" s="7"/>
      <c r="M619" s="7"/>
      <c r="N619" s="11"/>
      <c r="O619" s="10"/>
      <c r="P619" s="10"/>
      <c r="Q619" s="10"/>
      <c r="R619" s="10"/>
      <c r="S619" s="10"/>
      <c r="T619" s="13"/>
      <c r="U619" s="14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1"/>
      <c r="AO619" s="10"/>
      <c r="AP619" s="14"/>
      <c r="AQ619" s="14"/>
      <c r="AR619" s="14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1"/>
      <c r="BM619" s="10"/>
      <c r="BN619" s="10"/>
      <c r="BO619" s="10"/>
      <c r="BP619" s="10"/>
      <c r="BQ619" s="10"/>
      <c r="BR619" s="14"/>
      <c r="BS619" s="14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4"/>
      <c r="CO619" s="11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4"/>
      <c r="DJ619" s="14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4"/>
      <c r="EF619" s="14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1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</row>
    <row r="620">
      <c r="A620" s="7"/>
      <c r="B620" s="8"/>
      <c r="C620" s="8"/>
      <c r="D620" s="7"/>
      <c r="E620" s="7"/>
      <c r="F620" s="7"/>
      <c r="G620" s="9"/>
      <c r="H620" s="7"/>
      <c r="I620" s="7"/>
      <c r="J620" s="7"/>
      <c r="K620" s="7"/>
      <c r="L620" s="7"/>
      <c r="M620" s="7"/>
      <c r="N620" s="11"/>
      <c r="O620" s="10"/>
      <c r="P620" s="10"/>
      <c r="Q620" s="10"/>
      <c r="R620" s="10"/>
      <c r="S620" s="10"/>
      <c r="T620" s="13"/>
      <c r="U620" s="14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1"/>
      <c r="AO620" s="10"/>
      <c r="AP620" s="14"/>
      <c r="AQ620" s="14"/>
      <c r="AR620" s="14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1"/>
      <c r="BM620" s="10"/>
      <c r="BN620" s="10"/>
      <c r="BO620" s="10"/>
      <c r="BP620" s="10"/>
      <c r="BQ620" s="10"/>
      <c r="BR620" s="14"/>
      <c r="BS620" s="14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4"/>
      <c r="CO620" s="11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4"/>
      <c r="DJ620" s="14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4"/>
      <c r="EF620" s="14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1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</row>
    <row r="621">
      <c r="A621" s="7"/>
      <c r="B621" s="8"/>
      <c r="C621" s="8"/>
      <c r="D621" s="7"/>
      <c r="E621" s="7"/>
      <c r="F621" s="7"/>
      <c r="G621" s="9"/>
      <c r="H621" s="7"/>
      <c r="I621" s="7"/>
      <c r="J621" s="7"/>
      <c r="K621" s="7"/>
      <c r="L621" s="7"/>
      <c r="M621" s="7"/>
      <c r="N621" s="11"/>
      <c r="O621" s="10"/>
      <c r="P621" s="10"/>
      <c r="Q621" s="10"/>
      <c r="R621" s="10"/>
      <c r="S621" s="10"/>
      <c r="T621" s="13"/>
      <c r="U621" s="14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1"/>
      <c r="AO621" s="10"/>
      <c r="AP621" s="14"/>
      <c r="AQ621" s="14"/>
      <c r="AR621" s="14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1"/>
      <c r="BM621" s="10"/>
      <c r="BN621" s="10"/>
      <c r="BO621" s="10"/>
      <c r="BP621" s="10"/>
      <c r="BQ621" s="10"/>
      <c r="BR621" s="14"/>
      <c r="BS621" s="14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4"/>
      <c r="CO621" s="11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4"/>
      <c r="DJ621" s="14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4"/>
      <c r="EF621" s="14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1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</row>
    <row r="622">
      <c r="A622" s="7"/>
      <c r="B622" s="8"/>
      <c r="C622" s="8"/>
      <c r="D622" s="7"/>
      <c r="E622" s="7"/>
      <c r="F622" s="7"/>
      <c r="G622" s="9"/>
      <c r="H622" s="7"/>
      <c r="I622" s="7"/>
      <c r="J622" s="7"/>
      <c r="K622" s="7"/>
      <c r="L622" s="7"/>
      <c r="M622" s="7"/>
      <c r="N622" s="11"/>
      <c r="O622" s="10"/>
      <c r="P622" s="10"/>
      <c r="Q622" s="10"/>
      <c r="R622" s="10"/>
      <c r="S622" s="10"/>
      <c r="T622" s="13"/>
      <c r="U622" s="14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1"/>
      <c r="AO622" s="10"/>
      <c r="AP622" s="14"/>
      <c r="AQ622" s="14"/>
      <c r="AR622" s="14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1"/>
      <c r="BM622" s="10"/>
      <c r="BN622" s="10"/>
      <c r="BO622" s="10"/>
      <c r="BP622" s="10"/>
      <c r="BQ622" s="10"/>
      <c r="BR622" s="14"/>
      <c r="BS622" s="14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4"/>
      <c r="CO622" s="11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4"/>
      <c r="DJ622" s="14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4"/>
      <c r="EF622" s="14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1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</row>
    <row r="623">
      <c r="A623" s="7"/>
      <c r="B623" s="8"/>
      <c r="C623" s="8"/>
      <c r="D623" s="7"/>
      <c r="E623" s="7"/>
      <c r="F623" s="7"/>
      <c r="G623" s="9"/>
      <c r="H623" s="7"/>
      <c r="I623" s="7"/>
      <c r="J623" s="7"/>
      <c r="K623" s="7"/>
      <c r="L623" s="7"/>
      <c r="M623" s="7"/>
      <c r="N623" s="11"/>
      <c r="O623" s="10"/>
      <c r="P623" s="10"/>
      <c r="Q623" s="10"/>
      <c r="R623" s="10"/>
      <c r="S623" s="10"/>
      <c r="T623" s="13"/>
      <c r="U623" s="14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1"/>
      <c r="AO623" s="10"/>
      <c r="AP623" s="14"/>
      <c r="AQ623" s="14"/>
      <c r="AR623" s="14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1"/>
      <c r="BM623" s="10"/>
      <c r="BN623" s="10"/>
      <c r="BO623" s="10"/>
      <c r="BP623" s="10"/>
      <c r="BQ623" s="10"/>
      <c r="BR623" s="14"/>
      <c r="BS623" s="14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4"/>
      <c r="CO623" s="11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4"/>
      <c r="DJ623" s="14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4"/>
      <c r="EF623" s="14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1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</row>
    <row r="624">
      <c r="A624" s="7"/>
      <c r="B624" s="8"/>
      <c r="C624" s="8"/>
      <c r="D624" s="7"/>
      <c r="E624" s="7"/>
      <c r="F624" s="7"/>
      <c r="G624" s="9"/>
      <c r="H624" s="7"/>
      <c r="I624" s="7"/>
      <c r="J624" s="7"/>
      <c r="K624" s="7"/>
      <c r="L624" s="7"/>
      <c r="M624" s="7"/>
      <c r="N624" s="11"/>
      <c r="O624" s="10"/>
      <c r="P624" s="10"/>
      <c r="Q624" s="10"/>
      <c r="R624" s="10"/>
      <c r="S624" s="10"/>
      <c r="T624" s="13"/>
      <c r="U624" s="14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1"/>
      <c r="AO624" s="10"/>
      <c r="AP624" s="14"/>
      <c r="AQ624" s="14"/>
      <c r="AR624" s="14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1"/>
      <c r="BM624" s="10"/>
      <c r="BN624" s="10"/>
      <c r="BO624" s="10"/>
      <c r="BP624" s="10"/>
      <c r="BQ624" s="10"/>
      <c r="BR624" s="14"/>
      <c r="BS624" s="14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4"/>
      <c r="CO624" s="11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4"/>
      <c r="DJ624" s="14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4"/>
      <c r="EF624" s="14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1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</row>
    <row r="625">
      <c r="A625" s="7"/>
      <c r="B625" s="8"/>
      <c r="C625" s="8"/>
      <c r="D625" s="7"/>
      <c r="E625" s="7"/>
      <c r="F625" s="7"/>
      <c r="G625" s="9"/>
      <c r="H625" s="7"/>
      <c r="I625" s="7"/>
      <c r="J625" s="7"/>
      <c r="K625" s="7"/>
      <c r="L625" s="7"/>
      <c r="M625" s="7"/>
      <c r="N625" s="11"/>
      <c r="O625" s="10"/>
      <c r="P625" s="10"/>
      <c r="Q625" s="10"/>
      <c r="R625" s="10"/>
      <c r="S625" s="10"/>
      <c r="T625" s="13"/>
      <c r="U625" s="14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1"/>
      <c r="AO625" s="10"/>
      <c r="AP625" s="14"/>
      <c r="AQ625" s="14"/>
      <c r="AR625" s="14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1"/>
      <c r="BM625" s="10"/>
      <c r="BN625" s="10"/>
      <c r="BO625" s="10"/>
      <c r="BP625" s="10"/>
      <c r="BQ625" s="10"/>
      <c r="BR625" s="14"/>
      <c r="BS625" s="14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4"/>
      <c r="CO625" s="11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4"/>
      <c r="DJ625" s="14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4"/>
      <c r="EF625" s="14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1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</row>
    <row r="626">
      <c r="A626" s="7"/>
      <c r="B626" s="8"/>
      <c r="C626" s="8"/>
      <c r="D626" s="7"/>
      <c r="E626" s="7"/>
      <c r="F626" s="7"/>
      <c r="G626" s="9"/>
      <c r="H626" s="7"/>
      <c r="I626" s="7"/>
      <c r="J626" s="7"/>
      <c r="K626" s="7"/>
      <c r="L626" s="7"/>
      <c r="M626" s="7"/>
      <c r="N626" s="11"/>
      <c r="O626" s="10"/>
      <c r="P626" s="10"/>
      <c r="Q626" s="10"/>
      <c r="R626" s="10"/>
      <c r="S626" s="10"/>
      <c r="T626" s="13"/>
      <c r="U626" s="14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1"/>
      <c r="AO626" s="10"/>
      <c r="AP626" s="14"/>
      <c r="AQ626" s="14"/>
      <c r="AR626" s="14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1"/>
      <c r="BM626" s="10"/>
      <c r="BN626" s="10"/>
      <c r="BO626" s="10"/>
      <c r="BP626" s="10"/>
      <c r="BQ626" s="10"/>
      <c r="BR626" s="14"/>
      <c r="BS626" s="14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4"/>
      <c r="CO626" s="11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4"/>
      <c r="DJ626" s="14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4"/>
      <c r="EF626" s="14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1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</row>
    <row r="627">
      <c r="A627" s="7"/>
      <c r="B627" s="8"/>
      <c r="C627" s="8"/>
      <c r="D627" s="7"/>
      <c r="E627" s="7"/>
      <c r="F627" s="7"/>
      <c r="G627" s="9"/>
      <c r="H627" s="7"/>
      <c r="I627" s="7"/>
      <c r="J627" s="7"/>
      <c r="K627" s="7"/>
      <c r="L627" s="7"/>
      <c r="M627" s="7"/>
      <c r="N627" s="11"/>
      <c r="O627" s="10"/>
      <c r="P627" s="10"/>
      <c r="Q627" s="10"/>
      <c r="R627" s="10"/>
      <c r="S627" s="10"/>
      <c r="T627" s="13"/>
      <c r="U627" s="14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1"/>
      <c r="AO627" s="10"/>
      <c r="AP627" s="14"/>
      <c r="AQ627" s="14"/>
      <c r="AR627" s="14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1"/>
      <c r="BM627" s="10"/>
      <c r="BN627" s="10"/>
      <c r="BO627" s="10"/>
      <c r="BP627" s="10"/>
      <c r="BQ627" s="10"/>
      <c r="BR627" s="14"/>
      <c r="BS627" s="14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4"/>
      <c r="CO627" s="11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4"/>
      <c r="DJ627" s="14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4"/>
      <c r="EF627" s="14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1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</row>
    <row r="628">
      <c r="A628" s="7"/>
      <c r="B628" s="8"/>
      <c r="C628" s="8"/>
      <c r="D628" s="7"/>
      <c r="E628" s="7"/>
      <c r="F628" s="7"/>
      <c r="G628" s="9"/>
      <c r="H628" s="7"/>
      <c r="I628" s="7"/>
      <c r="J628" s="7"/>
      <c r="K628" s="7"/>
      <c r="L628" s="7"/>
      <c r="M628" s="7"/>
      <c r="N628" s="11"/>
      <c r="O628" s="10"/>
      <c r="P628" s="10"/>
      <c r="Q628" s="10"/>
      <c r="R628" s="10"/>
      <c r="S628" s="10"/>
      <c r="T628" s="13"/>
      <c r="U628" s="14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1"/>
      <c r="AO628" s="10"/>
      <c r="AP628" s="14"/>
      <c r="AQ628" s="14"/>
      <c r="AR628" s="14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1"/>
      <c r="BM628" s="10"/>
      <c r="BN628" s="10"/>
      <c r="BO628" s="10"/>
      <c r="BP628" s="10"/>
      <c r="BQ628" s="10"/>
      <c r="BR628" s="14"/>
      <c r="BS628" s="14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4"/>
      <c r="CO628" s="11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4"/>
      <c r="DJ628" s="14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4"/>
      <c r="EF628" s="14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1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</row>
    <row r="629">
      <c r="A629" s="7"/>
      <c r="B629" s="8"/>
      <c r="C629" s="8"/>
      <c r="D629" s="7"/>
      <c r="E629" s="7"/>
      <c r="F629" s="7"/>
      <c r="G629" s="9"/>
      <c r="H629" s="7"/>
      <c r="I629" s="7"/>
      <c r="J629" s="7"/>
      <c r="K629" s="7"/>
      <c r="L629" s="7"/>
      <c r="M629" s="7"/>
      <c r="N629" s="11"/>
      <c r="O629" s="10"/>
      <c r="P629" s="10"/>
      <c r="Q629" s="10"/>
      <c r="R629" s="10"/>
      <c r="S629" s="10"/>
      <c r="T629" s="13"/>
      <c r="U629" s="14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1"/>
      <c r="AO629" s="10"/>
      <c r="AP629" s="14"/>
      <c r="AQ629" s="14"/>
      <c r="AR629" s="14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1"/>
      <c r="BM629" s="10"/>
      <c r="BN629" s="10"/>
      <c r="BO629" s="10"/>
      <c r="BP629" s="10"/>
      <c r="BQ629" s="10"/>
      <c r="BR629" s="14"/>
      <c r="BS629" s="14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4"/>
      <c r="CO629" s="11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4"/>
      <c r="DJ629" s="14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4"/>
      <c r="EF629" s="14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1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</row>
    <row r="630">
      <c r="A630" s="7"/>
      <c r="B630" s="8"/>
      <c r="C630" s="8"/>
      <c r="D630" s="7"/>
      <c r="E630" s="7"/>
      <c r="F630" s="7"/>
      <c r="G630" s="9"/>
      <c r="H630" s="7"/>
      <c r="I630" s="7"/>
      <c r="J630" s="7"/>
      <c r="K630" s="7"/>
      <c r="L630" s="7"/>
      <c r="M630" s="7"/>
      <c r="N630" s="11"/>
      <c r="O630" s="10"/>
      <c r="P630" s="10"/>
      <c r="Q630" s="10"/>
      <c r="R630" s="10"/>
      <c r="S630" s="10"/>
      <c r="T630" s="13"/>
      <c r="U630" s="14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1"/>
      <c r="AO630" s="10"/>
      <c r="AP630" s="14"/>
      <c r="AQ630" s="14"/>
      <c r="AR630" s="14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1"/>
      <c r="BM630" s="10"/>
      <c r="BN630" s="10"/>
      <c r="BO630" s="10"/>
      <c r="BP630" s="10"/>
      <c r="BQ630" s="10"/>
      <c r="BR630" s="14"/>
      <c r="BS630" s="14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4"/>
      <c r="CO630" s="11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4"/>
      <c r="DJ630" s="14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4"/>
      <c r="EF630" s="14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1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</row>
    <row r="631">
      <c r="A631" s="7"/>
      <c r="B631" s="8"/>
      <c r="C631" s="8"/>
      <c r="D631" s="7"/>
      <c r="E631" s="7"/>
      <c r="F631" s="7"/>
      <c r="G631" s="9"/>
      <c r="H631" s="7"/>
      <c r="I631" s="7"/>
      <c r="J631" s="7"/>
      <c r="K631" s="7"/>
      <c r="L631" s="7"/>
      <c r="M631" s="7"/>
      <c r="N631" s="11"/>
      <c r="O631" s="10"/>
      <c r="P631" s="10"/>
      <c r="Q631" s="10"/>
      <c r="R631" s="10"/>
      <c r="S631" s="10"/>
      <c r="T631" s="13"/>
      <c r="U631" s="14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1"/>
      <c r="AO631" s="10"/>
      <c r="AP631" s="14"/>
      <c r="AQ631" s="14"/>
      <c r="AR631" s="14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1"/>
      <c r="BM631" s="10"/>
      <c r="BN631" s="10"/>
      <c r="BO631" s="10"/>
      <c r="BP631" s="10"/>
      <c r="BQ631" s="10"/>
      <c r="BR631" s="14"/>
      <c r="BS631" s="14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4"/>
      <c r="CO631" s="11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4"/>
      <c r="DJ631" s="14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4"/>
      <c r="EF631" s="14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1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</row>
    <row r="632">
      <c r="A632" s="7"/>
      <c r="B632" s="8"/>
      <c r="C632" s="8"/>
      <c r="D632" s="7"/>
      <c r="E632" s="7"/>
      <c r="F632" s="7"/>
      <c r="G632" s="9"/>
      <c r="H632" s="7"/>
      <c r="I632" s="7"/>
      <c r="J632" s="7"/>
      <c r="K632" s="7"/>
      <c r="L632" s="7"/>
      <c r="M632" s="7"/>
      <c r="N632" s="11"/>
      <c r="O632" s="10"/>
      <c r="P632" s="10"/>
      <c r="Q632" s="10"/>
      <c r="R632" s="10"/>
      <c r="S632" s="10"/>
      <c r="T632" s="13"/>
      <c r="U632" s="14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1"/>
      <c r="AO632" s="10"/>
      <c r="AP632" s="14"/>
      <c r="AQ632" s="14"/>
      <c r="AR632" s="14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1"/>
      <c r="BM632" s="10"/>
      <c r="BN632" s="10"/>
      <c r="BO632" s="10"/>
      <c r="BP632" s="10"/>
      <c r="BQ632" s="10"/>
      <c r="BR632" s="14"/>
      <c r="BS632" s="14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4"/>
      <c r="CO632" s="11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4"/>
      <c r="DJ632" s="14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4"/>
      <c r="EF632" s="14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1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</row>
    <row r="633">
      <c r="A633" s="7"/>
      <c r="B633" s="8"/>
      <c r="C633" s="8"/>
      <c r="D633" s="7"/>
      <c r="E633" s="7"/>
      <c r="F633" s="7"/>
      <c r="G633" s="9"/>
      <c r="H633" s="7"/>
      <c r="I633" s="7"/>
      <c r="J633" s="7"/>
      <c r="K633" s="7"/>
      <c r="L633" s="7"/>
      <c r="M633" s="7"/>
      <c r="N633" s="11"/>
      <c r="O633" s="10"/>
      <c r="P633" s="10"/>
      <c r="Q633" s="10"/>
      <c r="R633" s="10"/>
      <c r="S633" s="10"/>
      <c r="T633" s="13"/>
      <c r="U633" s="14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1"/>
      <c r="AO633" s="10"/>
      <c r="AP633" s="14"/>
      <c r="AQ633" s="14"/>
      <c r="AR633" s="14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1"/>
      <c r="BM633" s="10"/>
      <c r="BN633" s="10"/>
      <c r="BO633" s="10"/>
      <c r="BP633" s="10"/>
      <c r="BQ633" s="10"/>
      <c r="BR633" s="14"/>
      <c r="BS633" s="14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4"/>
      <c r="CO633" s="11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4"/>
      <c r="DJ633" s="14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4"/>
      <c r="EF633" s="14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1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</row>
    <row r="634">
      <c r="A634" s="7"/>
      <c r="B634" s="8"/>
      <c r="C634" s="8"/>
      <c r="D634" s="7"/>
      <c r="E634" s="7"/>
      <c r="F634" s="7"/>
      <c r="G634" s="9"/>
      <c r="H634" s="7"/>
      <c r="I634" s="7"/>
      <c r="J634" s="7"/>
      <c r="K634" s="7"/>
      <c r="L634" s="7"/>
      <c r="M634" s="7"/>
      <c r="N634" s="11"/>
      <c r="O634" s="10"/>
      <c r="P634" s="10"/>
      <c r="Q634" s="10"/>
      <c r="R634" s="10"/>
      <c r="S634" s="10"/>
      <c r="T634" s="13"/>
      <c r="U634" s="14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1"/>
      <c r="AO634" s="10"/>
      <c r="AP634" s="14"/>
      <c r="AQ634" s="14"/>
      <c r="AR634" s="14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1"/>
      <c r="BM634" s="10"/>
      <c r="BN634" s="10"/>
      <c r="BO634" s="10"/>
      <c r="BP634" s="10"/>
      <c r="BQ634" s="10"/>
      <c r="BR634" s="14"/>
      <c r="BS634" s="14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4"/>
      <c r="CO634" s="11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4"/>
      <c r="DJ634" s="14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4"/>
      <c r="EF634" s="14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1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</row>
    <row r="635">
      <c r="A635" s="7"/>
      <c r="B635" s="8"/>
      <c r="C635" s="8"/>
      <c r="D635" s="7"/>
      <c r="E635" s="7"/>
      <c r="F635" s="7"/>
      <c r="G635" s="9"/>
      <c r="H635" s="7"/>
      <c r="I635" s="7"/>
      <c r="J635" s="7"/>
      <c r="K635" s="7"/>
      <c r="L635" s="7"/>
      <c r="M635" s="7"/>
      <c r="N635" s="11"/>
      <c r="O635" s="10"/>
      <c r="P635" s="10"/>
      <c r="Q635" s="10"/>
      <c r="R635" s="10"/>
      <c r="S635" s="10"/>
      <c r="T635" s="13"/>
      <c r="U635" s="14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1"/>
      <c r="AO635" s="10"/>
      <c r="AP635" s="14"/>
      <c r="AQ635" s="14"/>
      <c r="AR635" s="14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1"/>
      <c r="BM635" s="10"/>
      <c r="BN635" s="10"/>
      <c r="BO635" s="10"/>
      <c r="BP635" s="10"/>
      <c r="BQ635" s="10"/>
      <c r="BR635" s="14"/>
      <c r="BS635" s="14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4"/>
      <c r="CO635" s="11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4"/>
      <c r="DJ635" s="14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4"/>
      <c r="EF635" s="14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1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</row>
    <row r="636">
      <c r="A636" s="7"/>
      <c r="B636" s="8"/>
      <c r="C636" s="8"/>
      <c r="D636" s="7"/>
      <c r="E636" s="7"/>
      <c r="F636" s="7"/>
      <c r="G636" s="9"/>
      <c r="H636" s="7"/>
      <c r="I636" s="7"/>
      <c r="J636" s="7"/>
      <c r="K636" s="7"/>
      <c r="L636" s="7"/>
      <c r="M636" s="7"/>
      <c r="N636" s="11"/>
      <c r="O636" s="10"/>
      <c r="P636" s="10"/>
      <c r="Q636" s="10"/>
      <c r="R636" s="10"/>
      <c r="S636" s="10"/>
      <c r="T636" s="13"/>
      <c r="U636" s="14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1"/>
      <c r="AO636" s="10"/>
      <c r="AP636" s="14"/>
      <c r="AQ636" s="14"/>
      <c r="AR636" s="14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1"/>
      <c r="BM636" s="10"/>
      <c r="BN636" s="10"/>
      <c r="BO636" s="10"/>
      <c r="BP636" s="10"/>
      <c r="BQ636" s="10"/>
      <c r="BR636" s="14"/>
      <c r="BS636" s="14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4"/>
      <c r="CO636" s="11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4"/>
      <c r="DJ636" s="14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4"/>
      <c r="EF636" s="14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1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</row>
    <row r="637">
      <c r="A637" s="7"/>
      <c r="B637" s="8"/>
      <c r="C637" s="8"/>
      <c r="D637" s="7"/>
      <c r="E637" s="7"/>
      <c r="F637" s="7"/>
      <c r="G637" s="9"/>
      <c r="H637" s="7"/>
      <c r="I637" s="7"/>
      <c r="J637" s="7"/>
      <c r="K637" s="7"/>
      <c r="L637" s="7"/>
      <c r="M637" s="7"/>
      <c r="N637" s="11"/>
      <c r="O637" s="10"/>
      <c r="P637" s="10"/>
      <c r="Q637" s="10"/>
      <c r="R637" s="10"/>
      <c r="S637" s="10"/>
      <c r="T637" s="13"/>
      <c r="U637" s="14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1"/>
      <c r="AO637" s="10"/>
      <c r="AP637" s="14"/>
      <c r="AQ637" s="14"/>
      <c r="AR637" s="14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1"/>
      <c r="BM637" s="10"/>
      <c r="BN637" s="10"/>
      <c r="BO637" s="10"/>
      <c r="BP637" s="10"/>
      <c r="BQ637" s="10"/>
      <c r="BR637" s="14"/>
      <c r="BS637" s="14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4"/>
      <c r="CO637" s="11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4"/>
      <c r="DJ637" s="14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4"/>
      <c r="EF637" s="14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1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</row>
    <row r="638">
      <c r="A638" s="7"/>
      <c r="B638" s="8"/>
      <c r="C638" s="8"/>
      <c r="D638" s="7"/>
      <c r="E638" s="7"/>
      <c r="F638" s="7"/>
      <c r="G638" s="9"/>
      <c r="H638" s="7"/>
      <c r="I638" s="7"/>
      <c r="J638" s="7"/>
      <c r="K638" s="7"/>
      <c r="L638" s="7"/>
      <c r="M638" s="7"/>
      <c r="N638" s="11"/>
      <c r="O638" s="10"/>
      <c r="P638" s="10"/>
      <c r="Q638" s="10"/>
      <c r="R638" s="10"/>
      <c r="S638" s="10"/>
      <c r="T638" s="13"/>
      <c r="U638" s="14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1"/>
      <c r="AO638" s="10"/>
      <c r="AP638" s="14"/>
      <c r="AQ638" s="14"/>
      <c r="AR638" s="14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1"/>
      <c r="BM638" s="10"/>
      <c r="BN638" s="10"/>
      <c r="BO638" s="10"/>
      <c r="BP638" s="10"/>
      <c r="BQ638" s="10"/>
      <c r="BR638" s="14"/>
      <c r="BS638" s="14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4"/>
      <c r="CO638" s="11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4"/>
      <c r="DJ638" s="14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4"/>
      <c r="EF638" s="14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1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</row>
    <row r="639">
      <c r="A639" s="7"/>
      <c r="B639" s="8"/>
      <c r="C639" s="8"/>
      <c r="D639" s="7"/>
      <c r="E639" s="7"/>
      <c r="F639" s="7"/>
      <c r="G639" s="9"/>
      <c r="H639" s="7"/>
      <c r="I639" s="7"/>
      <c r="J639" s="7"/>
      <c r="K639" s="7"/>
      <c r="L639" s="7"/>
      <c r="M639" s="7"/>
      <c r="N639" s="11"/>
      <c r="O639" s="10"/>
      <c r="P639" s="10"/>
      <c r="Q639" s="10"/>
      <c r="R639" s="10"/>
      <c r="S639" s="10"/>
      <c r="T639" s="13"/>
      <c r="U639" s="14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1"/>
      <c r="AO639" s="10"/>
      <c r="AP639" s="14"/>
      <c r="AQ639" s="14"/>
      <c r="AR639" s="14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1"/>
      <c r="BM639" s="10"/>
      <c r="BN639" s="10"/>
      <c r="BO639" s="10"/>
      <c r="BP639" s="10"/>
      <c r="BQ639" s="10"/>
      <c r="BR639" s="14"/>
      <c r="BS639" s="14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4"/>
      <c r="CO639" s="11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4"/>
      <c r="DJ639" s="14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4"/>
      <c r="EF639" s="14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1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</row>
    <row r="640">
      <c r="A640" s="7"/>
      <c r="B640" s="8"/>
      <c r="C640" s="8"/>
      <c r="D640" s="7"/>
      <c r="E640" s="7"/>
      <c r="F640" s="7"/>
      <c r="G640" s="9"/>
      <c r="H640" s="7"/>
      <c r="I640" s="7"/>
      <c r="J640" s="7"/>
      <c r="K640" s="7"/>
      <c r="L640" s="7"/>
      <c r="M640" s="7"/>
      <c r="N640" s="11"/>
      <c r="O640" s="10"/>
      <c r="P640" s="10"/>
      <c r="Q640" s="10"/>
      <c r="R640" s="10"/>
      <c r="S640" s="10"/>
      <c r="T640" s="13"/>
      <c r="U640" s="14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1"/>
      <c r="AO640" s="10"/>
      <c r="AP640" s="14"/>
      <c r="AQ640" s="14"/>
      <c r="AR640" s="14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1"/>
      <c r="BM640" s="10"/>
      <c r="BN640" s="10"/>
      <c r="BO640" s="10"/>
      <c r="BP640" s="10"/>
      <c r="BQ640" s="10"/>
      <c r="BR640" s="14"/>
      <c r="BS640" s="14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4"/>
      <c r="CO640" s="11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4"/>
      <c r="DJ640" s="14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4"/>
      <c r="EF640" s="14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1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</row>
    <row r="641">
      <c r="A641" s="7"/>
      <c r="B641" s="8"/>
      <c r="C641" s="8"/>
      <c r="D641" s="7"/>
      <c r="E641" s="7"/>
      <c r="F641" s="7"/>
      <c r="G641" s="9"/>
      <c r="H641" s="7"/>
      <c r="I641" s="7"/>
      <c r="J641" s="7"/>
      <c r="K641" s="7"/>
      <c r="L641" s="7"/>
      <c r="M641" s="7"/>
      <c r="N641" s="11"/>
      <c r="O641" s="10"/>
      <c r="P641" s="10"/>
      <c r="Q641" s="10"/>
      <c r="R641" s="10"/>
      <c r="S641" s="10"/>
      <c r="T641" s="13"/>
      <c r="U641" s="14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1"/>
      <c r="AO641" s="10"/>
      <c r="AP641" s="14"/>
      <c r="AQ641" s="14"/>
      <c r="AR641" s="14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1"/>
      <c r="BM641" s="10"/>
      <c r="BN641" s="10"/>
      <c r="BO641" s="10"/>
      <c r="BP641" s="10"/>
      <c r="BQ641" s="10"/>
      <c r="BR641" s="14"/>
      <c r="BS641" s="14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4"/>
      <c r="CO641" s="11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4"/>
      <c r="DJ641" s="14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4"/>
      <c r="EF641" s="14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1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</row>
    <row r="642">
      <c r="A642" s="7"/>
      <c r="B642" s="8"/>
      <c r="C642" s="8"/>
      <c r="D642" s="7"/>
      <c r="E642" s="7"/>
      <c r="F642" s="7"/>
      <c r="G642" s="9"/>
      <c r="H642" s="7"/>
      <c r="I642" s="7"/>
      <c r="J642" s="7"/>
      <c r="K642" s="7"/>
      <c r="L642" s="7"/>
      <c r="M642" s="7"/>
      <c r="N642" s="11"/>
      <c r="O642" s="10"/>
      <c r="P642" s="10"/>
      <c r="Q642" s="10"/>
      <c r="R642" s="10"/>
      <c r="S642" s="10"/>
      <c r="T642" s="13"/>
      <c r="U642" s="14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1"/>
      <c r="AO642" s="10"/>
      <c r="AP642" s="14"/>
      <c r="AQ642" s="14"/>
      <c r="AR642" s="14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1"/>
      <c r="BM642" s="10"/>
      <c r="BN642" s="10"/>
      <c r="BO642" s="10"/>
      <c r="BP642" s="10"/>
      <c r="BQ642" s="10"/>
      <c r="BR642" s="14"/>
      <c r="BS642" s="14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4"/>
      <c r="CO642" s="11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4"/>
      <c r="DJ642" s="14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4"/>
      <c r="EF642" s="14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1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</row>
    <row r="643">
      <c r="A643" s="7"/>
      <c r="B643" s="8"/>
      <c r="C643" s="8"/>
      <c r="D643" s="7"/>
      <c r="E643" s="7"/>
      <c r="F643" s="7"/>
      <c r="G643" s="9"/>
      <c r="H643" s="7"/>
      <c r="I643" s="7"/>
      <c r="J643" s="7"/>
      <c r="K643" s="7"/>
      <c r="L643" s="7"/>
      <c r="M643" s="7"/>
      <c r="N643" s="11"/>
      <c r="O643" s="10"/>
      <c r="P643" s="10"/>
      <c r="Q643" s="10"/>
      <c r="R643" s="10"/>
      <c r="S643" s="10"/>
      <c r="T643" s="13"/>
      <c r="U643" s="14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1"/>
      <c r="AO643" s="10"/>
      <c r="AP643" s="14"/>
      <c r="AQ643" s="14"/>
      <c r="AR643" s="14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1"/>
      <c r="BM643" s="10"/>
      <c r="BN643" s="10"/>
      <c r="BO643" s="10"/>
      <c r="BP643" s="10"/>
      <c r="BQ643" s="10"/>
      <c r="BR643" s="14"/>
      <c r="BS643" s="14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4"/>
      <c r="CO643" s="11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4"/>
      <c r="DJ643" s="14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4"/>
      <c r="EF643" s="14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1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</row>
    <row r="644">
      <c r="A644" s="7"/>
      <c r="B644" s="8"/>
      <c r="C644" s="8"/>
      <c r="D644" s="7"/>
      <c r="E644" s="7"/>
      <c r="F644" s="7"/>
      <c r="G644" s="9"/>
      <c r="H644" s="7"/>
      <c r="I644" s="7"/>
      <c r="J644" s="7"/>
      <c r="K644" s="7"/>
      <c r="L644" s="7"/>
      <c r="M644" s="7"/>
      <c r="N644" s="11"/>
      <c r="O644" s="10"/>
      <c r="P644" s="10"/>
      <c r="Q644" s="10"/>
      <c r="R644" s="10"/>
      <c r="S644" s="10"/>
      <c r="T644" s="13"/>
      <c r="U644" s="14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1"/>
      <c r="AO644" s="10"/>
      <c r="AP644" s="14"/>
      <c r="AQ644" s="14"/>
      <c r="AR644" s="14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1"/>
      <c r="BM644" s="10"/>
      <c r="BN644" s="10"/>
      <c r="BO644" s="10"/>
      <c r="BP644" s="10"/>
      <c r="BQ644" s="10"/>
      <c r="BR644" s="14"/>
      <c r="BS644" s="14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4"/>
      <c r="CO644" s="11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4"/>
      <c r="DJ644" s="14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4"/>
      <c r="EF644" s="14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1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</row>
    <row r="645">
      <c r="A645" s="7"/>
      <c r="B645" s="8"/>
      <c r="C645" s="8"/>
      <c r="D645" s="7"/>
      <c r="E645" s="7"/>
      <c r="F645" s="7"/>
      <c r="G645" s="9"/>
      <c r="H645" s="7"/>
      <c r="I645" s="7"/>
      <c r="J645" s="7"/>
      <c r="K645" s="7"/>
      <c r="L645" s="7"/>
      <c r="M645" s="7"/>
      <c r="N645" s="11"/>
      <c r="O645" s="10"/>
      <c r="P645" s="10"/>
      <c r="Q645" s="10"/>
      <c r="R645" s="10"/>
      <c r="S645" s="10"/>
      <c r="T645" s="13"/>
      <c r="U645" s="14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1"/>
      <c r="AO645" s="10"/>
      <c r="AP645" s="14"/>
      <c r="AQ645" s="14"/>
      <c r="AR645" s="14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1"/>
      <c r="BM645" s="10"/>
      <c r="BN645" s="10"/>
      <c r="BO645" s="10"/>
      <c r="BP645" s="10"/>
      <c r="BQ645" s="10"/>
      <c r="BR645" s="14"/>
      <c r="BS645" s="14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4"/>
      <c r="CO645" s="11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4"/>
      <c r="DJ645" s="14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4"/>
      <c r="EF645" s="14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1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</row>
    <row r="646">
      <c r="A646" s="7"/>
      <c r="B646" s="8"/>
      <c r="C646" s="8"/>
      <c r="D646" s="7"/>
      <c r="E646" s="7"/>
      <c r="F646" s="7"/>
      <c r="G646" s="9"/>
      <c r="H646" s="7"/>
      <c r="I646" s="7"/>
      <c r="J646" s="7"/>
      <c r="K646" s="7"/>
      <c r="L646" s="7"/>
      <c r="M646" s="7"/>
      <c r="N646" s="11"/>
      <c r="O646" s="10"/>
      <c r="P646" s="10"/>
      <c r="Q646" s="10"/>
      <c r="R646" s="10"/>
      <c r="S646" s="10"/>
      <c r="T646" s="13"/>
      <c r="U646" s="14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1"/>
      <c r="AO646" s="10"/>
      <c r="AP646" s="14"/>
      <c r="AQ646" s="14"/>
      <c r="AR646" s="14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1"/>
      <c r="BM646" s="10"/>
      <c r="BN646" s="10"/>
      <c r="BO646" s="10"/>
      <c r="BP646" s="10"/>
      <c r="BQ646" s="10"/>
      <c r="BR646" s="14"/>
      <c r="BS646" s="14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4"/>
      <c r="CO646" s="11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4"/>
      <c r="DJ646" s="14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4"/>
      <c r="EF646" s="14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1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</row>
    <row r="647">
      <c r="A647" s="7"/>
      <c r="B647" s="8"/>
      <c r="C647" s="8"/>
      <c r="D647" s="7"/>
      <c r="E647" s="7"/>
      <c r="F647" s="7"/>
      <c r="G647" s="9"/>
      <c r="H647" s="7"/>
      <c r="I647" s="7"/>
      <c r="J647" s="7"/>
      <c r="K647" s="7"/>
      <c r="L647" s="7"/>
      <c r="M647" s="7"/>
      <c r="N647" s="11"/>
      <c r="O647" s="10"/>
      <c r="P647" s="10"/>
      <c r="Q647" s="10"/>
      <c r="R647" s="10"/>
      <c r="S647" s="10"/>
      <c r="T647" s="13"/>
      <c r="U647" s="14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1"/>
      <c r="AO647" s="10"/>
      <c r="AP647" s="14"/>
      <c r="AQ647" s="14"/>
      <c r="AR647" s="14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1"/>
      <c r="BM647" s="10"/>
      <c r="BN647" s="10"/>
      <c r="BO647" s="10"/>
      <c r="BP647" s="10"/>
      <c r="BQ647" s="10"/>
      <c r="BR647" s="14"/>
      <c r="BS647" s="14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4"/>
      <c r="CO647" s="11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4"/>
      <c r="DJ647" s="14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4"/>
      <c r="EF647" s="14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1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</row>
    <row r="648">
      <c r="A648" s="7"/>
      <c r="B648" s="8"/>
      <c r="C648" s="8"/>
      <c r="D648" s="7"/>
      <c r="E648" s="7"/>
      <c r="F648" s="7"/>
      <c r="G648" s="9"/>
      <c r="H648" s="7"/>
      <c r="I648" s="7"/>
      <c r="J648" s="7"/>
      <c r="K648" s="7"/>
      <c r="L648" s="7"/>
      <c r="M648" s="7"/>
      <c r="N648" s="11"/>
      <c r="O648" s="10"/>
      <c r="P648" s="10"/>
      <c r="Q648" s="10"/>
      <c r="R648" s="10"/>
      <c r="S648" s="10"/>
      <c r="T648" s="13"/>
      <c r="U648" s="14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1"/>
      <c r="AO648" s="10"/>
      <c r="AP648" s="14"/>
      <c r="AQ648" s="14"/>
      <c r="AR648" s="14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1"/>
      <c r="BM648" s="10"/>
      <c r="BN648" s="10"/>
      <c r="BO648" s="10"/>
      <c r="BP648" s="10"/>
      <c r="BQ648" s="10"/>
      <c r="BR648" s="14"/>
      <c r="BS648" s="14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4"/>
      <c r="CO648" s="11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4"/>
      <c r="DJ648" s="14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4"/>
      <c r="EF648" s="14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1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</row>
    <row r="649">
      <c r="A649" s="7"/>
      <c r="B649" s="8"/>
      <c r="C649" s="8"/>
      <c r="D649" s="7"/>
      <c r="E649" s="7"/>
      <c r="F649" s="7"/>
      <c r="G649" s="9"/>
      <c r="H649" s="7"/>
      <c r="I649" s="7"/>
      <c r="J649" s="7"/>
      <c r="K649" s="7"/>
      <c r="L649" s="7"/>
      <c r="M649" s="7"/>
      <c r="N649" s="11"/>
      <c r="O649" s="10"/>
      <c r="P649" s="10"/>
      <c r="Q649" s="10"/>
      <c r="R649" s="10"/>
      <c r="S649" s="10"/>
      <c r="T649" s="13"/>
      <c r="U649" s="14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1"/>
      <c r="AO649" s="10"/>
      <c r="AP649" s="14"/>
      <c r="AQ649" s="14"/>
      <c r="AR649" s="14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1"/>
      <c r="BM649" s="10"/>
      <c r="BN649" s="10"/>
      <c r="BO649" s="10"/>
      <c r="BP649" s="10"/>
      <c r="BQ649" s="10"/>
      <c r="BR649" s="14"/>
      <c r="BS649" s="14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4"/>
      <c r="CO649" s="11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4"/>
      <c r="DJ649" s="14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4"/>
      <c r="EF649" s="14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1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</row>
    <row r="650">
      <c r="A650" s="7"/>
      <c r="B650" s="8"/>
      <c r="C650" s="8"/>
      <c r="D650" s="7"/>
      <c r="E650" s="7"/>
      <c r="F650" s="7"/>
      <c r="G650" s="9"/>
      <c r="H650" s="7"/>
      <c r="I650" s="7"/>
      <c r="J650" s="7"/>
      <c r="K650" s="7"/>
      <c r="L650" s="7"/>
      <c r="M650" s="7"/>
      <c r="N650" s="11"/>
      <c r="O650" s="10"/>
      <c r="P650" s="10"/>
      <c r="Q650" s="10"/>
      <c r="R650" s="10"/>
      <c r="S650" s="10"/>
      <c r="T650" s="13"/>
      <c r="U650" s="14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1"/>
      <c r="AO650" s="10"/>
      <c r="AP650" s="14"/>
      <c r="AQ650" s="14"/>
      <c r="AR650" s="14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1"/>
      <c r="BM650" s="10"/>
      <c r="BN650" s="10"/>
      <c r="BO650" s="10"/>
      <c r="BP650" s="10"/>
      <c r="BQ650" s="10"/>
      <c r="BR650" s="14"/>
      <c r="BS650" s="14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4"/>
      <c r="CO650" s="11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4"/>
      <c r="DJ650" s="14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4"/>
      <c r="EF650" s="14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1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</row>
    <row r="651">
      <c r="A651" s="7"/>
      <c r="B651" s="8"/>
      <c r="C651" s="8"/>
      <c r="D651" s="7"/>
      <c r="E651" s="7"/>
      <c r="F651" s="7"/>
      <c r="G651" s="9"/>
      <c r="H651" s="7"/>
      <c r="I651" s="7"/>
      <c r="J651" s="7"/>
      <c r="K651" s="7"/>
      <c r="L651" s="7"/>
      <c r="M651" s="7"/>
      <c r="N651" s="11"/>
      <c r="O651" s="10"/>
      <c r="P651" s="10"/>
      <c r="Q651" s="10"/>
      <c r="R651" s="10"/>
      <c r="S651" s="10"/>
      <c r="T651" s="13"/>
      <c r="U651" s="14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1"/>
      <c r="AO651" s="10"/>
      <c r="AP651" s="14"/>
      <c r="AQ651" s="14"/>
      <c r="AR651" s="14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1"/>
      <c r="BM651" s="10"/>
      <c r="BN651" s="10"/>
      <c r="BO651" s="10"/>
      <c r="BP651" s="10"/>
      <c r="BQ651" s="10"/>
      <c r="BR651" s="14"/>
      <c r="BS651" s="14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4"/>
      <c r="CO651" s="11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4"/>
      <c r="DJ651" s="14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4"/>
      <c r="EF651" s="14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1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</row>
    <row r="652">
      <c r="A652" s="7"/>
      <c r="B652" s="8"/>
      <c r="C652" s="8"/>
      <c r="D652" s="7"/>
      <c r="E652" s="7"/>
      <c r="F652" s="7"/>
      <c r="G652" s="9"/>
      <c r="H652" s="7"/>
      <c r="I652" s="7"/>
      <c r="J652" s="7"/>
      <c r="K652" s="7"/>
      <c r="L652" s="7"/>
      <c r="M652" s="7"/>
      <c r="N652" s="11"/>
      <c r="O652" s="10"/>
      <c r="P652" s="10"/>
      <c r="Q652" s="10"/>
      <c r="R652" s="10"/>
      <c r="S652" s="10"/>
      <c r="T652" s="13"/>
      <c r="U652" s="14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1"/>
      <c r="AO652" s="10"/>
      <c r="AP652" s="14"/>
      <c r="AQ652" s="14"/>
      <c r="AR652" s="14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1"/>
      <c r="BM652" s="10"/>
      <c r="BN652" s="10"/>
      <c r="BO652" s="10"/>
      <c r="BP652" s="10"/>
      <c r="BQ652" s="10"/>
      <c r="BR652" s="14"/>
      <c r="BS652" s="14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4"/>
      <c r="CO652" s="11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4"/>
      <c r="DJ652" s="14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4"/>
      <c r="EF652" s="14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1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</row>
    <row r="653">
      <c r="A653" s="7"/>
      <c r="B653" s="8"/>
      <c r="C653" s="8"/>
      <c r="D653" s="7"/>
      <c r="E653" s="7"/>
      <c r="F653" s="7"/>
      <c r="G653" s="9"/>
      <c r="H653" s="7"/>
      <c r="I653" s="7"/>
      <c r="J653" s="7"/>
      <c r="K653" s="7"/>
      <c r="L653" s="7"/>
      <c r="M653" s="7"/>
      <c r="N653" s="11"/>
      <c r="O653" s="10"/>
      <c r="P653" s="10"/>
      <c r="Q653" s="10"/>
      <c r="R653" s="10"/>
      <c r="S653" s="10"/>
      <c r="T653" s="13"/>
      <c r="U653" s="14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1"/>
      <c r="AO653" s="10"/>
      <c r="AP653" s="14"/>
      <c r="AQ653" s="14"/>
      <c r="AR653" s="14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1"/>
      <c r="BM653" s="10"/>
      <c r="BN653" s="10"/>
      <c r="BO653" s="10"/>
      <c r="BP653" s="10"/>
      <c r="BQ653" s="10"/>
      <c r="BR653" s="14"/>
      <c r="BS653" s="14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4"/>
      <c r="CO653" s="11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4"/>
      <c r="DJ653" s="14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4"/>
      <c r="EF653" s="14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1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</row>
    <row r="654">
      <c r="A654" s="7"/>
      <c r="B654" s="8"/>
      <c r="C654" s="8"/>
      <c r="D654" s="7"/>
      <c r="E654" s="7"/>
      <c r="F654" s="7"/>
      <c r="G654" s="9"/>
      <c r="H654" s="7"/>
      <c r="I654" s="7"/>
      <c r="J654" s="7"/>
      <c r="K654" s="7"/>
      <c r="L654" s="7"/>
      <c r="M654" s="7"/>
      <c r="N654" s="11"/>
      <c r="O654" s="10"/>
      <c r="P654" s="10"/>
      <c r="Q654" s="10"/>
      <c r="R654" s="10"/>
      <c r="S654" s="10"/>
      <c r="T654" s="13"/>
      <c r="U654" s="14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1"/>
      <c r="AO654" s="10"/>
      <c r="AP654" s="14"/>
      <c r="AQ654" s="14"/>
      <c r="AR654" s="14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1"/>
      <c r="BM654" s="10"/>
      <c r="BN654" s="10"/>
      <c r="BO654" s="10"/>
      <c r="BP654" s="10"/>
      <c r="BQ654" s="10"/>
      <c r="BR654" s="14"/>
      <c r="BS654" s="14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4"/>
      <c r="CO654" s="11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4"/>
      <c r="DJ654" s="14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4"/>
      <c r="EF654" s="14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1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</row>
    <row r="655">
      <c r="A655" s="7"/>
      <c r="B655" s="8"/>
      <c r="C655" s="8"/>
      <c r="D655" s="7"/>
      <c r="E655" s="7"/>
      <c r="F655" s="7"/>
      <c r="G655" s="9"/>
      <c r="H655" s="7"/>
      <c r="I655" s="7"/>
      <c r="J655" s="7"/>
      <c r="K655" s="7"/>
      <c r="L655" s="7"/>
      <c r="M655" s="7"/>
      <c r="N655" s="11"/>
      <c r="O655" s="10"/>
      <c r="P655" s="10"/>
      <c r="Q655" s="10"/>
      <c r="R655" s="10"/>
      <c r="S655" s="10"/>
      <c r="T655" s="13"/>
      <c r="U655" s="14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1"/>
      <c r="AO655" s="10"/>
      <c r="AP655" s="14"/>
      <c r="AQ655" s="14"/>
      <c r="AR655" s="14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1"/>
      <c r="BM655" s="10"/>
      <c r="BN655" s="10"/>
      <c r="BO655" s="10"/>
      <c r="BP655" s="10"/>
      <c r="BQ655" s="10"/>
      <c r="BR655" s="14"/>
      <c r="BS655" s="14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4"/>
      <c r="CO655" s="11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4"/>
      <c r="DJ655" s="14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4"/>
      <c r="EF655" s="14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1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</row>
    <row r="656">
      <c r="A656" s="7"/>
      <c r="B656" s="8"/>
      <c r="C656" s="8"/>
      <c r="D656" s="7"/>
      <c r="E656" s="7"/>
      <c r="F656" s="7"/>
      <c r="G656" s="9"/>
      <c r="H656" s="7"/>
      <c r="I656" s="7"/>
      <c r="J656" s="7"/>
      <c r="K656" s="7"/>
      <c r="L656" s="7"/>
      <c r="M656" s="7"/>
      <c r="N656" s="11"/>
      <c r="O656" s="10"/>
      <c r="P656" s="10"/>
      <c r="Q656" s="10"/>
      <c r="R656" s="10"/>
      <c r="S656" s="10"/>
      <c r="T656" s="13"/>
      <c r="U656" s="14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1"/>
      <c r="AO656" s="10"/>
      <c r="AP656" s="14"/>
      <c r="AQ656" s="14"/>
      <c r="AR656" s="14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1"/>
      <c r="BM656" s="10"/>
      <c r="BN656" s="10"/>
      <c r="BO656" s="10"/>
      <c r="BP656" s="10"/>
      <c r="BQ656" s="10"/>
      <c r="BR656" s="14"/>
      <c r="BS656" s="14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4"/>
      <c r="CO656" s="11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4"/>
      <c r="DJ656" s="14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4"/>
      <c r="EF656" s="14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1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</row>
    <row r="657">
      <c r="A657" s="7"/>
      <c r="B657" s="8"/>
      <c r="C657" s="8"/>
      <c r="D657" s="7"/>
      <c r="E657" s="7"/>
      <c r="F657" s="7"/>
      <c r="G657" s="9"/>
      <c r="H657" s="7"/>
      <c r="I657" s="7"/>
      <c r="J657" s="7"/>
      <c r="K657" s="7"/>
      <c r="L657" s="7"/>
      <c r="M657" s="7"/>
      <c r="N657" s="11"/>
      <c r="O657" s="10"/>
      <c r="P657" s="10"/>
      <c r="Q657" s="10"/>
      <c r="R657" s="10"/>
      <c r="S657" s="10"/>
      <c r="T657" s="13"/>
      <c r="U657" s="14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1"/>
      <c r="AO657" s="10"/>
      <c r="AP657" s="14"/>
      <c r="AQ657" s="14"/>
      <c r="AR657" s="14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1"/>
      <c r="BM657" s="10"/>
      <c r="BN657" s="10"/>
      <c r="BO657" s="10"/>
      <c r="BP657" s="10"/>
      <c r="BQ657" s="10"/>
      <c r="BR657" s="14"/>
      <c r="BS657" s="14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4"/>
      <c r="CO657" s="11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4"/>
      <c r="DJ657" s="14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4"/>
      <c r="EF657" s="14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1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</row>
    <row r="658">
      <c r="A658" s="7"/>
      <c r="B658" s="8"/>
      <c r="C658" s="8"/>
      <c r="D658" s="7"/>
      <c r="E658" s="7"/>
      <c r="F658" s="7"/>
      <c r="G658" s="9"/>
      <c r="H658" s="7"/>
      <c r="I658" s="7"/>
      <c r="J658" s="7"/>
      <c r="K658" s="7"/>
      <c r="L658" s="7"/>
      <c r="M658" s="7"/>
      <c r="N658" s="11"/>
      <c r="O658" s="10"/>
      <c r="P658" s="10"/>
      <c r="Q658" s="10"/>
      <c r="R658" s="10"/>
      <c r="S658" s="10"/>
      <c r="T658" s="13"/>
      <c r="U658" s="14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1"/>
      <c r="AO658" s="10"/>
      <c r="AP658" s="14"/>
      <c r="AQ658" s="14"/>
      <c r="AR658" s="14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1"/>
      <c r="BM658" s="10"/>
      <c r="BN658" s="10"/>
      <c r="BO658" s="10"/>
      <c r="BP658" s="10"/>
      <c r="BQ658" s="10"/>
      <c r="BR658" s="14"/>
      <c r="BS658" s="14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4"/>
      <c r="CO658" s="11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4"/>
      <c r="DJ658" s="14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4"/>
      <c r="EF658" s="14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1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</row>
    <row r="659">
      <c r="A659" s="7"/>
      <c r="B659" s="8"/>
      <c r="C659" s="8"/>
      <c r="D659" s="7"/>
      <c r="E659" s="7"/>
      <c r="F659" s="7"/>
      <c r="G659" s="9"/>
      <c r="H659" s="7"/>
      <c r="I659" s="7"/>
      <c r="J659" s="7"/>
      <c r="K659" s="7"/>
      <c r="L659" s="7"/>
      <c r="M659" s="7"/>
      <c r="N659" s="11"/>
      <c r="O659" s="10"/>
      <c r="P659" s="10"/>
      <c r="Q659" s="10"/>
      <c r="R659" s="10"/>
      <c r="S659" s="10"/>
      <c r="T659" s="13"/>
      <c r="U659" s="14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1"/>
      <c r="AO659" s="10"/>
      <c r="AP659" s="14"/>
      <c r="AQ659" s="14"/>
      <c r="AR659" s="14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1"/>
      <c r="BM659" s="10"/>
      <c r="BN659" s="10"/>
      <c r="BO659" s="10"/>
      <c r="BP659" s="10"/>
      <c r="BQ659" s="10"/>
      <c r="BR659" s="14"/>
      <c r="BS659" s="14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4"/>
      <c r="CO659" s="11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4"/>
      <c r="DJ659" s="14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4"/>
      <c r="EF659" s="14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1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</row>
    <row r="660">
      <c r="A660" s="7"/>
      <c r="B660" s="8"/>
      <c r="C660" s="8"/>
      <c r="D660" s="7"/>
      <c r="E660" s="7"/>
      <c r="F660" s="7"/>
      <c r="G660" s="9"/>
      <c r="H660" s="7"/>
      <c r="I660" s="7"/>
      <c r="J660" s="7"/>
      <c r="K660" s="7"/>
      <c r="L660" s="7"/>
      <c r="M660" s="7"/>
      <c r="N660" s="11"/>
      <c r="O660" s="10"/>
      <c r="P660" s="10"/>
      <c r="Q660" s="10"/>
      <c r="R660" s="10"/>
      <c r="S660" s="10"/>
      <c r="T660" s="13"/>
      <c r="U660" s="14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1"/>
      <c r="AO660" s="10"/>
      <c r="AP660" s="14"/>
      <c r="AQ660" s="14"/>
      <c r="AR660" s="14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1"/>
      <c r="BM660" s="10"/>
      <c r="BN660" s="10"/>
      <c r="BO660" s="10"/>
      <c r="BP660" s="10"/>
      <c r="BQ660" s="10"/>
      <c r="BR660" s="14"/>
      <c r="BS660" s="14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4"/>
      <c r="CO660" s="11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4"/>
      <c r="DJ660" s="14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4"/>
      <c r="EF660" s="14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1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</row>
    <row r="661">
      <c r="A661" s="7"/>
      <c r="B661" s="8"/>
      <c r="C661" s="8"/>
      <c r="D661" s="7"/>
      <c r="E661" s="7"/>
      <c r="F661" s="7"/>
      <c r="G661" s="9"/>
      <c r="H661" s="7"/>
      <c r="I661" s="7"/>
      <c r="J661" s="7"/>
      <c r="K661" s="7"/>
      <c r="L661" s="7"/>
      <c r="M661" s="7"/>
      <c r="N661" s="11"/>
      <c r="O661" s="10"/>
      <c r="P661" s="10"/>
      <c r="Q661" s="10"/>
      <c r="R661" s="10"/>
      <c r="S661" s="10"/>
      <c r="T661" s="13"/>
      <c r="U661" s="14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1"/>
      <c r="AO661" s="10"/>
      <c r="AP661" s="14"/>
      <c r="AQ661" s="14"/>
      <c r="AR661" s="14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1"/>
      <c r="BM661" s="10"/>
      <c r="BN661" s="10"/>
      <c r="BO661" s="10"/>
      <c r="BP661" s="10"/>
      <c r="BQ661" s="10"/>
      <c r="BR661" s="14"/>
      <c r="BS661" s="14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4"/>
      <c r="CO661" s="11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4"/>
      <c r="DJ661" s="14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4"/>
      <c r="EF661" s="14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1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</row>
    <row r="662">
      <c r="A662" s="7"/>
      <c r="B662" s="8"/>
      <c r="C662" s="8"/>
      <c r="D662" s="7"/>
      <c r="E662" s="7"/>
      <c r="F662" s="7"/>
      <c r="G662" s="9"/>
      <c r="H662" s="7"/>
      <c r="I662" s="7"/>
      <c r="J662" s="7"/>
      <c r="K662" s="7"/>
      <c r="L662" s="7"/>
      <c r="M662" s="7"/>
      <c r="N662" s="11"/>
      <c r="O662" s="10"/>
      <c r="P662" s="10"/>
      <c r="Q662" s="10"/>
      <c r="R662" s="10"/>
      <c r="S662" s="10"/>
      <c r="T662" s="13"/>
      <c r="U662" s="14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1"/>
      <c r="AO662" s="10"/>
      <c r="AP662" s="14"/>
      <c r="AQ662" s="14"/>
      <c r="AR662" s="14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1"/>
      <c r="BM662" s="10"/>
      <c r="BN662" s="10"/>
      <c r="BO662" s="10"/>
      <c r="BP662" s="10"/>
      <c r="BQ662" s="10"/>
      <c r="BR662" s="14"/>
      <c r="BS662" s="14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4"/>
      <c r="CO662" s="11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4"/>
      <c r="DJ662" s="14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4"/>
      <c r="EF662" s="14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1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</row>
    <row r="663">
      <c r="A663" s="7"/>
      <c r="B663" s="8"/>
      <c r="C663" s="8"/>
      <c r="D663" s="7"/>
      <c r="E663" s="7"/>
      <c r="F663" s="7"/>
      <c r="G663" s="9"/>
      <c r="H663" s="7"/>
      <c r="I663" s="7"/>
      <c r="J663" s="7"/>
      <c r="K663" s="7"/>
      <c r="L663" s="7"/>
      <c r="M663" s="7"/>
      <c r="N663" s="11"/>
      <c r="O663" s="10"/>
      <c r="P663" s="10"/>
      <c r="Q663" s="10"/>
      <c r="R663" s="10"/>
      <c r="S663" s="10"/>
      <c r="T663" s="13"/>
      <c r="U663" s="14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1"/>
      <c r="AO663" s="10"/>
      <c r="AP663" s="14"/>
      <c r="AQ663" s="14"/>
      <c r="AR663" s="14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1"/>
      <c r="BM663" s="10"/>
      <c r="BN663" s="10"/>
      <c r="BO663" s="10"/>
      <c r="BP663" s="10"/>
      <c r="BQ663" s="10"/>
      <c r="BR663" s="14"/>
      <c r="BS663" s="14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4"/>
      <c r="CO663" s="11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4"/>
      <c r="DJ663" s="14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4"/>
      <c r="EF663" s="14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1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</row>
    <row r="664">
      <c r="A664" s="7"/>
      <c r="B664" s="8"/>
      <c r="C664" s="8"/>
      <c r="D664" s="7"/>
      <c r="E664" s="7"/>
      <c r="F664" s="7"/>
      <c r="G664" s="9"/>
      <c r="H664" s="7"/>
      <c r="I664" s="7"/>
      <c r="J664" s="7"/>
      <c r="K664" s="7"/>
      <c r="L664" s="7"/>
      <c r="M664" s="7"/>
      <c r="N664" s="11"/>
      <c r="O664" s="10"/>
      <c r="P664" s="10"/>
      <c r="Q664" s="10"/>
      <c r="R664" s="10"/>
      <c r="S664" s="10"/>
      <c r="T664" s="13"/>
      <c r="U664" s="14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1"/>
      <c r="AO664" s="10"/>
      <c r="AP664" s="14"/>
      <c r="AQ664" s="14"/>
      <c r="AR664" s="14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1"/>
      <c r="BM664" s="10"/>
      <c r="BN664" s="10"/>
      <c r="BO664" s="10"/>
      <c r="BP664" s="10"/>
      <c r="BQ664" s="10"/>
      <c r="BR664" s="14"/>
      <c r="BS664" s="14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4"/>
      <c r="CO664" s="11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4"/>
      <c r="DJ664" s="14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4"/>
      <c r="EF664" s="14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1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</row>
    <row r="665">
      <c r="A665" s="7"/>
      <c r="B665" s="8"/>
      <c r="C665" s="8"/>
      <c r="D665" s="7"/>
      <c r="E665" s="7"/>
      <c r="F665" s="7"/>
      <c r="G665" s="9"/>
      <c r="H665" s="7"/>
      <c r="I665" s="7"/>
      <c r="J665" s="7"/>
      <c r="K665" s="7"/>
      <c r="L665" s="7"/>
      <c r="M665" s="7"/>
      <c r="N665" s="11"/>
      <c r="O665" s="10"/>
      <c r="P665" s="10"/>
      <c r="Q665" s="10"/>
      <c r="R665" s="10"/>
      <c r="S665" s="10"/>
      <c r="T665" s="13"/>
      <c r="U665" s="14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1"/>
      <c r="AO665" s="10"/>
      <c r="AP665" s="14"/>
      <c r="AQ665" s="14"/>
      <c r="AR665" s="14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1"/>
      <c r="BM665" s="10"/>
      <c r="BN665" s="10"/>
      <c r="BO665" s="10"/>
      <c r="BP665" s="10"/>
      <c r="BQ665" s="10"/>
      <c r="BR665" s="14"/>
      <c r="BS665" s="14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4"/>
      <c r="CO665" s="11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4"/>
      <c r="DJ665" s="14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4"/>
      <c r="EF665" s="14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1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</row>
    <row r="666">
      <c r="A666" s="7"/>
      <c r="B666" s="8"/>
      <c r="C666" s="8"/>
      <c r="D666" s="7"/>
      <c r="E666" s="7"/>
      <c r="F666" s="7"/>
      <c r="G666" s="9"/>
      <c r="H666" s="7"/>
      <c r="I666" s="7"/>
      <c r="J666" s="7"/>
      <c r="K666" s="7"/>
      <c r="L666" s="7"/>
      <c r="M666" s="7"/>
      <c r="N666" s="11"/>
      <c r="O666" s="10"/>
      <c r="P666" s="10"/>
      <c r="Q666" s="10"/>
      <c r="R666" s="10"/>
      <c r="S666" s="10"/>
      <c r="T666" s="13"/>
      <c r="U666" s="14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1"/>
      <c r="AO666" s="10"/>
      <c r="AP666" s="14"/>
      <c r="AQ666" s="14"/>
      <c r="AR666" s="14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1"/>
      <c r="BM666" s="10"/>
      <c r="BN666" s="10"/>
      <c r="BO666" s="10"/>
      <c r="BP666" s="10"/>
      <c r="BQ666" s="10"/>
      <c r="BR666" s="14"/>
      <c r="BS666" s="14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4"/>
      <c r="CO666" s="11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4"/>
      <c r="DJ666" s="14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4"/>
      <c r="EF666" s="14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1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</row>
    <row r="667">
      <c r="A667" s="7"/>
      <c r="B667" s="8"/>
      <c r="C667" s="8"/>
      <c r="D667" s="7"/>
      <c r="E667" s="7"/>
      <c r="F667" s="7"/>
      <c r="G667" s="9"/>
      <c r="H667" s="7"/>
      <c r="I667" s="7"/>
      <c r="J667" s="7"/>
      <c r="K667" s="7"/>
      <c r="L667" s="7"/>
      <c r="M667" s="7"/>
      <c r="N667" s="11"/>
      <c r="O667" s="10"/>
      <c r="P667" s="10"/>
      <c r="Q667" s="10"/>
      <c r="R667" s="10"/>
      <c r="S667" s="10"/>
      <c r="T667" s="13"/>
      <c r="U667" s="14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1"/>
      <c r="AO667" s="10"/>
      <c r="AP667" s="14"/>
      <c r="AQ667" s="14"/>
      <c r="AR667" s="14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1"/>
      <c r="BM667" s="10"/>
      <c r="BN667" s="10"/>
      <c r="BO667" s="10"/>
      <c r="BP667" s="10"/>
      <c r="BQ667" s="10"/>
      <c r="BR667" s="14"/>
      <c r="BS667" s="14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4"/>
      <c r="CO667" s="11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4"/>
      <c r="DJ667" s="14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4"/>
      <c r="EF667" s="14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1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</row>
    <row r="668">
      <c r="A668" s="7"/>
      <c r="B668" s="8"/>
      <c r="C668" s="8"/>
      <c r="D668" s="7"/>
      <c r="E668" s="7"/>
      <c r="F668" s="7"/>
      <c r="G668" s="9"/>
      <c r="H668" s="7"/>
      <c r="I668" s="7"/>
      <c r="J668" s="7"/>
      <c r="K668" s="7"/>
      <c r="L668" s="7"/>
      <c r="M668" s="7"/>
      <c r="N668" s="11"/>
      <c r="O668" s="10"/>
      <c r="P668" s="10"/>
      <c r="Q668" s="10"/>
      <c r="R668" s="10"/>
      <c r="S668" s="10"/>
      <c r="T668" s="13"/>
      <c r="U668" s="14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1"/>
      <c r="AO668" s="10"/>
      <c r="AP668" s="14"/>
      <c r="AQ668" s="14"/>
      <c r="AR668" s="14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1"/>
      <c r="BM668" s="10"/>
      <c r="BN668" s="10"/>
      <c r="BO668" s="10"/>
      <c r="BP668" s="10"/>
      <c r="BQ668" s="10"/>
      <c r="BR668" s="14"/>
      <c r="BS668" s="14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4"/>
      <c r="CO668" s="11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4"/>
      <c r="DJ668" s="14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4"/>
      <c r="EF668" s="14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1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</row>
    <row r="669">
      <c r="A669" s="7"/>
      <c r="B669" s="8"/>
      <c r="C669" s="8"/>
      <c r="D669" s="7"/>
      <c r="E669" s="7"/>
      <c r="F669" s="7"/>
      <c r="G669" s="9"/>
      <c r="H669" s="7"/>
      <c r="I669" s="7"/>
      <c r="J669" s="7"/>
      <c r="K669" s="7"/>
      <c r="L669" s="7"/>
      <c r="M669" s="7"/>
      <c r="N669" s="11"/>
      <c r="O669" s="10"/>
      <c r="P669" s="10"/>
      <c r="Q669" s="10"/>
      <c r="R669" s="10"/>
      <c r="S669" s="10"/>
      <c r="T669" s="13"/>
      <c r="U669" s="14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1"/>
      <c r="AO669" s="10"/>
      <c r="AP669" s="14"/>
      <c r="AQ669" s="14"/>
      <c r="AR669" s="14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1"/>
      <c r="BM669" s="10"/>
      <c r="BN669" s="10"/>
      <c r="BO669" s="10"/>
      <c r="BP669" s="10"/>
      <c r="BQ669" s="10"/>
      <c r="BR669" s="14"/>
      <c r="BS669" s="14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4"/>
      <c r="CO669" s="11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4"/>
      <c r="DJ669" s="14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4"/>
      <c r="EF669" s="14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1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</row>
    <row r="670">
      <c r="A670" s="7"/>
      <c r="B670" s="8"/>
      <c r="C670" s="8"/>
      <c r="D670" s="7"/>
      <c r="E670" s="7"/>
      <c r="F670" s="7"/>
      <c r="G670" s="9"/>
      <c r="H670" s="7"/>
      <c r="I670" s="7"/>
      <c r="J670" s="7"/>
      <c r="K670" s="7"/>
      <c r="L670" s="7"/>
      <c r="M670" s="7"/>
      <c r="N670" s="11"/>
      <c r="O670" s="10"/>
      <c r="P670" s="10"/>
      <c r="Q670" s="10"/>
      <c r="R670" s="10"/>
      <c r="S670" s="10"/>
      <c r="T670" s="13"/>
      <c r="U670" s="14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1"/>
      <c r="AO670" s="10"/>
      <c r="AP670" s="14"/>
      <c r="AQ670" s="14"/>
      <c r="AR670" s="14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1"/>
      <c r="BM670" s="10"/>
      <c r="BN670" s="10"/>
      <c r="BO670" s="10"/>
      <c r="BP670" s="10"/>
      <c r="BQ670" s="10"/>
      <c r="BR670" s="14"/>
      <c r="BS670" s="14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4"/>
      <c r="CO670" s="11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4"/>
      <c r="DJ670" s="14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4"/>
      <c r="EF670" s="14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1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</row>
    <row r="671">
      <c r="A671" s="7"/>
      <c r="B671" s="8"/>
      <c r="C671" s="8"/>
      <c r="D671" s="7"/>
      <c r="E671" s="7"/>
      <c r="F671" s="7"/>
      <c r="G671" s="9"/>
      <c r="H671" s="7"/>
      <c r="I671" s="7"/>
      <c r="J671" s="7"/>
      <c r="K671" s="7"/>
      <c r="L671" s="7"/>
      <c r="M671" s="7"/>
      <c r="N671" s="11"/>
      <c r="O671" s="10"/>
      <c r="P671" s="10"/>
      <c r="Q671" s="10"/>
      <c r="R671" s="10"/>
      <c r="S671" s="10"/>
      <c r="T671" s="13"/>
      <c r="U671" s="14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1"/>
      <c r="AO671" s="10"/>
      <c r="AP671" s="14"/>
      <c r="AQ671" s="14"/>
      <c r="AR671" s="14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1"/>
      <c r="BM671" s="10"/>
      <c r="BN671" s="10"/>
      <c r="BO671" s="10"/>
      <c r="BP671" s="10"/>
      <c r="BQ671" s="10"/>
      <c r="BR671" s="14"/>
      <c r="BS671" s="14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4"/>
      <c r="CO671" s="11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4"/>
      <c r="DJ671" s="14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4"/>
      <c r="EF671" s="14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1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</row>
    <row r="672">
      <c r="A672" s="7"/>
      <c r="B672" s="8"/>
      <c r="C672" s="8"/>
      <c r="D672" s="7"/>
      <c r="E672" s="7"/>
      <c r="F672" s="7"/>
      <c r="G672" s="9"/>
      <c r="H672" s="7"/>
      <c r="I672" s="7"/>
      <c r="J672" s="7"/>
      <c r="K672" s="7"/>
      <c r="L672" s="7"/>
      <c r="M672" s="7"/>
      <c r="N672" s="11"/>
      <c r="O672" s="10"/>
      <c r="P672" s="10"/>
      <c r="Q672" s="10"/>
      <c r="R672" s="10"/>
      <c r="S672" s="10"/>
      <c r="T672" s="13"/>
      <c r="U672" s="14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1"/>
      <c r="AO672" s="10"/>
      <c r="AP672" s="14"/>
      <c r="AQ672" s="14"/>
      <c r="AR672" s="14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1"/>
      <c r="BM672" s="10"/>
      <c r="BN672" s="10"/>
      <c r="BO672" s="10"/>
      <c r="BP672" s="10"/>
      <c r="BQ672" s="10"/>
      <c r="BR672" s="14"/>
      <c r="BS672" s="14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4"/>
      <c r="CO672" s="11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4"/>
      <c r="DJ672" s="14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4"/>
      <c r="EF672" s="14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1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</row>
    <row r="673">
      <c r="A673" s="7"/>
      <c r="B673" s="8"/>
      <c r="C673" s="8"/>
      <c r="D673" s="7"/>
      <c r="E673" s="7"/>
      <c r="F673" s="7"/>
      <c r="G673" s="9"/>
      <c r="H673" s="7"/>
      <c r="I673" s="7"/>
      <c r="J673" s="7"/>
      <c r="K673" s="7"/>
      <c r="L673" s="7"/>
      <c r="M673" s="7"/>
      <c r="N673" s="11"/>
      <c r="O673" s="10"/>
      <c r="P673" s="10"/>
      <c r="Q673" s="10"/>
      <c r="R673" s="10"/>
      <c r="S673" s="10"/>
      <c r="T673" s="13"/>
      <c r="U673" s="14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1"/>
      <c r="AO673" s="10"/>
      <c r="AP673" s="14"/>
      <c r="AQ673" s="14"/>
      <c r="AR673" s="14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1"/>
      <c r="BM673" s="10"/>
      <c r="BN673" s="10"/>
      <c r="BO673" s="10"/>
      <c r="BP673" s="10"/>
      <c r="BQ673" s="10"/>
      <c r="BR673" s="14"/>
      <c r="BS673" s="14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4"/>
      <c r="CO673" s="11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4"/>
      <c r="DJ673" s="14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4"/>
      <c r="EF673" s="14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1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</row>
    <row r="674">
      <c r="A674" s="7"/>
      <c r="B674" s="8"/>
      <c r="C674" s="8"/>
      <c r="D674" s="7"/>
      <c r="E674" s="7"/>
      <c r="F674" s="7"/>
      <c r="G674" s="9"/>
      <c r="H674" s="7"/>
      <c r="I674" s="7"/>
      <c r="J674" s="7"/>
      <c r="K674" s="7"/>
      <c r="L674" s="7"/>
      <c r="M674" s="7"/>
      <c r="N674" s="11"/>
      <c r="O674" s="10"/>
      <c r="P674" s="10"/>
      <c r="Q674" s="10"/>
      <c r="R674" s="10"/>
      <c r="S674" s="10"/>
      <c r="T674" s="13"/>
      <c r="U674" s="14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1"/>
      <c r="AO674" s="10"/>
      <c r="AP674" s="14"/>
      <c r="AQ674" s="14"/>
      <c r="AR674" s="14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1"/>
      <c r="BM674" s="10"/>
      <c r="BN674" s="10"/>
      <c r="BO674" s="10"/>
      <c r="BP674" s="10"/>
      <c r="BQ674" s="10"/>
      <c r="BR674" s="14"/>
      <c r="BS674" s="14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4"/>
      <c r="CO674" s="11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4"/>
      <c r="DJ674" s="14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4"/>
      <c r="EF674" s="14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1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</row>
    <row r="675">
      <c r="A675" s="7"/>
      <c r="B675" s="8"/>
      <c r="C675" s="8"/>
      <c r="D675" s="7"/>
      <c r="E675" s="7"/>
      <c r="F675" s="7"/>
      <c r="G675" s="9"/>
      <c r="H675" s="7"/>
      <c r="I675" s="7"/>
      <c r="J675" s="7"/>
      <c r="K675" s="7"/>
      <c r="L675" s="7"/>
      <c r="M675" s="7"/>
      <c r="N675" s="11"/>
      <c r="O675" s="10"/>
      <c r="P675" s="10"/>
      <c r="Q675" s="10"/>
      <c r="R675" s="10"/>
      <c r="S675" s="10"/>
      <c r="T675" s="13"/>
      <c r="U675" s="14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1"/>
      <c r="AO675" s="10"/>
      <c r="AP675" s="14"/>
      <c r="AQ675" s="14"/>
      <c r="AR675" s="14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1"/>
      <c r="BM675" s="10"/>
      <c r="BN675" s="10"/>
      <c r="BO675" s="10"/>
      <c r="BP675" s="10"/>
      <c r="BQ675" s="10"/>
      <c r="BR675" s="14"/>
      <c r="BS675" s="14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4"/>
      <c r="CO675" s="11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4"/>
      <c r="DJ675" s="14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4"/>
      <c r="EF675" s="14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1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</row>
    <row r="676">
      <c r="A676" s="7"/>
      <c r="B676" s="8"/>
      <c r="C676" s="8"/>
      <c r="D676" s="7"/>
      <c r="E676" s="7"/>
      <c r="F676" s="7"/>
      <c r="G676" s="9"/>
      <c r="H676" s="7"/>
      <c r="I676" s="7"/>
      <c r="J676" s="7"/>
      <c r="K676" s="7"/>
      <c r="L676" s="7"/>
      <c r="M676" s="7"/>
      <c r="N676" s="11"/>
      <c r="O676" s="10"/>
      <c r="P676" s="10"/>
      <c r="Q676" s="10"/>
      <c r="R676" s="10"/>
      <c r="S676" s="10"/>
      <c r="T676" s="13"/>
      <c r="U676" s="14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1"/>
      <c r="AO676" s="10"/>
      <c r="AP676" s="14"/>
      <c r="AQ676" s="14"/>
      <c r="AR676" s="14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1"/>
      <c r="BM676" s="10"/>
      <c r="BN676" s="10"/>
      <c r="BO676" s="10"/>
      <c r="BP676" s="10"/>
      <c r="BQ676" s="10"/>
      <c r="BR676" s="14"/>
      <c r="BS676" s="14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4"/>
      <c r="CO676" s="11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4"/>
      <c r="DJ676" s="14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4"/>
      <c r="EF676" s="14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1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</row>
    <row r="677">
      <c r="A677" s="7"/>
      <c r="B677" s="8"/>
      <c r="C677" s="8"/>
      <c r="D677" s="7"/>
      <c r="E677" s="7"/>
      <c r="F677" s="7"/>
      <c r="G677" s="9"/>
      <c r="H677" s="7"/>
      <c r="I677" s="7"/>
      <c r="J677" s="7"/>
      <c r="K677" s="7"/>
      <c r="L677" s="7"/>
      <c r="M677" s="7"/>
      <c r="N677" s="11"/>
      <c r="O677" s="10"/>
      <c r="P677" s="10"/>
      <c r="Q677" s="10"/>
      <c r="R677" s="10"/>
      <c r="S677" s="10"/>
      <c r="T677" s="13"/>
      <c r="U677" s="14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1"/>
      <c r="AO677" s="10"/>
      <c r="AP677" s="14"/>
      <c r="AQ677" s="14"/>
      <c r="AR677" s="14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1"/>
      <c r="BM677" s="10"/>
      <c r="BN677" s="10"/>
      <c r="BO677" s="10"/>
      <c r="BP677" s="10"/>
      <c r="BQ677" s="10"/>
      <c r="BR677" s="14"/>
      <c r="BS677" s="14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4"/>
      <c r="CO677" s="11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4"/>
      <c r="DJ677" s="14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4"/>
      <c r="EF677" s="14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1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</row>
    <row r="678">
      <c r="A678" s="7"/>
      <c r="B678" s="8"/>
      <c r="C678" s="8"/>
      <c r="D678" s="7"/>
      <c r="E678" s="7"/>
      <c r="F678" s="7"/>
      <c r="G678" s="9"/>
      <c r="H678" s="7"/>
      <c r="I678" s="7"/>
      <c r="J678" s="7"/>
      <c r="K678" s="7"/>
      <c r="L678" s="7"/>
      <c r="M678" s="7"/>
      <c r="N678" s="11"/>
      <c r="O678" s="10"/>
      <c r="P678" s="10"/>
      <c r="Q678" s="10"/>
      <c r="R678" s="10"/>
      <c r="S678" s="10"/>
      <c r="T678" s="13"/>
      <c r="U678" s="14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1"/>
      <c r="AO678" s="10"/>
      <c r="AP678" s="14"/>
      <c r="AQ678" s="14"/>
      <c r="AR678" s="14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1"/>
      <c r="BM678" s="10"/>
      <c r="BN678" s="10"/>
      <c r="BO678" s="10"/>
      <c r="BP678" s="10"/>
      <c r="BQ678" s="10"/>
      <c r="BR678" s="14"/>
      <c r="BS678" s="14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4"/>
      <c r="CO678" s="11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4"/>
      <c r="DJ678" s="14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4"/>
      <c r="EF678" s="14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1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</row>
    <row r="679">
      <c r="A679" s="7"/>
      <c r="B679" s="8"/>
      <c r="C679" s="8"/>
      <c r="D679" s="7"/>
      <c r="E679" s="7"/>
      <c r="F679" s="7"/>
      <c r="G679" s="9"/>
      <c r="H679" s="7"/>
      <c r="I679" s="7"/>
      <c r="J679" s="7"/>
      <c r="K679" s="7"/>
      <c r="L679" s="7"/>
      <c r="M679" s="7"/>
      <c r="N679" s="11"/>
      <c r="O679" s="10"/>
      <c r="P679" s="10"/>
      <c r="Q679" s="10"/>
      <c r="R679" s="10"/>
      <c r="S679" s="10"/>
      <c r="T679" s="13"/>
      <c r="U679" s="14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1"/>
      <c r="AO679" s="10"/>
      <c r="AP679" s="14"/>
      <c r="AQ679" s="14"/>
      <c r="AR679" s="14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1"/>
      <c r="BM679" s="10"/>
      <c r="BN679" s="10"/>
      <c r="BO679" s="10"/>
      <c r="BP679" s="10"/>
      <c r="BQ679" s="10"/>
      <c r="BR679" s="14"/>
      <c r="BS679" s="14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4"/>
      <c r="CO679" s="11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4"/>
      <c r="DJ679" s="14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4"/>
      <c r="EF679" s="14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1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</row>
    <row r="680">
      <c r="A680" s="7"/>
      <c r="B680" s="8"/>
      <c r="C680" s="8"/>
      <c r="D680" s="7"/>
      <c r="E680" s="7"/>
      <c r="F680" s="7"/>
      <c r="G680" s="9"/>
      <c r="H680" s="7"/>
      <c r="I680" s="7"/>
      <c r="J680" s="7"/>
      <c r="K680" s="7"/>
      <c r="L680" s="7"/>
      <c r="M680" s="7"/>
      <c r="N680" s="11"/>
      <c r="O680" s="10"/>
      <c r="P680" s="10"/>
      <c r="Q680" s="10"/>
      <c r="R680" s="10"/>
      <c r="S680" s="10"/>
      <c r="T680" s="13"/>
      <c r="U680" s="14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1"/>
      <c r="AO680" s="10"/>
      <c r="AP680" s="14"/>
      <c r="AQ680" s="14"/>
      <c r="AR680" s="14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1"/>
      <c r="BM680" s="10"/>
      <c r="BN680" s="10"/>
      <c r="BO680" s="10"/>
      <c r="BP680" s="10"/>
      <c r="BQ680" s="10"/>
      <c r="BR680" s="14"/>
      <c r="BS680" s="14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4"/>
      <c r="CO680" s="11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4"/>
      <c r="DJ680" s="14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4"/>
      <c r="EF680" s="14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1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</row>
    <row r="681">
      <c r="A681" s="7"/>
      <c r="B681" s="8"/>
      <c r="C681" s="8"/>
      <c r="D681" s="7"/>
      <c r="E681" s="7"/>
      <c r="F681" s="7"/>
      <c r="G681" s="9"/>
      <c r="H681" s="7"/>
      <c r="I681" s="7"/>
      <c r="J681" s="7"/>
      <c r="K681" s="7"/>
      <c r="L681" s="7"/>
      <c r="M681" s="7"/>
      <c r="N681" s="11"/>
      <c r="O681" s="10"/>
      <c r="P681" s="10"/>
      <c r="Q681" s="10"/>
      <c r="R681" s="10"/>
      <c r="S681" s="10"/>
      <c r="T681" s="13"/>
      <c r="U681" s="14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1"/>
      <c r="AO681" s="10"/>
      <c r="AP681" s="14"/>
      <c r="AQ681" s="14"/>
      <c r="AR681" s="14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1"/>
      <c r="BM681" s="10"/>
      <c r="BN681" s="10"/>
      <c r="BO681" s="10"/>
      <c r="BP681" s="10"/>
      <c r="BQ681" s="10"/>
      <c r="BR681" s="14"/>
      <c r="BS681" s="14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4"/>
      <c r="CO681" s="11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4"/>
      <c r="DJ681" s="14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4"/>
      <c r="EF681" s="14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1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</row>
    <row r="682">
      <c r="A682" s="7"/>
      <c r="B682" s="8"/>
      <c r="C682" s="8"/>
      <c r="D682" s="7"/>
      <c r="E682" s="7"/>
      <c r="F682" s="7"/>
      <c r="G682" s="9"/>
      <c r="H682" s="7"/>
      <c r="I682" s="7"/>
      <c r="J682" s="7"/>
      <c r="K682" s="7"/>
      <c r="L682" s="7"/>
      <c r="M682" s="7"/>
      <c r="N682" s="11"/>
      <c r="O682" s="10"/>
      <c r="P682" s="10"/>
      <c r="Q682" s="10"/>
      <c r="R682" s="10"/>
      <c r="S682" s="10"/>
      <c r="T682" s="13"/>
      <c r="U682" s="14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1"/>
      <c r="AO682" s="10"/>
      <c r="AP682" s="14"/>
      <c r="AQ682" s="14"/>
      <c r="AR682" s="14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1"/>
      <c r="BM682" s="10"/>
      <c r="BN682" s="10"/>
      <c r="BO682" s="10"/>
      <c r="BP682" s="10"/>
      <c r="BQ682" s="10"/>
      <c r="BR682" s="14"/>
      <c r="BS682" s="14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4"/>
      <c r="CO682" s="11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4"/>
      <c r="DJ682" s="14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4"/>
      <c r="EF682" s="14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1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</row>
    <row r="683">
      <c r="A683" s="7"/>
      <c r="B683" s="8"/>
      <c r="C683" s="8"/>
      <c r="D683" s="7"/>
      <c r="E683" s="7"/>
      <c r="F683" s="7"/>
      <c r="G683" s="9"/>
      <c r="H683" s="7"/>
      <c r="I683" s="7"/>
      <c r="J683" s="7"/>
      <c r="K683" s="7"/>
      <c r="L683" s="7"/>
      <c r="M683" s="7"/>
      <c r="N683" s="11"/>
      <c r="O683" s="10"/>
      <c r="P683" s="10"/>
      <c r="Q683" s="10"/>
      <c r="R683" s="10"/>
      <c r="S683" s="10"/>
      <c r="T683" s="13"/>
      <c r="U683" s="14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1"/>
      <c r="AO683" s="10"/>
      <c r="AP683" s="14"/>
      <c r="AQ683" s="14"/>
      <c r="AR683" s="14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1"/>
      <c r="BM683" s="10"/>
      <c r="BN683" s="10"/>
      <c r="BO683" s="10"/>
      <c r="BP683" s="10"/>
      <c r="BQ683" s="10"/>
      <c r="BR683" s="14"/>
      <c r="BS683" s="14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4"/>
      <c r="CO683" s="11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4"/>
      <c r="DJ683" s="14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4"/>
      <c r="EF683" s="14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1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</row>
    <row r="684">
      <c r="A684" s="7"/>
      <c r="B684" s="8"/>
      <c r="C684" s="8"/>
      <c r="D684" s="7"/>
      <c r="E684" s="7"/>
      <c r="F684" s="7"/>
      <c r="G684" s="9"/>
      <c r="H684" s="7"/>
      <c r="I684" s="7"/>
      <c r="J684" s="7"/>
      <c r="K684" s="7"/>
      <c r="L684" s="7"/>
      <c r="M684" s="7"/>
      <c r="N684" s="11"/>
      <c r="O684" s="10"/>
      <c r="P684" s="10"/>
      <c r="Q684" s="10"/>
      <c r="R684" s="10"/>
      <c r="S684" s="10"/>
      <c r="T684" s="13"/>
      <c r="U684" s="14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1"/>
      <c r="AO684" s="10"/>
      <c r="AP684" s="14"/>
      <c r="AQ684" s="14"/>
      <c r="AR684" s="14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1"/>
      <c r="BM684" s="10"/>
      <c r="BN684" s="10"/>
      <c r="BO684" s="10"/>
      <c r="BP684" s="10"/>
      <c r="BQ684" s="10"/>
      <c r="BR684" s="14"/>
      <c r="BS684" s="14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4"/>
      <c r="CO684" s="11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4"/>
      <c r="DJ684" s="14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4"/>
      <c r="EF684" s="14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1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</row>
    <row r="685">
      <c r="A685" s="7"/>
      <c r="B685" s="8"/>
      <c r="C685" s="8"/>
      <c r="D685" s="7"/>
      <c r="E685" s="7"/>
      <c r="F685" s="7"/>
      <c r="G685" s="9"/>
      <c r="H685" s="7"/>
      <c r="I685" s="7"/>
      <c r="J685" s="7"/>
      <c r="K685" s="7"/>
      <c r="L685" s="7"/>
      <c r="M685" s="7"/>
      <c r="N685" s="11"/>
      <c r="O685" s="10"/>
      <c r="P685" s="10"/>
      <c r="Q685" s="10"/>
      <c r="R685" s="10"/>
      <c r="S685" s="10"/>
      <c r="T685" s="13"/>
      <c r="U685" s="14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1"/>
      <c r="AO685" s="10"/>
      <c r="AP685" s="14"/>
      <c r="AQ685" s="14"/>
      <c r="AR685" s="14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1"/>
      <c r="BM685" s="10"/>
      <c r="BN685" s="10"/>
      <c r="BO685" s="10"/>
      <c r="BP685" s="10"/>
      <c r="BQ685" s="10"/>
      <c r="BR685" s="14"/>
      <c r="BS685" s="14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4"/>
      <c r="CO685" s="11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4"/>
      <c r="DJ685" s="14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4"/>
      <c r="EF685" s="14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1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</row>
    <row r="686">
      <c r="A686" s="7"/>
      <c r="B686" s="8"/>
      <c r="C686" s="8"/>
      <c r="D686" s="7"/>
      <c r="E686" s="7"/>
      <c r="F686" s="7"/>
      <c r="G686" s="9"/>
      <c r="H686" s="7"/>
      <c r="I686" s="7"/>
      <c r="J686" s="7"/>
      <c r="K686" s="7"/>
      <c r="L686" s="7"/>
      <c r="M686" s="7"/>
      <c r="N686" s="11"/>
      <c r="O686" s="10"/>
      <c r="P686" s="10"/>
      <c r="Q686" s="10"/>
      <c r="R686" s="10"/>
      <c r="S686" s="10"/>
      <c r="T686" s="13"/>
      <c r="U686" s="14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1"/>
      <c r="AO686" s="10"/>
      <c r="AP686" s="14"/>
      <c r="AQ686" s="14"/>
      <c r="AR686" s="14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1"/>
      <c r="BM686" s="10"/>
      <c r="BN686" s="10"/>
      <c r="BO686" s="10"/>
      <c r="BP686" s="10"/>
      <c r="BQ686" s="10"/>
      <c r="BR686" s="14"/>
      <c r="BS686" s="14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4"/>
      <c r="CO686" s="11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4"/>
      <c r="DJ686" s="14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4"/>
      <c r="EF686" s="14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1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</row>
    <row r="687">
      <c r="A687" s="7"/>
      <c r="B687" s="8"/>
      <c r="C687" s="8"/>
      <c r="D687" s="7"/>
      <c r="E687" s="7"/>
      <c r="F687" s="7"/>
      <c r="G687" s="9"/>
      <c r="H687" s="7"/>
      <c r="I687" s="7"/>
      <c r="J687" s="7"/>
      <c r="K687" s="7"/>
      <c r="L687" s="7"/>
      <c r="M687" s="7"/>
      <c r="N687" s="11"/>
      <c r="O687" s="10"/>
      <c r="P687" s="10"/>
      <c r="Q687" s="10"/>
      <c r="R687" s="10"/>
      <c r="S687" s="10"/>
      <c r="T687" s="13"/>
      <c r="U687" s="14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1"/>
      <c r="AO687" s="10"/>
      <c r="AP687" s="14"/>
      <c r="AQ687" s="14"/>
      <c r="AR687" s="14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1"/>
      <c r="BM687" s="10"/>
      <c r="BN687" s="10"/>
      <c r="BO687" s="10"/>
      <c r="BP687" s="10"/>
      <c r="BQ687" s="10"/>
      <c r="BR687" s="14"/>
      <c r="BS687" s="14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4"/>
      <c r="CO687" s="11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4"/>
      <c r="DJ687" s="14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4"/>
      <c r="EF687" s="14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1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</row>
    <row r="688">
      <c r="A688" s="7"/>
      <c r="B688" s="8"/>
      <c r="C688" s="8"/>
      <c r="D688" s="7"/>
      <c r="E688" s="7"/>
      <c r="F688" s="7"/>
      <c r="G688" s="9"/>
      <c r="H688" s="7"/>
      <c r="I688" s="7"/>
      <c r="J688" s="7"/>
      <c r="K688" s="7"/>
      <c r="L688" s="7"/>
      <c r="M688" s="7"/>
      <c r="N688" s="11"/>
      <c r="O688" s="10"/>
      <c r="P688" s="10"/>
      <c r="Q688" s="10"/>
      <c r="R688" s="10"/>
      <c r="S688" s="10"/>
      <c r="T688" s="13"/>
      <c r="U688" s="14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1"/>
      <c r="AO688" s="10"/>
      <c r="AP688" s="14"/>
      <c r="AQ688" s="14"/>
      <c r="AR688" s="14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1"/>
      <c r="BM688" s="10"/>
      <c r="BN688" s="10"/>
      <c r="BO688" s="10"/>
      <c r="BP688" s="10"/>
      <c r="BQ688" s="10"/>
      <c r="BR688" s="14"/>
      <c r="BS688" s="14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4"/>
      <c r="CO688" s="11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4"/>
      <c r="DJ688" s="14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4"/>
      <c r="EF688" s="14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1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</row>
    <row r="689">
      <c r="A689" s="7"/>
      <c r="B689" s="8"/>
      <c r="C689" s="8"/>
      <c r="D689" s="7"/>
      <c r="E689" s="7"/>
      <c r="F689" s="7"/>
      <c r="G689" s="9"/>
      <c r="H689" s="7"/>
      <c r="I689" s="7"/>
      <c r="J689" s="7"/>
      <c r="K689" s="7"/>
      <c r="L689" s="7"/>
      <c r="M689" s="7"/>
      <c r="N689" s="11"/>
      <c r="O689" s="10"/>
      <c r="P689" s="10"/>
      <c r="Q689" s="10"/>
      <c r="R689" s="10"/>
      <c r="S689" s="10"/>
      <c r="T689" s="13"/>
      <c r="U689" s="14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1"/>
      <c r="AO689" s="10"/>
      <c r="AP689" s="14"/>
      <c r="AQ689" s="14"/>
      <c r="AR689" s="14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1"/>
      <c r="BM689" s="10"/>
      <c r="BN689" s="10"/>
      <c r="BO689" s="10"/>
      <c r="BP689" s="10"/>
      <c r="BQ689" s="10"/>
      <c r="BR689" s="14"/>
      <c r="BS689" s="14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4"/>
      <c r="CO689" s="11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4"/>
      <c r="DJ689" s="14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4"/>
      <c r="EF689" s="14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1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</row>
    <row r="690">
      <c r="A690" s="7"/>
      <c r="B690" s="8"/>
      <c r="C690" s="8"/>
      <c r="D690" s="7"/>
      <c r="E690" s="7"/>
      <c r="F690" s="7"/>
      <c r="G690" s="9"/>
      <c r="H690" s="7"/>
      <c r="I690" s="7"/>
      <c r="J690" s="7"/>
      <c r="K690" s="7"/>
      <c r="L690" s="7"/>
      <c r="M690" s="7"/>
      <c r="N690" s="11"/>
      <c r="O690" s="10"/>
      <c r="P690" s="10"/>
      <c r="Q690" s="10"/>
      <c r="R690" s="10"/>
      <c r="S690" s="10"/>
      <c r="T690" s="13"/>
      <c r="U690" s="14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1"/>
      <c r="AO690" s="10"/>
      <c r="AP690" s="14"/>
      <c r="AQ690" s="14"/>
      <c r="AR690" s="14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1"/>
      <c r="BM690" s="10"/>
      <c r="BN690" s="10"/>
      <c r="BO690" s="10"/>
      <c r="BP690" s="10"/>
      <c r="BQ690" s="10"/>
      <c r="BR690" s="14"/>
      <c r="BS690" s="14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4"/>
      <c r="CO690" s="11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4"/>
      <c r="DJ690" s="14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4"/>
      <c r="EF690" s="14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1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</row>
    <row r="691">
      <c r="A691" s="7"/>
      <c r="B691" s="8"/>
      <c r="C691" s="8"/>
      <c r="D691" s="7"/>
      <c r="E691" s="7"/>
      <c r="F691" s="7"/>
      <c r="G691" s="9"/>
      <c r="H691" s="7"/>
      <c r="I691" s="7"/>
      <c r="J691" s="7"/>
      <c r="K691" s="7"/>
      <c r="L691" s="7"/>
      <c r="M691" s="7"/>
      <c r="N691" s="11"/>
      <c r="O691" s="10"/>
      <c r="P691" s="10"/>
      <c r="Q691" s="10"/>
      <c r="R691" s="10"/>
      <c r="S691" s="10"/>
      <c r="T691" s="13"/>
      <c r="U691" s="14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1"/>
      <c r="AO691" s="10"/>
      <c r="AP691" s="14"/>
      <c r="AQ691" s="14"/>
      <c r="AR691" s="14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1"/>
      <c r="BM691" s="10"/>
      <c r="BN691" s="10"/>
      <c r="BO691" s="10"/>
      <c r="BP691" s="10"/>
      <c r="BQ691" s="10"/>
      <c r="BR691" s="14"/>
      <c r="BS691" s="14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4"/>
      <c r="CO691" s="11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4"/>
      <c r="DJ691" s="14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4"/>
      <c r="EF691" s="14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1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</row>
    <row r="692">
      <c r="A692" s="7"/>
      <c r="B692" s="8"/>
      <c r="C692" s="8"/>
      <c r="D692" s="7"/>
      <c r="E692" s="7"/>
      <c r="F692" s="7"/>
      <c r="G692" s="9"/>
      <c r="H692" s="7"/>
      <c r="I692" s="7"/>
      <c r="J692" s="7"/>
      <c r="K692" s="7"/>
      <c r="L692" s="7"/>
      <c r="M692" s="7"/>
      <c r="N692" s="11"/>
      <c r="O692" s="10"/>
      <c r="P692" s="10"/>
      <c r="Q692" s="10"/>
      <c r="R692" s="10"/>
      <c r="S692" s="10"/>
      <c r="T692" s="13"/>
      <c r="U692" s="14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1"/>
      <c r="AO692" s="10"/>
      <c r="AP692" s="14"/>
      <c r="AQ692" s="14"/>
      <c r="AR692" s="14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1"/>
      <c r="BM692" s="10"/>
      <c r="BN692" s="10"/>
      <c r="BO692" s="10"/>
      <c r="BP692" s="10"/>
      <c r="BQ692" s="10"/>
      <c r="BR692" s="14"/>
      <c r="BS692" s="14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4"/>
      <c r="CO692" s="11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4"/>
      <c r="DJ692" s="14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4"/>
      <c r="EF692" s="14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1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</row>
    <row r="693">
      <c r="A693" s="7"/>
      <c r="B693" s="8"/>
      <c r="C693" s="8"/>
      <c r="D693" s="7"/>
      <c r="E693" s="7"/>
      <c r="F693" s="7"/>
      <c r="G693" s="9"/>
      <c r="H693" s="7"/>
      <c r="I693" s="7"/>
      <c r="J693" s="7"/>
      <c r="K693" s="7"/>
      <c r="L693" s="7"/>
      <c r="M693" s="7"/>
      <c r="N693" s="11"/>
      <c r="O693" s="10"/>
      <c r="P693" s="10"/>
      <c r="Q693" s="10"/>
      <c r="R693" s="10"/>
      <c r="S693" s="10"/>
      <c r="T693" s="13"/>
      <c r="U693" s="14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1"/>
      <c r="AO693" s="10"/>
      <c r="AP693" s="14"/>
      <c r="AQ693" s="14"/>
      <c r="AR693" s="14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1"/>
      <c r="BM693" s="10"/>
      <c r="BN693" s="10"/>
      <c r="BO693" s="10"/>
      <c r="BP693" s="10"/>
      <c r="BQ693" s="10"/>
      <c r="BR693" s="14"/>
      <c r="BS693" s="14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4"/>
      <c r="CO693" s="11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4"/>
      <c r="DJ693" s="14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4"/>
      <c r="EF693" s="14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1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</row>
    <row r="694">
      <c r="A694" s="7"/>
      <c r="B694" s="8"/>
      <c r="C694" s="8"/>
      <c r="D694" s="7"/>
      <c r="E694" s="7"/>
      <c r="F694" s="7"/>
      <c r="G694" s="9"/>
      <c r="H694" s="7"/>
      <c r="I694" s="7"/>
      <c r="J694" s="7"/>
      <c r="K694" s="7"/>
      <c r="L694" s="7"/>
      <c r="M694" s="7"/>
      <c r="N694" s="11"/>
      <c r="O694" s="10"/>
      <c r="P694" s="10"/>
      <c r="Q694" s="10"/>
      <c r="R694" s="10"/>
      <c r="S694" s="10"/>
      <c r="T694" s="13"/>
      <c r="U694" s="14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1"/>
      <c r="AO694" s="10"/>
      <c r="AP694" s="14"/>
      <c r="AQ694" s="14"/>
      <c r="AR694" s="14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1"/>
      <c r="BM694" s="10"/>
      <c r="BN694" s="10"/>
      <c r="BO694" s="10"/>
      <c r="BP694" s="10"/>
      <c r="BQ694" s="10"/>
      <c r="BR694" s="14"/>
      <c r="BS694" s="14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4"/>
      <c r="CO694" s="11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4"/>
      <c r="DJ694" s="14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4"/>
      <c r="EF694" s="14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1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</row>
    <row r="695">
      <c r="A695" s="7"/>
      <c r="B695" s="8"/>
      <c r="C695" s="8"/>
      <c r="D695" s="7"/>
      <c r="E695" s="7"/>
      <c r="F695" s="7"/>
      <c r="G695" s="9"/>
      <c r="H695" s="7"/>
      <c r="I695" s="7"/>
      <c r="J695" s="7"/>
      <c r="K695" s="7"/>
      <c r="L695" s="7"/>
      <c r="M695" s="7"/>
      <c r="N695" s="11"/>
      <c r="O695" s="10"/>
      <c r="P695" s="10"/>
      <c r="Q695" s="10"/>
      <c r="R695" s="10"/>
      <c r="S695" s="10"/>
      <c r="T695" s="13"/>
      <c r="U695" s="14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1"/>
      <c r="AO695" s="10"/>
      <c r="AP695" s="14"/>
      <c r="AQ695" s="14"/>
      <c r="AR695" s="14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1"/>
      <c r="BM695" s="10"/>
      <c r="BN695" s="10"/>
      <c r="BO695" s="10"/>
      <c r="BP695" s="10"/>
      <c r="BQ695" s="10"/>
      <c r="BR695" s="14"/>
      <c r="BS695" s="14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4"/>
      <c r="CO695" s="11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4"/>
      <c r="DJ695" s="14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4"/>
      <c r="EF695" s="14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1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</row>
    <row r="696">
      <c r="A696" s="7"/>
      <c r="B696" s="8"/>
      <c r="C696" s="8"/>
      <c r="D696" s="7"/>
      <c r="E696" s="7"/>
      <c r="F696" s="7"/>
      <c r="G696" s="9"/>
      <c r="H696" s="7"/>
      <c r="I696" s="7"/>
      <c r="J696" s="7"/>
      <c r="K696" s="7"/>
      <c r="L696" s="7"/>
      <c r="M696" s="7"/>
      <c r="N696" s="11"/>
      <c r="O696" s="10"/>
      <c r="P696" s="10"/>
      <c r="Q696" s="10"/>
      <c r="R696" s="10"/>
      <c r="S696" s="10"/>
      <c r="T696" s="13"/>
      <c r="U696" s="14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1"/>
      <c r="AO696" s="10"/>
      <c r="AP696" s="14"/>
      <c r="AQ696" s="14"/>
      <c r="AR696" s="14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1"/>
      <c r="BM696" s="10"/>
      <c r="BN696" s="10"/>
      <c r="BO696" s="10"/>
      <c r="BP696" s="10"/>
      <c r="BQ696" s="10"/>
      <c r="BR696" s="14"/>
      <c r="BS696" s="14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4"/>
      <c r="CO696" s="11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4"/>
      <c r="DJ696" s="14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4"/>
      <c r="EF696" s="14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1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</row>
    <row r="697">
      <c r="A697" s="7"/>
      <c r="B697" s="8"/>
      <c r="C697" s="8"/>
      <c r="D697" s="7"/>
      <c r="E697" s="7"/>
      <c r="F697" s="7"/>
      <c r="G697" s="9"/>
      <c r="H697" s="7"/>
      <c r="I697" s="7"/>
      <c r="J697" s="7"/>
      <c r="K697" s="7"/>
      <c r="L697" s="7"/>
      <c r="M697" s="7"/>
      <c r="N697" s="11"/>
      <c r="O697" s="10"/>
      <c r="P697" s="10"/>
      <c r="Q697" s="10"/>
      <c r="R697" s="10"/>
      <c r="S697" s="10"/>
      <c r="T697" s="13"/>
      <c r="U697" s="14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1"/>
      <c r="AO697" s="10"/>
      <c r="AP697" s="14"/>
      <c r="AQ697" s="14"/>
      <c r="AR697" s="14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1"/>
      <c r="BM697" s="10"/>
      <c r="BN697" s="10"/>
      <c r="BO697" s="10"/>
      <c r="BP697" s="10"/>
      <c r="BQ697" s="10"/>
      <c r="BR697" s="14"/>
      <c r="BS697" s="14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4"/>
      <c r="CO697" s="11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4"/>
      <c r="DJ697" s="14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4"/>
      <c r="EF697" s="14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1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</row>
    <row r="698">
      <c r="A698" s="7"/>
      <c r="B698" s="8"/>
      <c r="C698" s="8"/>
      <c r="D698" s="7"/>
      <c r="E698" s="7"/>
      <c r="F698" s="7"/>
      <c r="G698" s="9"/>
      <c r="H698" s="7"/>
      <c r="I698" s="7"/>
      <c r="J698" s="7"/>
      <c r="K698" s="7"/>
      <c r="L698" s="7"/>
      <c r="M698" s="7"/>
      <c r="N698" s="11"/>
      <c r="O698" s="10"/>
      <c r="P698" s="10"/>
      <c r="Q698" s="10"/>
      <c r="R698" s="10"/>
      <c r="S698" s="10"/>
      <c r="T698" s="13"/>
      <c r="U698" s="14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1"/>
      <c r="AO698" s="10"/>
      <c r="AP698" s="14"/>
      <c r="AQ698" s="14"/>
      <c r="AR698" s="14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1"/>
      <c r="BM698" s="10"/>
      <c r="BN698" s="10"/>
      <c r="BO698" s="10"/>
      <c r="BP698" s="10"/>
      <c r="BQ698" s="10"/>
      <c r="BR698" s="14"/>
      <c r="BS698" s="14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4"/>
      <c r="CO698" s="11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4"/>
      <c r="DJ698" s="14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4"/>
      <c r="EF698" s="14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1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</row>
    <row r="699">
      <c r="A699" s="7"/>
      <c r="B699" s="8"/>
      <c r="C699" s="8"/>
      <c r="D699" s="7"/>
      <c r="E699" s="7"/>
      <c r="F699" s="7"/>
      <c r="G699" s="9"/>
      <c r="H699" s="7"/>
      <c r="I699" s="7"/>
      <c r="J699" s="7"/>
      <c r="K699" s="7"/>
      <c r="L699" s="7"/>
      <c r="M699" s="7"/>
      <c r="N699" s="11"/>
      <c r="O699" s="10"/>
      <c r="P699" s="10"/>
      <c r="Q699" s="10"/>
      <c r="R699" s="10"/>
      <c r="S699" s="10"/>
      <c r="T699" s="13"/>
      <c r="U699" s="14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1"/>
      <c r="AO699" s="10"/>
      <c r="AP699" s="14"/>
      <c r="AQ699" s="14"/>
      <c r="AR699" s="14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1"/>
      <c r="BM699" s="10"/>
      <c r="BN699" s="10"/>
      <c r="BO699" s="10"/>
      <c r="BP699" s="10"/>
      <c r="BQ699" s="10"/>
      <c r="BR699" s="14"/>
      <c r="BS699" s="14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4"/>
      <c r="CO699" s="11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4"/>
      <c r="DJ699" s="14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4"/>
      <c r="EF699" s="14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1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</row>
    <row r="700">
      <c r="A700" s="7"/>
      <c r="B700" s="8"/>
      <c r="C700" s="8"/>
      <c r="D700" s="7"/>
      <c r="E700" s="7"/>
      <c r="F700" s="7"/>
      <c r="G700" s="9"/>
      <c r="H700" s="7"/>
      <c r="I700" s="7"/>
      <c r="J700" s="7"/>
      <c r="K700" s="7"/>
      <c r="L700" s="7"/>
      <c r="M700" s="7"/>
      <c r="N700" s="11"/>
      <c r="O700" s="10"/>
      <c r="P700" s="10"/>
      <c r="Q700" s="10"/>
      <c r="R700" s="10"/>
      <c r="S700" s="10"/>
      <c r="T700" s="13"/>
      <c r="U700" s="14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1"/>
      <c r="AO700" s="10"/>
      <c r="AP700" s="14"/>
      <c r="AQ700" s="14"/>
      <c r="AR700" s="14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1"/>
      <c r="BM700" s="10"/>
      <c r="BN700" s="10"/>
      <c r="BO700" s="10"/>
      <c r="BP700" s="10"/>
      <c r="BQ700" s="10"/>
      <c r="BR700" s="14"/>
      <c r="BS700" s="14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4"/>
      <c r="CO700" s="11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4"/>
      <c r="DJ700" s="14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4"/>
      <c r="EF700" s="14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1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</row>
    <row r="701">
      <c r="A701" s="7"/>
      <c r="B701" s="8"/>
      <c r="C701" s="8"/>
      <c r="D701" s="7"/>
      <c r="E701" s="7"/>
      <c r="F701" s="7"/>
      <c r="G701" s="9"/>
      <c r="H701" s="7"/>
      <c r="I701" s="7"/>
      <c r="J701" s="7"/>
      <c r="K701" s="7"/>
      <c r="L701" s="7"/>
      <c r="M701" s="7"/>
      <c r="N701" s="11"/>
      <c r="O701" s="10"/>
      <c r="P701" s="10"/>
      <c r="Q701" s="10"/>
      <c r="R701" s="10"/>
      <c r="S701" s="10"/>
      <c r="T701" s="13"/>
      <c r="U701" s="14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1"/>
      <c r="AO701" s="10"/>
      <c r="AP701" s="14"/>
      <c r="AQ701" s="14"/>
      <c r="AR701" s="14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1"/>
      <c r="BM701" s="10"/>
      <c r="BN701" s="10"/>
      <c r="BO701" s="10"/>
      <c r="BP701" s="10"/>
      <c r="BQ701" s="10"/>
      <c r="BR701" s="14"/>
      <c r="BS701" s="14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4"/>
      <c r="CO701" s="11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4"/>
      <c r="DJ701" s="14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4"/>
      <c r="EF701" s="14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1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</row>
    <row r="702">
      <c r="A702" s="7"/>
      <c r="B702" s="8"/>
      <c r="C702" s="8"/>
      <c r="D702" s="7"/>
      <c r="E702" s="7"/>
      <c r="F702" s="7"/>
      <c r="G702" s="9"/>
      <c r="H702" s="7"/>
      <c r="I702" s="7"/>
      <c r="J702" s="7"/>
      <c r="K702" s="7"/>
      <c r="L702" s="7"/>
      <c r="M702" s="7"/>
      <c r="N702" s="11"/>
      <c r="O702" s="10"/>
      <c r="P702" s="10"/>
      <c r="Q702" s="10"/>
      <c r="R702" s="10"/>
      <c r="S702" s="10"/>
      <c r="T702" s="13"/>
      <c r="U702" s="14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1"/>
      <c r="AO702" s="10"/>
      <c r="AP702" s="14"/>
      <c r="AQ702" s="14"/>
      <c r="AR702" s="14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1"/>
      <c r="BM702" s="10"/>
      <c r="BN702" s="10"/>
      <c r="BO702" s="10"/>
      <c r="BP702" s="10"/>
      <c r="BQ702" s="10"/>
      <c r="BR702" s="14"/>
      <c r="BS702" s="14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4"/>
      <c r="CO702" s="11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4"/>
      <c r="DJ702" s="14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4"/>
      <c r="EF702" s="14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1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</row>
    <row r="703">
      <c r="A703" s="7"/>
      <c r="B703" s="8"/>
      <c r="C703" s="8"/>
      <c r="D703" s="7"/>
      <c r="E703" s="7"/>
      <c r="F703" s="7"/>
      <c r="G703" s="9"/>
      <c r="H703" s="7"/>
      <c r="I703" s="7"/>
      <c r="J703" s="7"/>
      <c r="K703" s="7"/>
      <c r="L703" s="7"/>
      <c r="M703" s="7"/>
      <c r="N703" s="11"/>
      <c r="O703" s="10"/>
      <c r="P703" s="10"/>
      <c r="Q703" s="10"/>
      <c r="R703" s="10"/>
      <c r="S703" s="10"/>
      <c r="T703" s="13"/>
      <c r="U703" s="14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1"/>
      <c r="AO703" s="10"/>
      <c r="AP703" s="14"/>
      <c r="AQ703" s="14"/>
      <c r="AR703" s="14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1"/>
      <c r="BM703" s="10"/>
      <c r="BN703" s="10"/>
      <c r="BO703" s="10"/>
      <c r="BP703" s="10"/>
      <c r="BQ703" s="10"/>
      <c r="BR703" s="14"/>
      <c r="BS703" s="14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4"/>
      <c r="CO703" s="11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4"/>
      <c r="DJ703" s="14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4"/>
      <c r="EF703" s="14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1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</row>
    <row r="704">
      <c r="A704" s="7"/>
      <c r="B704" s="8"/>
      <c r="C704" s="8"/>
      <c r="D704" s="7"/>
      <c r="E704" s="7"/>
      <c r="F704" s="7"/>
      <c r="G704" s="9"/>
      <c r="H704" s="7"/>
      <c r="I704" s="7"/>
      <c r="J704" s="7"/>
      <c r="K704" s="7"/>
      <c r="L704" s="7"/>
      <c r="M704" s="7"/>
      <c r="N704" s="11"/>
      <c r="O704" s="10"/>
      <c r="P704" s="10"/>
      <c r="Q704" s="10"/>
      <c r="R704" s="10"/>
      <c r="S704" s="10"/>
      <c r="T704" s="13"/>
      <c r="U704" s="14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1"/>
      <c r="AO704" s="10"/>
      <c r="AP704" s="14"/>
      <c r="AQ704" s="14"/>
      <c r="AR704" s="14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1"/>
      <c r="BM704" s="10"/>
      <c r="BN704" s="10"/>
      <c r="BO704" s="10"/>
      <c r="BP704" s="10"/>
      <c r="BQ704" s="10"/>
      <c r="BR704" s="14"/>
      <c r="BS704" s="14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4"/>
      <c r="CO704" s="11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4"/>
      <c r="DJ704" s="14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4"/>
      <c r="EF704" s="14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1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</row>
    <row r="705">
      <c r="A705" s="7"/>
      <c r="B705" s="8"/>
      <c r="C705" s="8"/>
      <c r="D705" s="7"/>
      <c r="E705" s="7"/>
      <c r="F705" s="7"/>
      <c r="G705" s="9"/>
      <c r="H705" s="7"/>
      <c r="I705" s="7"/>
      <c r="J705" s="7"/>
      <c r="K705" s="7"/>
      <c r="L705" s="7"/>
      <c r="M705" s="7"/>
      <c r="N705" s="11"/>
      <c r="O705" s="10"/>
      <c r="P705" s="10"/>
      <c r="Q705" s="10"/>
      <c r="R705" s="10"/>
      <c r="S705" s="10"/>
      <c r="T705" s="13"/>
      <c r="U705" s="14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1"/>
      <c r="AO705" s="10"/>
      <c r="AP705" s="14"/>
      <c r="AQ705" s="14"/>
      <c r="AR705" s="14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1"/>
      <c r="BM705" s="10"/>
      <c r="BN705" s="10"/>
      <c r="BO705" s="10"/>
      <c r="BP705" s="10"/>
      <c r="BQ705" s="10"/>
      <c r="BR705" s="14"/>
      <c r="BS705" s="14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4"/>
      <c r="CO705" s="11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4"/>
      <c r="DJ705" s="14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4"/>
      <c r="EF705" s="14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1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</row>
    <row r="706">
      <c r="A706" s="7"/>
      <c r="B706" s="8"/>
      <c r="C706" s="8"/>
      <c r="D706" s="7"/>
      <c r="E706" s="7"/>
      <c r="F706" s="7"/>
      <c r="G706" s="9"/>
      <c r="H706" s="7"/>
      <c r="I706" s="7"/>
      <c r="J706" s="7"/>
      <c r="K706" s="7"/>
      <c r="L706" s="7"/>
      <c r="M706" s="7"/>
      <c r="N706" s="11"/>
      <c r="O706" s="10"/>
      <c r="P706" s="10"/>
      <c r="Q706" s="10"/>
      <c r="R706" s="10"/>
      <c r="S706" s="10"/>
      <c r="T706" s="13"/>
      <c r="U706" s="14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1"/>
      <c r="AO706" s="10"/>
      <c r="AP706" s="14"/>
      <c r="AQ706" s="14"/>
      <c r="AR706" s="14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1"/>
      <c r="BM706" s="10"/>
      <c r="BN706" s="10"/>
      <c r="BO706" s="10"/>
      <c r="BP706" s="10"/>
      <c r="BQ706" s="10"/>
      <c r="BR706" s="14"/>
      <c r="BS706" s="14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4"/>
      <c r="CO706" s="11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4"/>
      <c r="DJ706" s="14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4"/>
      <c r="EF706" s="14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1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</row>
    <row r="707">
      <c r="A707" s="7"/>
      <c r="B707" s="8"/>
      <c r="C707" s="8"/>
      <c r="D707" s="7"/>
      <c r="E707" s="7"/>
      <c r="F707" s="7"/>
      <c r="G707" s="9"/>
      <c r="H707" s="7"/>
      <c r="I707" s="7"/>
      <c r="J707" s="7"/>
      <c r="K707" s="7"/>
      <c r="L707" s="7"/>
      <c r="M707" s="7"/>
      <c r="N707" s="11"/>
      <c r="O707" s="10"/>
      <c r="P707" s="10"/>
      <c r="Q707" s="10"/>
      <c r="R707" s="10"/>
      <c r="S707" s="10"/>
      <c r="T707" s="13"/>
      <c r="U707" s="14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1"/>
      <c r="AO707" s="10"/>
      <c r="AP707" s="14"/>
      <c r="AQ707" s="14"/>
      <c r="AR707" s="14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1"/>
      <c r="BM707" s="10"/>
      <c r="BN707" s="10"/>
      <c r="BO707" s="10"/>
      <c r="BP707" s="10"/>
      <c r="BQ707" s="10"/>
      <c r="BR707" s="14"/>
      <c r="BS707" s="14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4"/>
      <c r="CO707" s="11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4"/>
      <c r="DJ707" s="14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4"/>
      <c r="EF707" s="14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1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</row>
    <row r="708">
      <c r="A708" s="7"/>
      <c r="B708" s="8"/>
      <c r="C708" s="8"/>
      <c r="D708" s="7"/>
      <c r="E708" s="7"/>
      <c r="F708" s="7"/>
      <c r="G708" s="9"/>
      <c r="H708" s="7"/>
      <c r="I708" s="7"/>
      <c r="J708" s="7"/>
      <c r="K708" s="7"/>
      <c r="L708" s="7"/>
      <c r="M708" s="7"/>
      <c r="N708" s="11"/>
      <c r="O708" s="10"/>
      <c r="P708" s="10"/>
      <c r="Q708" s="10"/>
      <c r="R708" s="10"/>
      <c r="S708" s="10"/>
      <c r="T708" s="13"/>
      <c r="U708" s="14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1"/>
      <c r="AO708" s="10"/>
      <c r="AP708" s="14"/>
      <c r="AQ708" s="14"/>
      <c r="AR708" s="14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1"/>
      <c r="BM708" s="10"/>
      <c r="BN708" s="10"/>
      <c r="BO708" s="10"/>
      <c r="BP708" s="10"/>
      <c r="BQ708" s="10"/>
      <c r="BR708" s="14"/>
      <c r="BS708" s="14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4"/>
      <c r="CO708" s="11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4"/>
      <c r="DJ708" s="14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4"/>
      <c r="EF708" s="14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1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</row>
    <row r="709">
      <c r="A709" s="7"/>
      <c r="B709" s="8"/>
      <c r="C709" s="8"/>
      <c r="D709" s="7"/>
      <c r="E709" s="7"/>
      <c r="F709" s="7"/>
      <c r="G709" s="9"/>
      <c r="H709" s="7"/>
      <c r="I709" s="7"/>
      <c r="J709" s="7"/>
      <c r="K709" s="7"/>
      <c r="L709" s="7"/>
      <c r="M709" s="7"/>
      <c r="N709" s="11"/>
      <c r="O709" s="10"/>
      <c r="P709" s="10"/>
      <c r="Q709" s="10"/>
      <c r="R709" s="10"/>
      <c r="S709" s="10"/>
      <c r="T709" s="13"/>
      <c r="U709" s="14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1"/>
      <c r="AO709" s="10"/>
      <c r="AP709" s="14"/>
      <c r="AQ709" s="14"/>
      <c r="AR709" s="14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1"/>
      <c r="BM709" s="10"/>
      <c r="BN709" s="10"/>
      <c r="BO709" s="10"/>
      <c r="BP709" s="10"/>
      <c r="BQ709" s="10"/>
      <c r="BR709" s="14"/>
      <c r="BS709" s="14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4"/>
      <c r="CO709" s="11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4"/>
      <c r="DJ709" s="14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4"/>
      <c r="EF709" s="14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1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</row>
    <row r="710">
      <c r="A710" s="7"/>
      <c r="B710" s="8"/>
      <c r="C710" s="8"/>
      <c r="D710" s="7"/>
      <c r="E710" s="7"/>
      <c r="F710" s="7"/>
      <c r="G710" s="9"/>
      <c r="H710" s="7"/>
      <c r="I710" s="7"/>
      <c r="J710" s="7"/>
      <c r="K710" s="7"/>
      <c r="L710" s="7"/>
      <c r="M710" s="7"/>
      <c r="N710" s="11"/>
      <c r="O710" s="10"/>
      <c r="P710" s="10"/>
      <c r="Q710" s="10"/>
      <c r="R710" s="10"/>
      <c r="S710" s="10"/>
      <c r="T710" s="13"/>
      <c r="U710" s="14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1"/>
      <c r="AO710" s="10"/>
      <c r="AP710" s="14"/>
      <c r="AQ710" s="14"/>
      <c r="AR710" s="14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1"/>
      <c r="BM710" s="10"/>
      <c r="BN710" s="10"/>
      <c r="BO710" s="10"/>
      <c r="BP710" s="10"/>
      <c r="BQ710" s="10"/>
      <c r="BR710" s="14"/>
      <c r="BS710" s="14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4"/>
      <c r="CO710" s="11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4"/>
      <c r="DJ710" s="14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4"/>
      <c r="EF710" s="14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1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</row>
    <row r="711">
      <c r="A711" s="7"/>
      <c r="B711" s="8"/>
      <c r="C711" s="8"/>
      <c r="D711" s="7"/>
      <c r="E711" s="7"/>
      <c r="F711" s="7"/>
      <c r="G711" s="9"/>
      <c r="H711" s="7"/>
      <c r="I711" s="7"/>
      <c r="J711" s="7"/>
      <c r="K711" s="7"/>
      <c r="L711" s="7"/>
      <c r="M711" s="7"/>
      <c r="N711" s="11"/>
      <c r="O711" s="10"/>
      <c r="P711" s="10"/>
      <c r="Q711" s="10"/>
      <c r="R711" s="10"/>
      <c r="S711" s="10"/>
      <c r="T711" s="13"/>
      <c r="U711" s="14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1"/>
      <c r="AO711" s="10"/>
      <c r="AP711" s="14"/>
      <c r="AQ711" s="14"/>
      <c r="AR711" s="14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1"/>
      <c r="BM711" s="10"/>
      <c r="BN711" s="10"/>
      <c r="BO711" s="10"/>
      <c r="BP711" s="10"/>
      <c r="BQ711" s="10"/>
      <c r="BR711" s="14"/>
      <c r="BS711" s="14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4"/>
      <c r="CO711" s="11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4"/>
      <c r="DJ711" s="14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4"/>
      <c r="EF711" s="14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1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</row>
    <row r="712">
      <c r="A712" s="7"/>
      <c r="B712" s="8"/>
      <c r="C712" s="8"/>
      <c r="D712" s="7"/>
      <c r="E712" s="7"/>
      <c r="F712" s="7"/>
      <c r="G712" s="9"/>
      <c r="H712" s="7"/>
      <c r="I712" s="7"/>
      <c r="J712" s="7"/>
      <c r="K712" s="7"/>
      <c r="L712" s="7"/>
      <c r="M712" s="7"/>
      <c r="N712" s="11"/>
      <c r="O712" s="10"/>
      <c r="P712" s="10"/>
      <c r="Q712" s="10"/>
      <c r="R712" s="10"/>
      <c r="S712" s="10"/>
      <c r="T712" s="13"/>
      <c r="U712" s="14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1"/>
      <c r="AO712" s="10"/>
      <c r="AP712" s="14"/>
      <c r="AQ712" s="14"/>
      <c r="AR712" s="14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1"/>
      <c r="BM712" s="10"/>
      <c r="BN712" s="10"/>
      <c r="BO712" s="10"/>
      <c r="BP712" s="10"/>
      <c r="BQ712" s="10"/>
      <c r="BR712" s="14"/>
      <c r="BS712" s="14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4"/>
      <c r="CO712" s="11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4"/>
      <c r="DJ712" s="14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4"/>
      <c r="EF712" s="14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1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</row>
    <row r="713">
      <c r="A713" s="7"/>
      <c r="B713" s="8"/>
      <c r="C713" s="8"/>
      <c r="D713" s="7"/>
      <c r="E713" s="7"/>
      <c r="F713" s="7"/>
      <c r="G713" s="9"/>
      <c r="H713" s="7"/>
      <c r="I713" s="7"/>
      <c r="J713" s="7"/>
      <c r="K713" s="7"/>
      <c r="L713" s="7"/>
      <c r="M713" s="7"/>
      <c r="N713" s="11"/>
      <c r="O713" s="10"/>
      <c r="P713" s="10"/>
      <c r="Q713" s="10"/>
      <c r="R713" s="10"/>
      <c r="S713" s="10"/>
      <c r="T713" s="13"/>
      <c r="U713" s="14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1"/>
      <c r="AO713" s="10"/>
      <c r="AP713" s="14"/>
      <c r="AQ713" s="14"/>
      <c r="AR713" s="14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1"/>
      <c r="BM713" s="10"/>
      <c r="BN713" s="10"/>
      <c r="BO713" s="10"/>
      <c r="BP713" s="10"/>
      <c r="BQ713" s="10"/>
      <c r="BR713" s="14"/>
      <c r="BS713" s="14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4"/>
      <c r="CO713" s="11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4"/>
      <c r="DJ713" s="14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4"/>
      <c r="EF713" s="14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1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</row>
    <row r="714">
      <c r="A714" s="7"/>
      <c r="B714" s="8"/>
      <c r="C714" s="8"/>
      <c r="D714" s="7"/>
      <c r="E714" s="7"/>
      <c r="F714" s="7"/>
      <c r="G714" s="9"/>
      <c r="H714" s="7"/>
      <c r="I714" s="7"/>
      <c r="J714" s="7"/>
      <c r="K714" s="7"/>
      <c r="L714" s="7"/>
      <c r="M714" s="7"/>
      <c r="N714" s="11"/>
      <c r="O714" s="10"/>
      <c r="P714" s="10"/>
      <c r="Q714" s="10"/>
      <c r="R714" s="10"/>
      <c r="S714" s="10"/>
      <c r="T714" s="13"/>
      <c r="U714" s="14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1"/>
      <c r="AO714" s="10"/>
      <c r="AP714" s="14"/>
      <c r="AQ714" s="14"/>
      <c r="AR714" s="14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1"/>
      <c r="BM714" s="10"/>
      <c r="BN714" s="10"/>
      <c r="BO714" s="10"/>
      <c r="BP714" s="10"/>
      <c r="BQ714" s="10"/>
      <c r="BR714" s="14"/>
      <c r="BS714" s="14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4"/>
      <c r="CO714" s="11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4"/>
      <c r="DJ714" s="14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4"/>
      <c r="EF714" s="14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1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</row>
    <row r="715">
      <c r="A715" s="7"/>
      <c r="B715" s="8"/>
      <c r="C715" s="8"/>
      <c r="D715" s="7"/>
      <c r="E715" s="7"/>
      <c r="F715" s="7"/>
      <c r="G715" s="9"/>
      <c r="H715" s="7"/>
      <c r="I715" s="7"/>
      <c r="J715" s="7"/>
      <c r="K715" s="7"/>
      <c r="L715" s="7"/>
      <c r="M715" s="7"/>
      <c r="N715" s="11"/>
      <c r="O715" s="10"/>
      <c r="P715" s="10"/>
      <c r="Q715" s="10"/>
      <c r="R715" s="10"/>
      <c r="S715" s="10"/>
      <c r="T715" s="13"/>
      <c r="U715" s="14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1"/>
      <c r="AO715" s="10"/>
      <c r="AP715" s="14"/>
      <c r="AQ715" s="14"/>
      <c r="AR715" s="14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1"/>
      <c r="BM715" s="10"/>
      <c r="BN715" s="10"/>
      <c r="BO715" s="10"/>
      <c r="BP715" s="10"/>
      <c r="BQ715" s="10"/>
      <c r="BR715" s="14"/>
      <c r="BS715" s="14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4"/>
      <c r="CO715" s="11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4"/>
      <c r="DJ715" s="14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4"/>
      <c r="EF715" s="14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1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</row>
    <row r="716">
      <c r="A716" s="7"/>
      <c r="B716" s="8"/>
      <c r="C716" s="8"/>
      <c r="D716" s="7"/>
      <c r="E716" s="7"/>
      <c r="F716" s="7"/>
      <c r="G716" s="9"/>
      <c r="H716" s="7"/>
      <c r="I716" s="7"/>
      <c r="J716" s="7"/>
      <c r="K716" s="7"/>
      <c r="L716" s="7"/>
      <c r="M716" s="7"/>
      <c r="N716" s="11"/>
      <c r="O716" s="10"/>
      <c r="P716" s="10"/>
      <c r="Q716" s="10"/>
      <c r="R716" s="10"/>
      <c r="S716" s="10"/>
      <c r="T716" s="13"/>
      <c r="U716" s="14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1"/>
      <c r="AO716" s="10"/>
      <c r="AP716" s="14"/>
      <c r="AQ716" s="14"/>
      <c r="AR716" s="14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1"/>
      <c r="BM716" s="10"/>
      <c r="BN716" s="10"/>
      <c r="BO716" s="10"/>
      <c r="BP716" s="10"/>
      <c r="BQ716" s="10"/>
      <c r="BR716" s="14"/>
      <c r="BS716" s="14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4"/>
      <c r="CO716" s="11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4"/>
      <c r="DJ716" s="14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4"/>
      <c r="EF716" s="14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1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</row>
    <row r="717">
      <c r="A717" s="7"/>
      <c r="B717" s="8"/>
      <c r="C717" s="8"/>
      <c r="D717" s="7"/>
      <c r="E717" s="7"/>
      <c r="F717" s="7"/>
      <c r="G717" s="9"/>
      <c r="H717" s="7"/>
      <c r="I717" s="7"/>
      <c r="J717" s="7"/>
      <c r="K717" s="7"/>
      <c r="L717" s="7"/>
      <c r="M717" s="7"/>
      <c r="N717" s="11"/>
      <c r="O717" s="10"/>
      <c r="P717" s="10"/>
      <c r="Q717" s="10"/>
      <c r="R717" s="10"/>
      <c r="S717" s="10"/>
      <c r="T717" s="13"/>
      <c r="U717" s="14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1"/>
      <c r="AO717" s="10"/>
      <c r="AP717" s="14"/>
      <c r="AQ717" s="14"/>
      <c r="AR717" s="14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1"/>
      <c r="BM717" s="10"/>
      <c r="BN717" s="10"/>
      <c r="BO717" s="10"/>
      <c r="BP717" s="10"/>
      <c r="BQ717" s="10"/>
      <c r="BR717" s="14"/>
      <c r="BS717" s="14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4"/>
      <c r="CO717" s="11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4"/>
      <c r="DJ717" s="14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4"/>
      <c r="EF717" s="14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1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</row>
    <row r="718">
      <c r="A718" s="7"/>
      <c r="B718" s="8"/>
      <c r="C718" s="8"/>
      <c r="D718" s="7"/>
      <c r="E718" s="7"/>
      <c r="F718" s="7"/>
      <c r="G718" s="9"/>
      <c r="H718" s="7"/>
      <c r="I718" s="7"/>
      <c r="J718" s="7"/>
      <c r="K718" s="7"/>
      <c r="L718" s="7"/>
      <c r="M718" s="7"/>
      <c r="N718" s="11"/>
      <c r="O718" s="10"/>
      <c r="P718" s="10"/>
      <c r="Q718" s="10"/>
      <c r="R718" s="10"/>
      <c r="S718" s="10"/>
      <c r="T718" s="13"/>
      <c r="U718" s="14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1"/>
      <c r="AO718" s="10"/>
      <c r="AP718" s="14"/>
      <c r="AQ718" s="14"/>
      <c r="AR718" s="14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1"/>
      <c r="BM718" s="10"/>
      <c r="BN718" s="10"/>
      <c r="BO718" s="10"/>
      <c r="BP718" s="10"/>
      <c r="BQ718" s="10"/>
      <c r="BR718" s="14"/>
      <c r="BS718" s="14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4"/>
      <c r="CO718" s="11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4"/>
      <c r="DJ718" s="14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4"/>
      <c r="EF718" s="14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1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</row>
    <row r="719">
      <c r="A719" s="7"/>
      <c r="B719" s="8"/>
      <c r="C719" s="8"/>
      <c r="D719" s="7"/>
      <c r="E719" s="7"/>
      <c r="F719" s="7"/>
      <c r="G719" s="9"/>
      <c r="H719" s="7"/>
      <c r="I719" s="7"/>
      <c r="J719" s="7"/>
      <c r="K719" s="7"/>
      <c r="L719" s="7"/>
      <c r="M719" s="7"/>
      <c r="N719" s="11"/>
      <c r="O719" s="10"/>
      <c r="P719" s="10"/>
      <c r="Q719" s="10"/>
      <c r="R719" s="10"/>
      <c r="S719" s="10"/>
      <c r="T719" s="13"/>
      <c r="U719" s="14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1"/>
      <c r="AO719" s="10"/>
      <c r="AP719" s="14"/>
      <c r="AQ719" s="14"/>
      <c r="AR719" s="14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1"/>
      <c r="BM719" s="10"/>
      <c r="BN719" s="10"/>
      <c r="BO719" s="10"/>
      <c r="BP719" s="10"/>
      <c r="BQ719" s="10"/>
      <c r="BR719" s="14"/>
      <c r="BS719" s="14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4"/>
      <c r="CO719" s="11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4"/>
      <c r="DJ719" s="14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4"/>
      <c r="EF719" s="14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1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</row>
    <row r="720">
      <c r="A720" s="7"/>
      <c r="B720" s="8"/>
      <c r="C720" s="8"/>
      <c r="D720" s="7"/>
      <c r="E720" s="7"/>
      <c r="F720" s="7"/>
      <c r="G720" s="9"/>
      <c r="H720" s="7"/>
      <c r="I720" s="7"/>
      <c r="J720" s="7"/>
      <c r="K720" s="7"/>
      <c r="L720" s="7"/>
      <c r="M720" s="7"/>
      <c r="N720" s="11"/>
      <c r="O720" s="10"/>
      <c r="P720" s="10"/>
      <c r="Q720" s="10"/>
      <c r="R720" s="10"/>
      <c r="S720" s="10"/>
      <c r="T720" s="13"/>
      <c r="U720" s="14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1"/>
      <c r="AO720" s="10"/>
      <c r="AP720" s="14"/>
      <c r="AQ720" s="14"/>
      <c r="AR720" s="14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1"/>
      <c r="BM720" s="10"/>
      <c r="BN720" s="10"/>
      <c r="BO720" s="10"/>
      <c r="BP720" s="10"/>
      <c r="BQ720" s="10"/>
      <c r="BR720" s="14"/>
      <c r="BS720" s="14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4"/>
      <c r="CO720" s="11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4"/>
      <c r="DJ720" s="14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4"/>
      <c r="EF720" s="14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1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</row>
    <row r="721">
      <c r="A721" s="7"/>
      <c r="B721" s="8"/>
      <c r="C721" s="8"/>
      <c r="D721" s="7"/>
      <c r="E721" s="7"/>
      <c r="F721" s="7"/>
      <c r="G721" s="9"/>
      <c r="H721" s="7"/>
      <c r="I721" s="7"/>
      <c r="J721" s="7"/>
      <c r="K721" s="7"/>
      <c r="L721" s="7"/>
      <c r="M721" s="7"/>
      <c r="N721" s="11"/>
      <c r="O721" s="10"/>
      <c r="P721" s="10"/>
      <c r="Q721" s="10"/>
      <c r="R721" s="10"/>
      <c r="S721" s="10"/>
      <c r="T721" s="13"/>
      <c r="U721" s="14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1"/>
      <c r="AO721" s="10"/>
      <c r="AP721" s="14"/>
      <c r="AQ721" s="14"/>
      <c r="AR721" s="14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1"/>
      <c r="BM721" s="10"/>
      <c r="BN721" s="10"/>
      <c r="BO721" s="10"/>
      <c r="BP721" s="10"/>
      <c r="BQ721" s="10"/>
      <c r="BR721" s="14"/>
      <c r="BS721" s="14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4"/>
      <c r="CO721" s="11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4"/>
      <c r="DJ721" s="14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4"/>
      <c r="EF721" s="14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1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</row>
    <row r="722">
      <c r="A722" s="7"/>
      <c r="B722" s="8"/>
      <c r="C722" s="8"/>
      <c r="D722" s="7"/>
      <c r="E722" s="7"/>
      <c r="F722" s="7"/>
      <c r="G722" s="9"/>
      <c r="H722" s="7"/>
      <c r="I722" s="7"/>
      <c r="J722" s="7"/>
      <c r="K722" s="7"/>
      <c r="L722" s="7"/>
      <c r="M722" s="7"/>
      <c r="N722" s="11"/>
      <c r="O722" s="10"/>
      <c r="P722" s="10"/>
      <c r="Q722" s="10"/>
      <c r="R722" s="10"/>
      <c r="S722" s="10"/>
      <c r="T722" s="13"/>
      <c r="U722" s="14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1"/>
      <c r="AO722" s="10"/>
      <c r="AP722" s="14"/>
      <c r="AQ722" s="14"/>
      <c r="AR722" s="14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1"/>
      <c r="BM722" s="10"/>
      <c r="BN722" s="10"/>
      <c r="BO722" s="10"/>
      <c r="BP722" s="10"/>
      <c r="BQ722" s="10"/>
      <c r="BR722" s="14"/>
      <c r="BS722" s="14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4"/>
      <c r="CO722" s="11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4"/>
      <c r="DJ722" s="14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4"/>
      <c r="EF722" s="14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1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</row>
    <row r="723">
      <c r="A723" s="7"/>
      <c r="B723" s="8"/>
      <c r="C723" s="8"/>
      <c r="D723" s="7"/>
      <c r="E723" s="7"/>
      <c r="F723" s="7"/>
      <c r="G723" s="9"/>
      <c r="H723" s="7"/>
      <c r="I723" s="7"/>
      <c r="J723" s="7"/>
      <c r="K723" s="7"/>
      <c r="L723" s="7"/>
      <c r="M723" s="7"/>
      <c r="N723" s="11"/>
      <c r="O723" s="10"/>
      <c r="P723" s="10"/>
      <c r="Q723" s="10"/>
      <c r="R723" s="10"/>
      <c r="S723" s="10"/>
      <c r="T723" s="13"/>
      <c r="U723" s="14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1"/>
      <c r="AO723" s="10"/>
      <c r="AP723" s="14"/>
      <c r="AQ723" s="14"/>
      <c r="AR723" s="14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1"/>
      <c r="BM723" s="10"/>
      <c r="BN723" s="10"/>
      <c r="BO723" s="10"/>
      <c r="BP723" s="10"/>
      <c r="BQ723" s="10"/>
      <c r="BR723" s="14"/>
      <c r="BS723" s="14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4"/>
      <c r="CO723" s="11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4"/>
      <c r="DJ723" s="14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4"/>
      <c r="EF723" s="14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1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</row>
    <row r="724">
      <c r="A724" s="7"/>
      <c r="B724" s="8"/>
      <c r="C724" s="8"/>
      <c r="D724" s="7"/>
      <c r="E724" s="7"/>
      <c r="F724" s="7"/>
      <c r="G724" s="9"/>
      <c r="H724" s="7"/>
      <c r="I724" s="7"/>
      <c r="J724" s="7"/>
      <c r="K724" s="7"/>
      <c r="L724" s="7"/>
      <c r="M724" s="7"/>
      <c r="N724" s="11"/>
      <c r="O724" s="10"/>
      <c r="P724" s="10"/>
      <c r="Q724" s="10"/>
      <c r="R724" s="10"/>
      <c r="S724" s="10"/>
      <c r="T724" s="13"/>
      <c r="U724" s="14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1"/>
      <c r="AO724" s="10"/>
      <c r="AP724" s="14"/>
      <c r="AQ724" s="14"/>
      <c r="AR724" s="14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1"/>
      <c r="BM724" s="10"/>
      <c r="BN724" s="10"/>
      <c r="BO724" s="10"/>
      <c r="BP724" s="10"/>
      <c r="BQ724" s="10"/>
      <c r="BR724" s="14"/>
      <c r="BS724" s="14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4"/>
      <c r="CO724" s="11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4"/>
      <c r="DJ724" s="14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4"/>
      <c r="EF724" s="14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1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</row>
    <row r="725">
      <c r="A725" s="7"/>
      <c r="B725" s="8"/>
      <c r="C725" s="8"/>
      <c r="D725" s="7"/>
      <c r="E725" s="7"/>
      <c r="F725" s="7"/>
      <c r="G725" s="9"/>
      <c r="H725" s="7"/>
      <c r="I725" s="7"/>
      <c r="J725" s="7"/>
      <c r="K725" s="7"/>
      <c r="L725" s="7"/>
      <c r="M725" s="7"/>
      <c r="N725" s="11"/>
      <c r="O725" s="10"/>
      <c r="P725" s="10"/>
      <c r="Q725" s="10"/>
      <c r="R725" s="10"/>
      <c r="S725" s="10"/>
      <c r="T725" s="13"/>
      <c r="U725" s="14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1"/>
      <c r="AO725" s="10"/>
      <c r="AP725" s="14"/>
      <c r="AQ725" s="14"/>
      <c r="AR725" s="14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1"/>
      <c r="BM725" s="10"/>
      <c r="BN725" s="10"/>
      <c r="BO725" s="10"/>
      <c r="BP725" s="10"/>
      <c r="BQ725" s="10"/>
      <c r="BR725" s="14"/>
      <c r="BS725" s="14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4"/>
      <c r="CO725" s="11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4"/>
      <c r="DJ725" s="14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4"/>
      <c r="EF725" s="14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1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</row>
    <row r="726">
      <c r="A726" s="7"/>
      <c r="B726" s="8"/>
      <c r="C726" s="8"/>
      <c r="D726" s="7"/>
      <c r="E726" s="7"/>
      <c r="F726" s="7"/>
      <c r="G726" s="9"/>
      <c r="H726" s="7"/>
      <c r="I726" s="7"/>
      <c r="J726" s="7"/>
      <c r="K726" s="7"/>
      <c r="L726" s="7"/>
      <c r="M726" s="7"/>
      <c r="N726" s="11"/>
      <c r="O726" s="10"/>
      <c r="P726" s="10"/>
      <c r="Q726" s="10"/>
      <c r="R726" s="10"/>
      <c r="S726" s="10"/>
      <c r="T726" s="13"/>
      <c r="U726" s="14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1"/>
      <c r="AO726" s="10"/>
      <c r="AP726" s="14"/>
      <c r="AQ726" s="14"/>
      <c r="AR726" s="14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1"/>
      <c r="BM726" s="10"/>
      <c r="BN726" s="10"/>
      <c r="BO726" s="10"/>
      <c r="BP726" s="10"/>
      <c r="BQ726" s="10"/>
      <c r="BR726" s="14"/>
      <c r="BS726" s="14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4"/>
      <c r="CO726" s="11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4"/>
      <c r="DJ726" s="14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4"/>
      <c r="EF726" s="14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1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</row>
    <row r="727">
      <c r="A727" s="7"/>
      <c r="B727" s="8"/>
      <c r="C727" s="8"/>
      <c r="D727" s="7"/>
      <c r="E727" s="7"/>
      <c r="F727" s="7"/>
      <c r="G727" s="9"/>
      <c r="H727" s="7"/>
      <c r="I727" s="7"/>
      <c r="J727" s="7"/>
      <c r="K727" s="7"/>
      <c r="L727" s="7"/>
      <c r="M727" s="7"/>
      <c r="N727" s="11"/>
      <c r="O727" s="10"/>
      <c r="P727" s="10"/>
      <c r="Q727" s="10"/>
      <c r="R727" s="10"/>
      <c r="S727" s="10"/>
      <c r="T727" s="13"/>
      <c r="U727" s="14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1"/>
      <c r="AO727" s="10"/>
      <c r="AP727" s="14"/>
      <c r="AQ727" s="14"/>
      <c r="AR727" s="14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1"/>
      <c r="BM727" s="10"/>
      <c r="BN727" s="10"/>
      <c r="BO727" s="10"/>
      <c r="BP727" s="10"/>
      <c r="BQ727" s="10"/>
      <c r="BR727" s="14"/>
      <c r="BS727" s="14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4"/>
      <c r="CO727" s="11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4"/>
      <c r="DJ727" s="14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4"/>
      <c r="EF727" s="14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1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</row>
    <row r="728">
      <c r="A728" s="7"/>
      <c r="B728" s="8"/>
      <c r="C728" s="8"/>
      <c r="D728" s="7"/>
      <c r="E728" s="7"/>
      <c r="F728" s="7"/>
      <c r="G728" s="9"/>
      <c r="H728" s="7"/>
      <c r="I728" s="7"/>
      <c r="J728" s="7"/>
      <c r="K728" s="7"/>
      <c r="L728" s="7"/>
      <c r="M728" s="7"/>
      <c r="N728" s="11"/>
      <c r="O728" s="10"/>
      <c r="P728" s="10"/>
      <c r="Q728" s="10"/>
      <c r="R728" s="10"/>
      <c r="S728" s="10"/>
      <c r="T728" s="13"/>
      <c r="U728" s="14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1"/>
      <c r="AO728" s="10"/>
      <c r="AP728" s="14"/>
      <c r="AQ728" s="14"/>
      <c r="AR728" s="14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1"/>
      <c r="BM728" s="10"/>
      <c r="BN728" s="10"/>
      <c r="BO728" s="10"/>
      <c r="BP728" s="10"/>
      <c r="BQ728" s="10"/>
      <c r="BR728" s="14"/>
      <c r="BS728" s="14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4"/>
      <c r="CO728" s="11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4"/>
      <c r="DJ728" s="14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4"/>
      <c r="EF728" s="14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1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</row>
    <row r="729">
      <c r="A729" s="7"/>
      <c r="B729" s="8"/>
      <c r="C729" s="8"/>
      <c r="D729" s="7"/>
      <c r="E729" s="7"/>
      <c r="F729" s="7"/>
      <c r="G729" s="9"/>
      <c r="H729" s="7"/>
      <c r="I729" s="7"/>
      <c r="J729" s="7"/>
      <c r="K729" s="7"/>
      <c r="L729" s="7"/>
      <c r="M729" s="7"/>
      <c r="N729" s="11"/>
      <c r="O729" s="10"/>
      <c r="P729" s="10"/>
      <c r="Q729" s="10"/>
      <c r="R729" s="10"/>
      <c r="S729" s="10"/>
      <c r="T729" s="13"/>
      <c r="U729" s="14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1"/>
      <c r="AO729" s="10"/>
      <c r="AP729" s="14"/>
      <c r="AQ729" s="14"/>
      <c r="AR729" s="14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1"/>
      <c r="BM729" s="10"/>
      <c r="BN729" s="10"/>
      <c r="BO729" s="10"/>
      <c r="BP729" s="10"/>
      <c r="BQ729" s="10"/>
      <c r="BR729" s="14"/>
      <c r="BS729" s="14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4"/>
      <c r="CO729" s="11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4"/>
      <c r="DJ729" s="14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4"/>
      <c r="EF729" s="14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1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</row>
    <row r="730">
      <c r="A730" s="7"/>
      <c r="B730" s="8"/>
      <c r="C730" s="8"/>
      <c r="D730" s="7"/>
      <c r="E730" s="7"/>
      <c r="F730" s="7"/>
      <c r="G730" s="9"/>
      <c r="H730" s="7"/>
      <c r="I730" s="7"/>
      <c r="J730" s="7"/>
      <c r="K730" s="7"/>
      <c r="L730" s="7"/>
      <c r="M730" s="7"/>
      <c r="N730" s="11"/>
      <c r="O730" s="10"/>
      <c r="P730" s="10"/>
      <c r="Q730" s="10"/>
      <c r="R730" s="10"/>
      <c r="S730" s="10"/>
      <c r="T730" s="13"/>
      <c r="U730" s="14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1"/>
      <c r="AO730" s="10"/>
      <c r="AP730" s="14"/>
      <c r="AQ730" s="14"/>
      <c r="AR730" s="14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1"/>
      <c r="BM730" s="10"/>
      <c r="BN730" s="10"/>
      <c r="BO730" s="10"/>
      <c r="BP730" s="10"/>
      <c r="BQ730" s="10"/>
      <c r="BR730" s="14"/>
      <c r="BS730" s="14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4"/>
      <c r="CO730" s="11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4"/>
      <c r="DJ730" s="14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4"/>
      <c r="EF730" s="14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1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</row>
    <row r="731">
      <c r="A731" s="7"/>
      <c r="B731" s="8"/>
      <c r="C731" s="8"/>
      <c r="D731" s="7"/>
      <c r="E731" s="7"/>
      <c r="F731" s="7"/>
      <c r="G731" s="9"/>
      <c r="H731" s="7"/>
      <c r="I731" s="7"/>
      <c r="J731" s="7"/>
      <c r="K731" s="7"/>
      <c r="L731" s="7"/>
      <c r="M731" s="7"/>
      <c r="N731" s="11"/>
      <c r="O731" s="10"/>
      <c r="P731" s="10"/>
      <c r="Q731" s="10"/>
      <c r="R731" s="10"/>
      <c r="S731" s="10"/>
      <c r="T731" s="13"/>
      <c r="U731" s="14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1"/>
      <c r="AO731" s="10"/>
      <c r="AP731" s="14"/>
      <c r="AQ731" s="14"/>
      <c r="AR731" s="14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1"/>
      <c r="BM731" s="10"/>
      <c r="BN731" s="10"/>
      <c r="BO731" s="10"/>
      <c r="BP731" s="10"/>
      <c r="BQ731" s="10"/>
      <c r="BR731" s="14"/>
      <c r="BS731" s="14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4"/>
      <c r="CO731" s="11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4"/>
      <c r="DJ731" s="14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4"/>
      <c r="EF731" s="14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1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</row>
    <row r="732">
      <c r="A732" s="7"/>
      <c r="B732" s="8"/>
      <c r="C732" s="8"/>
      <c r="D732" s="7"/>
      <c r="E732" s="7"/>
      <c r="F732" s="7"/>
      <c r="G732" s="9"/>
      <c r="H732" s="7"/>
      <c r="I732" s="7"/>
      <c r="J732" s="7"/>
      <c r="K732" s="7"/>
      <c r="L732" s="7"/>
      <c r="M732" s="7"/>
      <c r="N732" s="11"/>
      <c r="O732" s="10"/>
      <c r="P732" s="10"/>
      <c r="Q732" s="10"/>
      <c r="R732" s="10"/>
      <c r="S732" s="10"/>
      <c r="T732" s="13"/>
      <c r="U732" s="14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1"/>
      <c r="AO732" s="10"/>
      <c r="AP732" s="14"/>
      <c r="AQ732" s="14"/>
      <c r="AR732" s="14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1"/>
      <c r="BM732" s="10"/>
      <c r="BN732" s="10"/>
      <c r="BO732" s="10"/>
      <c r="BP732" s="10"/>
      <c r="BQ732" s="10"/>
      <c r="BR732" s="14"/>
      <c r="BS732" s="14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4"/>
      <c r="CO732" s="11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4"/>
      <c r="DJ732" s="14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4"/>
      <c r="EF732" s="14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1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</row>
    <row r="733">
      <c r="A733" s="7"/>
      <c r="B733" s="8"/>
      <c r="C733" s="8"/>
      <c r="D733" s="7"/>
      <c r="E733" s="7"/>
      <c r="F733" s="7"/>
      <c r="G733" s="9"/>
      <c r="H733" s="7"/>
      <c r="I733" s="7"/>
      <c r="J733" s="7"/>
      <c r="K733" s="7"/>
      <c r="L733" s="7"/>
      <c r="M733" s="7"/>
      <c r="N733" s="11"/>
      <c r="O733" s="10"/>
      <c r="P733" s="10"/>
      <c r="Q733" s="10"/>
      <c r="R733" s="10"/>
      <c r="S733" s="10"/>
      <c r="T733" s="13"/>
      <c r="U733" s="14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1"/>
      <c r="AO733" s="10"/>
      <c r="AP733" s="14"/>
      <c r="AQ733" s="14"/>
      <c r="AR733" s="14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1"/>
      <c r="BM733" s="10"/>
      <c r="BN733" s="10"/>
      <c r="BO733" s="10"/>
      <c r="BP733" s="10"/>
      <c r="BQ733" s="10"/>
      <c r="BR733" s="14"/>
      <c r="BS733" s="14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4"/>
      <c r="CO733" s="11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4"/>
      <c r="DJ733" s="14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4"/>
      <c r="EF733" s="14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1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</row>
    <row r="734">
      <c r="A734" s="7"/>
      <c r="B734" s="8"/>
      <c r="C734" s="8"/>
      <c r="D734" s="7"/>
      <c r="E734" s="7"/>
      <c r="F734" s="7"/>
      <c r="G734" s="9"/>
      <c r="H734" s="7"/>
      <c r="I734" s="7"/>
      <c r="J734" s="7"/>
      <c r="K734" s="7"/>
      <c r="L734" s="7"/>
      <c r="M734" s="7"/>
      <c r="N734" s="11"/>
      <c r="O734" s="10"/>
      <c r="P734" s="10"/>
      <c r="Q734" s="10"/>
      <c r="R734" s="10"/>
      <c r="S734" s="10"/>
      <c r="T734" s="13"/>
      <c r="U734" s="14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1"/>
      <c r="AO734" s="10"/>
      <c r="AP734" s="14"/>
      <c r="AQ734" s="14"/>
      <c r="AR734" s="14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1"/>
      <c r="BM734" s="10"/>
      <c r="BN734" s="10"/>
      <c r="BO734" s="10"/>
      <c r="BP734" s="10"/>
      <c r="BQ734" s="10"/>
      <c r="BR734" s="14"/>
      <c r="BS734" s="14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4"/>
      <c r="CO734" s="11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4"/>
      <c r="DJ734" s="14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4"/>
      <c r="EF734" s="14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1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</row>
    <row r="735">
      <c r="A735" s="7"/>
      <c r="B735" s="8"/>
      <c r="C735" s="8"/>
      <c r="D735" s="7"/>
      <c r="E735" s="7"/>
      <c r="F735" s="7"/>
      <c r="G735" s="9"/>
      <c r="H735" s="7"/>
      <c r="I735" s="7"/>
      <c r="J735" s="7"/>
      <c r="K735" s="7"/>
      <c r="L735" s="7"/>
      <c r="M735" s="7"/>
      <c r="N735" s="11"/>
      <c r="O735" s="10"/>
      <c r="P735" s="10"/>
      <c r="Q735" s="10"/>
      <c r="R735" s="10"/>
      <c r="S735" s="10"/>
      <c r="T735" s="13"/>
      <c r="U735" s="14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1"/>
      <c r="AO735" s="10"/>
      <c r="AP735" s="14"/>
      <c r="AQ735" s="14"/>
      <c r="AR735" s="14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1"/>
      <c r="BM735" s="10"/>
      <c r="BN735" s="10"/>
      <c r="BO735" s="10"/>
      <c r="BP735" s="10"/>
      <c r="BQ735" s="10"/>
      <c r="BR735" s="14"/>
      <c r="BS735" s="14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4"/>
      <c r="CO735" s="11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4"/>
      <c r="DJ735" s="14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4"/>
      <c r="EF735" s="14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1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</row>
    <row r="736">
      <c r="A736" s="7"/>
      <c r="B736" s="8"/>
      <c r="C736" s="8"/>
      <c r="D736" s="7"/>
      <c r="E736" s="7"/>
      <c r="F736" s="7"/>
      <c r="G736" s="9"/>
      <c r="H736" s="7"/>
      <c r="I736" s="7"/>
      <c r="J736" s="7"/>
      <c r="K736" s="7"/>
      <c r="L736" s="7"/>
      <c r="M736" s="7"/>
      <c r="N736" s="11"/>
      <c r="O736" s="10"/>
      <c r="P736" s="10"/>
      <c r="Q736" s="10"/>
      <c r="R736" s="10"/>
      <c r="S736" s="10"/>
      <c r="T736" s="13"/>
      <c r="U736" s="14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1"/>
      <c r="AO736" s="10"/>
      <c r="AP736" s="14"/>
      <c r="AQ736" s="14"/>
      <c r="AR736" s="14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1"/>
      <c r="BM736" s="10"/>
      <c r="BN736" s="10"/>
      <c r="BO736" s="10"/>
      <c r="BP736" s="10"/>
      <c r="BQ736" s="10"/>
      <c r="BR736" s="14"/>
      <c r="BS736" s="14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4"/>
      <c r="CO736" s="11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4"/>
      <c r="DJ736" s="14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4"/>
      <c r="EF736" s="14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1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</row>
    <row r="737">
      <c r="A737" s="7"/>
      <c r="B737" s="8"/>
      <c r="C737" s="8"/>
      <c r="D737" s="7"/>
      <c r="E737" s="7"/>
      <c r="F737" s="7"/>
      <c r="G737" s="9"/>
      <c r="H737" s="7"/>
      <c r="I737" s="7"/>
      <c r="J737" s="7"/>
      <c r="K737" s="7"/>
      <c r="L737" s="7"/>
      <c r="M737" s="7"/>
      <c r="N737" s="11"/>
      <c r="O737" s="10"/>
      <c r="P737" s="10"/>
      <c r="Q737" s="10"/>
      <c r="R737" s="10"/>
      <c r="S737" s="10"/>
      <c r="T737" s="13"/>
      <c r="U737" s="14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1"/>
      <c r="AO737" s="10"/>
      <c r="AP737" s="14"/>
      <c r="AQ737" s="14"/>
      <c r="AR737" s="14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1"/>
      <c r="BM737" s="10"/>
      <c r="BN737" s="10"/>
      <c r="BO737" s="10"/>
      <c r="BP737" s="10"/>
      <c r="BQ737" s="10"/>
      <c r="BR737" s="14"/>
      <c r="BS737" s="14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4"/>
      <c r="CO737" s="11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4"/>
      <c r="DJ737" s="14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4"/>
      <c r="EF737" s="14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1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</row>
    <row r="738">
      <c r="A738" s="7"/>
      <c r="B738" s="8"/>
      <c r="C738" s="8"/>
      <c r="D738" s="7"/>
      <c r="E738" s="7"/>
      <c r="F738" s="7"/>
      <c r="G738" s="9"/>
      <c r="H738" s="7"/>
      <c r="I738" s="7"/>
      <c r="J738" s="7"/>
      <c r="K738" s="7"/>
      <c r="L738" s="7"/>
      <c r="M738" s="7"/>
      <c r="N738" s="11"/>
      <c r="O738" s="10"/>
      <c r="P738" s="10"/>
      <c r="Q738" s="10"/>
      <c r="R738" s="10"/>
      <c r="S738" s="10"/>
      <c r="T738" s="13"/>
      <c r="U738" s="14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1"/>
      <c r="AO738" s="10"/>
      <c r="AP738" s="14"/>
      <c r="AQ738" s="14"/>
      <c r="AR738" s="14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1"/>
      <c r="BM738" s="10"/>
      <c r="BN738" s="10"/>
      <c r="BO738" s="10"/>
      <c r="BP738" s="10"/>
      <c r="BQ738" s="10"/>
      <c r="BR738" s="14"/>
      <c r="BS738" s="14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4"/>
      <c r="CO738" s="11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4"/>
      <c r="DJ738" s="14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4"/>
      <c r="EF738" s="14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1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</row>
    <row r="739">
      <c r="A739" s="7"/>
      <c r="B739" s="8"/>
      <c r="C739" s="8"/>
      <c r="D739" s="7"/>
      <c r="E739" s="7"/>
      <c r="F739" s="7"/>
      <c r="G739" s="9"/>
      <c r="H739" s="7"/>
      <c r="I739" s="7"/>
      <c r="J739" s="7"/>
      <c r="K739" s="7"/>
      <c r="L739" s="7"/>
      <c r="M739" s="7"/>
      <c r="N739" s="11"/>
      <c r="O739" s="10"/>
      <c r="P739" s="10"/>
      <c r="Q739" s="10"/>
      <c r="R739" s="10"/>
      <c r="S739" s="10"/>
      <c r="T739" s="13"/>
      <c r="U739" s="14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1"/>
      <c r="AO739" s="10"/>
      <c r="AP739" s="14"/>
      <c r="AQ739" s="14"/>
      <c r="AR739" s="14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1"/>
      <c r="BM739" s="10"/>
      <c r="BN739" s="10"/>
      <c r="BO739" s="10"/>
      <c r="BP739" s="10"/>
      <c r="BQ739" s="10"/>
      <c r="BR739" s="14"/>
      <c r="BS739" s="14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4"/>
      <c r="CO739" s="11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4"/>
      <c r="DJ739" s="14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4"/>
      <c r="EF739" s="14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1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</row>
    <row r="740">
      <c r="A740" s="7"/>
      <c r="B740" s="8"/>
      <c r="C740" s="8"/>
      <c r="D740" s="7"/>
      <c r="E740" s="7"/>
      <c r="F740" s="7"/>
      <c r="G740" s="9"/>
      <c r="H740" s="7"/>
      <c r="I740" s="7"/>
      <c r="J740" s="7"/>
      <c r="K740" s="7"/>
      <c r="L740" s="7"/>
      <c r="M740" s="7"/>
      <c r="N740" s="11"/>
      <c r="O740" s="10"/>
      <c r="P740" s="10"/>
      <c r="Q740" s="10"/>
      <c r="R740" s="10"/>
      <c r="S740" s="10"/>
      <c r="T740" s="13"/>
      <c r="U740" s="14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1"/>
      <c r="AO740" s="10"/>
      <c r="AP740" s="14"/>
      <c r="AQ740" s="14"/>
      <c r="AR740" s="14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1"/>
      <c r="BM740" s="10"/>
      <c r="BN740" s="10"/>
      <c r="BO740" s="10"/>
      <c r="BP740" s="10"/>
      <c r="BQ740" s="10"/>
      <c r="BR740" s="14"/>
      <c r="BS740" s="14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4"/>
      <c r="CO740" s="11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4"/>
      <c r="DJ740" s="14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4"/>
      <c r="EF740" s="14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1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</row>
    <row r="741">
      <c r="A741" s="7"/>
      <c r="B741" s="8"/>
      <c r="C741" s="8"/>
      <c r="D741" s="7"/>
      <c r="E741" s="7"/>
      <c r="F741" s="7"/>
      <c r="G741" s="9"/>
      <c r="H741" s="7"/>
      <c r="I741" s="7"/>
      <c r="J741" s="7"/>
      <c r="K741" s="7"/>
      <c r="L741" s="7"/>
      <c r="M741" s="7"/>
      <c r="N741" s="11"/>
      <c r="O741" s="10"/>
      <c r="P741" s="10"/>
      <c r="Q741" s="10"/>
      <c r="R741" s="10"/>
      <c r="S741" s="10"/>
      <c r="T741" s="13"/>
      <c r="U741" s="14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1"/>
      <c r="AO741" s="10"/>
      <c r="AP741" s="14"/>
      <c r="AQ741" s="14"/>
      <c r="AR741" s="14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1"/>
      <c r="BM741" s="10"/>
      <c r="BN741" s="10"/>
      <c r="BO741" s="10"/>
      <c r="BP741" s="10"/>
      <c r="BQ741" s="10"/>
      <c r="BR741" s="14"/>
      <c r="BS741" s="14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4"/>
      <c r="CO741" s="11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4"/>
      <c r="DJ741" s="14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4"/>
      <c r="EF741" s="14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1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</row>
    <row r="742">
      <c r="A742" s="7"/>
      <c r="B742" s="8"/>
      <c r="C742" s="8"/>
      <c r="D742" s="7"/>
      <c r="E742" s="7"/>
      <c r="F742" s="7"/>
      <c r="G742" s="9"/>
      <c r="H742" s="7"/>
      <c r="I742" s="7"/>
      <c r="J742" s="7"/>
      <c r="K742" s="7"/>
      <c r="L742" s="7"/>
      <c r="M742" s="7"/>
      <c r="N742" s="11"/>
      <c r="O742" s="10"/>
      <c r="P742" s="10"/>
      <c r="Q742" s="10"/>
      <c r="R742" s="10"/>
      <c r="S742" s="10"/>
      <c r="T742" s="13"/>
      <c r="U742" s="14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1"/>
      <c r="AO742" s="10"/>
      <c r="AP742" s="14"/>
      <c r="AQ742" s="14"/>
      <c r="AR742" s="14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1"/>
      <c r="BM742" s="10"/>
      <c r="BN742" s="10"/>
      <c r="BO742" s="10"/>
      <c r="BP742" s="10"/>
      <c r="BQ742" s="10"/>
      <c r="BR742" s="14"/>
      <c r="BS742" s="14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4"/>
      <c r="CO742" s="11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4"/>
      <c r="DJ742" s="14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4"/>
      <c r="EF742" s="14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1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</row>
    <row r="743">
      <c r="A743" s="7"/>
      <c r="B743" s="8"/>
      <c r="C743" s="8"/>
      <c r="D743" s="7"/>
      <c r="E743" s="7"/>
      <c r="F743" s="7"/>
      <c r="G743" s="9"/>
      <c r="H743" s="7"/>
      <c r="I743" s="7"/>
      <c r="J743" s="7"/>
      <c r="K743" s="7"/>
      <c r="L743" s="7"/>
      <c r="M743" s="7"/>
      <c r="N743" s="11"/>
      <c r="O743" s="10"/>
      <c r="P743" s="10"/>
      <c r="Q743" s="10"/>
      <c r="R743" s="10"/>
      <c r="S743" s="10"/>
      <c r="T743" s="13"/>
      <c r="U743" s="14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1"/>
      <c r="AO743" s="10"/>
      <c r="AP743" s="14"/>
      <c r="AQ743" s="14"/>
      <c r="AR743" s="14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1"/>
      <c r="BM743" s="10"/>
      <c r="BN743" s="10"/>
      <c r="BO743" s="10"/>
      <c r="BP743" s="10"/>
      <c r="BQ743" s="10"/>
      <c r="BR743" s="14"/>
      <c r="BS743" s="14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4"/>
      <c r="CO743" s="11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4"/>
      <c r="DJ743" s="14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4"/>
      <c r="EF743" s="14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1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</row>
    <row r="744">
      <c r="A744" s="7"/>
      <c r="B744" s="8"/>
      <c r="C744" s="8"/>
      <c r="D744" s="7"/>
      <c r="E744" s="7"/>
      <c r="F744" s="7"/>
      <c r="G744" s="9"/>
      <c r="H744" s="7"/>
      <c r="I744" s="7"/>
      <c r="J744" s="7"/>
      <c r="K744" s="7"/>
      <c r="L744" s="7"/>
      <c r="M744" s="7"/>
      <c r="N744" s="11"/>
      <c r="O744" s="10"/>
      <c r="P744" s="10"/>
      <c r="Q744" s="10"/>
      <c r="R744" s="10"/>
      <c r="S744" s="10"/>
      <c r="T744" s="13"/>
      <c r="U744" s="14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1"/>
      <c r="AO744" s="10"/>
      <c r="AP744" s="14"/>
      <c r="AQ744" s="14"/>
      <c r="AR744" s="14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1"/>
      <c r="BM744" s="10"/>
      <c r="BN744" s="10"/>
      <c r="BO744" s="10"/>
      <c r="BP744" s="10"/>
      <c r="BQ744" s="10"/>
      <c r="BR744" s="14"/>
      <c r="BS744" s="14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4"/>
      <c r="CO744" s="11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4"/>
      <c r="DJ744" s="14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4"/>
      <c r="EF744" s="14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1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</row>
    <row r="745">
      <c r="A745" s="7"/>
      <c r="B745" s="8"/>
      <c r="C745" s="8"/>
      <c r="D745" s="7"/>
      <c r="E745" s="7"/>
      <c r="F745" s="7"/>
      <c r="G745" s="9"/>
      <c r="H745" s="7"/>
      <c r="I745" s="7"/>
      <c r="J745" s="7"/>
      <c r="K745" s="7"/>
      <c r="L745" s="7"/>
      <c r="M745" s="7"/>
      <c r="N745" s="11"/>
      <c r="O745" s="10"/>
      <c r="P745" s="10"/>
      <c r="Q745" s="10"/>
      <c r="R745" s="10"/>
      <c r="S745" s="10"/>
      <c r="T745" s="13"/>
      <c r="U745" s="14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1"/>
      <c r="AO745" s="10"/>
      <c r="AP745" s="14"/>
      <c r="AQ745" s="14"/>
      <c r="AR745" s="14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1"/>
      <c r="BM745" s="10"/>
      <c r="BN745" s="10"/>
      <c r="BO745" s="10"/>
      <c r="BP745" s="10"/>
      <c r="BQ745" s="10"/>
      <c r="BR745" s="14"/>
      <c r="BS745" s="14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4"/>
      <c r="CO745" s="11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4"/>
      <c r="DJ745" s="14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4"/>
      <c r="EF745" s="14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1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</row>
    <row r="746">
      <c r="A746" s="7"/>
      <c r="B746" s="8"/>
      <c r="C746" s="8"/>
      <c r="D746" s="7"/>
      <c r="E746" s="7"/>
      <c r="F746" s="7"/>
      <c r="G746" s="9"/>
      <c r="H746" s="7"/>
      <c r="I746" s="7"/>
      <c r="J746" s="7"/>
      <c r="K746" s="7"/>
      <c r="L746" s="7"/>
      <c r="M746" s="7"/>
      <c r="N746" s="11"/>
      <c r="O746" s="10"/>
      <c r="P746" s="10"/>
      <c r="Q746" s="10"/>
      <c r="R746" s="10"/>
      <c r="S746" s="10"/>
      <c r="T746" s="13"/>
      <c r="U746" s="14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1"/>
      <c r="AO746" s="10"/>
      <c r="AP746" s="14"/>
      <c r="AQ746" s="14"/>
      <c r="AR746" s="14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1"/>
      <c r="BM746" s="10"/>
      <c r="BN746" s="10"/>
      <c r="BO746" s="10"/>
      <c r="BP746" s="10"/>
      <c r="BQ746" s="10"/>
      <c r="BR746" s="14"/>
      <c r="BS746" s="14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4"/>
      <c r="CO746" s="11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4"/>
      <c r="DJ746" s="14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4"/>
      <c r="EF746" s="14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1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</row>
    <row r="747">
      <c r="A747" s="7"/>
      <c r="B747" s="8"/>
      <c r="C747" s="8"/>
      <c r="D747" s="7"/>
      <c r="E747" s="7"/>
      <c r="F747" s="7"/>
      <c r="G747" s="9"/>
      <c r="H747" s="7"/>
      <c r="I747" s="7"/>
      <c r="J747" s="7"/>
      <c r="K747" s="7"/>
      <c r="L747" s="7"/>
      <c r="M747" s="7"/>
      <c r="N747" s="11"/>
      <c r="O747" s="10"/>
      <c r="P747" s="10"/>
      <c r="Q747" s="10"/>
      <c r="R747" s="10"/>
      <c r="S747" s="10"/>
      <c r="T747" s="13"/>
      <c r="U747" s="14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1"/>
      <c r="AO747" s="10"/>
      <c r="AP747" s="14"/>
      <c r="AQ747" s="14"/>
      <c r="AR747" s="14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1"/>
      <c r="BM747" s="10"/>
      <c r="BN747" s="10"/>
      <c r="BO747" s="10"/>
      <c r="BP747" s="10"/>
      <c r="BQ747" s="10"/>
      <c r="BR747" s="14"/>
      <c r="BS747" s="14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4"/>
      <c r="CO747" s="11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4"/>
      <c r="DJ747" s="14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4"/>
      <c r="EF747" s="14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1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</row>
    <row r="748">
      <c r="A748" s="7"/>
      <c r="B748" s="8"/>
      <c r="C748" s="8"/>
      <c r="D748" s="7"/>
      <c r="E748" s="7"/>
      <c r="F748" s="7"/>
      <c r="G748" s="9"/>
      <c r="H748" s="7"/>
      <c r="I748" s="7"/>
      <c r="J748" s="7"/>
      <c r="K748" s="7"/>
      <c r="L748" s="7"/>
      <c r="M748" s="7"/>
      <c r="N748" s="11"/>
      <c r="O748" s="10"/>
      <c r="P748" s="10"/>
      <c r="Q748" s="10"/>
      <c r="R748" s="10"/>
      <c r="S748" s="10"/>
      <c r="T748" s="13"/>
      <c r="U748" s="14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1"/>
      <c r="AO748" s="10"/>
      <c r="AP748" s="14"/>
      <c r="AQ748" s="14"/>
      <c r="AR748" s="14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1"/>
      <c r="BM748" s="10"/>
      <c r="BN748" s="10"/>
      <c r="BO748" s="10"/>
      <c r="BP748" s="10"/>
      <c r="BQ748" s="10"/>
      <c r="BR748" s="14"/>
      <c r="BS748" s="14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4"/>
      <c r="CO748" s="11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4"/>
      <c r="DJ748" s="14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4"/>
      <c r="EF748" s="14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1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</row>
    <row r="749">
      <c r="A749" s="7"/>
      <c r="B749" s="8"/>
      <c r="C749" s="8"/>
      <c r="D749" s="7"/>
      <c r="E749" s="7"/>
      <c r="F749" s="7"/>
      <c r="G749" s="9"/>
      <c r="H749" s="7"/>
      <c r="I749" s="7"/>
      <c r="J749" s="7"/>
      <c r="K749" s="7"/>
      <c r="L749" s="7"/>
      <c r="M749" s="7"/>
      <c r="N749" s="11"/>
      <c r="O749" s="10"/>
      <c r="P749" s="10"/>
      <c r="Q749" s="10"/>
      <c r="R749" s="10"/>
      <c r="S749" s="10"/>
      <c r="T749" s="13"/>
      <c r="U749" s="14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1"/>
      <c r="AO749" s="10"/>
      <c r="AP749" s="14"/>
      <c r="AQ749" s="14"/>
      <c r="AR749" s="14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1"/>
      <c r="BM749" s="10"/>
      <c r="BN749" s="10"/>
      <c r="BO749" s="10"/>
      <c r="BP749" s="10"/>
      <c r="BQ749" s="10"/>
      <c r="BR749" s="14"/>
      <c r="BS749" s="14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4"/>
      <c r="CO749" s="11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4"/>
      <c r="DJ749" s="14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4"/>
      <c r="EF749" s="14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1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</row>
    <row r="750">
      <c r="A750" s="7"/>
      <c r="B750" s="8"/>
      <c r="C750" s="8"/>
      <c r="D750" s="7"/>
      <c r="E750" s="7"/>
      <c r="F750" s="7"/>
      <c r="G750" s="9"/>
      <c r="H750" s="7"/>
      <c r="I750" s="7"/>
      <c r="J750" s="7"/>
      <c r="K750" s="7"/>
      <c r="L750" s="7"/>
      <c r="M750" s="7"/>
      <c r="N750" s="11"/>
      <c r="O750" s="10"/>
      <c r="P750" s="10"/>
      <c r="Q750" s="10"/>
      <c r="R750" s="10"/>
      <c r="S750" s="10"/>
      <c r="T750" s="13"/>
      <c r="U750" s="14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1"/>
      <c r="AO750" s="10"/>
      <c r="AP750" s="14"/>
      <c r="AQ750" s="14"/>
      <c r="AR750" s="14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1"/>
      <c r="BM750" s="10"/>
      <c r="BN750" s="10"/>
      <c r="BO750" s="10"/>
      <c r="BP750" s="10"/>
      <c r="BQ750" s="10"/>
      <c r="BR750" s="14"/>
      <c r="BS750" s="14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4"/>
      <c r="CO750" s="11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4"/>
      <c r="DJ750" s="14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4"/>
      <c r="EF750" s="14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1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</row>
    <row r="751">
      <c r="A751" s="7"/>
      <c r="B751" s="8"/>
      <c r="C751" s="8"/>
      <c r="D751" s="7"/>
      <c r="E751" s="7"/>
      <c r="F751" s="7"/>
      <c r="G751" s="9"/>
      <c r="H751" s="7"/>
      <c r="I751" s="7"/>
      <c r="J751" s="7"/>
      <c r="K751" s="7"/>
      <c r="L751" s="7"/>
      <c r="M751" s="7"/>
      <c r="N751" s="11"/>
      <c r="O751" s="10"/>
      <c r="P751" s="10"/>
      <c r="Q751" s="10"/>
      <c r="R751" s="10"/>
      <c r="S751" s="10"/>
      <c r="T751" s="13"/>
      <c r="U751" s="14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1"/>
      <c r="AO751" s="10"/>
      <c r="AP751" s="14"/>
      <c r="AQ751" s="14"/>
      <c r="AR751" s="14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1"/>
      <c r="BM751" s="10"/>
      <c r="BN751" s="10"/>
      <c r="BO751" s="10"/>
      <c r="BP751" s="10"/>
      <c r="BQ751" s="10"/>
      <c r="BR751" s="14"/>
      <c r="BS751" s="14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4"/>
      <c r="CO751" s="11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4"/>
      <c r="DJ751" s="14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4"/>
      <c r="EF751" s="14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1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</row>
    <row r="752">
      <c r="A752" s="7"/>
      <c r="B752" s="8"/>
      <c r="C752" s="8"/>
      <c r="D752" s="7"/>
      <c r="E752" s="7"/>
      <c r="F752" s="7"/>
      <c r="G752" s="9"/>
      <c r="H752" s="7"/>
      <c r="I752" s="7"/>
      <c r="J752" s="7"/>
      <c r="K752" s="7"/>
      <c r="L752" s="7"/>
      <c r="M752" s="7"/>
      <c r="N752" s="11"/>
      <c r="O752" s="10"/>
      <c r="P752" s="10"/>
      <c r="Q752" s="10"/>
      <c r="R752" s="10"/>
      <c r="S752" s="10"/>
      <c r="T752" s="13"/>
      <c r="U752" s="14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1"/>
      <c r="AO752" s="10"/>
      <c r="AP752" s="14"/>
      <c r="AQ752" s="14"/>
      <c r="AR752" s="14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1"/>
      <c r="BM752" s="10"/>
      <c r="BN752" s="10"/>
      <c r="BO752" s="10"/>
      <c r="BP752" s="10"/>
      <c r="BQ752" s="10"/>
      <c r="BR752" s="14"/>
      <c r="BS752" s="14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4"/>
      <c r="CO752" s="11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4"/>
      <c r="DJ752" s="14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4"/>
      <c r="EF752" s="14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1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</row>
    <row r="753">
      <c r="A753" s="7"/>
      <c r="B753" s="8"/>
      <c r="C753" s="8"/>
      <c r="D753" s="7"/>
      <c r="E753" s="7"/>
      <c r="F753" s="7"/>
      <c r="G753" s="9"/>
      <c r="H753" s="7"/>
      <c r="I753" s="7"/>
      <c r="J753" s="7"/>
      <c r="K753" s="7"/>
      <c r="L753" s="7"/>
      <c r="M753" s="7"/>
      <c r="N753" s="11"/>
      <c r="O753" s="10"/>
      <c r="P753" s="10"/>
      <c r="Q753" s="10"/>
      <c r="R753" s="10"/>
      <c r="S753" s="10"/>
      <c r="T753" s="13"/>
      <c r="U753" s="14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1"/>
      <c r="AO753" s="10"/>
      <c r="AP753" s="14"/>
      <c r="AQ753" s="14"/>
      <c r="AR753" s="14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1"/>
      <c r="BM753" s="10"/>
      <c r="BN753" s="10"/>
      <c r="BO753" s="10"/>
      <c r="BP753" s="10"/>
      <c r="BQ753" s="10"/>
      <c r="BR753" s="14"/>
      <c r="BS753" s="14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4"/>
      <c r="CO753" s="11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4"/>
      <c r="DJ753" s="14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4"/>
      <c r="EF753" s="14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1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</row>
    <row r="754">
      <c r="A754" s="7"/>
      <c r="B754" s="8"/>
      <c r="C754" s="8"/>
      <c r="D754" s="7"/>
      <c r="E754" s="7"/>
      <c r="F754" s="7"/>
      <c r="G754" s="9"/>
      <c r="H754" s="7"/>
      <c r="I754" s="7"/>
      <c r="J754" s="7"/>
      <c r="K754" s="7"/>
      <c r="L754" s="7"/>
      <c r="M754" s="7"/>
      <c r="N754" s="11"/>
      <c r="O754" s="10"/>
      <c r="P754" s="10"/>
      <c r="Q754" s="10"/>
      <c r="R754" s="10"/>
      <c r="S754" s="10"/>
      <c r="T754" s="13"/>
      <c r="U754" s="14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1"/>
      <c r="AO754" s="10"/>
      <c r="AP754" s="14"/>
      <c r="AQ754" s="14"/>
      <c r="AR754" s="14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1"/>
      <c r="BM754" s="10"/>
      <c r="BN754" s="10"/>
      <c r="BO754" s="10"/>
      <c r="BP754" s="10"/>
      <c r="BQ754" s="10"/>
      <c r="BR754" s="14"/>
      <c r="BS754" s="14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4"/>
      <c r="CO754" s="11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4"/>
      <c r="DJ754" s="14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4"/>
      <c r="EF754" s="14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1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</row>
    <row r="755">
      <c r="A755" s="7"/>
      <c r="B755" s="8"/>
      <c r="C755" s="8"/>
      <c r="D755" s="7"/>
      <c r="E755" s="7"/>
      <c r="F755" s="7"/>
      <c r="G755" s="9"/>
      <c r="H755" s="7"/>
      <c r="I755" s="7"/>
      <c r="J755" s="7"/>
      <c r="K755" s="7"/>
      <c r="L755" s="7"/>
      <c r="M755" s="7"/>
      <c r="N755" s="11"/>
      <c r="O755" s="10"/>
      <c r="P755" s="10"/>
      <c r="Q755" s="10"/>
      <c r="R755" s="10"/>
      <c r="S755" s="10"/>
      <c r="T755" s="13"/>
      <c r="U755" s="14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1"/>
      <c r="AO755" s="10"/>
      <c r="AP755" s="14"/>
      <c r="AQ755" s="14"/>
      <c r="AR755" s="14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1"/>
      <c r="BM755" s="10"/>
      <c r="BN755" s="10"/>
      <c r="BO755" s="10"/>
      <c r="BP755" s="10"/>
      <c r="BQ755" s="10"/>
      <c r="BR755" s="14"/>
      <c r="BS755" s="14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4"/>
      <c r="CO755" s="11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4"/>
      <c r="DJ755" s="14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4"/>
      <c r="EF755" s="14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1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</row>
    <row r="756">
      <c r="A756" s="7"/>
      <c r="B756" s="8"/>
      <c r="C756" s="8"/>
      <c r="D756" s="7"/>
      <c r="E756" s="7"/>
      <c r="F756" s="7"/>
      <c r="G756" s="9"/>
      <c r="H756" s="7"/>
      <c r="I756" s="7"/>
      <c r="J756" s="7"/>
      <c r="K756" s="7"/>
      <c r="L756" s="7"/>
      <c r="M756" s="7"/>
      <c r="N756" s="11"/>
      <c r="O756" s="10"/>
      <c r="P756" s="10"/>
      <c r="Q756" s="10"/>
      <c r="R756" s="10"/>
      <c r="S756" s="10"/>
      <c r="T756" s="13"/>
      <c r="U756" s="14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1"/>
      <c r="AO756" s="10"/>
      <c r="AP756" s="14"/>
      <c r="AQ756" s="14"/>
      <c r="AR756" s="14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1"/>
      <c r="BM756" s="10"/>
      <c r="BN756" s="10"/>
      <c r="BO756" s="10"/>
      <c r="BP756" s="10"/>
      <c r="BQ756" s="10"/>
      <c r="BR756" s="14"/>
      <c r="BS756" s="14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4"/>
      <c r="CO756" s="11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4"/>
      <c r="DJ756" s="14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4"/>
      <c r="EF756" s="14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1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</row>
    <row r="757">
      <c r="A757" s="7"/>
      <c r="B757" s="8"/>
      <c r="C757" s="8"/>
      <c r="D757" s="7"/>
      <c r="E757" s="7"/>
      <c r="F757" s="7"/>
      <c r="G757" s="9"/>
      <c r="H757" s="7"/>
      <c r="I757" s="7"/>
      <c r="J757" s="7"/>
      <c r="K757" s="7"/>
      <c r="L757" s="7"/>
      <c r="M757" s="7"/>
      <c r="N757" s="11"/>
      <c r="O757" s="10"/>
      <c r="P757" s="10"/>
      <c r="Q757" s="10"/>
      <c r="R757" s="10"/>
      <c r="S757" s="10"/>
      <c r="T757" s="13"/>
      <c r="U757" s="14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1"/>
      <c r="AO757" s="10"/>
      <c r="AP757" s="14"/>
      <c r="AQ757" s="14"/>
      <c r="AR757" s="14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1"/>
      <c r="BM757" s="10"/>
      <c r="BN757" s="10"/>
      <c r="BO757" s="10"/>
      <c r="BP757" s="10"/>
      <c r="BQ757" s="10"/>
      <c r="BR757" s="14"/>
      <c r="BS757" s="14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4"/>
      <c r="CO757" s="11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4"/>
      <c r="DJ757" s="14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4"/>
      <c r="EF757" s="14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1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</row>
    <row r="758">
      <c r="A758" s="7"/>
      <c r="B758" s="8"/>
      <c r="C758" s="8"/>
      <c r="D758" s="7"/>
      <c r="E758" s="7"/>
      <c r="F758" s="7"/>
      <c r="G758" s="9"/>
      <c r="H758" s="7"/>
      <c r="I758" s="7"/>
      <c r="J758" s="7"/>
      <c r="K758" s="7"/>
      <c r="L758" s="7"/>
      <c r="M758" s="7"/>
      <c r="N758" s="11"/>
      <c r="O758" s="10"/>
      <c r="P758" s="10"/>
      <c r="Q758" s="10"/>
      <c r="R758" s="10"/>
      <c r="S758" s="10"/>
      <c r="T758" s="13"/>
      <c r="U758" s="14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1"/>
      <c r="AO758" s="10"/>
      <c r="AP758" s="14"/>
      <c r="AQ758" s="14"/>
      <c r="AR758" s="14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1"/>
      <c r="BM758" s="10"/>
      <c r="BN758" s="10"/>
      <c r="BO758" s="10"/>
      <c r="BP758" s="10"/>
      <c r="BQ758" s="10"/>
      <c r="BR758" s="14"/>
      <c r="BS758" s="14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4"/>
      <c r="CO758" s="11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4"/>
      <c r="DJ758" s="14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4"/>
      <c r="EF758" s="14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1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</row>
    <row r="759">
      <c r="A759" s="7"/>
      <c r="B759" s="8"/>
      <c r="C759" s="8"/>
      <c r="D759" s="7"/>
      <c r="E759" s="7"/>
      <c r="F759" s="7"/>
      <c r="G759" s="9"/>
      <c r="H759" s="7"/>
      <c r="I759" s="7"/>
      <c r="J759" s="7"/>
      <c r="K759" s="7"/>
      <c r="L759" s="7"/>
      <c r="M759" s="7"/>
      <c r="N759" s="11"/>
      <c r="O759" s="10"/>
      <c r="P759" s="10"/>
      <c r="Q759" s="10"/>
      <c r="R759" s="10"/>
      <c r="S759" s="10"/>
      <c r="T759" s="13"/>
      <c r="U759" s="14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1"/>
      <c r="AO759" s="10"/>
      <c r="AP759" s="14"/>
      <c r="AQ759" s="14"/>
      <c r="AR759" s="14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1"/>
      <c r="BM759" s="10"/>
      <c r="BN759" s="10"/>
      <c r="BO759" s="10"/>
      <c r="BP759" s="10"/>
      <c r="BQ759" s="10"/>
      <c r="BR759" s="14"/>
      <c r="BS759" s="14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4"/>
      <c r="CO759" s="11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4"/>
      <c r="DJ759" s="14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4"/>
      <c r="EF759" s="14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1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</row>
    <row r="760">
      <c r="A760" s="7"/>
      <c r="B760" s="8"/>
      <c r="C760" s="8"/>
      <c r="D760" s="7"/>
      <c r="E760" s="7"/>
      <c r="F760" s="7"/>
      <c r="G760" s="9"/>
      <c r="H760" s="7"/>
      <c r="I760" s="7"/>
      <c r="J760" s="7"/>
      <c r="K760" s="7"/>
      <c r="L760" s="7"/>
      <c r="M760" s="7"/>
      <c r="N760" s="11"/>
      <c r="O760" s="10"/>
      <c r="P760" s="10"/>
      <c r="Q760" s="10"/>
      <c r="R760" s="10"/>
      <c r="S760" s="10"/>
      <c r="T760" s="13"/>
      <c r="U760" s="14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1"/>
      <c r="AO760" s="10"/>
      <c r="AP760" s="14"/>
      <c r="AQ760" s="14"/>
      <c r="AR760" s="14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1"/>
      <c r="BM760" s="10"/>
      <c r="BN760" s="10"/>
      <c r="BO760" s="10"/>
      <c r="BP760" s="10"/>
      <c r="BQ760" s="10"/>
      <c r="BR760" s="14"/>
      <c r="BS760" s="14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4"/>
      <c r="CO760" s="11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4"/>
      <c r="DJ760" s="14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4"/>
      <c r="EF760" s="14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1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</row>
    <row r="761">
      <c r="A761" s="7"/>
      <c r="B761" s="8"/>
      <c r="C761" s="8"/>
      <c r="D761" s="7"/>
      <c r="E761" s="7"/>
      <c r="F761" s="7"/>
      <c r="G761" s="9"/>
      <c r="H761" s="7"/>
      <c r="I761" s="7"/>
      <c r="J761" s="7"/>
      <c r="K761" s="7"/>
      <c r="L761" s="7"/>
      <c r="M761" s="7"/>
      <c r="N761" s="11"/>
      <c r="O761" s="10"/>
      <c r="P761" s="10"/>
      <c r="Q761" s="10"/>
      <c r="R761" s="10"/>
      <c r="S761" s="10"/>
      <c r="T761" s="13"/>
      <c r="U761" s="14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1"/>
      <c r="AO761" s="10"/>
      <c r="AP761" s="14"/>
      <c r="AQ761" s="14"/>
      <c r="AR761" s="14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1"/>
      <c r="BM761" s="10"/>
      <c r="BN761" s="10"/>
      <c r="BO761" s="10"/>
      <c r="BP761" s="10"/>
      <c r="BQ761" s="10"/>
      <c r="BR761" s="14"/>
      <c r="BS761" s="14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4"/>
      <c r="CO761" s="11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4"/>
      <c r="DJ761" s="14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4"/>
      <c r="EF761" s="14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1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</row>
    <row r="762">
      <c r="A762" s="7"/>
      <c r="B762" s="8"/>
      <c r="C762" s="8"/>
      <c r="D762" s="7"/>
      <c r="E762" s="7"/>
      <c r="F762" s="7"/>
      <c r="G762" s="9"/>
      <c r="H762" s="7"/>
      <c r="I762" s="7"/>
      <c r="J762" s="7"/>
      <c r="K762" s="7"/>
      <c r="L762" s="7"/>
      <c r="M762" s="7"/>
      <c r="N762" s="11"/>
      <c r="O762" s="10"/>
      <c r="P762" s="10"/>
      <c r="Q762" s="10"/>
      <c r="R762" s="10"/>
      <c r="S762" s="10"/>
      <c r="T762" s="13"/>
      <c r="U762" s="14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1"/>
      <c r="AO762" s="10"/>
      <c r="AP762" s="14"/>
      <c r="AQ762" s="14"/>
      <c r="AR762" s="14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1"/>
      <c r="BM762" s="10"/>
      <c r="BN762" s="10"/>
      <c r="BO762" s="10"/>
      <c r="BP762" s="10"/>
      <c r="BQ762" s="10"/>
      <c r="BR762" s="14"/>
      <c r="BS762" s="14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4"/>
      <c r="CO762" s="11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4"/>
      <c r="DJ762" s="14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4"/>
      <c r="EF762" s="14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1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</row>
    <row r="763">
      <c r="A763" s="7"/>
      <c r="B763" s="8"/>
      <c r="C763" s="8"/>
      <c r="D763" s="7"/>
      <c r="E763" s="7"/>
      <c r="F763" s="7"/>
      <c r="G763" s="9"/>
      <c r="H763" s="7"/>
      <c r="I763" s="7"/>
      <c r="J763" s="7"/>
      <c r="K763" s="7"/>
      <c r="L763" s="7"/>
      <c r="M763" s="7"/>
      <c r="N763" s="11"/>
      <c r="O763" s="10"/>
      <c r="P763" s="10"/>
      <c r="Q763" s="10"/>
      <c r="R763" s="10"/>
      <c r="S763" s="10"/>
      <c r="T763" s="13"/>
      <c r="U763" s="14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1"/>
      <c r="AO763" s="10"/>
      <c r="AP763" s="14"/>
      <c r="AQ763" s="14"/>
      <c r="AR763" s="14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1"/>
      <c r="BM763" s="10"/>
      <c r="BN763" s="10"/>
      <c r="BO763" s="10"/>
      <c r="BP763" s="10"/>
      <c r="BQ763" s="10"/>
      <c r="BR763" s="14"/>
      <c r="BS763" s="14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4"/>
      <c r="CO763" s="11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4"/>
      <c r="DJ763" s="14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4"/>
      <c r="EF763" s="14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1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</row>
    <row r="764">
      <c r="A764" s="7"/>
      <c r="B764" s="8"/>
      <c r="C764" s="8"/>
      <c r="D764" s="7"/>
      <c r="E764" s="7"/>
      <c r="F764" s="7"/>
      <c r="G764" s="9"/>
      <c r="H764" s="7"/>
      <c r="I764" s="7"/>
      <c r="J764" s="7"/>
      <c r="K764" s="7"/>
      <c r="L764" s="7"/>
      <c r="M764" s="7"/>
      <c r="N764" s="11"/>
      <c r="O764" s="10"/>
      <c r="P764" s="10"/>
      <c r="Q764" s="10"/>
      <c r="R764" s="10"/>
      <c r="S764" s="10"/>
      <c r="T764" s="13"/>
      <c r="U764" s="14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1"/>
      <c r="AO764" s="10"/>
      <c r="AP764" s="14"/>
      <c r="AQ764" s="14"/>
      <c r="AR764" s="14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1"/>
      <c r="BM764" s="10"/>
      <c r="BN764" s="10"/>
      <c r="BO764" s="10"/>
      <c r="BP764" s="10"/>
      <c r="BQ764" s="10"/>
      <c r="BR764" s="14"/>
      <c r="BS764" s="14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4"/>
      <c r="CO764" s="11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4"/>
      <c r="DJ764" s="14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4"/>
      <c r="EF764" s="14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1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</row>
    <row r="765">
      <c r="A765" s="7"/>
      <c r="B765" s="8"/>
      <c r="C765" s="8"/>
      <c r="D765" s="7"/>
      <c r="E765" s="7"/>
      <c r="F765" s="7"/>
      <c r="G765" s="9"/>
      <c r="H765" s="7"/>
      <c r="I765" s="7"/>
      <c r="J765" s="7"/>
      <c r="K765" s="7"/>
      <c r="L765" s="7"/>
      <c r="M765" s="7"/>
      <c r="N765" s="11"/>
      <c r="O765" s="10"/>
      <c r="P765" s="10"/>
      <c r="Q765" s="10"/>
      <c r="R765" s="10"/>
      <c r="S765" s="10"/>
      <c r="T765" s="13"/>
      <c r="U765" s="14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1"/>
      <c r="AO765" s="10"/>
      <c r="AP765" s="14"/>
      <c r="AQ765" s="14"/>
      <c r="AR765" s="14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1"/>
      <c r="BM765" s="10"/>
      <c r="BN765" s="10"/>
      <c r="BO765" s="10"/>
      <c r="BP765" s="10"/>
      <c r="BQ765" s="10"/>
      <c r="BR765" s="14"/>
      <c r="BS765" s="14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4"/>
      <c r="CO765" s="11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4"/>
      <c r="DJ765" s="14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4"/>
      <c r="EF765" s="14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1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</row>
    <row r="766">
      <c r="A766" s="7"/>
      <c r="B766" s="8"/>
      <c r="C766" s="8"/>
      <c r="D766" s="7"/>
      <c r="E766" s="7"/>
      <c r="F766" s="7"/>
      <c r="G766" s="9"/>
      <c r="H766" s="7"/>
      <c r="I766" s="7"/>
      <c r="J766" s="7"/>
      <c r="K766" s="7"/>
      <c r="L766" s="7"/>
      <c r="M766" s="7"/>
      <c r="N766" s="11"/>
      <c r="O766" s="10"/>
      <c r="P766" s="10"/>
      <c r="Q766" s="10"/>
      <c r="R766" s="10"/>
      <c r="S766" s="10"/>
      <c r="T766" s="13"/>
      <c r="U766" s="14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1"/>
      <c r="AO766" s="10"/>
      <c r="AP766" s="14"/>
      <c r="AQ766" s="14"/>
      <c r="AR766" s="14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1"/>
      <c r="BM766" s="10"/>
      <c r="BN766" s="10"/>
      <c r="BO766" s="10"/>
      <c r="BP766" s="10"/>
      <c r="BQ766" s="10"/>
      <c r="BR766" s="14"/>
      <c r="BS766" s="14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4"/>
      <c r="CO766" s="11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4"/>
      <c r="DJ766" s="14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4"/>
      <c r="EF766" s="14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1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</row>
    <row r="767">
      <c r="A767" s="7"/>
      <c r="B767" s="8"/>
      <c r="C767" s="8"/>
      <c r="D767" s="7"/>
      <c r="E767" s="7"/>
      <c r="F767" s="7"/>
      <c r="G767" s="9"/>
      <c r="H767" s="7"/>
      <c r="I767" s="7"/>
      <c r="J767" s="7"/>
      <c r="K767" s="7"/>
      <c r="L767" s="7"/>
      <c r="M767" s="7"/>
      <c r="N767" s="11"/>
      <c r="O767" s="10"/>
      <c r="P767" s="10"/>
      <c r="Q767" s="10"/>
      <c r="R767" s="10"/>
      <c r="S767" s="10"/>
      <c r="T767" s="13"/>
      <c r="U767" s="14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1"/>
      <c r="AO767" s="10"/>
      <c r="AP767" s="14"/>
      <c r="AQ767" s="14"/>
      <c r="AR767" s="14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1"/>
      <c r="BM767" s="10"/>
      <c r="BN767" s="10"/>
      <c r="BO767" s="10"/>
      <c r="BP767" s="10"/>
      <c r="BQ767" s="10"/>
      <c r="BR767" s="14"/>
      <c r="BS767" s="14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4"/>
      <c r="CO767" s="11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4"/>
      <c r="DJ767" s="14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4"/>
      <c r="EF767" s="14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1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</row>
    <row r="768">
      <c r="A768" s="7"/>
      <c r="B768" s="8"/>
      <c r="C768" s="8"/>
      <c r="D768" s="7"/>
      <c r="E768" s="7"/>
      <c r="F768" s="7"/>
      <c r="G768" s="9"/>
      <c r="H768" s="7"/>
      <c r="I768" s="7"/>
      <c r="J768" s="7"/>
      <c r="K768" s="7"/>
      <c r="L768" s="7"/>
      <c r="M768" s="7"/>
      <c r="N768" s="11"/>
      <c r="O768" s="10"/>
      <c r="P768" s="10"/>
      <c r="Q768" s="10"/>
      <c r="R768" s="10"/>
      <c r="S768" s="10"/>
      <c r="T768" s="13"/>
      <c r="U768" s="14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1"/>
      <c r="AO768" s="10"/>
      <c r="AP768" s="14"/>
      <c r="AQ768" s="14"/>
      <c r="AR768" s="14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1"/>
      <c r="BM768" s="10"/>
      <c r="BN768" s="10"/>
      <c r="BO768" s="10"/>
      <c r="BP768" s="10"/>
      <c r="BQ768" s="10"/>
      <c r="BR768" s="14"/>
      <c r="BS768" s="14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4"/>
      <c r="CO768" s="11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4"/>
      <c r="DJ768" s="14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4"/>
      <c r="EF768" s="14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1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</row>
    <row r="769">
      <c r="A769" s="7"/>
      <c r="B769" s="8"/>
      <c r="C769" s="8"/>
      <c r="D769" s="7"/>
      <c r="E769" s="7"/>
      <c r="F769" s="7"/>
      <c r="G769" s="9"/>
      <c r="H769" s="7"/>
      <c r="I769" s="7"/>
      <c r="J769" s="7"/>
      <c r="K769" s="7"/>
      <c r="L769" s="7"/>
      <c r="M769" s="7"/>
      <c r="N769" s="11"/>
      <c r="O769" s="10"/>
      <c r="P769" s="10"/>
      <c r="Q769" s="10"/>
      <c r="R769" s="10"/>
      <c r="S769" s="10"/>
      <c r="T769" s="13"/>
      <c r="U769" s="14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1"/>
      <c r="AO769" s="10"/>
      <c r="AP769" s="14"/>
      <c r="AQ769" s="14"/>
      <c r="AR769" s="14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1"/>
      <c r="BM769" s="10"/>
      <c r="BN769" s="10"/>
      <c r="BO769" s="10"/>
      <c r="BP769" s="10"/>
      <c r="BQ769" s="10"/>
      <c r="BR769" s="14"/>
      <c r="BS769" s="14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4"/>
      <c r="CO769" s="11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4"/>
      <c r="DJ769" s="14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4"/>
      <c r="EF769" s="14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1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</row>
    <row r="770">
      <c r="A770" s="7"/>
      <c r="B770" s="8"/>
      <c r="C770" s="8"/>
      <c r="D770" s="7"/>
      <c r="E770" s="7"/>
      <c r="F770" s="7"/>
      <c r="G770" s="9"/>
      <c r="H770" s="7"/>
      <c r="I770" s="7"/>
      <c r="J770" s="7"/>
      <c r="K770" s="7"/>
      <c r="L770" s="7"/>
      <c r="M770" s="7"/>
      <c r="N770" s="11"/>
      <c r="O770" s="10"/>
      <c r="P770" s="10"/>
      <c r="Q770" s="10"/>
      <c r="R770" s="10"/>
      <c r="S770" s="10"/>
      <c r="T770" s="13"/>
      <c r="U770" s="14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1"/>
      <c r="AO770" s="10"/>
      <c r="AP770" s="14"/>
      <c r="AQ770" s="14"/>
      <c r="AR770" s="14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1"/>
      <c r="BM770" s="10"/>
      <c r="BN770" s="10"/>
      <c r="BO770" s="10"/>
      <c r="BP770" s="10"/>
      <c r="BQ770" s="10"/>
      <c r="BR770" s="14"/>
      <c r="BS770" s="14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4"/>
      <c r="CO770" s="11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4"/>
      <c r="DJ770" s="14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4"/>
      <c r="EF770" s="14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1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</row>
    <row r="771">
      <c r="A771" s="7"/>
      <c r="B771" s="8"/>
      <c r="C771" s="8"/>
      <c r="D771" s="7"/>
      <c r="E771" s="7"/>
      <c r="F771" s="7"/>
      <c r="G771" s="9"/>
      <c r="H771" s="7"/>
      <c r="I771" s="7"/>
      <c r="J771" s="7"/>
      <c r="K771" s="7"/>
      <c r="L771" s="7"/>
      <c r="M771" s="7"/>
      <c r="N771" s="11"/>
      <c r="O771" s="10"/>
      <c r="P771" s="10"/>
      <c r="Q771" s="10"/>
      <c r="R771" s="10"/>
      <c r="S771" s="10"/>
      <c r="T771" s="13"/>
      <c r="U771" s="14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1"/>
      <c r="AO771" s="10"/>
      <c r="AP771" s="14"/>
      <c r="AQ771" s="14"/>
      <c r="AR771" s="14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1"/>
      <c r="BM771" s="10"/>
      <c r="BN771" s="10"/>
      <c r="BO771" s="10"/>
      <c r="BP771" s="10"/>
      <c r="BQ771" s="10"/>
      <c r="BR771" s="14"/>
      <c r="BS771" s="14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4"/>
      <c r="CO771" s="11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4"/>
      <c r="DJ771" s="14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4"/>
      <c r="EF771" s="14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1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</row>
    <row r="772">
      <c r="A772" s="7"/>
      <c r="B772" s="8"/>
      <c r="C772" s="8"/>
      <c r="D772" s="7"/>
      <c r="E772" s="7"/>
      <c r="F772" s="7"/>
      <c r="G772" s="9"/>
      <c r="H772" s="7"/>
      <c r="I772" s="7"/>
      <c r="J772" s="7"/>
      <c r="K772" s="7"/>
      <c r="L772" s="7"/>
      <c r="M772" s="7"/>
      <c r="N772" s="11"/>
      <c r="O772" s="10"/>
      <c r="P772" s="10"/>
      <c r="Q772" s="10"/>
      <c r="R772" s="10"/>
      <c r="S772" s="10"/>
      <c r="T772" s="13"/>
      <c r="U772" s="14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1"/>
      <c r="AO772" s="10"/>
      <c r="AP772" s="14"/>
      <c r="AQ772" s="14"/>
      <c r="AR772" s="14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1"/>
      <c r="BM772" s="10"/>
      <c r="BN772" s="10"/>
      <c r="BO772" s="10"/>
      <c r="BP772" s="10"/>
      <c r="BQ772" s="10"/>
      <c r="BR772" s="14"/>
      <c r="BS772" s="14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4"/>
      <c r="CO772" s="11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4"/>
      <c r="DJ772" s="14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4"/>
      <c r="EF772" s="14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1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</row>
    <row r="773">
      <c r="A773" s="7"/>
      <c r="B773" s="8"/>
      <c r="C773" s="8"/>
      <c r="D773" s="7"/>
      <c r="E773" s="7"/>
      <c r="F773" s="7"/>
      <c r="G773" s="9"/>
      <c r="H773" s="7"/>
      <c r="I773" s="7"/>
      <c r="J773" s="7"/>
      <c r="K773" s="7"/>
      <c r="L773" s="7"/>
      <c r="M773" s="7"/>
      <c r="N773" s="11"/>
      <c r="O773" s="10"/>
      <c r="P773" s="10"/>
      <c r="Q773" s="10"/>
      <c r="R773" s="10"/>
      <c r="S773" s="10"/>
      <c r="T773" s="13"/>
      <c r="U773" s="14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1"/>
      <c r="AO773" s="10"/>
      <c r="AP773" s="14"/>
      <c r="AQ773" s="14"/>
      <c r="AR773" s="14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1"/>
      <c r="BM773" s="10"/>
      <c r="BN773" s="10"/>
      <c r="BO773" s="10"/>
      <c r="BP773" s="10"/>
      <c r="BQ773" s="10"/>
      <c r="BR773" s="14"/>
      <c r="BS773" s="14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4"/>
      <c r="CO773" s="11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4"/>
      <c r="DJ773" s="14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4"/>
      <c r="EF773" s="14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1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</row>
    <row r="774">
      <c r="A774" s="7"/>
      <c r="B774" s="8"/>
      <c r="C774" s="8"/>
      <c r="D774" s="7"/>
      <c r="E774" s="7"/>
      <c r="F774" s="7"/>
      <c r="G774" s="9"/>
      <c r="H774" s="7"/>
      <c r="I774" s="7"/>
      <c r="J774" s="7"/>
      <c r="K774" s="7"/>
      <c r="L774" s="7"/>
      <c r="M774" s="7"/>
      <c r="N774" s="11"/>
      <c r="O774" s="10"/>
      <c r="P774" s="10"/>
      <c r="Q774" s="10"/>
      <c r="R774" s="10"/>
      <c r="S774" s="10"/>
      <c r="T774" s="13"/>
      <c r="U774" s="14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1"/>
      <c r="AO774" s="10"/>
      <c r="AP774" s="14"/>
      <c r="AQ774" s="14"/>
      <c r="AR774" s="14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1"/>
      <c r="BM774" s="10"/>
      <c r="BN774" s="10"/>
      <c r="BO774" s="10"/>
      <c r="BP774" s="10"/>
      <c r="BQ774" s="10"/>
      <c r="BR774" s="14"/>
      <c r="BS774" s="14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4"/>
      <c r="CO774" s="11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4"/>
      <c r="DJ774" s="14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4"/>
      <c r="EF774" s="14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1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</row>
    <row r="775">
      <c r="A775" s="7"/>
      <c r="B775" s="8"/>
      <c r="C775" s="8"/>
      <c r="D775" s="7"/>
      <c r="E775" s="7"/>
      <c r="F775" s="7"/>
      <c r="G775" s="9"/>
      <c r="H775" s="7"/>
      <c r="I775" s="7"/>
      <c r="J775" s="7"/>
      <c r="K775" s="7"/>
      <c r="L775" s="7"/>
      <c r="M775" s="7"/>
      <c r="N775" s="11"/>
      <c r="O775" s="10"/>
      <c r="P775" s="10"/>
      <c r="Q775" s="10"/>
      <c r="R775" s="10"/>
      <c r="S775" s="10"/>
      <c r="T775" s="13"/>
      <c r="U775" s="14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1"/>
      <c r="AO775" s="10"/>
      <c r="AP775" s="14"/>
      <c r="AQ775" s="14"/>
      <c r="AR775" s="14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1"/>
      <c r="BM775" s="10"/>
      <c r="BN775" s="10"/>
      <c r="BO775" s="10"/>
      <c r="BP775" s="10"/>
      <c r="BQ775" s="10"/>
      <c r="BR775" s="14"/>
      <c r="BS775" s="14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4"/>
      <c r="CO775" s="11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4"/>
      <c r="DJ775" s="14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4"/>
      <c r="EF775" s="14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1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</row>
    <row r="776">
      <c r="A776" s="7"/>
      <c r="B776" s="8"/>
      <c r="C776" s="8"/>
      <c r="D776" s="7"/>
      <c r="E776" s="7"/>
      <c r="F776" s="7"/>
      <c r="G776" s="9"/>
      <c r="H776" s="7"/>
      <c r="I776" s="7"/>
      <c r="J776" s="7"/>
      <c r="K776" s="7"/>
      <c r="L776" s="7"/>
      <c r="M776" s="7"/>
      <c r="N776" s="11"/>
      <c r="O776" s="10"/>
      <c r="P776" s="10"/>
      <c r="Q776" s="10"/>
      <c r="R776" s="10"/>
      <c r="S776" s="10"/>
      <c r="T776" s="13"/>
      <c r="U776" s="14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1"/>
      <c r="AO776" s="10"/>
      <c r="AP776" s="14"/>
      <c r="AQ776" s="14"/>
      <c r="AR776" s="14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1"/>
      <c r="BM776" s="10"/>
      <c r="BN776" s="10"/>
      <c r="BO776" s="10"/>
      <c r="BP776" s="10"/>
      <c r="BQ776" s="10"/>
      <c r="BR776" s="14"/>
      <c r="BS776" s="14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4"/>
      <c r="CO776" s="11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4"/>
      <c r="DJ776" s="14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4"/>
      <c r="EF776" s="14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1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</row>
    <row r="777">
      <c r="A777" s="7"/>
      <c r="B777" s="8"/>
      <c r="C777" s="8"/>
      <c r="D777" s="7"/>
      <c r="E777" s="7"/>
      <c r="F777" s="7"/>
      <c r="G777" s="9"/>
      <c r="H777" s="7"/>
      <c r="I777" s="7"/>
      <c r="J777" s="7"/>
      <c r="K777" s="7"/>
      <c r="L777" s="7"/>
      <c r="M777" s="7"/>
      <c r="N777" s="11"/>
      <c r="O777" s="10"/>
      <c r="P777" s="10"/>
      <c r="Q777" s="10"/>
      <c r="R777" s="10"/>
      <c r="S777" s="10"/>
      <c r="T777" s="13"/>
      <c r="U777" s="14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1"/>
      <c r="AO777" s="10"/>
      <c r="AP777" s="14"/>
      <c r="AQ777" s="14"/>
      <c r="AR777" s="14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1"/>
      <c r="BM777" s="10"/>
      <c r="BN777" s="10"/>
      <c r="BO777" s="10"/>
      <c r="BP777" s="10"/>
      <c r="BQ777" s="10"/>
      <c r="BR777" s="14"/>
      <c r="BS777" s="14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4"/>
      <c r="CO777" s="11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4"/>
      <c r="DJ777" s="14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4"/>
      <c r="EF777" s="14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1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</row>
    <row r="778">
      <c r="A778" s="7"/>
      <c r="B778" s="8"/>
      <c r="C778" s="8"/>
      <c r="D778" s="7"/>
      <c r="E778" s="7"/>
      <c r="F778" s="7"/>
      <c r="G778" s="9"/>
      <c r="H778" s="7"/>
      <c r="I778" s="7"/>
      <c r="J778" s="7"/>
      <c r="K778" s="7"/>
      <c r="L778" s="7"/>
      <c r="M778" s="7"/>
      <c r="N778" s="11"/>
      <c r="O778" s="10"/>
      <c r="P778" s="10"/>
      <c r="Q778" s="10"/>
      <c r="R778" s="10"/>
      <c r="S778" s="10"/>
      <c r="T778" s="13"/>
      <c r="U778" s="14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1"/>
      <c r="AO778" s="10"/>
      <c r="AP778" s="14"/>
      <c r="AQ778" s="14"/>
      <c r="AR778" s="14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1"/>
      <c r="BM778" s="10"/>
      <c r="BN778" s="10"/>
      <c r="BO778" s="10"/>
      <c r="BP778" s="10"/>
      <c r="BQ778" s="10"/>
      <c r="BR778" s="14"/>
      <c r="BS778" s="14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4"/>
      <c r="CO778" s="11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4"/>
      <c r="DJ778" s="14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4"/>
      <c r="EF778" s="14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1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</row>
    <row r="779">
      <c r="A779" s="7"/>
      <c r="B779" s="8"/>
      <c r="C779" s="8"/>
      <c r="D779" s="7"/>
      <c r="E779" s="7"/>
      <c r="F779" s="7"/>
      <c r="G779" s="9"/>
      <c r="H779" s="7"/>
      <c r="I779" s="7"/>
      <c r="J779" s="7"/>
      <c r="K779" s="7"/>
      <c r="L779" s="7"/>
      <c r="M779" s="7"/>
      <c r="N779" s="11"/>
      <c r="O779" s="10"/>
      <c r="P779" s="10"/>
      <c r="Q779" s="10"/>
      <c r="R779" s="10"/>
      <c r="S779" s="10"/>
      <c r="T779" s="13"/>
      <c r="U779" s="14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1"/>
      <c r="AO779" s="10"/>
      <c r="AP779" s="14"/>
      <c r="AQ779" s="14"/>
      <c r="AR779" s="14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1"/>
      <c r="BM779" s="10"/>
      <c r="BN779" s="10"/>
      <c r="BO779" s="10"/>
      <c r="BP779" s="10"/>
      <c r="BQ779" s="10"/>
      <c r="BR779" s="14"/>
      <c r="BS779" s="14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4"/>
      <c r="CO779" s="11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4"/>
      <c r="DJ779" s="14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4"/>
      <c r="EF779" s="14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1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</row>
    <row r="780">
      <c r="A780" s="7"/>
      <c r="B780" s="8"/>
      <c r="C780" s="8"/>
      <c r="D780" s="7"/>
      <c r="E780" s="7"/>
      <c r="F780" s="7"/>
      <c r="G780" s="9"/>
      <c r="H780" s="7"/>
      <c r="I780" s="7"/>
      <c r="J780" s="7"/>
      <c r="K780" s="7"/>
      <c r="L780" s="7"/>
      <c r="M780" s="7"/>
      <c r="N780" s="11"/>
      <c r="O780" s="10"/>
      <c r="P780" s="10"/>
      <c r="Q780" s="10"/>
      <c r="R780" s="10"/>
      <c r="S780" s="10"/>
      <c r="T780" s="13"/>
      <c r="U780" s="14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1"/>
      <c r="AO780" s="10"/>
      <c r="AP780" s="14"/>
      <c r="AQ780" s="14"/>
      <c r="AR780" s="14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1"/>
      <c r="BM780" s="10"/>
      <c r="BN780" s="10"/>
      <c r="BO780" s="10"/>
      <c r="BP780" s="10"/>
      <c r="BQ780" s="10"/>
      <c r="BR780" s="14"/>
      <c r="BS780" s="14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4"/>
      <c r="CO780" s="11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4"/>
      <c r="DJ780" s="14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4"/>
      <c r="EF780" s="14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1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</row>
    <row r="781">
      <c r="A781" s="7"/>
      <c r="B781" s="8"/>
      <c r="C781" s="8"/>
      <c r="D781" s="7"/>
      <c r="E781" s="7"/>
      <c r="F781" s="7"/>
      <c r="G781" s="9"/>
      <c r="H781" s="7"/>
      <c r="I781" s="7"/>
      <c r="J781" s="7"/>
      <c r="K781" s="7"/>
      <c r="L781" s="7"/>
      <c r="M781" s="7"/>
      <c r="N781" s="11"/>
      <c r="O781" s="10"/>
      <c r="P781" s="10"/>
      <c r="Q781" s="10"/>
      <c r="R781" s="10"/>
      <c r="S781" s="10"/>
      <c r="T781" s="13"/>
      <c r="U781" s="14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1"/>
      <c r="AO781" s="10"/>
      <c r="AP781" s="14"/>
      <c r="AQ781" s="14"/>
      <c r="AR781" s="14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1"/>
      <c r="BM781" s="10"/>
      <c r="BN781" s="10"/>
      <c r="BO781" s="10"/>
      <c r="BP781" s="10"/>
      <c r="BQ781" s="10"/>
      <c r="BR781" s="14"/>
      <c r="BS781" s="14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4"/>
      <c r="CO781" s="11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4"/>
      <c r="DJ781" s="14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4"/>
      <c r="EF781" s="14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1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</row>
    <row r="782">
      <c r="A782" s="7"/>
      <c r="B782" s="8"/>
      <c r="C782" s="8"/>
      <c r="D782" s="7"/>
      <c r="E782" s="7"/>
      <c r="F782" s="7"/>
      <c r="G782" s="9"/>
      <c r="H782" s="7"/>
      <c r="I782" s="7"/>
      <c r="J782" s="7"/>
      <c r="K782" s="7"/>
      <c r="L782" s="7"/>
      <c r="M782" s="7"/>
      <c r="N782" s="11"/>
      <c r="O782" s="10"/>
      <c r="P782" s="10"/>
      <c r="Q782" s="10"/>
      <c r="R782" s="10"/>
      <c r="S782" s="10"/>
      <c r="T782" s="13"/>
      <c r="U782" s="14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1"/>
      <c r="AO782" s="10"/>
      <c r="AP782" s="14"/>
      <c r="AQ782" s="14"/>
      <c r="AR782" s="14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1"/>
      <c r="BM782" s="10"/>
      <c r="BN782" s="10"/>
      <c r="BO782" s="10"/>
      <c r="BP782" s="10"/>
      <c r="BQ782" s="10"/>
      <c r="BR782" s="14"/>
      <c r="BS782" s="14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4"/>
      <c r="CO782" s="11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4"/>
      <c r="DJ782" s="14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4"/>
      <c r="EF782" s="14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1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</row>
    <row r="783">
      <c r="A783" s="7"/>
      <c r="B783" s="8"/>
      <c r="C783" s="8"/>
      <c r="D783" s="7"/>
      <c r="E783" s="7"/>
      <c r="F783" s="7"/>
      <c r="G783" s="9"/>
      <c r="H783" s="7"/>
      <c r="I783" s="7"/>
      <c r="J783" s="7"/>
      <c r="K783" s="7"/>
      <c r="L783" s="7"/>
      <c r="M783" s="7"/>
      <c r="N783" s="11"/>
      <c r="O783" s="10"/>
      <c r="P783" s="10"/>
      <c r="Q783" s="10"/>
      <c r="R783" s="10"/>
      <c r="S783" s="10"/>
      <c r="T783" s="13"/>
      <c r="U783" s="14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1"/>
      <c r="AO783" s="10"/>
      <c r="AP783" s="14"/>
      <c r="AQ783" s="14"/>
      <c r="AR783" s="14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1"/>
      <c r="BM783" s="10"/>
      <c r="BN783" s="10"/>
      <c r="BO783" s="10"/>
      <c r="BP783" s="10"/>
      <c r="BQ783" s="10"/>
      <c r="BR783" s="14"/>
      <c r="BS783" s="14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4"/>
      <c r="CO783" s="11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4"/>
      <c r="DJ783" s="14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4"/>
      <c r="EF783" s="14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1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</row>
    <row r="784">
      <c r="A784" s="7"/>
      <c r="B784" s="8"/>
      <c r="C784" s="8"/>
      <c r="D784" s="7"/>
      <c r="E784" s="7"/>
      <c r="F784" s="7"/>
      <c r="G784" s="9"/>
      <c r="H784" s="7"/>
      <c r="I784" s="7"/>
      <c r="J784" s="7"/>
      <c r="K784" s="7"/>
      <c r="L784" s="7"/>
      <c r="M784" s="7"/>
      <c r="N784" s="11"/>
      <c r="O784" s="10"/>
      <c r="P784" s="10"/>
      <c r="Q784" s="10"/>
      <c r="R784" s="10"/>
      <c r="S784" s="10"/>
      <c r="T784" s="13"/>
      <c r="U784" s="14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1"/>
      <c r="AO784" s="10"/>
      <c r="AP784" s="14"/>
      <c r="AQ784" s="14"/>
      <c r="AR784" s="14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1"/>
      <c r="BM784" s="10"/>
      <c r="BN784" s="10"/>
      <c r="BO784" s="10"/>
      <c r="BP784" s="10"/>
      <c r="BQ784" s="10"/>
      <c r="BR784" s="14"/>
      <c r="BS784" s="14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4"/>
      <c r="CO784" s="11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4"/>
      <c r="DJ784" s="14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4"/>
      <c r="EF784" s="14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1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</row>
    <row r="785">
      <c r="A785" s="7"/>
      <c r="B785" s="8"/>
      <c r="C785" s="8"/>
      <c r="D785" s="7"/>
      <c r="E785" s="7"/>
      <c r="F785" s="7"/>
      <c r="G785" s="9"/>
      <c r="H785" s="7"/>
      <c r="I785" s="7"/>
      <c r="J785" s="7"/>
      <c r="K785" s="7"/>
      <c r="L785" s="7"/>
      <c r="M785" s="7"/>
      <c r="N785" s="11"/>
      <c r="O785" s="10"/>
      <c r="P785" s="10"/>
      <c r="Q785" s="10"/>
      <c r="R785" s="10"/>
      <c r="S785" s="10"/>
      <c r="T785" s="13"/>
      <c r="U785" s="14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1"/>
      <c r="AO785" s="10"/>
      <c r="AP785" s="14"/>
      <c r="AQ785" s="14"/>
      <c r="AR785" s="14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1"/>
      <c r="BM785" s="10"/>
      <c r="BN785" s="10"/>
      <c r="BO785" s="10"/>
      <c r="BP785" s="10"/>
      <c r="BQ785" s="10"/>
      <c r="BR785" s="14"/>
      <c r="BS785" s="14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4"/>
      <c r="CO785" s="11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4"/>
      <c r="DJ785" s="14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4"/>
      <c r="EF785" s="14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1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</row>
    <row r="786">
      <c r="A786" s="7"/>
      <c r="B786" s="8"/>
      <c r="C786" s="8"/>
      <c r="D786" s="7"/>
      <c r="E786" s="7"/>
      <c r="F786" s="7"/>
      <c r="G786" s="9"/>
      <c r="H786" s="7"/>
      <c r="I786" s="7"/>
      <c r="J786" s="7"/>
      <c r="K786" s="7"/>
      <c r="L786" s="7"/>
      <c r="M786" s="7"/>
      <c r="N786" s="11"/>
      <c r="O786" s="10"/>
      <c r="P786" s="10"/>
      <c r="Q786" s="10"/>
      <c r="R786" s="10"/>
      <c r="S786" s="10"/>
      <c r="T786" s="13"/>
      <c r="U786" s="14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1"/>
      <c r="AO786" s="10"/>
      <c r="AP786" s="14"/>
      <c r="AQ786" s="14"/>
      <c r="AR786" s="14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1"/>
      <c r="BM786" s="10"/>
      <c r="BN786" s="10"/>
      <c r="BO786" s="10"/>
      <c r="BP786" s="10"/>
      <c r="BQ786" s="10"/>
      <c r="BR786" s="14"/>
      <c r="BS786" s="14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4"/>
      <c r="CO786" s="11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4"/>
      <c r="DJ786" s="14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4"/>
      <c r="EF786" s="14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1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</row>
    <row r="787">
      <c r="A787" s="7"/>
      <c r="B787" s="8"/>
      <c r="C787" s="8"/>
      <c r="D787" s="7"/>
      <c r="E787" s="7"/>
      <c r="F787" s="7"/>
      <c r="G787" s="9"/>
      <c r="H787" s="7"/>
      <c r="I787" s="7"/>
      <c r="J787" s="7"/>
      <c r="K787" s="7"/>
      <c r="L787" s="7"/>
      <c r="M787" s="7"/>
      <c r="N787" s="11"/>
      <c r="O787" s="10"/>
      <c r="P787" s="10"/>
      <c r="Q787" s="10"/>
      <c r="R787" s="10"/>
      <c r="S787" s="10"/>
      <c r="T787" s="13"/>
      <c r="U787" s="14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1"/>
      <c r="AO787" s="10"/>
      <c r="AP787" s="14"/>
      <c r="AQ787" s="14"/>
      <c r="AR787" s="14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1"/>
      <c r="BM787" s="10"/>
      <c r="BN787" s="10"/>
      <c r="BO787" s="10"/>
      <c r="BP787" s="10"/>
      <c r="BQ787" s="10"/>
      <c r="BR787" s="14"/>
      <c r="BS787" s="14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4"/>
      <c r="CO787" s="11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4"/>
      <c r="DJ787" s="14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4"/>
      <c r="EF787" s="14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1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</row>
    <row r="788">
      <c r="A788" s="7"/>
      <c r="B788" s="8"/>
      <c r="C788" s="8"/>
      <c r="D788" s="7"/>
      <c r="E788" s="7"/>
      <c r="F788" s="7"/>
      <c r="G788" s="9"/>
      <c r="H788" s="7"/>
      <c r="I788" s="7"/>
      <c r="J788" s="7"/>
      <c r="K788" s="7"/>
      <c r="L788" s="7"/>
      <c r="M788" s="7"/>
      <c r="N788" s="11"/>
      <c r="O788" s="10"/>
      <c r="P788" s="10"/>
      <c r="Q788" s="10"/>
      <c r="R788" s="10"/>
      <c r="S788" s="10"/>
      <c r="T788" s="13"/>
      <c r="U788" s="14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1"/>
      <c r="AO788" s="10"/>
      <c r="AP788" s="14"/>
      <c r="AQ788" s="14"/>
      <c r="AR788" s="14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1"/>
      <c r="BM788" s="10"/>
      <c r="BN788" s="10"/>
      <c r="BO788" s="10"/>
      <c r="BP788" s="10"/>
      <c r="BQ788" s="10"/>
      <c r="BR788" s="14"/>
      <c r="BS788" s="14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4"/>
      <c r="CO788" s="11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4"/>
      <c r="DJ788" s="14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4"/>
      <c r="EF788" s="14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1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</row>
    <row r="789">
      <c r="A789" s="7"/>
      <c r="B789" s="8"/>
      <c r="C789" s="8"/>
      <c r="D789" s="7"/>
      <c r="E789" s="7"/>
      <c r="F789" s="7"/>
      <c r="G789" s="9"/>
      <c r="H789" s="7"/>
      <c r="I789" s="7"/>
      <c r="J789" s="7"/>
      <c r="K789" s="7"/>
      <c r="L789" s="7"/>
      <c r="M789" s="7"/>
      <c r="N789" s="11"/>
      <c r="O789" s="10"/>
      <c r="P789" s="10"/>
      <c r="Q789" s="10"/>
      <c r="R789" s="10"/>
      <c r="S789" s="10"/>
      <c r="T789" s="13"/>
      <c r="U789" s="14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1"/>
      <c r="AO789" s="10"/>
      <c r="AP789" s="14"/>
      <c r="AQ789" s="14"/>
      <c r="AR789" s="14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1"/>
      <c r="BM789" s="10"/>
      <c r="BN789" s="10"/>
      <c r="BO789" s="10"/>
      <c r="BP789" s="10"/>
      <c r="BQ789" s="10"/>
      <c r="BR789" s="14"/>
      <c r="BS789" s="14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4"/>
      <c r="CO789" s="11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4"/>
      <c r="DJ789" s="14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4"/>
      <c r="EF789" s="14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1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</row>
    <row r="790">
      <c r="A790" s="7"/>
      <c r="B790" s="8"/>
      <c r="C790" s="8"/>
      <c r="D790" s="7"/>
      <c r="E790" s="7"/>
      <c r="F790" s="7"/>
      <c r="G790" s="9"/>
      <c r="H790" s="7"/>
      <c r="I790" s="7"/>
      <c r="J790" s="7"/>
      <c r="K790" s="7"/>
      <c r="L790" s="7"/>
      <c r="M790" s="7"/>
      <c r="N790" s="11"/>
      <c r="O790" s="10"/>
      <c r="P790" s="10"/>
      <c r="Q790" s="10"/>
      <c r="R790" s="10"/>
      <c r="S790" s="10"/>
      <c r="T790" s="13"/>
      <c r="U790" s="14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1"/>
      <c r="AO790" s="10"/>
      <c r="AP790" s="14"/>
      <c r="AQ790" s="14"/>
      <c r="AR790" s="14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1"/>
      <c r="BM790" s="10"/>
      <c r="BN790" s="10"/>
      <c r="BO790" s="10"/>
      <c r="BP790" s="10"/>
      <c r="BQ790" s="10"/>
      <c r="BR790" s="14"/>
      <c r="BS790" s="14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4"/>
      <c r="CO790" s="11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4"/>
      <c r="DJ790" s="14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4"/>
      <c r="EF790" s="14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1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</row>
    <row r="791">
      <c r="A791" s="7"/>
      <c r="B791" s="8"/>
      <c r="C791" s="8"/>
      <c r="D791" s="7"/>
      <c r="E791" s="7"/>
      <c r="F791" s="7"/>
      <c r="G791" s="9"/>
      <c r="H791" s="7"/>
      <c r="I791" s="7"/>
      <c r="J791" s="7"/>
      <c r="K791" s="7"/>
      <c r="L791" s="7"/>
      <c r="M791" s="7"/>
      <c r="N791" s="11"/>
      <c r="O791" s="10"/>
      <c r="P791" s="10"/>
      <c r="Q791" s="10"/>
      <c r="R791" s="10"/>
      <c r="S791" s="10"/>
      <c r="T791" s="13"/>
      <c r="U791" s="14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1"/>
      <c r="AO791" s="10"/>
      <c r="AP791" s="14"/>
      <c r="AQ791" s="14"/>
      <c r="AR791" s="14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1"/>
      <c r="BM791" s="10"/>
      <c r="BN791" s="10"/>
      <c r="BO791" s="10"/>
      <c r="BP791" s="10"/>
      <c r="BQ791" s="10"/>
      <c r="BR791" s="14"/>
      <c r="BS791" s="14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4"/>
      <c r="CO791" s="11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4"/>
      <c r="DJ791" s="14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4"/>
      <c r="EF791" s="14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1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</row>
    <row r="792">
      <c r="A792" s="7"/>
      <c r="B792" s="8"/>
      <c r="C792" s="8"/>
      <c r="D792" s="7"/>
      <c r="E792" s="7"/>
      <c r="F792" s="7"/>
      <c r="G792" s="9"/>
      <c r="H792" s="7"/>
      <c r="I792" s="7"/>
      <c r="J792" s="7"/>
      <c r="K792" s="7"/>
      <c r="L792" s="7"/>
      <c r="M792" s="7"/>
      <c r="N792" s="11"/>
      <c r="O792" s="10"/>
      <c r="P792" s="10"/>
      <c r="Q792" s="10"/>
      <c r="R792" s="10"/>
      <c r="S792" s="10"/>
      <c r="T792" s="13"/>
      <c r="U792" s="14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1"/>
      <c r="AO792" s="10"/>
      <c r="AP792" s="14"/>
      <c r="AQ792" s="14"/>
      <c r="AR792" s="14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1"/>
      <c r="BM792" s="10"/>
      <c r="BN792" s="10"/>
      <c r="BO792" s="10"/>
      <c r="BP792" s="10"/>
      <c r="BQ792" s="10"/>
      <c r="BR792" s="14"/>
      <c r="BS792" s="14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4"/>
      <c r="CO792" s="11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4"/>
      <c r="DJ792" s="14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4"/>
      <c r="EF792" s="14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1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</row>
    <row r="793">
      <c r="A793" s="7"/>
      <c r="B793" s="8"/>
      <c r="C793" s="8"/>
      <c r="D793" s="7"/>
      <c r="E793" s="7"/>
      <c r="F793" s="7"/>
      <c r="G793" s="9"/>
      <c r="H793" s="7"/>
      <c r="I793" s="7"/>
      <c r="J793" s="7"/>
      <c r="K793" s="7"/>
      <c r="L793" s="7"/>
      <c r="M793" s="7"/>
      <c r="N793" s="11"/>
      <c r="O793" s="10"/>
      <c r="P793" s="10"/>
      <c r="Q793" s="10"/>
      <c r="R793" s="10"/>
      <c r="S793" s="10"/>
      <c r="T793" s="13"/>
      <c r="U793" s="14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1"/>
      <c r="AO793" s="10"/>
      <c r="AP793" s="14"/>
      <c r="AQ793" s="14"/>
      <c r="AR793" s="14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1"/>
      <c r="BM793" s="10"/>
      <c r="BN793" s="10"/>
      <c r="BO793" s="10"/>
      <c r="BP793" s="10"/>
      <c r="BQ793" s="10"/>
      <c r="BR793" s="14"/>
      <c r="BS793" s="14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4"/>
      <c r="CO793" s="11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4"/>
      <c r="DJ793" s="14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4"/>
      <c r="EF793" s="14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1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</row>
    <row r="794">
      <c r="A794" s="7"/>
      <c r="B794" s="8"/>
      <c r="C794" s="8"/>
      <c r="D794" s="7"/>
      <c r="E794" s="7"/>
      <c r="F794" s="7"/>
      <c r="G794" s="9"/>
      <c r="H794" s="7"/>
      <c r="I794" s="7"/>
      <c r="J794" s="7"/>
      <c r="K794" s="7"/>
      <c r="L794" s="7"/>
      <c r="M794" s="7"/>
      <c r="N794" s="11"/>
      <c r="O794" s="10"/>
      <c r="P794" s="10"/>
      <c r="Q794" s="10"/>
      <c r="R794" s="10"/>
      <c r="S794" s="10"/>
      <c r="T794" s="13"/>
      <c r="U794" s="14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1"/>
      <c r="AO794" s="10"/>
      <c r="AP794" s="14"/>
      <c r="AQ794" s="14"/>
      <c r="AR794" s="14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1"/>
      <c r="BM794" s="10"/>
      <c r="BN794" s="10"/>
      <c r="BO794" s="10"/>
      <c r="BP794" s="10"/>
      <c r="BQ794" s="10"/>
      <c r="BR794" s="14"/>
      <c r="BS794" s="14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4"/>
      <c r="CO794" s="11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4"/>
      <c r="DJ794" s="14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4"/>
      <c r="EF794" s="14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1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</row>
    <row r="795">
      <c r="A795" s="7"/>
      <c r="B795" s="8"/>
      <c r="C795" s="8"/>
      <c r="D795" s="7"/>
      <c r="E795" s="7"/>
      <c r="F795" s="7"/>
      <c r="G795" s="9"/>
      <c r="H795" s="7"/>
      <c r="I795" s="7"/>
      <c r="J795" s="7"/>
      <c r="K795" s="7"/>
      <c r="L795" s="7"/>
      <c r="M795" s="7"/>
      <c r="N795" s="11"/>
      <c r="O795" s="10"/>
      <c r="P795" s="10"/>
      <c r="Q795" s="10"/>
      <c r="R795" s="10"/>
      <c r="S795" s="10"/>
      <c r="T795" s="13"/>
      <c r="U795" s="14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1"/>
      <c r="AO795" s="10"/>
      <c r="AP795" s="14"/>
      <c r="AQ795" s="14"/>
      <c r="AR795" s="14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1"/>
      <c r="BM795" s="10"/>
      <c r="BN795" s="10"/>
      <c r="BO795" s="10"/>
      <c r="BP795" s="10"/>
      <c r="BQ795" s="10"/>
      <c r="BR795" s="14"/>
      <c r="BS795" s="14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4"/>
      <c r="CO795" s="11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4"/>
      <c r="DJ795" s="14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4"/>
      <c r="EF795" s="14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1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</row>
    <row r="796">
      <c r="A796" s="7"/>
      <c r="B796" s="8"/>
      <c r="C796" s="8"/>
      <c r="D796" s="7"/>
      <c r="E796" s="7"/>
      <c r="F796" s="7"/>
      <c r="G796" s="9"/>
      <c r="H796" s="7"/>
      <c r="I796" s="7"/>
      <c r="J796" s="7"/>
      <c r="K796" s="7"/>
      <c r="L796" s="7"/>
      <c r="M796" s="7"/>
      <c r="N796" s="11"/>
      <c r="O796" s="10"/>
      <c r="P796" s="10"/>
      <c r="Q796" s="10"/>
      <c r="R796" s="10"/>
      <c r="S796" s="10"/>
      <c r="T796" s="13"/>
      <c r="U796" s="14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1"/>
      <c r="AO796" s="10"/>
      <c r="AP796" s="14"/>
      <c r="AQ796" s="14"/>
      <c r="AR796" s="14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1"/>
      <c r="BM796" s="10"/>
      <c r="BN796" s="10"/>
      <c r="BO796" s="10"/>
      <c r="BP796" s="10"/>
      <c r="BQ796" s="10"/>
      <c r="BR796" s="14"/>
      <c r="BS796" s="14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4"/>
      <c r="CO796" s="11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4"/>
      <c r="DJ796" s="14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4"/>
      <c r="EF796" s="14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1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</row>
    <row r="797">
      <c r="A797" s="7"/>
      <c r="B797" s="8"/>
      <c r="C797" s="8"/>
      <c r="D797" s="7"/>
      <c r="E797" s="7"/>
      <c r="F797" s="7"/>
      <c r="G797" s="9"/>
      <c r="H797" s="7"/>
      <c r="I797" s="7"/>
      <c r="J797" s="7"/>
      <c r="K797" s="7"/>
      <c r="L797" s="7"/>
      <c r="M797" s="7"/>
      <c r="N797" s="11"/>
      <c r="O797" s="10"/>
      <c r="P797" s="10"/>
      <c r="Q797" s="10"/>
      <c r="R797" s="10"/>
      <c r="S797" s="10"/>
      <c r="T797" s="13"/>
      <c r="U797" s="14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1"/>
      <c r="AO797" s="10"/>
      <c r="AP797" s="14"/>
      <c r="AQ797" s="14"/>
      <c r="AR797" s="14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1"/>
      <c r="BM797" s="10"/>
      <c r="BN797" s="10"/>
      <c r="BO797" s="10"/>
      <c r="BP797" s="10"/>
      <c r="BQ797" s="10"/>
      <c r="BR797" s="14"/>
      <c r="BS797" s="14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4"/>
      <c r="CO797" s="11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4"/>
      <c r="DJ797" s="14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4"/>
      <c r="EF797" s="14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1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</row>
    <row r="798">
      <c r="A798" s="7"/>
      <c r="B798" s="8"/>
      <c r="C798" s="8"/>
      <c r="D798" s="7"/>
      <c r="E798" s="7"/>
      <c r="F798" s="7"/>
      <c r="G798" s="9"/>
      <c r="H798" s="7"/>
      <c r="I798" s="7"/>
      <c r="J798" s="7"/>
      <c r="K798" s="7"/>
      <c r="L798" s="7"/>
      <c r="M798" s="7"/>
      <c r="N798" s="11"/>
      <c r="O798" s="10"/>
      <c r="P798" s="10"/>
      <c r="Q798" s="10"/>
      <c r="R798" s="10"/>
      <c r="S798" s="10"/>
      <c r="T798" s="13"/>
      <c r="U798" s="14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1"/>
      <c r="AO798" s="10"/>
      <c r="AP798" s="14"/>
      <c r="AQ798" s="14"/>
      <c r="AR798" s="14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1"/>
      <c r="BM798" s="10"/>
      <c r="BN798" s="10"/>
      <c r="BO798" s="10"/>
      <c r="BP798" s="10"/>
      <c r="BQ798" s="10"/>
      <c r="BR798" s="14"/>
      <c r="BS798" s="14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4"/>
      <c r="CO798" s="11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4"/>
      <c r="DJ798" s="14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4"/>
      <c r="EF798" s="14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1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</row>
    <row r="799">
      <c r="A799" s="7"/>
      <c r="B799" s="8"/>
      <c r="C799" s="8"/>
      <c r="D799" s="7"/>
      <c r="E799" s="7"/>
      <c r="F799" s="7"/>
      <c r="G799" s="9"/>
      <c r="H799" s="7"/>
      <c r="I799" s="7"/>
      <c r="J799" s="7"/>
      <c r="K799" s="7"/>
      <c r="L799" s="7"/>
      <c r="M799" s="7"/>
      <c r="N799" s="11"/>
      <c r="O799" s="10"/>
      <c r="P799" s="10"/>
      <c r="Q799" s="10"/>
      <c r="R799" s="10"/>
      <c r="S799" s="10"/>
      <c r="T799" s="13"/>
      <c r="U799" s="14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1"/>
      <c r="AO799" s="10"/>
      <c r="AP799" s="14"/>
      <c r="AQ799" s="14"/>
      <c r="AR799" s="14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1"/>
      <c r="BM799" s="10"/>
      <c r="BN799" s="10"/>
      <c r="BO799" s="10"/>
      <c r="BP799" s="10"/>
      <c r="BQ799" s="10"/>
      <c r="BR799" s="14"/>
      <c r="BS799" s="14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4"/>
      <c r="CO799" s="11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4"/>
      <c r="DJ799" s="14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4"/>
      <c r="EF799" s="14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1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</row>
    <row r="800">
      <c r="A800" s="7"/>
      <c r="B800" s="8"/>
      <c r="C800" s="8"/>
      <c r="D800" s="7"/>
      <c r="E800" s="7"/>
      <c r="F800" s="7"/>
      <c r="G800" s="9"/>
      <c r="H800" s="7"/>
      <c r="I800" s="7"/>
      <c r="J800" s="7"/>
      <c r="K800" s="7"/>
      <c r="L800" s="7"/>
      <c r="M800" s="7"/>
      <c r="N800" s="11"/>
      <c r="O800" s="10"/>
      <c r="P800" s="10"/>
      <c r="Q800" s="10"/>
      <c r="R800" s="10"/>
      <c r="S800" s="10"/>
      <c r="T800" s="13"/>
      <c r="U800" s="14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1"/>
      <c r="AO800" s="10"/>
      <c r="AP800" s="14"/>
      <c r="AQ800" s="14"/>
      <c r="AR800" s="14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1"/>
      <c r="BM800" s="10"/>
      <c r="BN800" s="10"/>
      <c r="BO800" s="10"/>
      <c r="BP800" s="10"/>
      <c r="BQ800" s="10"/>
      <c r="BR800" s="14"/>
      <c r="BS800" s="14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4"/>
      <c r="CO800" s="11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4"/>
      <c r="DJ800" s="14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4"/>
      <c r="EF800" s="14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1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</row>
    <row r="801">
      <c r="A801" s="7"/>
      <c r="B801" s="8"/>
      <c r="C801" s="8"/>
      <c r="D801" s="7"/>
      <c r="E801" s="7"/>
      <c r="F801" s="7"/>
      <c r="G801" s="9"/>
      <c r="H801" s="7"/>
      <c r="I801" s="7"/>
      <c r="J801" s="7"/>
      <c r="K801" s="7"/>
      <c r="L801" s="7"/>
      <c r="M801" s="7"/>
      <c r="N801" s="11"/>
      <c r="O801" s="10"/>
      <c r="P801" s="10"/>
      <c r="Q801" s="10"/>
      <c r="R801" s="10"/>
      <c r="S801" s="10"/>
      <c r="T801" s="13"/>
      <c r="U801" s="14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1"/>
      <c r="AO801" s="10"/>
      <c r="AP801" s="14"/>
      <c r="AQ801" s="14"/>
      <c r="AR801" s="14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1"/>
      <c r="BM801" s="10"/>
      <c r="BN801" s="10"/>
      <c r="BO801" s="10"/>
      <c r="BP801" s="10"/>
      <c r="BQ801" s="10"/>
      <c r="BR801" s="14"/>
      <c r="BS801" s="14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4"/>
      <c r="CO801" s="11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4"/>
      <c r="DJ801" s="14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4"/>
      <c r="EF801" s="14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1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</row>
    <row r="802">
      <c r="A802" s="7"/>
      <c r="B802" s="8"/>
      <c r="C802" s="8"/>
      <c r="D802" s="7"/>
      <c r="E802" s="7"/>
      <c r="F802" s="7"/>
      <c r="G802" s="9"/>
      <c r="H802" s="7"/>
      <c r="I802" s="7"/>
      <c r="J802" s="7"/>
      <c r="K802" s="7"/>
      <c r="L802" s="7"/>
      <c r="M802" s="7"/>
      <c r="N802" s="11"/>
      <c r="O802" s="10"/>
      <c r="P802" s="10"/>
      <c r="Q802" s="10"/>
      <c r="R802" s="10"/>
      <c r="S802" s="10"/>
      <c r="T802" s="13"/>
      <c r="U802" s="14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1"/>
      <c r="AO802" s="10"/>
      <c r="AP802" s="14"/>
      <c r="AQ802" s="14"/>
      <c r="AR802" s="14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1"/>
      <c r="BM802" s="10"/>
      <c r="BN802" s="10"/>
      <c r="BO802" s="10"/>
      <c r="BP802" s="10"/>
      <c r="BQ802" s="10"/>
      <c r="BR802" s="14"/>
      <c r="BS802" s="14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4"/>
      <c r="CO802" s="11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4"/>
      <c r="DJ802" s="14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4"/>
      <c r="EF802" s="14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1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</row>
    <row r="803">
      <c r="A803" s="7"/>
      <c r="B803" s="8"/>
      <c r="C803" s="8"/>
      <c r="D803" s="7"/>
      <c r="E803" s="7"/>
      <c r="F803" s="7"/>
      <c r="G803" s="9"/>
      <c r="H803" s="7"/>
      <c r="I803" s="7"/>
      <c r="J803" s="7"/>
      <c r="K803" s="7"/>
      <c r="L803" s="7"/>
      <c r="M803" s="7"/>
      <c r="N803" s="11"/>
      <c r="O803" s="10"/>
      <c r="P803" s="10"/>
      <c r="Q803" s="10"/>
      <c r="R803" s="10"/>
      <c r="S803" s="10"/>
      <c r="T803" s="13"/>
      <c r="U803" s="14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1"/>
      <c r="AO803" s="10"/>
      <c r="AP803" s="14"/>
      <c r="AQ803" s="14"/>
      <c r="AR803" s="14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1"/>
      <c r="BM803" s="10"/>
      <c r="BN803" s="10"/>
      <c r="BO803" s="10"/>
      <c r="BP803" s="10"/>
      <c r="BQ803" s="10"/>
      <c r="BR803" s="14"/>
      <c r="BS803" s="14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4"/>
      <c r="CO803" s="11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4"/>
      <c r="DJ803" s="14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4"/>
      <c r="EF803" s="14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1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</row>
    <row r="804">
      <c r="A804" s="7"/>
      <c r="B804" s="8"/>
      <c r="C804" s="8"/>
      <c r="D804" s="7"/>
      <c r="E804" s="7"/>
      <c r="F804" s="7"/>
      <c r="G804" s="9"/>
      <c r="H804" s="7"/>
      <c r="I804" s="7"/>
      <c r="J804" s="7"/>
      <c r="K804" s="7"/>
      <c r="L804" s="7"/>
      <c r="M804" s="7"/>
      <c r="N804" s="11"/>
      <c r="O804" s="10"/>
      <c r="P804" s="10"/>
      <c r="Q804" s="10"/>
      <c r="R804" s="10"/>
      <c r="S804" s="10"/>
      <c r="T804" s="13"/>
      <c r="U804" s="14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1"/>
      <c r="AO804" s="10"/>
      <c r="AP804" s="14"/>
      <c r="AQ804" s="14"/>
      <c r="AR804" s="14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1"/>
      <c r="BM804" s="10"/>
      <c r="BN804" s="10"/>
      <c r="BO804" s="10"/>
      <c r="BP804" s="10"/>
      <c r="BQ804" s="10"/>
      <c r="BR804" s="14"/>
      <c r="BS804" s="14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4"/>
      <c r="CO804" s="11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4"/>
      <c r="DJ804" s="14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4"/>
      <c r="EF804" s="14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1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</row>
    <row r="805">
      <c r="A805" s="7"/>
      <c r="B805" s="8"/>
      <c r="C805" s="8"/>
      <c r="D805" s="7"/>
      <c r="E805" s="7"/>
      <c r="F805" s="7"/>
      <c r="G805" s="9"/>
      <c r="H805" s="7"/>
      <c r="I805" s="7"/>
      <c r="J805" s="7"/>
      <c r="K805" s="7"/>
      <c r="L805" s="7"/>
      <c r="M805" s="7"/>
      <c r="N805" s="11"/>
      <c r="O805" s="10"/>
      <c r="P805" s="10"/>
      <c r="Q805" s="10"/>
      <c r="R805" s="10"/>
      <c r="S805" s="10"/>
      <c r="T805" s="13"/>
      <c r="U805" s="14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1"/>
      <c r="AO805" s="10"/>
      <c r="AP805" s="14"/>
      <c r="AQ805" s="14"/>
      <c r="AR805" s="14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1"/>
      <c r="BM805" s="10"/>
      <c r="BN805" s="10"/>
      <c r="BO805" s="10"/>
      <c r="BP805" s="10"/>
      <c r="BQ805" s="10"/>
      <c r="BR805" s="14"/>
      <c r="BS805" s="14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4"/>
      <c r="CO805" s="11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4"/>
      <c r="DJ805" s="14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4"/>
      <c r="EF805" s="14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1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</row>
    <row r="806">
      <c r="A806" s="7"/>
      <c r="B806" s="8"/>
      <c r="C806" s="8"/>
      <c r="D806" s="7"/>
      <c r="E806" s="7"/>
      <c r="F806" s="7"/>
      <c r="G806" s="9"/>
      <c r="H806" s="7"/>
      <c r="I806" s="7"/>
      <c r="J806" s="7"/>
      <c r="K806" s="7"/>
      <c r="L806" s="7"/>
      <c r="M806" s="7"/>
      <c r="N806" s="11"/>
      <c r="O806" s="10"/>
      <c r="P806" s="10"/>
      <c r="Q806" s="10"/>
      <c r="R806" s="10"/>
      <c r="S806" s="10"/>
      <c r="T806" s="13"/>
      <c r="U806" s="14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1"/>
      <c r="AO806" s="10"/>
      <c r="AP806" s="14"/>
      <c r="AQ806" s="14"/>
      <c r="AR806" s="14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1"/>
      <c r="BM806" s="10"/>
      <c r="BN806" s="10"/>
      <c r="BO806" s="10"/>
      <c r="BP806" s="10"/>
      <c r="BQ806" s="10"/>
      <c r="BR806" s="14"/>
      <c r="BS806" s="14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4"/>
      <c r="CO806" s="11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4"/>
      <c r="DJ806" s="14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4"/>
      <c r="EF806" s="14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1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</row>
    <row r="807">
      <c r="A807" s="7"/>
      <c r="B807" s="8"/>
      <c r="C807" s="8"/>
      <c r="D807" s="7"/>
      <c r="E807" s="7"/>
      <c r="F807" s="7"/>
      <c r="G807" s="9"/>
      <c r="H807" s="7"/>
      <c r="I807" s="7"/>
      <c r="J807" s="7"/>
      <c r="K807" s="7"/>
      <c r="L807" s="7"/>
      <c r="M807" s="7"/>
      <c r="N807" s="11"/>
      <c r="O807" s="10"/>
      <c r="P807" s="10"/>
      <c r="Q807" s="10"/>
      <c r="R807" s="10"/>
      <c r="S807" s="10"/>
      <c r="T807" s="13"/>
      <c r="U807" s="14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1"/>
      <c r="AO807" s="10"/>
      <c r="AP807" s="14"/>
      <c r="AQ807" s="14"/>
      <c r="AR807" s="14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1"/>
      <c r="BM807" s="10"/>
      <c r="BN807" s="10"/>
      <c r="BO807" s="10"/>
      <c r="BP807" s="10"/>
      <c r="BQ807" s="10"/>
      <c r="BR807" s="14"/>
      <c r="BS807" s="14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4"/>
      <c r="CO807" s="11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4"/>
      <c r="DJ807" s="14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4"/>
      <c r="EF807" s="14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1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</row>
    <row r="808">
      <c r="A808" s="7"/>
      <c r="B808" s="8"/>
      <c r="C808" s="8"/>
      <c r="D808" s="7"/>
      <c r="E808" s="7"/>
      <c r="F808" s="7"/>
      <c r="G808" s="9"/>
      <c r="H808" s="7"/>
      <c r="I808" s="7"/>
      <c r="J808" s="7"/>
      <c r="K808" s="7"/>
      <c r="L808" s="7"/>
      <c r="M808" s="7"/>
      <c r="N808" s="11"/>
      <c r="O808" s="10"/>
      <c r="P808" s="10"/>
      <c r="Q808" s="10"/>
      <c r="R808" s="10"/>
      <c r="S808" s="10"/>
      <c r="T808" s="13"/>
      <c r="U808" s="14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1"/>
      <c r="AO808" s="10"/>
      <c r="AP808" s="14"/>
      <c r="AQ808" s="14"/>
      <c r="AR808" s="14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1"/>
      <c r="BM808" s="10"/>
      <c r="BN808" s="10"/>
      <c r="BO808" s="10"/>
      <c r="BP808" s="10"/>
      <c r="BQ808" s="10"/>
      <c r="BR808" s="14"/>
      <c r="BS808" s="14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4"/>
      <c r="CO808" s="11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4"/>
      <c r="DJ808" s="14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4"/>
      <c r="EF808" s="14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1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</row>
    <row r="809">
      <c r="A809" s="7"/>
      <c r="B809" s="8"/>
      <c r="C809" s="8"/>
      <c r="D809" s="7"/>
      <c r="E809" s="7"/>
      <c r="F809" s="7"/>
      <c r="G809" s="9"/>
      <c r="H809" s="7"/>
      <c r="I809" s="7"/>
      <c r="J809" s="7"/>
      <c r="K809" s="7"/>
      <c r="L809" s="7"/>
      <c r="M809" s="7"/>
      <c r="N809" s="11"/>
      <c r="O809" s="10"/>
      <c r="P809" s="10"/>
      <c r="Q809" s="10"/>
      <c r="R809" s="10"/>
      <c r="S809" s="10"/>
      <c r="T809" s="13"/>
      <c r="U809" s="14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1"/>
      <c r="AO809" s="10"/>
      <c r="AP809" s="14"/>
      <c r="AQ809" s="14"/>
      <c r="AR809" s="14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1"/>
      <c r="BM809" s="10"/>
      <c r="BN809" s="10"/>
      <c r="BO809" s="10"/>
      <c r="BP809" s="10"/>
      <c r="BQ809" s="10"/>
      <c r="BR809" s="14"/>
      <c r="BS809" s="14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4"/>
      <c r="CO809" s="11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4"/>
      <c r="DJ809" s="14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4"/>
      <c r="EF809" s="14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1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</row>
    <row r="810">
      <c r="A810" s="7"/>
      <c r="B810" s="8"/>
      <c r="C810" s="8"/>
      <c r="D810" s="7"/>
      <c r="E810" s="7"/>
      <c r="F810" s="7"/>
      <c r="G810" s="9"/>
      <c r="H810" s="7"/>
      <c r="I810" s="7"/>
      <c r="J810" s="7"/>
      <c r="K810" s="7"/>
      <c r="L810" s="7"/>
      <c r="M810" s="7"/>
      <c r="N810" s="11"/>
      <c r="O810" s="10"/>
      <c r="P810" s="10"/>
      <c r="Q810" s="10"/>
      <c r="R810" s="10"/>
      <c r="S810" s="10"/>
      <c r="T810" s="13"/>
      <c r="U810" s="14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1"/>
      <c r="AO810" s="10"/>
      <c r="AP810" s="14"/>
      <c r="AQ810" s="14"/>
      <c r="AR810" s="14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1"/>
      <c r="BM810" s="10"/>
      <c r="BN810" s="10"/>
      <c r="BO810" s="10"/>
      <c r="BP810" s="10"/>
      <c r="BQ810" s="10"/>
      <c r="BR810" s="14"/>
      <c r="BS810" s="14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4"/>
      <c r="CO810" s="11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4"/>
      <c r="DJ810" s="14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4"/>
      <c r="EF810" s="14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1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</row>
    <row r="811">
      <c r="A811" s="7"/>
      <c r="B811" s="8"/>
      <c r="C811" s="8"/>
      <c r="D811" s="7"/>
      <c r="E811" s="7"/>
      <c r="F811" s="7"/>
      <c r="G811" s="9"/>
      <c r="H811" s="7"/>
      <c r="I811" s="7"/>
      <c r="J811" s="7"/>
      <c r="K811" s="7"/>
      <c r="L811" s="7"/>
      <c r="M811" s="7"/>
      <c r="N811" s="11"/>
      <c r="O811" s="10"/>
      <c r="P811" s="10"/>
      <c r="Q811" s="10"/>
      <c r="R811" s="10"/>
      <c r="S811" s="10"/>
      <c r="T811" s="13"/>
      <c r="U811" s="14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1"/>
      <c r="AO811" s="10"/>
      <c r="AP811" s="14"/>
      <c r="AQ811" s="14"/>
      <c r="AR811" s="14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1"/>
      <c r="BM811" s="10"/>
      <c r="BN811" s="10"/>
      <c r="BO811" s="10"/>
      <c r="BP811" s="10"/>
      <c r="BQ811" s="10"/>
      <c r="BR811" s="14"/>
      <c r="BS811" s="14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4"/>
      <c r="CO811" s="11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4"/>
      <c r="DJ811" s="14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4"/>
      <c r="EF811" s="14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1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</row>
    <row r="812">
      <c r="A812" s="7"/>
      <c r="B812" s="8"/>
      <c r="C812" s="8"/>
      <c r="D812" s="7"/>
      <c r="E812" s="7"/>
      <c r="F812" s="7"/>
      <c r="G812" s="9"/>
      <c r="H812" s="7"/>
      <c r="I812" s="7"/>
      <c r="J812" s="7"/>
      <c r="K812" s="7"/>
      <c r="L812" s="7"/>
      <c r="M812" s="7"/>
      <c r="N812" s="11"/>
      <c r="O812" s="10"/>
      <c r="P812" s="10"/>
      <c r="Q812" s="10"/>
      <c r="R812" s="10"/>
      <c r="S812" s="10"/>
      <c r="T812" s="13"/>
      <c r="U812" s="14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1"/>
      <c r="AO812" s="10"/>
      <c r="AP812" s="14"/>
      <c r="AQ812" s="14"/>
      <c r="AR812" s="14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1"/>
      <c r="BM812" s="10"/>
      <c r="BN812" s="10"/>
      <c r="BO812" s="10"/>
      <c r="BP812" s="10"/>
      <c r="BQ812" s="10"/>
      <c r="BR812" s="14"/>
      <c r="BS812" s="14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4"/>
      <c r="CO812" s="11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4"/>
      <c r="DJ812" s="14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4"/>
      <c r="EF812" s="14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1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</row>
    <row r="813">
      <c r="A813" s="7"/>
      <c r="B813" s="8"/>
      <c r="C813" s="8"/>
      <c r="D813" s="7"/>
      <c r="E813" s="7"/>
      <c r="F813" s="7"/>
      <c r="G813" s="9"/>
      <c r="H813" s="7"/>
      <c r="I813" s="7"/>
      <c r="J813" s="7"/>
      <c r="K813" s="7"/>
      <c r="L813" s="7"/>
      <c r="M813" s="7"/>
      <c r="N813" s="11"/>
      <c r="O813" s="10"/>
      <c r="P813" s="10"/>
      <c r="Q813" s="10"/>
      <c r="R813" s="10"/>
      <c r="S813" s="10"/>
      <c r="T813" s="13"/>
      <c r="U813" s="14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1"/>
      <c r="AO813" s="10"/>
      <c r="AP813" s="14"/>
      <c r="AQ813" s="14"/>
      <c r="AR813" s="14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1"/>
      <c r="BM813" s="10"/>
      <c r="BN813" s="10"/>
      <c r="BO813" s="10"/>
      <c r="BP813" s="10"/>
      <c r="BQ813" s="10"/>
      <c r="BR813" s="14"/>
      <c r="BS813" s="14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4"/>
      <c r="CO813" s="11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4"/>
      <c r="DJ813" s="14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4"/>
      <c r="EF813" s="14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1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</row>
    <row r="814">
      <c r="A814" s="7"/>
      <c r="B814" s="8"/>
      <c r="C814" s="8"/>
      <c r="D814" s="7"/>
      <c r="E814" s="7"/>
      <c r="F814" s="7"/>
      <c r="G814" s="9"/>
      <c r="H814" s="7"/>
      <c r="I814" s="7"/>
      <c r="J814" s="7"/>
      <c r="K814" s="7"/>
      <c r="L814" s="7"/>
      <c r="M814" s="7"/>
      <c r="N814" s="11"/>
      <c r="O814" s="10"/>
      <c r="P814" s="10"/>
      <c r="Q814" s="10"/>
      <c r="R814" s="10"/>
      <c r="S814" s="10"/>
      <c r="T814" s="13"/>
      <c r="U814" s="14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1"/>
      <c r="AO814" s="10"/>
      <c r="AP814" s="14"/>
      <c r="AQ814" s="14"/>
      <c r="AR814" s="14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1"/>
      <c r="BM814" s="10"/>
      <c r="BN814" s="10"/>
      <c r="BO814" s="10"/>
      <c r="BP814" s="10"/>
      <c r="BQ814" s="10"/>
      <c r="BR814" s="14"/>
      <c r="BS814" s="14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4"/>
      <c r="CO814" s="11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4"/>
      <c r="DJ814" s="14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4"/>
      <c r="EF814" s="14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1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</row>
    <row r="815">
      <c r="A815" s="7"/>
      <c r="B815" s="8"/>
      <c r="C815" s="8"/>
      <c r="D815" s="7"/>
      <c r="E815" s="7"/>
      <c r="F815" s="7"/>
      <c r="G815" s="9"/>
      <c r="H815" s="7"/>
      <c r="I815" s="7"/>
      <c r="J815" s="7"/>
      <c r="K815" s="7"/>
      <c r="L815" s="7"/>
      <c r="M815" s="7"/>
      <c r="N815" s="11"/>
      <c r="O815" s="10"/>
      <c r="P815" s="10"/>
      <c r="Q815" s="10"/>
      <c r="R815" s="10"/>
      <c r="S815" s="10"/>
      <c r="T815" s="13"/>
      <c r="U815" s="14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1"/>
      <c r="AO815" s="10"/>
      <c r="AP815" s="14"/>
      <c r="AQ815" s="14"/>
      <c r="AR815" s="14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1"/>
      <c r="BM815" s="10"/>
      <c r="BN815" s="10"/>
      <c r="BO815" s="10"/>
      <c r="BP815" s="10"/>
      <c r="BQ815" s="10"/>
      <c r="BR815" s="14"/>
      <c r="BS815" s="14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4"/>
      <c r="CO815" s="11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4"/>
      <c r="DJ815" s="14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4"/>
      <c r="EF815" s="14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1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</row>
    <row r="816">
      <c r="A816" s="7"/>
      <c r="B816" s="8"/>
      <c r="C816" s="8"/>
      <c r="D816" s="7"/>
      <c r="E816" s="7"/>
      <c r="F816" s="7"/>
      <c r="G816" s="9"/>
      <c r="H816" s="7"/>
      <c r="I816" s="7"/>
      <c r="J816" s="7"/>
      <c r="K816" s="7"/>
      <c r="L816" s="7"/>
      <c r="M816" s="7"/>
      <c r="N816" s="11"/>
      <c r="O816" s="10"/>
      <c r="P816" s="10"/>
      <c r="Q816" s="10"/>
      <c r="R816" s="10"/>
      <c r="S816" s="10"/>
      <c r="T816" s="13"/>
      <c r="U816" s="14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1"/>
      <c r="AO816" s="10"/>
      <c r="AP816" s="14"/>
      <c r="AQ816" s="14"/>
      <c r="AR816" s="14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1"/>
      <c r="BM816" s="10"/>
      <c r="BN816" s="10"/>
      <c r="BO816" s="10"/>
      <c r="BP816" s="10"/>
      <c r="BQ816" s="10"/>
      <c r="BR816" s="14"/>
      <c r="BS816" s="14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4"/>
      <c r="CO816" s="11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4"/>
      <c r="DJ816" s="14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4"/>
      <c r="EF816" s="14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1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</row>
    <row r="817">
      <c r="A817" s="7"/>
      <c r="B817" s="8"/>
      <c r="C817" s="8"/>
      <c r="D817" s="7"/>
      <c r="E817" s="7"/>
      <c r="F817" s="7"/>
      <c r="G817" s="9"/>
      <c r="H817" s="7"/>
      <c r="I817" s="7"/>
      <c r="J817" s="7"/>
      <c r="K817" s="7"/>
      <c r="L817" s="7"/>
      <c r="M817" s="7"/>
      <c r="N817" s="11"/>
      <c r="O817" s="10"/>
      <c r="P817" s="10"/>
      <c r="Q817" s="10"/>
      <c r="R817" s="10"/>
      <c r="S817" s="10"/>
      <c r="T817" s="13"/>
      <c r="U817" s="14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1"/>
      <c r="AO817" s="10"/>
      <c r="AP817" s="14"/>
      <c r="AQ817" s="14"/>
      <c r="AR817" s="14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1"/>
      <c r="BM817" s="10"/>
      <c r="BN817" s="10"/>
      <c r="BO817" s="10"/>
      <c r="BP817" s="10"/>
      <c r="BQ817" s="10"/>
      <c r="BR817" s="14"/>
      <c r="BS817" s="14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4"/>
      <c r="CO817" s="11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4"/>
      <c r="DJ817" s="14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4"/>
      <c r="EF817" s="14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1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</row>
    <row r="818">
      <c r="A818" s="7"/>
      <c r="B818" s="8"/>
      <c r="C818" s="8"/>
      <c r="D818" s="7"/>
      <c r="E818" s="7"/>
      <c r="F818" s="7"/>
      <c r="G818" s="9"/>
      <c r="H818" s="7"/>
      <c r="I818" s="7"/>
      <c r="J818" s="7"/>
      <c r="K818" s="7"/>
      <c r="L818" s="7"/>
      <c r="M818" s="7"/>
      <c r="N818" s="11"/>
      <c r="O818" s="10"/>
      <c r="P818" s="10"/>
      <c r="Q818" s="10"/>
      <c r="R818" s="10"/>
      <c r="S818" s="10"/>
      <c r="T818" s="13"/>
      <c r="U818" s="14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1"/>
      <c r="AO818" s="10"/>
      <c r="AP818" s="14"/>
      <c r="AQ818" s="14"/>
      <c r="AR818" s="14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1"/>
      <c r="BM818" s="10"/>
      <c r="BN818" s="10"/>
      <c r="BO818" s="10"/>
      <c r="BP818" s="10"/>
      <c r="BQ818" s="10"/>
      <c r="BR818" s="14"/>
      <c r="BS818" s="14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4"/>
      <c r="CO818" s="11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4"/>
      <c r="DJ818" s="14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4"/>
      <c r="EF818" s="14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1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</row>
    <row r="819">
      <c r="A819" s="7"/>
      <c r="B819" s="8"/>
      <c r="C819" s="8"/>
      <c r="D819" s="7"/>
      <c r="E819" s="7"/>
      <c r="F819" s="7"/>
      <c r="G819" s="9"/>
      <c r="H819" s="7"/>
      <c r="I819" s="7"/>
      <c r="J819" s="7"/>
      <c r="K819" s="7"/>
      <c r="L819" s="7"/>
      <c r="M819" s="7"/>
      <c r="N819" s="11"/>
      <c r="O819" s="10"/>
      <c r="P819" s="10"/>
      <c r="Q819" s="10"/>
      <c r="R819" s="10"/>
      <c r="S819" s="10"/>
      <c r="T819" s="13"/>
      <c r="U819" s="14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1"/>
      <c r="AO819" s="10"/>
      <c r="AP819" s="14"/>
      <c r="AQ819" s="14"/>
      <c r="AR819" s="14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1"/>
      <c r="BM819" s="10"/>
      <c r="BN819" s="10"/>
      <c r="BO819" s="10"/>
      <c r="BP819" s="10"/>
      <c r="BQ819" s="10"/>
      <c r="BR819" s="14"/>
      <c r="BS819" s="14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4"/>
      <c r="CO819" s="11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4"/>
      <c r="DJ819" s="14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4"/>
      <c r="EF819" s="14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1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</row>
    <row r="820">
      <c r="A820" s="7"/>
      <c r="B820" s="8"/>
      <c r="C820" s="8"/>
      <c r="D820" s="7"/>
      <c r="E820" s="7"/>
      <c r="F820" s="7"/>
      <c r="G820" s="9"/>
      <c r="H820" s="7"/>
      <c r="I820" s="7"/>
      <c r="J820" s="7"/>
      <c r="K820" s="7"/>
      <c r="L820" s="7"/>
      <c r="M820" s="7"/>
      <c r="N820" s="11"/>
      <c r="O820" s="10"/>
      <c r="P820" s="10"/>
      <c r="Q820" s="10"/>
      <c r="R820" s="10"/>
      <c r="S820" s="10"/>
      <c r="T820" s="13"/>
      <c r="U820" s="14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1"/>
      <c r="AO820" s="10"/>
      <c r="AP820" s="14"/>
      <c r="AQ820" s="14"/>
      <c r="AR820" s="14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1"/>
      <c r="BM820" s="10"/>
      <c r="BN820" s="10"/>
      <c r="BO820" s="10"/>
      <c r="BP820" s="10"/>
      <c r="BQ820" s="10"/>
      <c r="BR820" s="14"/>
      <c r="BS820" s="14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4"/>
      <c r="CO820" s="11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4"/>
      <c r="DJ820" s="14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4"/>
      <c r="EF820" s="14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1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</row>
    <row r="821">
      <c r="A821" s="7"/>
      <c r="B821" s="8"/>
      <c r="C821" s="8"/>
      <c r="D821" s="7"/>
      <c r="E821" s="7"/>
      <c r="F821" s="7"/>
      <c r="G821" s="9"/>
      <c r="H821" s="7"/>
      <c r="I821" s="7"/>
      <c r="J821" s="7"/>
      <c r="K821" s="7"/>
      <c r="L821" s="7"/>
      <c r="M821" s="7"/>
      <c r="N821" s="11"/>
      <c r="O821" s="10"/>
      <c r="P821" s="10"/>
      <c r="Q821" s="10"/>
      <c r="R821" s="10"/>
      <c r="S821" s="10"/>
      <c r="T821" s="13"/>
      <c r="U821" s="14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1"/>
      <c r="AO821" s="10"/>
      <c r="AP821" s="14"/>
      <c r="AQ821" s="14"/>
      <c r="AR821" s="14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1"/>
      <c r="BM821" s="10"/>
      <c r="BN821" s="10"/>
      <c r="BO821" s="10"/>
      <c r="BP821" s="10"/>
      <c r="BQ821" s="10"/>
      <c r="BR821" s="14"/>
      <c r="BS821" s="14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4"/>
      <c r="CO821" s="11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4"/>
      <c r="DJ821" s="14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4"/>
      <c r="EF821" s="14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1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</row>
    <row r="822">
      <c r="A822" s="7"/>
      <c r="B822" s="8"/>
      <c r="C822" s="8"/>
      <c r="D822" s="7"/>
      <c r="E822" s="7"/>
      <c r="F822" s="7"/>
      <c r="G822" s="9"/>
      <c r="H822" s="7"/>
      <c r="I822" s="7"/>
      <c r="J822" s="7"/>
      <c r="K822" s="7"/>
      <c r="L822" s="7"/>
      <c r="M822" s="7"/>
      <c r="N822" s="11"/>
      <c r="O822" s="10"/>
      <c r="P822" s="10"/>
      <c r="Q822" s="10"/>
      <c r="R822" s="10"/>
      <c r="S822" s="10"/>
      <c r="T822" s="13"/>
      <c r="U822" s="14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1"/>
      <c r="AO822" s="10"/>
      <c r="AP822" s="14"/>
      <c r="AQ822" s="14"/>
      <c r="AR822" s="14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1"/>
      <c r="BM822" s="10"/>
      <c r="BN822" s="10"/>
      <c r="BO822" s="10"/>
      <c r="BP822" s="10"/>
      <c r="BQ822" s="10"/>
      <c r="BR822" s="14"/>
      <c r="BS822" s="14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4"/>
      <c r="CO822" s="11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4"/>
      <c r="DJ822" s="14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4"/>
      <c r="EF822" s="14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1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</row>
    <row r="823">
      <c r="A823" s="7"/>
      <c r="B823" s="8"/>
      <c r="C823" s="8"/>
      <c r="D823" s="7"/>
      <c r="E823" s="7"/>
      <c r="F823" s="7"/>
      <c r="G823" s="9"/>
      <c r="H823" s="7"/>
      <c r="I823" s="7"/>
      <c r="J823" s="7"/>
      <c r="K823" s="7"/>
      <c r="L823" s="7"/>
      <c r="M823" s="7"/>
      <c r="N823" s="11"/>
      <c r="O823" s="10"/>
      <c r="P823" s="10"/>
      <c r="Q823" s="10"/>
      <c r="R823" s="10"/>
      <c r="S823" s="10"/>
      <c r="T823" s="13"/>
      <c r="U823" s="14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1"/>
      <c r="AO823" s="10"/>
      <c r="AP823" s="14"/>
      <c r="AQ823" s="14"/>
      <c r="AR823" s="14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1"/>
      <c r="BM823" s="10"/>
      <c r="BN823" s="10"/>
      <c r="BO823" s="10"/>
      <c r="BP823" s="10"/>
      <c r="BQ823" s="10"/>
      <c r="BR823" s="14"/>
      <c r="BS823" s="14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4"/>
      <c r="CO823" s="11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4"/>
      <c r="DJ823" s="14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4"/>
      <c r="EF823" s="14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1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</row>
    <row r="824">
      <c r="A824" s="7"/>
      <c r="B824" s="8"/>
      <c r="C824" s="8"/>
      <c r="D824" s="7"/>
      <c r="E824" s="7"/>
      <c r="F824" s="7"/>
      <c r="G824" s="9"/>
      <c r="H824" s="7"/>
      <c r="I824" s="7"/>
      <c r="J824" s="7"/>
      <c r="K824" s="7"/>
      <c r="L824" s="7"/>
      <c r="M824" s="7"/>
      <c r="N824" s="11"/>
      <c r="O824" s="10"/>
      <c r="P824" s="10"/>
      <c r="Q824" s="10"/>
      <c r="R824" s="10"/>
      <c r="S824" s="10"/>
      <c r="T824" s="13"/>
      <c r="U824" s="14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1"/>
      <c r="AO824" s="10"/>
      <c r="AP824" s="14"/>
      <c r="AQ824" s="14"/>
      <c r="AR824" s="14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1"/>
      <c r="BM824" s="10"/>
      <c r="BN824" s="10"/>
      <c r="BO824" s="10"/>
      <c r="BP824" s="10"/>
      <c r="BQ824" s="10"/>
      <c r="BR824" s="14"/>
      <c r="BS824" s="14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4"/>
      <c r="CO824" s="11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4"/>
      <c r="DJ824" s="14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4"/>
      <c r="EF824" s="14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1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</row>
    <row r="825">
      <c r="A825" s="7"/>
      <c r="B825" s="8"/>
      <c r="C825" s="8"/>
      <c r="D825" s="7"/>
      <c r="E825" s="7"/>
      <c r="F825" s="7"/>
      <c r="G825" s="9"/>
      <c r="H825" s="7"/>
      <c r="I825" s="7"/>
      <c r="J825" s="7"/>
      <c r="K825" s="7"/>
      <c r="L825" s="7"/>
      <c r="M825" s="7"/>
      <c r="N825" s="11"/>
      <c r="O825" s="10"/>
      <c r="P825" s="10"/>
      <c r="Q825" s="10"/>
      <c r="R825" s="10"/>
      <c r="S825" s="10"/>
      <c r="T825" s="13"/>
      <c r="U825" s="14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1"/>
      <c r="AO825" s="10"/>
      <c r="AP825" s="14"/>
      <c r="AQ825" s="14"/>
      <c r="AR825" s="14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1"/>
      <c r="BM825" s="10"/>
      <c r="BN825" s="10"/>
      <c r="BO825" s="10"/>
      <c r="BP825" s="10"/>
      <c r="BQ825" s="10"/>
      <c r="BR825" s="14"/>
      <c r="BS825" s="14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4"/>
      <c r="CO825" s="11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4"/>
      <c r="DJ825" s="14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4"/>
      <c r="EF825" s="14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1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</row>
    <row r="826">
      <c r="A826" s="7"/>
      <c r="B826" s="8"/>
      <c r="C826" s="8"/>
      <c r="D826" s="7"/>
      <c r="E826" s="7"/>
      <c r="F826" s="7"/>
      <c r="G826" s="9"/>
      <c r="H826" s="7"/>
      <c r="I826" s="7"/>
      <c r="J826" s="7"/>
      <c r="K826" s="7"/>
      <c r="L826" s="7"/>
      <c r="M826" s="7"/>
      <c r="N826" s="11"/>
      <c r="O826" s="10"/>
      <c r="P826" s="10"/>
      <c r="Q826" s="10"/>
      <c r="R826" s="10"/>
      <c r="S826" s="10"/>
      <c r="T826" s="13"/>
      <c r="U826" s="14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1"/>
      <c r="AO826" s="10"/>
      <c r="AP826" s="14"/>
      <c r="AQ826" s="14"/>
      <c r="AR826" s="14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1"/>
      <c r="BM826" s="10"/>
      <c r="BN826" s="10"/>
      <c r="BO826" s="10"/>
      <c r="BP826" s="10"/>
      <c r="BQ826" s="10"/>
      <c r="BR826" s="14"/>
      <c r="BS826" s="14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4"/>
      <c r="CO826" s="11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4"/>
      <c r="DJ826" s="14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4"/>
      <c r="EF826" s="14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1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</row>
    <row r="827">
      <c r="A827" s="7"/>
      <c r="B827" s="8"/>
      <c r="C827" s="8"/>
      <c r="D827" s="7"/>
      <c r="E827" s="7"/>
      <c r="F827" s="7"/>
      <c r="G827" s="9"/>
      <c r="H827" s="7"/>
      <c r="I827" s="7"/>
      <c r="J827" s="7"/>
      <c r="K827" s="7"/>
      <c r="L827" s="7"/>
      <c r="M827" s="7"/>
      <c r="N827" s="11"/>
      <c r="O827" s="10"/>
      <c r="P827" s="10"/>
      <c r="Q827" s="10"/>
      <c r="R827" s="10"/>
      <c r="S827" s="10"/>
      <c r="T827" s="13"/>
      <c r="U827" s="14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1"/>
      <c r="AO827" s="10"/>
      <c r="AP827" s="14"/>
      <c r="AQ827" s="14"/>
      <c r="AR827" s="14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1"/>
      <c r="BM827" s="10"/>
      <c r="BN827" s="10"/>
      <c r="BO827" s="10"/>
      <c r="BP827" s="10"/>
      <c r="BQ827" s="10"/>
      <c r="BR827" s="14"/>
      <c r="BS827" s="14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4"/>
      <c r="CO827" s="11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4"/>
      <c r="DJ827" s="14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4"/>
      <c r="EF827" s="14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1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</row>
    <row r="828">
      <c r="A828" s="7"/>
      <c r="B828" s="8"/>
      <c r="C828" s="8"/>
      <c r="D828" s="7"/>
      <c r="E828" s="7"/>
      <c r="F828" s="7"/>
      <c r="G828" s="9"/>
      <c r="H828" s="7"/>
      <c r="I828" s="7"/>
      <c r="J828" s="7"/>
      <c r="K828" s="7"/>
      <c r="L828" s="7"/>
      <c r="M828" s="7"/>
      <c r="N828" s="11"/>
      <c r="O828" s="10"/>
      <c r="P828" s="10"/>
      <c r="Q828" s="10"/>
      <c r="R828" s="10"/>
      <c r="S828" s="10"/>
      <c r="T828" s="13"/>
      <c r="U828" s="14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1"/>
      <c r="AO828" s="10"/>
      <c r="AP828" s="14"/>
      <c r="AQ828" s="14"/>
      <c r="AR828" s="14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1"/>
      <c r="BM828" s="10"/>
      <c r="BN828" s="10"/>
      <c r="BO828" s="10"/>
      <c r="BP828" s="10"/>
      <c r="BQ828" s="10"/>
      <c r="BR828" s="14"/>
      <c r="BS828" s="14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4"/>
      <c r="CO828" s="11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4"/>
      <c r="DJ828" s="14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4"/>
      <c r="EF828" s="14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1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</row>
    <row r="829">
      <c r="A829" s="7"/>
      <c r="B829" s="8"/>
      <c r="C829" s="8"/>
      <c r="D829" s="7"/>
      <c r="E829" s="7"/>
      <c r="F829" s="7"/>
      <c r="G829" s="9"/>
      <c r="H829" s="7"/>
      <c r="I829" s="7"/>
      <c r="J829" s="7"/>
      <c r="K829" s="7"/>
      <c r="L829" s="7"/>
      <c r="M829" s="7"/>
      <c r="N829" s="11"/>
      <c r="O829" s="10"/>
      <c r="P829" s="10"/>
      <c r="Q829" s="10"/>
      <c r="R829" s="10"/>
      <c r="S829" s="10"/>
      <c r="T829" s="13"/>
      <c r="U829" s="14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1"/>
      <c r="AO829" s="10"/>
      <c r="AP829" s="14"/>
      <c r="AQ829" s="14"/>
      <c r="AR829" s="14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1"/>
      <c r="BM829" s="10"/>
      <c r="BN829" s="10"/>
      <c r="BO829" s="10"/>
      <c r="BP829" s="10"/>
      <c r="BQ829" s="10"/>
      <c r="BR829" s="14"/>
      <c r="BS829" s="14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4"/>
      <c r="CO829" s="11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4"/>
      <c r="DJ829" s="14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4"/>
      <c r="EF829" s="14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1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</row>
    <row r="830">
      <c r="A830" s="7"/>
      <c r="B830" s="8"/>
      <c r="C830" s="8"/>
      <c r="D830" s="7"/>
      <c r="E830" s="7"/>
      <c r="F830" s="7"/>
      <c r="G830" s="9"/>
      <c r="H830" s="7"/>
      <c r="I830" s="7"/>
      <c r="J830" s="7"/>
      <c r="K830" s="7"/>
      <c r="L830" s="7"/>
      <c r="M830" s="7"/>
      <c r="N830" s="11"/>
      <c r="O830" s="10"/>
      <c r="P830" s="10"/>
      <c r="Q830" s="10"/>
      <c r="R830" s="10"/>
      <c r="S830" s="10"/>
      <c r="T830" s="13"/>
      <c r="U830" s="14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1"/>
      <c r="AO830" s="10"/>
      <c r="AP830" s="14"/>
      <c r="AQ830" s="14"/>
      <c r="AR830" s="14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1"/>
      <c r="BM830" s="10"/>
      <c r="BN830" s="10"/>
      <c r="BO830" s="10"/>
      <c r="BP830" s="10"/>
      <c r="BQ830" s="10"/>
      <c r="BR830" s="14"/>
      <c r="BS830" s="14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4"/>
      <c r="CO830" s="11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4"/>
      <c r="DJ830" s="14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4"/>
      <c r="EF830" s="14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1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</row>
    <row r="831">
      <c r="A831" s="7"/>
      <c r="B831" s="8"/>
      <c r="C831" s="8"/>
      <c r="D831" s="7"/>
      <c r="E831" s="7"/>
      <c r="F831" s="7"/>
      <c r="G831" s="9"/>
      <c r="H831" s="7"/>
      <c r="I831" s="7"/>
      <c r="J831" s="7"/>
      <c r="K831" s="7"/>
      <c r="L831" s="7"/>
      <c r="M831" s="7"/>
      <c r="N831" s="11"/>
      <c r="O831" s="10"/>
      <c r="P831" s="10"/>
      <c r="Q831" s="10"/>
      <c r="R831" s="10"/>
      <c r="S831" s="10"/>
      <c r="T831" s="13"/>
      <c r="U831" s="14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1"/>
      <c r="AO831" s="10"/>
      <c r="AP831" s="14"/>
      <c r="AQ831" s="14"/>
      <c r="AR831" s="14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1"/>
      <c r="BM831" s="10"/>
      <c r="BN831" s="10"/>
      <c r="BO831" s="10"/>
      <c r="BP831" s="10"/>
      <c r="BQ831" s="10"/>
      <c r="BR831" s="14"/>
      <c r="BS831" s="14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4"/>
      <c r="CO831" s="11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4"/>
      <c r="DJ831" s="14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4"/>
      <c r="EF831" s="14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1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</row>
    <row r="832">
      <c r="A832" s="7"/>
      <c r="B832" s="8"/>
      <c r="C832" s="8"/>
      <c r="D832" s="7"/>
      <c r="E832" s="7"/>
      <c r="F832" s="7"/>
      <c r="G832" s="9"/>
      <c r="H832" s="7"/>
      <c r="I832" s="7"/>
      <c r="J832" s="7"/>
      <c r="K832" s="7"/>
      <c r="L832" s="7"/>
      <c r="M832" s="7"/>
      <c r="N832" s="11"/>
      <c r="O832" s="10"/>
      <c r="P832" s="10"/>
      <c r="Q832" s="10"/>
      <c r="R832" s="10"/>
      <c r="S832" s="10"/>
      <c r="T832" s="13"/>
      <c r="U832" s="14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1"/>
      <c r="AO832" s="10"/>
      <c r="AP832" s="14"/>
      <c r="AQ832" s="14"/>
      <c r="AR832" s="14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1"/>
      <c r="BM832" s="10"/>
      <c r="BN832" s="10"/>
      <c r="BO832" s="10"/>
      <c r="BP832" s="10"/>
      <c r="BQ832" s="10"/>
      <c r="BR832" s="14"/>
      <c r="BS832" s="14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4"/>
      <c r="CO832" s="11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4"/>
      <c r="DJ832" s="14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4"/>
      <c r="EF832" s="14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1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</row>
    <row r="833">
      <c r="A833" s="7"/>
      <c r="B833" s="8"/>
      <c r="C833" s="8"/>
      <c r="D833" s="7"/>
      <c r="E833" s="7"/>
      <c r="F833" s="7"/>
      <c r="G833" s="9"/>
      <c r="H833" s="7"/>
      <c r="I833" s="7"/>
      <c r="J833" s="7"/>
      <c r="K833" s="7"/>
      <c r="L833" s="7"/>
      <c r="M833" s="7"/>
      <c r="N833" s="11"/>
      <c r="O833" s="10"/>
      <c r="P833" s="10"/>
      <c r="Q833" s="10"/>
      <c r="R833" s="10"/>
      <c r="S833" s="10"/>
      <c r="T833" s="13"/>
      <c r="U833" s="14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1"/>
      <c r="AO833" s="10"/>
      <c r="AP833" s="14"/>
      <c r="AQ833" s="14"/>
      <c r="AR833" s="14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1"/>
      <c r="BM833" s="10"/>
      <c r="BN833" s="10"/>
      <c r="BO833" s="10"/>
      <c r="BP833" s="10"/>
      <c r="BQ833" s="10"/>
      <c r="BR833" s="14"/>
      <c r="BS833" s="14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4"/>
      <c r="CO833" s="11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4"/>
      <c r="DJ833" s="14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4"/>
      <c r="EF833" s="14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1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</row>
    <row r="834">
      <c r="A834" s="7"/>
      <c r="B834" s="8"/>
      <c r="C834" s="8"/>
      <c r="D834" s="7"/>
      <c r="E834" s="7"/>
      <c r="F834" s="7"/>
      <c r="G834" s="9"/>
      <c r="H834" s="7"/>
      <c r="I834" s="7"/>
      <c r="J834" s="7"/>
      <c r="K834" s="7"/>
      <c r="L834" s="7"/>
      <c r="M834" s="7"/>
      <c r="N834" s="11"/>
      <c r="O834" s="10"/>
      <c r="P834" s="10"/>
      <c r="Q834" s="10"/>
      <c r="R834" s="10"/>
      <c r="S834" s="10"/>
      <c r="T834" s="13"/>
      <c r="U834" s="14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1"/>
      <c r="AO834" s="10"/>
      <c r="AP834" s="14"/>
      <c r="AQ834" s="14"/>
      <c r="AR834" s="14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1"/>
      <c r="BM834" s="10"/>
      <c r="BN834" s="10"/>
      <c r="BO834" s="10"/>
      <c r="BP834" s="10"/>
      <c r="BQ834" s="10"/>
      <c r="BR834" s="14"/>
      <c r="BS834" s="14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4"/>
      <c r="CO834" s="11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4"/>
      <c r="DJ834" s="14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4"/>
      <c r="EF834" s="14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1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</row>
    <row r="835">
      <c r="A835" s="7"/>
      <c r="B835" s="8"/>
      <c r="C835" s="8"/>
      <c r="D835" s="7"/>
      <c r="E835" s="7"/>
      <c r="F835" s="7"/>
      <c r="G835" s="9"/>
      <c r="H835" s="7"/>
      <c r="I835" s="7"/>
      <c r="J835" s="7"/>
      <c r="K835" s="7"/>
      <c r="L835" s="7"/>
      <c r="M835" s="7"/>
      <c r="N835" s="11"/>
      <c r="O835" s="10"/>
      <c r="P835" s="10"/>
      <c r="Q835" s="10"/>
      <c r="R835" s="10"/>
      <c r="S835" s="10"/>
      <c r="T835" s="13"/>
      <c r="U835" s="14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1"/>
      <c r="AO835" s="10"/>
      <c r="AP835" s="14"/>
      <c r="AQ835" s="14"/>
      <c r="AR835" s="14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1"/>
      <c r="BM835" s="10"/>
      <c r="BN835" s="10"/>
      <c r="BO835" s="10"/>
      <c r="BP835" s="10"/>
      <c r="BQ835" s="10"/>
      <c r="BR835" s="14"/>
      <c r="BS835" s="14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4"/>
      <c r="CO835" s="11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4"/>
      <c r="DJ835" s="14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4"/>
      <c r="EF835" s="14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1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</row>
    <row r="836">
      <c r="A836" s="7"/>
      <c r="B836" s="8"/>
      <c r="C836" s="8"/>
      <c r="D836" s="7"/>
      <c r="E836" s="7"/>
      <c r="F836" s="7"/>
      <c r="G836" s="9"/>
      <c r="H836" s="7"/>
      <c r="I836" s="7"/>
      <c r="J836" s="7"/>
      <c r="K836" s="7"/>
      <c r="L836" s="7"/>
      <c r="M836" s="7"/>
      <c r="N836" s="11"/>
      <c r="O836" s="10"/>
      <c r="P836" s="10"/>
      <c r="Q836" s="10"/>
      <c r="R836" s="10"/>
      <c r="S836" s="10"/>
      <c r="T836" s="13"/>
      <c r="U836" s="14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1"/>
      <c r="AO836" s="10"/>
      <c r="AP836" s="14"/>
      <c r="AQ836" s="14"/>
      <c r="AR836" s="14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1"/>
      <c r="BM836" s="10"/>
      <c r="BN836" s="10"/>
      <c r="BO836" s="10"/>
      <c r="BP836" s="10"/>
      <c r="BQ836" s="10"/>
      <c r="BR836" s="14"/>
      <c r="BS836" s="14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4"/>
      <c r="CO836" s="11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4"/>
      <c r="DJ836" s="14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4"/>
      <c r="EF836" s="14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1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</row>
    <row r="837">
      <c r="A837" s="7"/>
      <c r="B837" s="8"/>
      <c r="C837" s="8"/>
      <c r="D837" s="7"/>
      <c r="E837" s="7"/>
      <c r="F837" s="7"/>
      <c r="G837" s="9"/>
      <c r="H837" s="7"/>
      <c r="I837" s="7"/>
      <c r="J837" s="7"/>
      <c r="K837" s="7"/>
      <c r="L837" s="7"/>
      <c r="M837" s="7"/>
      <c r="N837" s="11"/>
      <c r="O837" s="10"/>
      <c r="P837" s="10"/>
      <c r="Q837" s="10"/>
      <c r="R837" s="10"/>
      <c r="S837" s="10"/>
      <c r="T837" s="13"/>
      <c r="U837" s="14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1"/>
      <c r="AO837" s="10"/>
      <c r="AP837" s="14"/>
      <c r="AQ837" s="14"/>
      <c r="AR837" s="14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1"/>
      <c r="BM837" s="10"/>
      <c r="BN837" s="10"/>
      <c r="BO837" s="10"/>
      <c r="BP837" s="10"/>
      <c r="BQ837" s="10"/>
      <c r="BR837" s="14"/>
      <c r="BS837" s="14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4"/>
      <c r="CO837" s="11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4"/>
      <c r="DJ837" s="14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4"/>
      <c r="EF837" s="14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1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</row>
    <row r="838">
      <c r="A838" s="7"/>
      <c r="B838" s="8"/>
      <c r="C838" s="8"/>
      <c r="D838" s="7"/>
      <c r="E838" s="7"/>
      <c r="F838" s="7"/>
      <c r="G838" s="9"/>
      <c r="H838" s="7"/>
      <c r="I838" s="7"/>
      <c r="J838" s="7"/>
      <c r="K838" s="7"/>
      <c r="L838" s="7"/>
      <c r="M838" s="7"/>
      <c r="N838" s="11"/>
      <c r="O838" s="10"/>
      <c r="P838" s="10"/>
      <c r="Q838" s="10"/>
      <c r="R838" s="10"/>
      <c r="S838" s="10"/>
      <c r="T838" s="13"/>
      <c r="U838" s="14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1"/>
      <c r="AO838" s="10"/>
      <c r="AP838" s="14"/>
      <c r="AQ838" s="14"/>
      <c r="AR838" s="14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1"/>
      <c r="BM838" s="10"/>
      <c r="BN838" s="10"/>
      <c r="BO838" s="10"/>
      <c r="BP838" s="10"/>
      <c r="BQ838" s="10"/>
      <c r="BR838" s="14"/>
      <c r="BS838" s="14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4"/>
      <c r="CO838" s="11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4"/>
      <c r="DJ838" s="14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4"/>
      <c r="EF838" s="14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1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</row>
    <row r="839">
      <c r="A839" s="7"/>
      <c r="B839" s="8"/>
      <c r="C839" s="8"/>
      <c r="D839" s="7"/>
      <c r="E839" s="7"/>
      <c r="F839" s="7"/>
      <c r="G839" s="9"/>
      <c r="H839" s="7"/>
      <c r="I839" s="7"/>
      <c r="J839" s="7"/>
      <c r="K839" s="7"/>
      <c r="L839" s="7"/>
      <c r="M839" s="7"/>
      <c r="N839" s="11"/>
      <c r="O839" s="10"/>
      <c r="P839" s="10"/>
      <c r="Q839" s="10"/>
      <c r="R839" s="10"/>
      <c r="S839" s="10"/>
      <c r="T839" s="13"/>
      <c r="U839" s="14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1"/>
      <c r="AO839" s="10"/>
      <c r="AP839" s="14"/>
      <c r="AQ839" s="14"/>
      <c r="AR839" s="14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1"/>
      <c r="BM839" s="10"/>
      <c r="BN839" s="10"/>
      <c r="BO839" s="10"/>
      <c r="BP839" s="10"/>
      <c r="BQ839" s="10"/>
      <c r="BR839" s="14"/>
      <c r="BS839" s="14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4"/>
      <c r="CO839" s="11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4"/>
      <c r="DJ839" s="14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4"/>
      <c r="EF839" s="14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1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</row>
    <row r="840">
      <c r="A840" s="7"/>
      <c r="B840" s="8"/>
      <c r="C840" s="8"/>
      <c r="D840" s="7"/>
      <c r="E840" s="7"/>
      <c r="F840" s="7"/>
      <c r="G840" s="9"/>
      <c r="H840" s="7"/>
      <c r="I840" s="7"/>
      <c r="J840" s="7"/>
      <c r="K840" s="7"/>
      <c r="L840" s="7"/>
      <c r="M840" s="7"/>
      <c r="N840" s="11"/>
      <c r="O840" s="10"/>
      <c r="P840" s="10"/>
      <c r="Q840" s="10"/>
      <c r="R840" s="10"/>
      <c r="S840" s="10"/>
      <c r="T840" s="13"/>
      <c r="U840" s="14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1"/>
      <c r="AO840" s="10"/>
      <c r="AP840" s="14"/>
      <c r="AQ840" s="14"/>
      <c r="AR840" s="14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1"/>
      <c r="BM840" s="10"/>
      <c r="BN840" s="10"/>
      <c r="BO840" s="10"/>
      <c r="BP840" s="10"/>
      <c r="BQ840" s="10"/>
      <c r="BR840" s="14"/>
      <c r="BS840" s="14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4"/>
      <c r="CO840" s="11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4"/>
      <c r="DJ840" s="14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4"/>
      <c r="EF840" s="14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1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</row>
    <row r="841">
      <c r="A841" s="7"/>
      <c r="B841" s="8"/>
      <c r="C841" s="8"/>
      <c r="D841" s="7"/>
      <c r="E841" s="7"/>
      <c r="F841" s="7"/>
      <c r="G841" s="9"/>
      <c r="H841" s="7"/>
      <c r="I841" s="7"/>
      <c r="J841" s="7"/>
      <c r="K841" s="7"/>
      <c r="L841" s="7"/>
      <c r="M841" s="7"/>
      <c r="N841" s="11"/>
      <c r="O841" s="10"/>
      <c r="P841" s="10"/>
      <c r="Q841" s="10"/>
      <c r="R841" s="10"/>
      <c r="S841" s="10"/>
      <c r="T841" s="13"/>
      <c r="U841" s="14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1"/>
      <c r="AO841" s="10"/>
      <c r="AP841" s="14"/>
      <c r="AQ841" s="14"/>
      <c r="AR841" s="14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1"/>
      <c r="BM841" s="10"/>
      <c r="BN841" s="10"/>
      <c r="BO841" s="10"/>
      <c r="BP841" s="10"/>
      <c r="BQ841" s="10"/>
      <c r="BR841" s="14"/>
      <c r="BS841" s="14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4"/>
      <c r="CO841" s="11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4"/>
      <c r="DJ841" s="14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4"/>
      <c r="EF841" s="14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1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</row>
    <row r="842">
      <c r="A842" s="7"/>
      <c r="B842" s="8"/>
      <c r="C842" s="8"/>
      <c r="D842" s="7"/>
      <c r="E842" s="7"/>
      <c r="F842" s="7"/>
      <c r="G842" s="9"/>
      <c r="H842" s="7"/>
      <c r="I842" s="7"/>
      <c r="J842" s="7"/>
      <c r="K842" s="7"/>
      <c r="L842" s="7"/>
      <c r="M842" s="7"/>
      <c r="N842" s="11"/>
      <c r="O842" s="10"/>
      <c r="P842" s="10"/>
      <c r="Q842" s="10"/>
      <c r="R842" s="10"/>
      <c r="S842" s="10"/>
      <c r="T842" s="13"/>
      <c r="U842" s="14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1"/>
      <c r="AO842" s="10"/>
      <c r="AP842" s="14"/>
      <c r="AQ842" s="14"/>
      <c r="AR842" s="14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1"/>
      <c r="BM842" s="10"/>
      <c r="BN842" s="10"/>
      <c r="BO842" s="10"/>
      <c r="BP842" s="10"/>
      <c r="BQ842" s="10"/>
      <c r="BR842" s="14"/>
      <c r="BS842" s="14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4"/>
      <c r="CO842" s="11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4"/>
      <c r="DJ842" s="14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4"/>
      <c r="EF842" s="14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1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</row>
    <row r="843">
      <c r="A843" s="7"/>
      <c r="B843" s="8"/>
      <c r="C843" s="8"/>
      <c r="D843" s="7"/>
      <c r="E843" s="7"/>
      <c r="F843" s="7"/>
      <c r="G843" s="9"/>
      <c r="H843" s="7"/>
      <c r="I843" s="7"/>
      <c r="J843" s="7"/>
      <c r="K843" s="7"/>
      <c r="L843" s="7"/>
      <c r="M843" s="7"/>
      <c r="N843" s="11"/>
      <c r="O843" s="10"/>
      <c r="P843" s="10"/>
      <c r="Q843" s="10"/>
      <c r="R843" s="10"/>
      <c r="S843" s="10"/>
      <c r="T843" s="13"/>
      <c r="U843" s="14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1"/>
      <c r="AO843" s="10"/>
      <c r="AP843" s="14"/>
      <c r="AQ843" s="14"/>
      <c r="AR843" s="14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1"/>
      <c r="BM843" s="10"/>
      <c r="BN843" s="10"/>
      <c r="BO843" s="10"/>
      <c r="BP843" s="10"/>
      <c r="BQ843" s="10"/>
      <c r="BR843" s="14"/>
      <c r="BS843" s="14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4"/>
      <c r="CO843" s="11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4"/>
      <c r="DJ843" s="14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4"/>
      <c r="EF843" s="14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1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</row>
    <row r="844">
      <c r="A844" s="7"/>
      <c r="B844" s="8"/>
      <c r="C844" s="8"/>
      <c r="D844" s="7"/>
      <c r="E844" s="7"/>
      <c r="F844" s="7"/>
      <c r="G844" s="9"/>
      <c r="H844" s="7"/>
      <c r="I844" s="7"/>
      <c r="J844" s="7"/>
      <c r="K844" s="7"/>
      <c r="L844" s="7"/>
      <c r="M844" s="7"/>
      <c r="N844" s="11"/>
      <c r="O844" s="10"/>
      <c r="P844" s="10"/>
      <c r="Q844" s="10"/>
      <c r="R844" s="10"/>
      <c r="S844" s="10"/>
      <c r="T844" s="13"/>
      <c r="U844" s="14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1"/>
      <c r="AO844" s="10"/>
      <c r="AP844" s="14"/>
      <c r="AQ844" s="14"/>
      <c r="AR844" s="14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1"/>
      <c r="BM844" s="10"/>
      <c r="BN844" s="10"/>
      <c r="BO844" s="10"/>
      <c r="BP844" s="10"/>
      <c r="BQ844" s="10"/>
      <c r="BR844" s="14"/>
      <c r="BS844" s="14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4"/>
      <c r="CO844" s="11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4"/>
      <c r="DJ844" s="14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4"/>
      <c r="EF844" s="14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1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</row>
    <row r="845">
      <c r="A845" s="7"/>
      <c r="B845" s="8"/>
      <c r="C845" s="8"/>
      <c r="D845" s="7"/>
      <c r="E845" s="7"/>
      <c r="F845" s="7"/>
      <c r="G845" s="9"/>
      <c r="H845" s="7"/>
      <c r="I845" s="7"/>
      <c r="J845" s="7"/>
      <c r="K845" s="7"/>
      <c r="L845" s="7"/>
      <c r="M845" s="7"/>
      <c r="N845" s="11"/>
      <c r="O845" s="10"/>
      <c r="P845" s="10"/>
      <c r="Q845" s="10"/>
      <c r="R845" s="10"/>
      <c r="S845" s="10"/>
      <c r="T845" s="13"/>
      <c r="U845" s="14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1"/>
      <c r="AO845" s="10"/>
      <c r="AP845" s="14"/>
      <c r="AQ845" s="14"/>
      <c r="AR845" s="14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1"/>
      <c r="BM845" s="10"/>
      <c r="BN845" s="10"/>
      <c r="BO845" s="10"/>
      <c r="BP845" s="10"/>
      <c r="BQ845" s="10"/>
      <c r="BR845" s="14"/>
      <c r="BS845" s="14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4"/>
      <c r="CO845" s="11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4"/>
      <c r="DJ845" s="14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4"/>
      <c r="EF845" s="14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1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</row>
    <row r="846">
      <c r="A846" s="7"/>
      <c r="B846" s="8"/>
      <c r="C846" s="8"/>
      <c r="D846" s="7"/>
      <c r="E846" s="7"/>
      <c r="F846" s="7"/>
      <c r="G846" s="9"/>
      <c r="H846" s="7"/>
      <c r="I846" s="7"/>
      <c r="J846" s="7"/>
      <c r="K846" s="7"/>
      <c r="L846" s="7"/>
      <c r="M846" s="7"/>
      <c r="N846" s="11"/>
      <c r="O846" s="10"/>
      <c r="P846" s="10"/>
      <c r="Q846" s="10"/>
      <c r="R846" s="10"/>
      <c r="S846" s="10"/>
      <c r="T846" s="13"/>
      <c r="U846" s="14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1"/>
      <c r="AO846" s="10"/>
      <c r="AP846" s="14"/>
      <c r="AQ846" s="14"/>
      <c r="AR846" s="14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1"/>
      <c r="BM846" s="10"/>
      <c r="BN846" s="10"/>
      <c r="BO846" s="10"/>
      <c r="BP846" s="10"/>
      <c r="BQ846" s="10"/>
      <c r="BR846" s="14"/>
      <c r="BS846" s="14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4"/>
      <c r="CO846" s="11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4"/>
      <c r="DJ846" s="14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4"/>
      <c r="EF846" s="14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1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</row>
    <row r="847">
      <c r="A847" s="7"/>
      <c r="B847" s="8"/>
      <c r="C847" s="8"/>
      <c r="D847" s="7"/>
      <c r="E847" s="7"/>
      <c r="F847" s="7"/>
      <c r="G847" s="9"/>
      <c r="H847" s="7"/>
      <c r="I847" s="7"/>
      <c r="J847" s="7"/>
      <c r="K847" s="7"/>
      <c r="L847" s="7"/>
      <c r="M847" s="7"/>
      <c r="N847" s="11"/>
      <c r="O847" s="10"/>
      <c r="P847" s="10"/>
      <c r="Q847" s="10"/>
      <c r="R847" s="10"/>
      <c r="S847" s="10"/>
      <c r="T847" s="13"/>
      <c r="U847" s="14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1"/>
      <c r="AO847" s="10"/>
      <c r="AP847" s="14"/>
      <c r="AQ847" s="14"/>
      <c r="AR847" s="14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1"/>
      <c r="BM847" s="10"/>
      <c r="BN847" s="10"/>
      <c r="BO847" s="10"/>
      <c r="BP847" s="10"/>
      <c r="BQ847" s="10"/>
      <c r="BR847" s="14"/>
      <c r="BS847" s="14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4"/>
      <c r="CO847" s="11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4"/>
      <c r="DJ847" s="14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4"/>
      <c r="EF847" s="14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1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</row>
    <row r="848">
      <c r="A848" s="7"/>
      <c r="B848" s="8"/>
      <c r="C848" s="8"/>
      <c r="D848" s="7"/>
      <c r="E848" s="7"/>
      <c r="F848" s="7"/>
      <c r="G848" s="9"/>
      <c r="H848" s="7"/>
      <c r="I848" s="7"/>
      <c r="J848" s="7"/>
      <c r="K848" s="7"/>
      <c r="L848" s="7"/>
      <c r="M848" s="7"/>
      <c r="N848" s="11"/>
      <c r="O848" s="10"/>
      <c r="P848" s="10"/>
      <c r="Q848" s="10"/>
      <c r="R848" s="10"/>
      <c r="S848" s="10"/>
      <c r="T848" s="13"/>
      <c r="U848" s="14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1"/>
      <c r="AO848" s="10"/>
      <c r="AP848" s="14"/>
      <c r="AQ848" s="14"/>
      <c r="AR848" s="14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1"/>
      <c r="BM848" s="10"/>
      <c r="BN848" s="10"/>
      <c r="BO848" s="10"/>
      <c r="BP848" s="10"/>
      <c r="BQ848" s="10"/>
      <c r="BR848" s="14"/>
      <c r="BS848" s="14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4"/>
      <c r="CO848" s="11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4"/>
      <c r="DJ848" s="14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4"/>
      <c r="EF848" s="14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1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</row>
    <row r="849">
      <c r="A849" s="7"/>
      <c r="B849" s="8"/>
      <c r="C849" s="8"/>
      <c r="D849" s="7"/>
      <c r="E849" s="7"/>
      <c r="F849" s="7"/>
      <c r="G849" s="9"/>
      <c r="H849" s="7"/>
      <c r="I849" s="7"/>
      <c r="J849" s="7"/>
      <c r="K849" s="7"/>
      <c r="L849" s="7"/>
      <c r="M849" s="7"/>
      <c r="N849" s="11"/>
      <c r="O849" s="10"/>
      <c r="P849" s="10"/>
      <c r="Q849" s="10"/>
      <c r="R849" s="10"/>
      <c r="S849" s="10"/>
      <c r="T849" s="13"/>
      <c r="U849" s="14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1"/>
      <c r="AO849" s="10"/>
      <c r="AP849" s="14"/>
      <c r="AQ849" s="14"/>
      <c r="AR849" s="14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1"/>
      <c r="BM849" s="10"/>
      <c r="BN849" s="10"/>
      <c r="BO849" s="10"/>
      <c r="BP849" s="10"/>
      <c r="BQ849" s="10"/>
      <c r="BR849" s="14"/>
      <c r="BS849" s="14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4"/>
      <c r="CO849" s="11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4"/>
      <c r="DJ849" s="14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4"/>
      <c r="EF849" s="14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1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</row>
    <row r="850">
      <c r="A850" s="7"/>
      <c r="B850" s="8"/>
      <c r="C850" s="8"/>
      <c r="D850" s="7"/>
      <c r="E850" s="7"/>
      <c r="F850" s="7"/>
      <c r="G850" s="9"/>
      <c r="H850" s="7"/>
      <c r="I850" s="7"/>
      <c r="J850" s="7"/>
      <c r="K850" s="7"/>
      <c r="L850" s="7"/>
      <c r="M850" s="7"/>
      <c r="N850" s="11"/>
      <c r="O850" s="10"/>
      <c r="P850" s="10"/>
      <c r="Q850" s="10"/>
      <c r="R850" s="10"/>
      <c r="S850" s="10"/>
      <c r="T850" s="13"/>
      <c r="U850" s="14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1"/>
      <c r="AO850" s="10"/>
      <c r="AP850" s="14"/>
      <c r="AQ850" s="14"/>
      <c r="AR850" s="14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1"/>
      <c r="BM850" s="10"/>
      <c r="BN850" s="10"/>
      <c r="BO850" s="10"/>
      <c r="BP850" s="10"/>
      <c r="BQ850" s="10"/>
      <c r="BR850" s="14"/>
      <c r="BS850" s="14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4"/>
      <c r="CO850" s="11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4"/>
      <c r="DJ850" s="14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4"/>
      <c r="EF850" s="14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1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</row>
    <row r="851">
      <c r="A851" s="7"/>
      <c r="B851" s="8"/>
      <c r="C851" s="8"/>
      <c r="D851" s="7"/>
      <c r="E851" s="7"/>
      <c r="F851" s="7"/>
      <c r="G851" s="9"/>
      <c r="H851" s="7"/>
      <c r="I851" s="7"/>
      <c r="J851" s="7"/>
      <c r="K851" s="7"/>
      <c r="L851" s="7"/>
      <c r="M851" s="7"/>
      <c r="N851" s="11"/>
      <c r="O851" s="10"/>
      <c r="P851" s="10"/>
      <c r="Q851" s="10"/>
      <c r="R851" s="10"/>
      <c r="S851" s="10"/>
      <c r="T851" s="13"/>
      <c r="U851" s="14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1"/>
      <c r="AO851" s="10"/>
      <c r="AP851" s="14"/>
      <c r="AQ851" s="14"/>
      <c r="AR851" s="14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1"/>
      <c r="BM851" s="10"/>
      <c r="BN851" s="10"/>
      <c r="BO851" s="10"/>
      <c r="BP851" s="10"/>
      <c r="BQ851" s="10"/>
      <c r="BR851" s="14"/>
      <c r="BS851" s="14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4"/>
      <c r="CO851" s="11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4"/>
      <c r="DJ851" s="14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4"/>
      <c r="EF851" s="14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1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</row>
    <row r="852">
      <c r="A852" s="7"/>
      <c r="B852" s="8"/>
      <c r="C852" s="8"/>
      <c r="D852" s="7"/>
      <c r="E852" s="7"/>
      <c r="F852" s="7"/>
      <c r="G852" s="9"/>
      <c r="H852" s="7"/>
      <c r="I852" s="7"/>
      <c r="J852" s="7"/>
      <c r="K852" s="7"/>
      <c r="L852" s="7"/>
      <c r="M852" s="7"/>
      <c r="N852" s="11"/>
      <c r="O852" s="10"/>
      <c r="P852" s="10"/>
      <c r="Q852" s="10"/>
      <c r="R852" s="10"/>
      <c r="S852" s="10"/>
      <c r="T852" s="13"/>
      <c r="U852" s="14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1"/>
      <c r="AO852" s="10"/>
      <c r="AP852" s="14"/>
      <c r="AQ852" s="14"/>
      <c r="AR852" s="14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1"/>
      <c r="BM852" s="10"/>
      <c r="BN852" s="10"/>
      <c r="BO852" s="10"/>
      <c r="BP852" s="10"/>
      <c r="BQ852" s="10"/>
      <c r="BR852" s="14"/>
      <c r="BS852" s="14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4"/>
      <c r="CO852" s="11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4"/>
      <c r="DJ852" s="14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4"/>
      <c r="EF852" s="14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1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</row>
    <row r="853">
      <c r="A853" s="7"/>
      <c r="B853" s="8"/>
      <c r="C853" s="8"/>
      <c r="D853" s="7"/>
      <c r="E853" s="7"/>
      <c r="F853" s="7"/>
      <c r="G853" s="9"/>
      <c r="H853" s="7"/>
      <c r="I853" s="7"/>
      <c r="J853" s="7"/>
      <c r="K853" s="7"/>
      <c r="L853" s="7"/>
      <c r="M853" s="7"/>
      <c r="N853" s="11"/>
      <c r="O853" s="10"/>
      <c r="P853" s="10"/>
      <c r="Q853" s="10"/>
      <c r="R853" s="10"/>
      <c r="S853" s="10"/>
      <c r="T853" s="13"/>
      <c r="U853" s="14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1"/>
      <c r="AO853" s="10"/>
      <c r="AP853" s="14"/>
      <c r="AQ853" s="14"/>
      <c r="AR853" s="14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1"/>
      <c r="BM853" s="10"/>
      <c r="BN853" s="10"/>
      <c r="BO853" s="10"/>
      <c r="BP853" s="10"/>
      <c r="BQ853" s="10"/>
      <c r="BR853" s="14"/>
      <c r="BS853" s="14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4"/>
      <c r="CO853" s="11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4"/>
      <c r="DJ853" s="14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4"/>
      <c r="EF853" s="14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1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</row>
    <row r="854">
      <c r="A854" s="7"/>
      <c r="B854" s="8"/>
      <c r="C854" s="8"/>
      <c r="D854" s="7"/>
      <c r="E854" s="7"/>
      <c r="F854" s="7"/>
      <c r="G854" s="9"/>
      <c r="H854" s="7"/>
      <c r="I854" s="7"/>
      <c r="J854" s="7"/>
      <c r="K854" s="7"/>
      <c r="L854" s="7"/>
      <c r="M854" s="7"/>
      <c r="N854" s="11"/>
      <c r="O854" s="10"/>
      <c r="P854" s="10"/>
      <c r="Q854" s="10"/>
      <c r="R854" s="10"/>
      <c r="S854" s="10"/>
      <c r="T854" s="13"/>
      <c r="U854" s="14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1"/>
      <c r="AO854" s="10"/>
      <c r="AP854" s="14"/>
      <c r="AQ854" s="14"/>
      <c r="AR854" s="14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1"/>
      <c r="BM854" s="10"/>
      <c r="BN854" s="10"/>
      <c r="BO854" s="10"/>
      <c r="BP854" s="10"/>
      <c r="BQ854" s="10"/>
      <c r="BR854" s="14"/>
      <c r="BS854" s="14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4"/>
      <c r="CO854" s="11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4"/>
      <c r="DJ854" s="14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4"/>
      <c r="EF854" s="14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1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</row>
    <row r="855">
      <c r="A855" s="7"/>
      <c r="B855" s="8"/>
      <c r="C855" s="8"/>
      <c r="D855" s="7"/>
      <c r="E855" s="7"/>
      <c r="F855" s="7"/>
      <c r="G855" s="9"/>
      <c r="H855" s="7"/>
      <c r="I855" s="7"/>
      <c r="J855" s="7"/>
      <c r="K855" s="7"/>
      <c r="L855" s="7"/>
      <c r="M855" s="7"/>
      <c r="N855" s="11"/>
      <c r="O855" s="10"/>
      <c r="P855" s="10"/>
      <c r="Q855" s="10"/>
      <c r="R855" s="10"/>
      <c r="S855" s="10"/>
      <c r="T855" s="13"/>
      <c r="U855" s="14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1"/>
      <c r="AO855" s="10"/>
      <c r="AP855" s="14"/>
      <c r="AQ855" s="14"/>
      <c r="AR855" s="14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1"/>
      <c r="BM855" s="10"/>
      <c r="BN855" s="10"/>
      <c r="BO855" s="10"/>
      <c r="BP855" s="10"/>
      <c r="BQ855" s="10"/>
      <c r="BR855" s="14"/>
      <c r="BS855" s="14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4"/>
      <c r="CO855" s="11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4"/>
      <c r="DJ855" s="14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4"/>
      <c r="EF855" s="14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1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</row>
    <row r="856">
      <c r="A856" s="7"/>
      <c r="B856" s="8"/>
      <c r="C856" s="8"/>
      <c r="D856" s="7"/>
      <c r="E856" s="7"/>
      <c r="F856" s="7"/>
      <c r="G856" s="9"/>
      <c r="H856" s="7"/>
      <c r="I856" s="7"/>
      <c r="J856" s="7"/>
      <c r="K856" s="7"/>
      <c r="L856" s="7"/>
      <c r="M856" s="7"/>
      <c r="N856" s="11"/>
      <c r="O856" s="10"/>
      <c r="P856" s="10"/>
      <c r="Q856" s="10"/>
      <c r="R856" s="10"/>
      <c r="S856" s="10"/>
      <c r="T856" s="13"/>
      <c r="U856" s="14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1"/>
      <c r="AO856" s="10"/>
      <c r="AP856" s="14"/>
      <c r="AQ856" s="14"/>
      <c r="AR856" s="14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1"/>
      <c r="BM856" s="10"/>
      <c r="BN856" s="10"/>
      <c r="BO856" s="10"/>
      <c r="BP856" s="10"/>
      <c r="BQ856" s="10"/>
      <c r="BR856" s="14"/>
      <c r="BS856" s="14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4"/>
      <c r="CO856" s="11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4"/>
      <c r="DJ856" s="14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4"/>
      <c r="EF856" s="14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1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</row>
    <row r="857">
      <c r="A857" s="7"/>
      <c r="B857" s="8"/>
      <c r="C857" s="8"/>
      <c r="D857" s="7"/>
      <c r="E857" s="7"/>
      <c r="F857" s="7"/>
      <c r="G857" s="9"/>
      <c r="H857" s="7"/>
      <c r="I857" s="7"/>
      <c r="J857" s="7"/>
      <c r="K857" s="7"/>
      <c r="L857" s="7"/>
      <c r="M857" s="7"/>
      <c r="N857" s="11"/>
      <c r="O857" s="10"/>
      <c r="P857" s="10"/>
      <c r="Q857" s="10"/>
      <c r="R857" s="10"/>
      <c r="S857" s="10"/>
      <c r="T857" s="13"/>
      <c r="U857" s="14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1"/>
      <c r="AO857" s="10"/>
      <c r="AP857" s="14"/>
      <c r="AQ857" s="14"/>
      <c r="AR857" s="14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1"/>
      <c r="BM857" s="10"/>
      <c r="BN857" s="10"/>
      <c r="BO857" s="10"/>
      <c r="BP857" s="10"/>
      <c r="BQ857" s="10"/>
      <c r="BR857" s="14"/>
      <c r="BS857" s="14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4"/>
      <c r="CO857" s="11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4"/>
      <c r="DJ857" s="14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4"/>
      <c r="EF857" s="14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1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</row>
    <row r="858">
      <c r="A858" s="7"/>
      <c r="B858" s="8"/>
      <c r="C858" s="8"/>
      <c r="D858" s="7"/>
      <c r="E858" s="7"/>
      <c r="F858" s="7"/>
      <c r="G858" s="9"/>
      <c r="H858" s="7"/>
      <c r="I858" s="7"/>
      <c r="J858" s="7"/>
      <c r="K858" s="7"/>
      <c r="L858" s="7"/>
      <c r="M858" s="7"/>
      <c r="N858" s="11"/>
      <c r="O858" s="10"/>
      <c r="P858" s="10"/>
      <c r="Q858" s="10"/>
      <c r="R858" s="10"/>
      <c r="S858" s="10"/>
      <c r="T858" s="13"/>
      <c r="U858" s="14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1"/>
      <c r="AO858" s="10"/>
      <c r="AP858" s="14"/>
      <c r="AQ858" s="14"/>
      <c r="AR858" s="14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1"/>
      <c r="BM858" s="10"/>
      <c r="BN858" s="10"/>
      <c r="BO858" s="10"/>
      <c r="BP858" s="10"/>
      <c r="BQ858" s="10"/>
      <c r="BR858" s="14"/>
      <c r="BS858" s="14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4"/>
      <c r="CO858" s="11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4"/>
      <c r="DJ858" s="14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4"/>
      <c r="EF858" s="14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1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</row>
    <row r="859">
      <c r="A859" s="7"/>
      <c r="B859" s="8"/>
      <c r="C859" s="8"/>
      <c r="D859" s="7"/>
      <c r="E859" s="7"/>
      <c r="F859" s="7"/>
      <c r="G859" s="9"/>
      <c r="H859" s="7"/>
      <c r="I859" s="7"/>
      <c r="J859" s="7"/>
      <c r="K859" s="7"/>
      <c r="L859" s="7"/>
      <c r="M859" s="7"/>
      <c r="N859" s="11"/>
      <c r="O859" s="10"/>
      <c r="P859" s="10"/>
      <c r="Q859" s="10"/>
      <c r="R859" s="10"/>
      <c r="S859" s="10"/>
      <c r="T859" s="13"/>
      <c r="U859" s="14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1"/>
      <c r="AO859" s="10"/>
      <c r="AP859" s="14"/>
      <c r="AQ859" s="14"/>
      <c r="AR859" s="14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1"/>
      <c r="BM859" s="10"/>
      <c r="BN859" s="10"/>
      <c r="BO859" s="10"/>
      <c r="BP859" s="10"/>
      <c r="BQ859" s="10"/>
      <c r="BR859" s="14"/>
      <c r="BS859" s="14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4"/>
      <c r="CO859" s="11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4"/>
      <c r="DJ859" s="14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4"/>
      <c r="EF859" s="14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1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</row>
    <row r="860">
      <c r="A860" s="7"/>
      <c r="B860" s="8"/>
      <c r="C860" s="8"/>
      <c r="D860" s="7"/>
      <c r="E860" s="7"/>
      <c r="F860" s="7"/>
      <c r="G860" s="9"/>
      <c r="H860" s="7"/>
      <c r="I860" s="7"/>
      <c r="J860" s="7"/>
      <c r="K860" s="7"/>
      <c r="L860" s="7"/>
      <c r="M860" s="7"/>
      <c r="N860" s="11"/>
      <c r="O860" s="10"/>
      <c r="P860" s="10"/>
      <c r="Q860" s="10"/>
      <c r="R860" s="10"/>
      <c r="S860" s="10"/>
      <c r="T860" s="13"/>
      <c r="U860" s="14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1"/>
      <c r="AO860" s="10"/>
      <c r="AP860" s="14"/>
      <c r="AQ860" s="14"/>
      <c r="AR860" s="14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1"/>
      <c r="BM860" s="10"/>
      <c r="BN860" s="10"/>
      <c r="BO860" s="10"/>
      <c r="BP860" s="10"/>
      <c r="BQ860" s="10"/>
      <c r="BR860" s="14"/>
      <c r="BS860" s="14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4"/>
      <c r="CO860" s="11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4"/>
      <c r="DJ860" s="14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4"/>
      <c r="EF860" s="14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1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</row>
    <row r="861">
      <c r="A861" s="7"/>
      <c r="B861" s="8"/>
      <c r="C861" s="8"/>
      <c r="D861" s="7"/>
      <c r="E861" s="7"/>
      <c r="F861" s="7"/>
      <c r="G861" s="9"/>
      <c r="H861" s="7"/>
      <c r="I861" s="7"/>
      <c r="J861" s="7"/>
      <c r="K861" s="7"/>
      <c r="L861" s="7"/>
      <c r="M861" s="7"/>
      <c r="N861" s="11"/>
      <c r="O861" s="10"/>
      <c r="P861" s="10"/>
      <c r="Q861" s="10"/>
      <c r="R861" s="10"/>
      <c r="S861" s="10"/>
      <c r="T861" s="13"/>
      <c r="U861" s="14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1"/>
      <c r="AO861" s="10"/>
      <c r="AP861" s="14"/>
      <c r="AQ861" s="14"/>
      <c r="AR861" s="14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1"/>
      <c r="BM861" s="10"/>
      <c r="BN861" s="10"/>
      <c r="BO861" s="10"/>
      <c r="BP861" s="10"/>
      <c r="BQ861" s="10"/>
      <c r="BR861" s="14"/>
      <c r="BS861" s="14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4"/>
      <c r="CO861" s="11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4"/>
      <c r="DJ861" s="14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4"/>
      <c r="EF861" s="14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1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</row>
    <row r="862">
      <c r="A862" s="7"/>
      <c r="B862" s="8"/>
      <c r="C862" s="8"/>
      <c r="D862" s="7"/>
      <c r="E862" s="7"/>
      <c r="F862" s="7"/>
      <c r="G862" s="9"/>
      <c r="H862" s="7"/>
      <c r="I862" s="7"/>
      <c r="J862" s="7"/>
      <c r="K862" s="7"/>
      <c r="L862" s="7"/>
      <c r="M862" s="7"/>
      <c r="N862" s="11"/>
      <c r="O862" s="10"/>
      <c r="P862" s="10"/>
      <c r="Q862" s="10"/>
      <c r="R862" s="10"/>
      <c r="S862" s="10"/>
      <c r="T862" s="13"/>
      <c r="U862" s="14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1"/>
      <c r="AO862" s="10"/>
      <c r="AP862" s="14"/>
      <c r="AQ862" s="14"/>
      <c r="AR862" s="14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1"/>
      <c r="BM862" s="10"/>
      <c r="BN862" s="10"/>
      <c r="BO862" s="10"/>
      <c r="BP862" s="10"/>
      <c r="BQ862" s="10"/>
      <c r="BR862" s="14"/>
      <c r="BS862" s="14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4"/>
      <c r="CO862" s="11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4"/>
      <c r="DJ862" s="14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4"/>
      <c r="EF862" s="14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1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</row>
    <row r="863">
      <c r="A863" s="7"/>
      <c r="B863" s="8"/>
      <c r="C863" s="8"/>
      <c r="D863" s="7"/>
      <c r="E863" s="7"/>
      <c r="F863" s="7"/>
      <c r="G863" s="9"/>
      <c r="H863" s="7"/>
      <c r="I863" s="7"/>
      <c r="J863" s="7"/>
      <c r="K863" s="7"/>
      <c r="L863" s="7"/>
      <c r="M863" s="7"/>
      <c r="N863" s="11"/>
      <c r="O863" s="10"/>
      <c r="P863" s="10"/>
      <c r="Q863" s="10"/>
      <c r="R863" s="10"/>
      <c r="S863" s="10"/>
      <c r="T863" s="13"/>
      <c r="U863" s="14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1"/>
      <c r="AO863" s="10"/>
      <c r="AP863" s="14"/>
      <c r="AQ863" s="14"/>
      <c r="AR863" s="14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1"/>
      <c r="BM863" s="10"/>
      <c r="BN863" s="10"/>
      <c r="BO863" s="10"/>
      <c r="BP863" s="10"/>
      <c r="BQ863" s="10"/>
      <c r="BR863" s="14"/>
      <c r="BS863" s="14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4"/>
      <c r="CO863" s="11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4"/>
      <c r="DJ863" s="14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4"/>
      <c r="EF863" s="14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1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</row>
    <row r="864">
      <c r="A864" s="7"/>
      <c r="B864" s="8"/>
      <c r="C864" s="8"/>
      <c r="D864" s="7"/>
      <c r="E864" s="7"/>
      <c r="F864" s="7"/>
      <c r="G864" s="9"/>
      <c r="H864" s="7"/>
      <c r="I864" s="7"/>
      <c r="J864" s="7"/>
      <c r="K864" s="7"/>
      <c r="L864" s="7"/>
      <c r="M864" s="7"/>
      <c r="N864" s="11"/>
      <c r="O864" s="10"/>
      <c r="P864" s="10"/>
      <c r="Q864" s="10"/>
      <c r="R864" s="10"/>
      <c r="S864" s="10"/>
      <c r="T864" s="13"/>
      <c r="U864" s="14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1"/>
      <c r="AO864" s="10"/>
      <c r="AP864" s="14"/>
      <c r="AQ864" s="14"/>
      <c r="AR864" s="14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1"/>
      <c r="BM864" s="10"/>
      <c r="BN864" s="10"/>
      <c r="BO864" s="10"/>
      <c r="BP864" s="10"/>
      <c r="BQ864" s="10"/>
      <c r="BR864" s="14"/>
      <c r="BS864" s="14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4"/>
      <c r="CO864" s="11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4"/>
      <c r="DJ864" s="14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4"/>
      <c r="EF864" s="14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1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</row>
    <row r="865">
      <c r="A865" s="7"/>
      <c r="B865" s="8"/>
      <c r="C865" s="8"/>
      <c r="D865" s="7"/>
      <c r="E865" s="7"/>
      <c r="F865" s="7"/>
      <c r="G865" s="9"/>
      <c r="H865" s="7"/>
      <c r="I865" s="7"/>
      <c r="J865" s="7"/>
      <c r="K865" s="7"/>
      <c r="L865" s="7"/>
      <c r="M865" s="7"/>
      <c r="N865" s="11"/>
      <c r="O865" s="10"/>
      <c r="P865" s="10"/>
      <c r="Q865" s="10"/>
      <c r="R865" s="10"/>
      <c r="S865" s="10"/>
      <c r="T865" s="13"/>
      <c r="U865" s="14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1"/>
      <c r="AO865" s="10"/>
      <c r="AP865" s="14"/>
      <c r="AQ865" s="14"/>
      <c r="AR865" s="14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1"/>
      <c r="BM865" s="10"/>
      <c r="BN865" s="10"/>
      <c r="BO865" s="10"/>
      <c r="BP865" s="10"/>
      <c r="BQ865" s="10"/>
      <c r="BR865" s="14"/>
      <c r="BS865" s="14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4"/>
      <c r="CO865" s="11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4"/>
      <c r="DJ865" s="14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4"/>
      <c r="EF865" s="14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1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</row>
    <row r="866">
      <c r="A866" s="7"/>
      <c r="B866" s="8"/>
      <c r="C866" s="8"/>
      <c r="D866" s="7"/>
      <c r="E866" s="7"/>
      <c r="F866" s="7"/>
      <c r="G866" s="9"/>
      <c r="H866" s="7"/>
      <c r="I866" s="7"/>
      <c r="J866" s="7"/>
      <c r="K866" s="7"/>
      <c r="L866" s="7"/>
      <c r="M866" s="7"/>
      <c r="N866" s="11"/>
      <c r="O866" s="10"/>
      <c r="P866" s="10"/>
      <c r="Q866" s="10"/>
      <c r="R866" s="10"/>
      <c r="S866" s="10"/>
      <c r="T866" s="13"/>
      <c r="U866" s="14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1"/>
      <c r="AO866" s="10"/>
      <c r="AP866" s="14"/>
      <c r="AQ866" s="14"/>
      <c r="AR866" s="14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1"/>
      <c r="BM866" s="10"/>
      <c r="BN866" s="10"/>
      <c r="BO866" s="10"/>
      <c r="BP866" s="10"/>
      <c r="BQ866" s="10"/>
      <c r="BR866" s="14"/>
      <c r="BS866" s="14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4"/>
      <c r="CO866" s="11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4"/>
      <c r="DJ866" s="14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4"/>
      <c r="EF866" s="14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1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</row>
    <row r="867">
      <c r="A867" s="7"/>
      <c r="B867" s="8"/>
      <c r="C867" s="8"/>
      <c r="D867" s="7"/>
      <c r="E867" s="7"/>
      <c r="F867" s="7"/>
      <c r="G867" s="9"/>
      <c r="H867" s="7"/>
      <c r="I867" s="7"/>
      <c r="J867" s="7"/>
      <c r="K867" s="7"/>
      <c r="L867" s="7"/>
      <c r="M867" s="7"/>
      <c r="N867" s="11"/>
      <c r="O867" s="10"/>
      <c r="P867" s="10"/>
      <c r="Q867" s="10"/>
      <c r="R867" s="10"/>
      <c r="S867" s="10"/>
      <c r="T867" s="13"/>
      <c r="U867" s="14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1"/>
      <c r="AO867" s="10"/>
      <c r="AP867" s="14"/>
      <c r="AQ867" s="14"/>
      <c r="AR867" s="14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1"/>
      <c r="BM867" s="10"/>
      <c r="BN867" s="10"/>
      <c r="BO867" s="10"/>
      <c r="BP867" s="10"/>
      <c r="BQ867" s="10"/>
      <c r="BR867" s="14"/>
      <c r="BS867" s="14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4"/>
      <c r="CO867" s="11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4"/>
      <c r="DJ867" s="14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4"/>
      <c r="EF867" s="14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1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</row>
    <row r="868">
      <c r="A868" s="7"/>
      <c r="B868" s="8"/>
      <c r="C868" s="8"/>
      <c r="D868" s="7"/>
      <c r="E868" s="7"/>
      <c r="F868" s="7"/>
      <c r="G868" s="9"/>
      <c r="H868" s="7"/>
      <c r="I868" s="7"/>
      <c r="J868" s="7"/>
      <c r="K868" s="7"/>
      <c r="L868" s="7"/>
      <c r="M868" s="7"/>
      <c r="N868" s="11"/>
      <c r="O868" s="10"/>
      <c r="P868" s="10"/>
      <c r="Q868" s="10"/>
      <c r="R868" s="10"/>
      <c r="S868" s="10"/>
      <c r="T868" s="13"/>
      <c r="U868" s="14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1"/>
      <c r="AO868" s="10"/>
      <c r="AP868" s="14"/>
      <c r="AQ868" s="14"/>
      <c r="AR868" s="14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1"/>
      <c r="BM868" s="10"/>
      <c r="BN868" s="10"/>
      <c r="BO868" s="10"/>
      <c r="BP868" s="10"/>
      <c r="BQ868" s="10"/>
      <c r="BR868" s="14"/>
      <c r="BS868" s="14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4"/>
      <c r="CO868" s="11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4"/>
      <c r="DJ868" s="14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4"/>
      <c r="EF868" s="14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1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</row>
    <row r="869">
      <c r="A869" s="7"/>
      <c r="B869" s="8"/>
      <c r="C869" s="8"/>
      <c r="D869" s="7"/>
      <c r="E869" s="7"/>
      <c r="F869" s="7"/>
      <c r="G869" s="9"/>
      <c r="H869" s="7"/>
      <c r="I869" s="7"/>
      <c r="J869" s="7"/>
      <c r="K869" s="7"/>
      <c r="L869" s="7"/>
      <c r="M869" s="7"/>
      <c r="N869" s="11"/>
      <c r="O869" s="10"/>
      <c r="P869" s="10"/>
      <c r="Q869" s="10"/>
      <c r="R869" s="10"/>
      <c r="S869" s="10"/>
      <c r="T869" s="13"/>
      <c r="U869" s="14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1"/>
      <c r="AO869" s="10"/>
      <c r="AP869" s="14"/>
      <c r="AQ869" s="14"/>
      <c r="AR869" s="14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1"/>
      <c r="BM869" s="10"/>
      <c r="BN869" s="10"/>
      <c r="BO869" s="10"/>
      <c r="BP869" s="10"/>
      <c r="BQ869" s="10"/>
      <c r="BR869" s="14"/>
      <c r="BS869" s="14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4"/>
      <c r="CO869" s="11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4"/>
      <c r="DJ869" s="14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4"/>
      <c r="EF869" s="14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1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</row>
    <row r="870">
      <c r="A870" s="7"/>
      <c r="B870" s="8"/>
      <c r="C870" s="8"/>
      <c r="D870" s="7"/>
      <c r="E870" s="7"/>
      <c r="F870" s="7"/>
      <c r="G870" s="9"/>
      <c r="H870" s="7"/>
      <c r="I870" s="7"/>
      <c r="J870" s="7"/>
      <c r="K870" s="7"/>
      <c r="L870" s="7"/>
      <c r="M870" s="7"/>
      <c r="N870" s="11"/>
      <c r="O870" s="10"/>
      <c r="P870" s="10"/>
      <c r="Q870" s="10"/>
      <c r="R870" s="10"/>
      <c r="S870" s="10"/>
      <c r="T870" s="13"/>
      <c r="U870" s="14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1"/>
      <c r="AO870" s="10"/>
      <c r="AP870" s="14"/>
      <c r="AQ870" s="14"/>
      <c r="AR870" s="14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1"/>
      <c r="BM870" s="10"/>
      <c r="BN870" s="10"/>
      <c r="BO870" s="10"/>
      <c r="BP870" s="10"/>
      <c r="BQ870" s="10"/>
      <c r="BR870" s="14"/>
      <c r="BS870" s="14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4"/>
      <c r="CO870" s="11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4"/>
      <c r="DJ870" s="14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4"/>
      <c r="EF870" s="14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1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</row>
    <row r="871">
      <c r="A871" s="7"/>
      <c r="B871" s="8"/>
      <c r="C871" s="8"/>
      <c r="D871" s="7"/>
      <c r="E871" s="7"/>
      <c r="F871" s="7"/>
      <c r="G871" s="9"/>
      <c r="H871" s="7"/>
      <c r="I871" s="7"/>
      <c r="J871" s="7"/>
      <c r="K871" s="7"/>
      <c r="L871" s="7"/>
      <c r="M871" s="7"/>
      <c r="N871" s="11"/>
      <c r="O871" s="10"/>
      <c r="P871" s="10"/>
      <c r="Q871" s="10"/>
      <c r="R871" s="10"/>
      <c r="S871" s="10"/>
      <c r="T871" s="13"/>
      <c r="U871" s="14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1"/>
      <c r="AO871" s="10"/>
      <c r="AP871" s="14"/>
      <c r="AQ871" s="14"/>
      <c r="AR871" s="14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1"/>
      <c r="BM871" s="10"/>
      <c r="BN871" s="10"/>
      <c r="BO871" s="10"/>
      <c r="BP871" s="10"/>
      <c r="BQ871" s="10"/>
      <c r="BR871" s="14"/>
      <c r="BS871" s="14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4"/>
      <c r="CO871" s="11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4"/>
      <c r="DJ871" s="14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4"/>
      <c r="EF871" s="14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1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</row>
    <row r="872">
      <c r="A872" s="7"/>
      <c r="B872" s="8"/>
      <c r="C872" s="8"/>
      <c r="D872" s="7"/>
      <c r="E872" s="7"/>
      <c r="F872" s="7"/>
      <c r="G872" s="9"/>
      <c r="H872" s="7"/>
      <c r="I872" s="7"/>
      <c r="J872" s="7"/>
      <c r="K872" s="7"/>
      <c r="L872" s="7"/>
      <c r="M872" s="7"/>
      <c r="N872" s="11"/>
      <c r="O872" s="10"/>
      <c r="P872" s="10"/>
      <c r="Q872" s="10"/>
      <c r="R872" s="10"/>
      <c r="S872" s="10"/>
      <c r="T872" s="13"/>
      <c r="U872" s="14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1"/>
      <c r="AO872" s="10"/>
      <c r="AP872" s="14"/>
      <c r="AQ872" s="14"/>
      <c r="AR872" s="14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1"/>
      <c r="BM872" s="10"/>
      <c r="BN872" s="10"/>
      <c r="BO872" s="10"/>
      <c r="BP872" s="10"/>
      <c r="BQ872" s="10"/>
      <c r="BR872" s="14"/>
      <c r="BS872" s="14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4"/>
      <c r="CO872" s="11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4"/>
      <c r="DJ872" s="14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4"/>
      <c r="EF872" s="14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1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</row>
    <row r="873">
      <c r="A873" s="7"/>
      <c r="B873" s="8"/>
      <c r="C873" s="8"/>
      <c r="D873" s="7"/>
      <c r="E873" s="7"/>
      <c r="F873" s="7"/>
      <c r="G873" s="9"/>
      <c r="H873" s="7"/>
      <c r="I873" s="7"/>
      <c r="J873" s="7"/>
      <c r="K873" s="7"/>
      <c r="L873" s="7"/>
      <c r="M873" s="7"/>
      <c r="N873" s="11"/>
      <c r="O873" s="10"/>
      <c r="P873" s="10"/>
      <c r="Q873" s="10"/>
      <c r="R873" s="10"/>
      <c r="S873" s="10"/>
      <c r="T873" s="13"/>
      <c r="U873" s="14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1"/>
      <c r="AO873" s="10"/>
      <c r="AP873" s="14"/>
      <c r="AQ873" s="14"/>
      <c r="AR873" s="14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1"/>
      <c r="BM873" s="10"/>
      <c r="BN873" s="10"/>
      <c r="BO873" s="10"/>
      <c r="BP873" s="10"/>
      <c r="BQ873" s="10"/>
      <c r="BR873" s="14"/>
      <c r="BS873" s="14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4"/>
      <c r="CO873" s="11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4"/>
      <c r="DJ873" s="14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4"/>
      <c r="EF873" s="14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1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</row>
    <row r="874">
      <c r="A874" s="7"/>
      <c r="B874" s="8"/>
      <c r="C874" s="8"/>
      <c r="D874" s="7"/>
      <c r="E874" s="7"/>
      <c r="F874" s="7"/>
      <c r="G874" s="9"/>
      <c r="H874" s="7"/>
      <c r="I874" s="7"/>
      <c r="J874" s="7"/>
      <c r="K874" s="7"/>
      <c r="L874" s="7"/>
      <c r="M874" s="7"/>
      <c r="N874" s="11"/>
      <c r="O874" s="10"/>
      <c r="P874" s="10"/>
      <c r="Q874" s="10"/>
      <c r="R874" s="10"/>
      <c r="S874" s="10"/>
      <c r="T874" s="13"/>
      <c r="U874" s="14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1"/>
      <c r="AO874" s="10"/>
      <c r="AP874" s="14"/>
      <c r="AQ874" s="14"/>
      <c r="AR874" s="14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1"/>
      <c r="BM874" s="10"/>
      <c r="BN874" s="10"/>
      <c r="BO874" s="10"/>
      <c r="BP874" s="10"/>
      <c r="BQ874" s="10"/>
      <c r="BR874" s="14"/>
      <c r="BS874" s="14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4"/>
      <c r="CO874" s="11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4"/>
      <c r="DJ874" s="14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4"/>
      <c r="EF874" s="14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1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</row>
    <row r="875">
      <c r="A875" s="7"/>
      <c r="B875" s="8"/>
      <c r="C875" s="8"/>
      <c r="D875" s="7"/>
      <c r="E875" s="7"/>
      <c r="F875" s="7"/>
      <c r="G875" s="9"/>
      <c r="H875" s="7"/>
      <c r="I875" s="7"/>
      <c r="J875" s="7"/>
      <c r="K875" s="7"/>
      <c r="L875" s="7"/>
      <c r="M875" s="7"/>
      <c r="N875" s="11"/>
      <c r="O875" s="10"/>
      <c r="P875" s="10"/>
      <c r="Q875" s="10"/>
      <c r="R875" s="10"/>
      <c r="S875" s="10"/>
      <c r="T875" s="13"/>
      <c r="U875" s="14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1"/>
      <c r="AO875" s="10"/>
      <c r="AP875" s="14"/>
      <c r="AQ875" s="14"/>
      <c r="AR875" s="14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1"/>
      <c r="BM875" s="10"/>
      <c r="BN875" s="10"/>
      <c r="BO875" s="10"/>
      <c r="BP875" s="10"/>
      <c r="BQ875" s="10"/>
      <c r="BR875" s="14"/>
      <c r="BS875" s="14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4"/>
      <c r="CO875" s="11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4"/>
      <c r="DJ875" s="14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4"/>
      <c r="EF875" s="14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1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</row>
    <row r="876">
      <c r="A876" s="7"/>
      <c r="B876" s="8"/>
      <c r="C876" s="8"/>
      <c r="D876" s="7"/>
      <c r="E876" s="7"/>
      <c r="F876" s="7"/>
      <c r="G876" s="9"/>
      <c r="H876" s="7"/>
      <c r="I876" s="7"/>
      <c r="J876" s="7"/>
      <c r="K876" s="7"/>
      <c r="L876" s="7"/>
      <c r="M876" s="7"/>
      <c r="N876" s="11"/>
      <c r="O876" s="10"/>
      <c r="P876" s="10"/>
      <c r="Q876" s="10"/>
      <c r="R876" s="10"/>
      <c r="S876" s="10"/>
      <c r="T876" s="13"/>
      <c r="U876" s="14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1"/>
      <c r="AO876" s="10"/>
      <c r="AP876" s="14"/>
      <c r="AQ876" s="14"/>
      <c r="AR876" s="14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1"/>
      <c r="BM876" s="10"/>
      <c r="BN876" s="10"/>
      <c r="BO876" s="10"/>
      <c r="BP876" s="10"/>
      <c r="BQ876" s="10"/>
      <c r="BR876" s="14"/>
      <c r="BS876" s="14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4"/>
      <c r="CO876" s="11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4"/>
      <c r="DJ876" s="14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4"/>
      <c r="EF876" s="14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1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</row>
    <row r="877">
      <c r="A877" s="7"/>
      <c r="B877" s="8"/>
      <c r="C877" s="8"/>
      <c r="D877" s="7"/>
      <c r="E877" s="7"/>
      <c r="F877" s="7"/>
      <c r="G877" s="9"/>
      <c r="H877" s="7"/>
      <c r="I877" s="7"/>
      <c r="J877" s="7"/>
      <c r="K877" s="7"/>
      <c r="L877" s="7"/>
      <c r="M877" s="7"/>
      <c r="N877" s="11"/>
      <c r="O877" s="10"/>
      <c r="P877" s="10"/>
      <c r="Q877" s="10"/>
      <c r="R877" s="10"/>
      <c r="S877" s="10"/>
      <c r="T877" s="13"/>
      <c r="U877" s="14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1"/>
      <c r="AO877" s="10"/>
      <c r="AP877" s="14"/>
      <c r="AQ877" s="14"/>
      <c r="AR877" s="14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1"/>
      <c r="BM877" s="10"/>
      <c r="BN877" s="10"/>
      <c r="BO877" s="10"/>
      <c r="BP877" s="10"/>
      <c r="BQ877" s="10"/>
      <c r="BR877" s="14"/>
      <c r="BS877" s="14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4"/>
      <c r="CO877" s="11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4"/>
      <c r="DJ877" s="14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4"/>
      <c r="EF877" s="14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1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</row>
    <row r="878">
      <c r="A878" s="7"/>
      <c r="B878" s="8"/>
      <c r="C878" s="8"/>
      <c r="D878" s="7"/>
      <c r="E878" s="7"/>
      <c r="F878" s="7"/>
      <c r="G878" s="9"/>
      <c r="H878" s="7"/>
      <c r="I878" s="7"/>
      <c r="J878" s="7"/>
      <c r="K878" s="7"/>
      <c r="L878" s="7"/>
      <c r="M878" s="7"/>
      <c r="N878" s="11"/>
      <c r="O878" s="10"/>
      <c r="P878" s="10"/>
      <c r="Q878" s="10"/>
      <c r="R878" s="10"/>
      <c r="S878" s="10"/>
      <c r="T878" s="13"/>
      <c r="U878" s="14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1"/>
      <c r="AO878" s="10"/>
      <c r="AP878" s="14"/>
      <c r="AQ878" s="14"/>
      <c r="AR878" s="14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1"/>
      <c r="BM878" s="10"/>
      <c r="BN878" s="10"/>
      <c r="BO878" s="10"/>
      <c r="BP878" s="10"/>
      <c r="BQ878" s="10"/>
      <c r="BR878" s="14"/>
      <c r="BS878" s="14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4"/>
      <c r="CO878" s="11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4"/>
      <c r="DJ878" s="14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4"/>
      <c r="EF878" s="14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1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</row>
    <row r="879">
      <c r="A879" s="7"/>
      <c r="B879" s="8"/>
      <c r="C879" s="8"/>
      <c r="D879" s="7"/>
      <c r="E879" s="7"/>
      <c r="F879" s="7"/>
      <c r="G879" s="9"/>
      <c r="H879" s="7"/>
      <c r="I879" s="7"/>
      <c r="J879" s="7"/>
      <c r="K879" s="7"/>
      <c r="L879" s="7"/>
      <c r="M879" s="7"/>
      <c r="N879" s="11"/>
      <c r="O879" s="10"/>
      <c r="P879" s="10"/>
      <c r="Q879" s="10"/>
      <c r="R879" s="10"/>
      <c r="S879" s="10"/>
      <c r="T879" s="13"/>
      <c r="U879" s="14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1"/>
      <c r="AO879" s="10"/>
      <c r="AP879" s="14"/>
      <c r="AQ879" s="14"/>
      <c r="AR879" s="14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1"/>
      <c r="BM879" s="10"/>
      <c r="BN879" s="10"/>
      <c r="BO879" s="10"/>
      <c r="BP879" s="10"/>
      <c r="BQ879" s="10"/>
      <c r="BR879" s="14"/>
      <c r="BS879" s="14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4"/>
      <c r="CO879" s="11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4"/>
      <c r="DJ879" s="14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4"/>
      <c r="EF879" s="14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1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</row>
    <row r="880">
      <c r="A880" s="7"/>
      <c r="B880" s="8"/>
      <c r="C880" s="8"/>
      <c r="D880" s="7"/>
      <c r="E880" s="7"/>
      <c r="F880" s="7"/>
      <c r="G880" s="9"/>
      <c r="H880" s="7"/>
      <c r="I880" s="7"/>
      <c r="J880" s="7"/>
      <c r="K880" s="7"/>
      <c r="L880" s="7"/>
      <c r="M880" s="7"/>
      <c r="N880" s="11"/>
      <c r="O880" s="10"/>
      <c r="P880" s="10"/>
      <c r="Q880" s="10"/>
      <c r="R880" s="10"/>
      <c r="S880" s="10"/>
      <c r="T880" s="13"/>
      <c r="U880" s="14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1"/>
      <c r="AO880" s="10"/>
      <c r="AP880" s="14"/>
      <c r="AQ880" s="14"/>
      <c r="AR880" s="14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1"/>
      <c r="BM880" s="10"/>
      <c r="BN880" s="10"/>
      <c r="BO880" s="10"/>
      <c r="BP880" s="10"/>
      <c r="BQ880" s="10"/>
      <c r="BR880" s="14"/>
      <c r="BS880" s="14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4"/>
      <c r="CO880" s="11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4"/>
      <c r="DJ880" s="14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4"/>
      <c r="EF880" s="14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1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</row>
    <row r="881">
      <c r="A881" s="7"/>
      <c r="B881" s="8"/>
      <c r="C881" s="8"/>
      <c r="D881" s="7"/>
      <c r="E881" s="7"/>
      <c r="F881" s="7"/>
      <c r="G881" s="9"/>
      <c r="H881" s="7"/>
      <c r="I881" s="7"/>
      <c r="J881" s="7"/>
      <c r="K881" s="7"/>
      <c r="L881" s="7"/>
      <c r="M881" s="7"/>
      <c r="N881" s="11"/>
      <c r="O881" s="10"/>
      <c r="P881" s="10"/>
      <c r="Q881" s="10"/>
      <c r="R881" s="10"/>
      <c r="S881" s="10"/>
      <c r="T881" s="13"/>
      <c r="U881" s="14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1"/>
      <c r="AO881" s="10"/>
      <c r="AP881" s="14"/>
      <c r="AQ881" s="14"/>
      <c r="AR881" s="14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1"/>
      <c r="BM881" s="10"/>
      <c r="BN881" s="10"/>
      <c r="BO881" s="10"/>
      <c r="BP881" s="10"/>
      <c r="BQ881" s="10"/>
      <c r="BR881" s="14"/>
      <c r="BS881" s="14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4"/>
      <c r="CO881" s="11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4"/>
      <c r="DJ881" s="14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4"/>
      <c r="EF881" s="14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1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</row>
    <row r="882">
      <c r="A882" s="7"/>
      <c r="B882" s="8"/>
      <c r="C882" s="8"/>
      <c r="D882" s="7"/>
      <c r="E882" s="7"/>
      <c r="F882" s="7"/>
      <c r="G882" s="9"/>
      <c r="H882" s="7"/>
      <c r="I882" s="7"/>
      <c r="J882" s="7"/>
      <c r="K882" s="7"/>
      <c r="L882" s="7"/>
      <c r="M882" s="7"/>
      <c r="N882" s="11"/>
      <c r="O882" s="10"/>
      <c r="P882" s="10"/>
      <c r="Q882" s="10"/>
      <c r="R882" s="10"/>
      <c r="S882" s="10"/>
      <c r="T882" s="13"/>
      <c r="U882" s="14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1"/>
      <c r="AO882" s="10"/>
      <c r="AP882" s="14"/>
      <c r="AQ882" s="14"/>
      <c r="AR882" s="14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1"/>
      <c r="BM882" s="10"/>
      <c r="BN882" s="10"/>
      <c r="BO882" s="10"/>
      <c r="BP882" s="10"/>
      <c r="BQ882" s="10"/>
      <c r="BR882" s="14"/>
      <c r="BS882" s="14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4"/>
      <c r="CO882" s="11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4"/>
      <c r="DJ882" s="14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4"/>
      <c r="EF882" s="14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1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</row>
    <row r="883">
      <c r="A883" s="7"/>
      <c r="B883" s="8"/>
      <c r="C883" s="8"/>
      <c r="D883" s="7"/>
      <c r="E883" s="7"/>
      <c r="F883" s="7"/>
      <c r="G883" s="9"/>
      <c r="H883" s="7"/>
      <c r="I883" s="7"/>
      <c r="J883" s="7"/>
      <c r="K883" s="7"/>
      <c r="L883" s="7"/>
      <c r="M883" s="7"/>
      <c r="N883" s="11"/>
      <c r="O883" s="10"/>
      <c r="P883" s="10"/>
      <c r="Q883" s="10"/>
      <c r="R883" s="10"/>
      <c r="S883" s="10"/>
      <c r="T883" s="13"/>
      <c r="U883" s="14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1"/>
      <c r="AO883" s="10"/>
      <c r="AP883" s="14"/>
      <c r="AQ883" s="14"/>
      <c r="AR883" s="14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1"/>
      <c r="BM883" s="10"/>
      <c r="BN883" s="10"/>
      <c r="BO883" s="10"/>
      <c r="BP883" s="10"/>
      <c r="BQ883" s="10"/>
      <c r="BR883" s="14"/>
      <c r="BS883" s="14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4"/>
      <c r="CO883" s="11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4"/>
      <c r="DJ883" s="14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4"/>
      <c r="EF883" s="14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1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</row>
    <row r="884">
      <c r="A884" s="7"/>
      <c r="B884" s="8"/>
      <c r="C884" s="8"/>
      <c r="D884" s="7"/>
      <c r="E884" s="7"/>
      <c r="F884" s="7"/>
      <c r="G884" s="9"/>
      <c r="H884" s="7"/>
      <c r="I884" s="7"/>
      <c r="J884" s="7"/>
      <c r="K884" s="7"/>
      <c r="L884" s="7"/>
      <c r="M884" s="7"/>
      <c r="N884" s="11"/>
      <c r="O884" s="10"/>
      <c r="P884" s="10"/>
      <c r="Q884" s="10"/>
      <c r="R884" s="10"/>
      <c r="S884" s="10"/>
      <c r="T884" s="13"/>
      <c r="U884" s="14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1"/>
      <c r="AO884" s="10"/>
      <c r="AP884" s="14"/>
      <c r="AQ884" s="14"/>
      <c r="AR884" s="14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1"/>
      <c r="BM884" s="10"/>
      <c r="BN884" s="10"/>
      <c r="BO884" s="10"/>
      <c r="BP884" s="10"/>
      <c r="BQ884" s="10"/>
      <c r="BR884" s="14"/>
      <c r="BS884" s="14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4"/>
      <c r="CO884" s="11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4"/>
      <c r="DJ884" s="14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4"/>
      <c r="EF884" s="14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1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</row>
    <row r="885">
      <c r="A885" s="7"/>
      <c r="B885" s="8"/>
      <c r="C885" s="8"/>
      <c r="D885" s="7"/>
      <c r="E885" s="7"/>
      <c r="F885" s="7"/>
      <c r="G885" s="9"/>
      <c r="H885" s="7"/>
      <c r="I885" s="7"/>
      <c r="J885" s="7"/>
      <c r="K885" s="7"/>
      <c r="L885" s="7"/>
      <c r="M885" s="7"/>
      <c r="N885" s="11"/>
      <c r="O885" s="10"/>
      <c r="P885" s="10"/>
      <c r="Q885" s="10"/>
      <c r="R885" s="10"/>
      <c r="S885" s="10"/>
      <c r="T885" s="13"/>
      <c r="U885" s="14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1"/>
      <c r="AO885" s="10"/>
      <c r="AP885" s="14"/>
      <c r="AQ885" s="14"/>
      <c r="AR885" s="14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1"/>
      <c r="BM885" s="10"/>
      <c r="BN885" s="10"/>
      <c r="BO885" s="10"/>
      <c r="BP885" s="10"/>
      <c r="BQ885" s="10"/>
      <c r="BR885" s="14"/>
      <c r="BS885" s="14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4"/>
      <c r="CO885" s="11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4"/>
      <c r="DJ885" s="14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4"/>
      <c r="EF885" s="14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1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</row>
    <row r="886">
      <c r="A886" s="7"/>
      <c r="B886" s="8"/>
      <c r="C886" s="8"/>
      <c r="D886" s="7"/>
      <c r="E886" s="7"/>
      <c r="F886" s="7"/>
      <c r="G886" s="9"/>
      <c r="H886" s="7"/>
      <c r="I886" s="7"/>
      <c r="J886" s="7"/>
      <c r="K886" s="7"/>
      <c r="L886" s="7"/>
      <c r="M886" s="7"/>
      <c r="N886" s="11"/>
      <c r="O886" s="10"/>
      <c r="P886" s="10"/>
      <c r="Q886" s="10"/>
      <c r="R886" s="10"/>
      <c r="S886" s="10"/>
      <c r="T886" s="13"/>
      <c r="U886" s="14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1"/>
      <c r="AO886" s="10"/>
      <c r="AP886" s="14"/>
      <c r="AQ886" s="14"/>
      <c r="AR886" s="14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1"/>
      <c r="BM886" s="10"/>
      <c r="BN886" s="10"/>
      <c r="BO886" s="10"/>
      <c r="BP886" s="10"/>
      <c r="BQ886" s="10"/>
      <c r="BR886" s="14"/>
      <c r="BS886" s="14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4"/>
      <c r="CO886" s="11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4"/>
      <c r="DJ886" s="14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4"/>
      <c r="EF886" s="14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1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</row>
    <row r="887">
      <c r="A887" s="7"/>
      <c r="B887" s="8"/>
      <c r="C887" s="8"/>
      <c r="D887" s="7"/>
      <c r="E887" s="7"/>
      <c r="F887" s="7"/>
      <c r="G887" s="9"/>
      <c r="H887" s="7"/>
      <c r="I887" s="7"/>
      <c r="J887" s="7"/>
      <c r="K887" s="7"/>
      <c r="L887" s="7"/>
      <c r="M887" s="7"/>
      <c r="N887" s="11"/>
      <c r="O887" s="10"/>
      <c r="P887" s="10"/>
      <c r="Q887" s="10"/>
      <c r="R887" s="10"/>
      <c r="S887" s="10"/>
      <c r="T887" s="13"/>
      <c r="U887" s="14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1"/>
      <c r="AO887" s="10"/>
      <c r="AP887" s="14"/>
      <c r="AQ887" s="14"/>
      <c r="AR887" s="14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1"/>
      <c r="BM887" s="10"/>
      <c r="BN887" s="10"/>
      <c r="BO887" s="10"/>
      <c r="BP887" s="10"/>
      <c r="BQ887" s="10"/>
      <c r="BR887" s="14"/>
      <c r="BS887" s="14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4"/>
      <c r="CO887" s="11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4"/>
      <c r="DJ887" s="14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4"/>
      <c r="EF887" s="14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1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</row>
    <row r="888">
      <c r="A888" s="7"/>
      <c r="B888" s="8"/>
      <c r="C888" s="8"/>
      <c r="D888" s="7"/>
      <c r="E888" s="7"/>
      <c r="F888" s="7"/>
      <c r="G888" s="9"/>
      <c r="H888" s="7"/>
      <c r="I888" s="7"/>
      <c r="J888" s="7"/>
      <c r="K888" s="7"/>
      <c r="L888" s="7"/>
      <c r="M888" s="7"/>
      <c r="N888" s="11"/>
      <c r="O888" s="10"/>
      <c r="P888" s="10"/>
      <c r="Q888" s="10"/>
      <c r="R888" s="10"/>
      <c r="S888" s="10"/>
      <c r="T888" s="13"/>
      <c r="U888" s="14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1"/>
      <c r="AO888" s="10"/>
      <c r="AP888" s="14"/>
      <c r="AQ888" s="14"/>
      <c r="AR888" s="14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1"/>
      <c r="BM888" s="10"/>
      <c r="BN888" s="10"/>
      <c r="BO888" s="10"/>
      <c r="BP888" s="10"/>
      <c r="BQ888" s="10"/>
      <c r="BR888" s="14"/>
      <c r="BS888" s="14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4"/>
      <c r="CO888" s="11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4"/>
      <c r="DJ888" s="14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4"/>
      <c r="EF888" s="14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1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</row>
    <row r="889">
      <c r="A889" s="7"/>
      <c r="B889" s="8"/>
      <c r="C889" s="8"/>
      <c r="D889" s="7"/>
      <c r="E889" s="7"/>
      <c r="F889" s="7"/>
      <c r="G889" s="9"/>
      <c r="H889" s="7"/>
      <c r="I889" s="7"/>
      <c r="J889" s="7"/>
      <c r="K889" s="7"/>
      <c r="L889" s="7"/>
      <c r="M889" s="7"/>
      <c r="N889" s="11"/>
      <c r="O889" s="10"/>
      <c r="P889" s="10"/>
      <c r="Q889" s="10"/>
      <c r="R889" s="10"/>
      <c r="S889" s="10"/>
      <c r="T889" s="13"/>
      <c r="U889" s="14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1"/>
      <c r="AO889" s="10"/>
      <c r="AP889" s="14"/>
      <c r="AQ889" s="14"/>
      <c r="AR889" s="14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1"/>
      <c r="BM889" s="10"/>
      <c r="BN889" s="10"/>
      <c r="BO889" s="10"/>
      <c r="BP889" s="10"/>
      <c r="BQ889" s="10"/>
      <c r="BR889" s="14"/>
      <c r="BS889" s="14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4"/>
      <c r="CO889" s="11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4"/>
      <c r="DJ889" s="14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4"/>
      <c r="EF889" s="14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1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</row>
    <row r="890">
      <c r="A890" s="7"/>
      <c r="B890" s="8"/>
      <c r="C890" s="8"/>
      <c r="D890" s="7"/>
      <c r="E890" s="7"/>
      <c r="F890" s="7"/>
      <c r="G890" s="9"/>
      <c r="H890" s="7"/>
      <c r="I890" s="7"/>
      <c r="J890" s="7"/>
      <c r="K890" s="7"/>
      <c r="L890" s="7"/>
      <c r="M890" s="7"/>
      <c r="N890" s="11"/>
      <c r="O890" s="10"/>
      <c r="P890" s="10"/>
      <c r="Q890" s="10"/>
      <c r="R890" s="10"/>
      <c r="S890" s="10"/>
      <c r="T890" s="13"/>
      <c r="U890" s="14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1"/>
      <c r="AO890" s="10"/>
      <c r="AP890" s="14"/>
      <c r="AQ890" s="14"/>
      <c r="AR890" s="14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1"/>
      <c r="BM890" s="10"/>
      <c r="BN890" s="10"/>
      <c r="BO890" s="10"/>
      <c r="BP890" s="10"/>
      <c r="BQ890" s="10"/>
      <c r="BR890" s="14"/>
      <c r="BS890" s="14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4"/>
      <c r="CO890" s="11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4"/>
      <c r="DJ890" s="14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4"/>
      <c r="EF890" s="14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1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</row>
    <row r="891">
      <c r="A891" s="7"/>
      <c r="B891" s="8"/>
      <c r="C891" s="8"/>
      <c r="D891" s="7"/>
      <c r="E891" s="7"/>
      <c r="F891" s="7"/>
      <c r="G891" s="9"/>
      <c r="H891" s="7"/>
      <c r="I891" s="7"/>
      <c r="J891" s="7"/>
      <c r="K891" s="7"/>
      <c r="L891" s="7"/>
      <c r="M891" s="7"/>
      <c r="N891" s="11"/>
      <c r="O891" s="10"/>
      <c r="P891" s="10"/>
      <c r="Q891" s="10"/>
      <c r="R891" s="10"/>
      <c r="S891" s="10"/>
      <c r="T891" s="13"/>
      <c r="U891" s="14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1"/>
      <c r="AO891" s="10"/>
      <c r="AP891" s="14"/>
      <c r="AQ891" s="14"/>
      <c r="AR891" s="14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1"/>
      <c r="BM891" s="10"/>
      <c r="BN891" s="10"/>
      <c r="BO891" s="10"/>
      <c r="BP891" s="10"/>
      <c r="BQ891" s="10"/>
      <c r="BR891" s="14"/>
      <c r="BS891" s="14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4"/>
      <c r="CO891" s="11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4"/>
      <c r="DJ891" s="14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4"/>
      <c r="EF891" s="14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1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</row>
    <row r="892">
      <c r="A892" s="7"/>
      <c r="B892" s="8"/>
      <c r="C892" s="8"/>
      <c r="D892" s="7"/>
      <c r="E892" s="7"/>
      <c r="F892" s="7"/>
      <c r="G892" s="9"/>
      <c r="H892" s="7"/>
      <c r="I892" s="7"/>
      <c r="J892" s="7"/>
      <c r="K892" s="7"/>
      <c r="L892" s="7"/>
      <c r="M892" s="7"/>
      <c r="N892" s="11"/>
      <c r="O892" s="10"/>
      <c r="P892" s="10"/>
      <c r="Q892" s="10"/>
      <c r="R892" s="10"/>
      <c r="S892" s="10"/>
      <c r="T892" s="13"/>
      <c r="U892" s="14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1"/>
      <c r="AO892" s="10"/>
      <c r="AP892" s="14"/>
      <c r="AQ892" s="14"/>
      <c r="AR892" s="14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1"/>
      <c r="BM892" s="10"/>
      <c r="BN892" s="10"/>
      <c r="BO892" s="10"/>
      <c r="BP892" s="10"/>
      <c r="BQ892" s="10"/>
      <c r="BR892" s="14"/>
      <c r="BS892" s="14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4"/>
      <c r="CO892" s="11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4"/>
      <c r="DJ892" s="14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4"/>
      <c r="EF892" s="14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1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</row>
    <row r="893">
      <c r="A893" s="7"/>
      <c r="B893" s="8"/>
      <c r="C893" s="8"/>
      <c r="D893" s="7"/>
      <c r="E893" s="7"/>
      <c r="F893" s="7"/>
      <c r="G893" s="9"/>
      <c r="H893" s="7"/>
      <c r="I893" s="7"/>
      <c r="J893" s="7"/>
      <c r="K893" s="7"/>
      <c r="L893" s="7"/>
      <c r="M893" s="7"/>
      <c r="N893" s="11"/>
      <c r="O893" s="10"/>
      <c r="P893" s="10"/>
      <c r="Q893" s="10"/>
      <c r="R893" s="10"/>
      <c r="S893" s="10"/>
      <c r="T893" s="13"/>
      <c r="U893" s="14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1"/>
      <c r="AO893" s="10"/>
      <c r="AP893" s="14"/>
      <c r="AQ893" s="14"/>
      <c r="AR893" s="14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1"/>
      <c r="BM893" s="10"/>
      <c r="BN893" s="10"/>
      <c r="BO893" s="10"/>
      <c r="BP893" s="10"/>
      <c r="BQ893" s="10"/>
      <c r="BR893" s="14"/>
      <c r="BS893" s="14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4"/>
      <c r="CO893" s="11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4"/>
      <c r="DJ893" s="14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4"/>
      <c r="EF893" s="14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1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</row>
    <row r="894">
      <c r="A894" s="7"/>
      <c r="B894" s="8"/>
      <c r="C894" s="8"/>
      <c r="D894" s="7"/>
      <c r="E894" s="7"/>
      <c r="F894" s="7"/>
      <c r="G894" s="9"/>
      <c r="H894" s="7"/>
      <c r="I894" s="7"/>
      <c r="J894" s="7"/>
      <c r="K894" s="7"/>
      <c r="L894" s="7"/>
      <c r="M894" s="7"/>
      <c r="N894" s="11"/>
      <c r="O894" s="10"/>
      <c r="P894" s="10"/>
      <c r="Q894" s="10"/>
      <c r="R894" s="10"/>
      <c r="S894" s="10"/>
      <c r="T894" s="13"/>
      <c r="U894" s="14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1"/>
      <c r="AO894" s="10"/>
      <c r="AP894" s="14"/>
      <c r="AQ894" s="14"/>
      <c r="AR894" s="14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1"/>
      <c r="BM894" s="10"/>
      <c r="BN894" s="10"/>
      <c r="BO894" s="10"/>
      <c r="BP894" s="10"/>
      <c r="BQ894" s="10"/>
      <c r="BR894" s="14"/>
      <c r="BS894" s="14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4"/>
      <c r="CO894" s="11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4"/>
      <c r="DJ894" s="14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4"/>
      <c r="EF894" s="14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1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</row>
    <row r="895">
      <c r="A895" s="7"/>
      <c r="B895" s="8"/>
      <c r="C895" s="8"/>
      <c r="D895" s="7"/>
      <c r="E895" s="7"/>
      <c r="F895" s="7"/>
      <c r="G895" s="9"/>
      <c r="H895" s="7"/>
      <c r="I895" s="7"/>
      <c r="J895" s="7"/>
      <c r="K895" s="7"/>
      <c r="L895" s="7"/>
      <c r="M895" s="7"/>
      <c r="N895" s="11"/>
      <c r="O895" s="10"/>
      <c r="P895" s="10"/>
      <c r="Q895" s="10"/>
      <c r="R895" s="10"/>
      <c r="S895" s="10"/>
      <c r="T895" s="13"/>
      <c r="U895" s="14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1"/>
      <c r="AO895" s="10"/>
      <c r="AP895" s="14"/>
      <c r="AQ895" s="14"/>
      <c r="AR895" s="14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1"/>
      <c r="BM895" s="10"/>
      <c r="BN895" s="10"/>
      <c r="BO895" s="10"/>
      <c r="BP895" s="10"/>
      <c r="BQ895" s="10"/>
      <c r="BR895" s="14"/>
      <c r="BS895" s="14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4"/>
      <c r="CO895" s="11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4"/>
      <c r="DJ895" s="14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4"/>
      <c r="EF895" s="14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1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</row>
    <row r="896">
      <c r="A896" s="7"/>
      <c r="B896" s="8"/>
      <c r="C896" s="8"/>
      <c r="D896" s="7"/>
      <c r="E896" s="7"/>
      <c r="F896" s="7"/>
      <c r="G896" s="9"/>
      <c r="H896" s="7"/>
      <c r="I896" s="7"/>
      <c r="J896" s="7"/>
      <c r="K896" s="7"/>
      <c r="L896" s="7"/>
      <c r="M896" s="7"/>
      <c r="N896" s="11"/>
      <c r="O896" s="10"/>
      <c r="P896" s="10"/>
      <c r="Q896" s="10"/>
      <c r="R896" s="10"/>
      <c r="S896" s="10"/>
      <c r="T896" s="13"/>
      <c r="U896" s="14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1"/>
      <c r="AO896" s="10"/>
      <c r="AP896" s="14"/>
      <c r="AQ896" s="14"/>
      <c r="AR896" s="14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1"/>
      <c r="BM896" s="10"/>
      <c r="BN896" s="10"/>
      <c r="BO896" s="10"/>
      <c r="BP896" s="10"/>
      <c r="BQ896" s="10"/>
      <c r="BR896" s="14"/>
      <c r="BS896" s="14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4"/>
      <c r="CO896" s="11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4"/>
      <c r="DJ896" s="14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4"/>
      <c r="EF896" s="14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1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</row>
    <row r="897">
      <c r="A897" s="7"/>
      <c r="B897" s="8"/>
      <c r="C897" s="8"/>
      <c r="D897" s="7"/>
      <c r="E897" s="7"/>
      <c r="F897" s="7"/>
      <c r="G897" s="9"/>
      <c r="H897" s="7"/>
      <c r="I897" s="7"/>
      <c r="J897" s="7"/>
      <c r="K897" s="7"/>
      <c r="L897" s="7"/>
      <c r="M897" s="7"/>
      <c r="N897" s="11"/>
      <c r="O897" s="10"/>
      <c r="P897" s="10"/>
      <c r="Q897" s="10"/>
      <c r="R897" s="10"/>
      <c r="S897" s="10"/>
      <c r="T897" s="13"/>
      <c r="U897" s="14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1"/>
      <c r="AO897" s="10"/>
      <c r="AP897" s="14"/>
      <c r="AQ897" s="14"/>
      <c r="AR897" s="14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1"/>
      <c r="BM897" s="10"/>
      <c r="BN897" s="10"/>
      <c r="BO897" s="10"/>
      <c r="BP897" s="10"/>
      <c r="BQ897" s="10"/>
      <c r="BR897" s="14"/>
      <c r="BS897" s="14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4"/>
      <c r="CO897" s="11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4"/>
      <c r="DJ897" s="14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4"/>
      <c r="EF897" s="14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1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</row>
    <row r="898">
      <c r="A898" s="7"/>
      <c r="B898" s="8"/>
      <c r="C898" s="8"/>
      <c r="D898" s="7"/>
      <c r="E898" s="7"/>
      <c r="F898" s="7"/>
      <c r="G898" s="9"/>
      <c r="H898" s="7"/>
      <c r="I898" s="7"/>
      <c r="J898" s="7"/>
      <c r="K898" s="7"/>
      <c r="L898" s="7"/>
      <c r="M898" s="7"/>
      <c r="N898" s="11"/>
      <c r="O898" s="10"/>
      <c r="P898" s="10"/>
      <c r="Q898" s="10"/>
      <c r="R898" s="10"/>
      <c r="S898" s="10"/>
      <c r="T898" s="13"/>
      <c r="U898" s="14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1"/>
      <c r="AO898" s="10"/>
      <c r="AP898" s="14"/>
      <c r="AQ898" s="14"/>
      <c r="AR898" s="14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1"/>
      <c r="BM898" s="10"/>
      <c r="BN898" s="10"/>
      <c r="BO898" s="10"/>
      <c r="BP898" s="10"/>
      <c r="BQ898" s="10"/>
      <c r="BR898" s="14"/>
      <c r="BS898" s="14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4"/>
      <c r="CO898" s="11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4"/>
      <c r="DJ898" s="14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4"/>
      <c r="EF898" s="14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1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</row>
    <row r="899">
      <c r="A899" s="7"/>
      <c r="B899" s="8"/>
      <c r="C899" s="8"/>
      <c r="D899" s="7"/>
      <c r="E899" s="7"/>
      <c r="F899" s="7"/>
      <c r="G899" s="9"/>
      <c r="H899" s="7"/>
      <c r="I899" s="7"/>
      <c r="J899" s="7"/>
      <c r="K899" s="7"/>
      <c r="L899" s="7"/>
      <c r="M899" s="7"/>
      <c r="N899" s="11"/>
      <c r="O899" s="10"/>
      <c r="P899" s="10"/>
      <c r="Q899" s="10"/>
      <c r="R899" s="10"/>
      <c r="S899" s="10"/>
      <c r="T899" s="13"/>
      <c r="U899" s="14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1"/>
      <c r="AO899" s="10"/>
      <c r="AP899" s="14"/>
      <c r="AQ899" s="14"/>
      <c r="AR899" s="14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1"/>
      <c r="BM899" s="10"/>
      <c r="BN899" s="10"/>
      <c r="BO899" s="10"/>
      <c r="BP899" s="10"/>
      <c r="BQ899" s="10"/>
      <c r="BR899" s="14"/>
      <c r="BS899" s="14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4"/>
      <c r="CO899" s="11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4"/>
      <c r="DJ899" s="14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4"/>
      <c r="EF899" s="14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1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</row>
    <row r="900">
      <c r="A900" s="7"/>
      <c r="B900" s="8"/>
      <c r="C900" s="8"/>
      <c r="D900" s="7"/>
      <c r="E900" s="7"/>
      <c r="F900" s="7"/>
      <c r="G900" s="9"/>
      <c r="H900" s="7"/>
      <c r="I900" s="7"/>
      <c r="J900" s="7"/>
      <c r="K900" s="7"/>
      <c r="L900" s="7"/>
      <c r="M900" s="7"/>
      <c r="N900" s="11"/>
      <c r="O900" s="10"/>
      <c r="P900" s="10"/>
      <c r="Q900" s="10"/>
      <c r="R900" s="10"/>
      <c r="S900" s="10"/>
      <c r="T900" s="13"/>
      <c r="U900" s="14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1"/>
      <c r="AO900" s="10"/>
      <c r="AP900" s="14"/>
      <c r="AQ900" s="14"/>
      <c r="AR900" s="14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1"/>
      <c r="BM900" s="10"/>
      <c r="BN900" s="10"/>
      <c r="BO900" s="10"/>
      <c r="BP900" s="10"/>
      <c r="BQ900" s="10"/>
      <c r="BR900" s="14"/>
      <c r="BS900" s="14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4"/>
      <c r="CO900" s="11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4"/>
      <c r="DJ900" s="14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4"/>
      <c r="EF900" s="14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1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</row>
    <row r="901">
      <c r="A901" s="7"/>
      <c r="B901" s="8"/>
      <c r="C901" s="8"/>
      <c r="D901" s="7"/>
      <c r="E901" s="7"/>
      <c r="F901" s="7"/>
      <c r="G901" s="9"/>
      <c r="H901" s="7"/>
      <c r="I901" s="7"/>
      <c r="J901" s="7"/>
      <c r="K901" s="7"/>
      <c r="L901" s="7"/>
      <c r="M901" s="7"/>
      <c r="N901" s="11"/>
      <c r="O901" s="10"/>
      <c r="P901" s="10"/>
      <c r="Q901" s="10"/>
      <c r="R901" s="10"/>
      <c r="S901" s="10"/>
      <c r="T901" s="13"/>
      <c r="U901" s="14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1"/>
      <c r="AO901" s="10"/>
      <c r="AP901" s="14"/>
      <c r="AQ901" s="14"/>
      <c r="AR901" s="14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1"/>
      <c r="BM901" s="10"/>
      <c r="BN901" s="10"/>
      <c r="BO901" s="10"/>
      <c r="BP901" s="10"/>
      <c r="BQ901" s="10"/>
      <c r="BR901" s="14"/>
      <c r="BS901" s="14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4"/>
      <c r="CO901" s="11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4"/>
      <c r="DJ901" s="14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4"/>
      <c r="EF901" s="14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1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</row>
    <row r="902">
      <c r="A902" s="7"/>
      <c r="B902" s="8"/>
      <c r="C902" s="8"/>
      <c r="D902" s="7"/>
      <c r="E902" s="7"/>
      <c r="F902" s="7"/>
      <c r="G902" s="9"/>
      <c r="H902" s="7"/>
      <c r="I902" s="7"/>
      <c r="J902" s="7"/>
      <c r="K902" s="7"/>
      <c r="L902" s="7"/>
      <c r="M902" s="7"/>
      <c r="N902" s="11"/>
      <c r="O902" s="10"/>
      <c r="P902" s="10"/>
      <c r="Q902" s="10"/>
      <c r="R902" s="10"/>
      <c r="S902" s="10"/>
      <c r="T902" s="13"/>
      <c r="U902" s="14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1"/>
      <c r="AO902" s="10"/>
      <c r="AP902" s="14"/>
      <c r="AQ902" s="14"/>
      <c r="AR902" s="14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1"/>
      <c r="BM902" s="10"/>
      <c r="BN902" s="10"/>
      <c r="BO902" s="10"/>
      <c r="BP902" s="10"/>
      <c r="BQ902" s="10"/>
      <c r="BR902" s="14"/>
      <c r="BS902" s="14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4"/>
      <c r="CO902" s="11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4"/>
      <c r="DJ902" s="14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4"/>
      <c r="EF902" s="14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1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</row>
    <row r="903">
      <c r="A903" s="7"/>
      <c r="B903" s="8"/>
      <c r="C903" s="8"/>
      <c r="D903" s="7"/>
      <c r="E903" s="7"/>
      <c r="F903" s="7"/>
      <c r="G903" s="9"/>
      <c r="H903" s="7"/>
      <c r="I903" s="7"/>
      <c r="J903" s="7"/>
      <c r="K903" s="7"/>
      <c r="L903" s="7"/>
      <c r="M903" s="7"/>
      <c r="N903" s="11"/>
      <c r="O903" s="10"/>
      <c r="P903" s="10"/>
      <c r="Q903" s="10"/>
      <c r="R903" s="10"/>
      <c r="S903" s="10"/>
      <c r="T903" s="13"/>
      <c r="U903" s="14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1"/>
      <c r="AO903" s="10"/>
      <c r="AP903" s="14"/>
      <c r="AQ903" s="14"/>
      <c r="AR903" s="14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1"/>
      <c r="BM903" s="10"/>
      <c r="BN903" s="10"/>
      <c r="BO903" s="10"/>
      <c r="BP903" s="10"/>
      <c r="BQ903" s="10"/>
      <c r="BR903" s="14"/>
      <c r="BS903" s="14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4"/>
      <c r="CO903" s="11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4"/>
      <c r="DJ903" s="14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4"/>
      <c r="EF903" s="14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1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</row>
    <row r="904">
      <c r="A904" s="7"/>
      <c r="B904" s="8"/>
      <c r="C904" s="8"/>
      <c r="D904" s="7"/>
      <c r="E904" s="7"/>
      <c r="F904" s="7"/>
      <c r="G904" s="9"/>
      <c r="H904" s="7"/>
      <c r="I904" s="7"/>
      <c r="J904" s="7"/>
      <c r="K904" s="7"/>
      <c r="L904" s="7"/>
      <c r="M904" s="7"/>
      <c r="N904" s="11"/>
      <c r="O904" s="10"/>
      <c r="P904" s="10"/>
      <c r="Q904" s="10"/>
      <c r="R904" s="10"/>
      <c r="S904" s="10"/>
      <c r="T904" s="13"/>
      <c r="U904" s="14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1"/>
      <c r="AO904" s="10"/>
      <c r="AP904" s="14"/>
      <c r="AQ904" s="14"/>
      <c r="AR904" s="14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1"/>
      <c r="BM904" s="10"/>
      <c r="BN904" s="10"/>
      <c r="BO904" s="10"/>
      <c r="BP904" s="10"/>
      <c r="BQ904" s="10"/>
      <c r="BR904" s="14"/>
      <c r="BS904" s="14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4"/>
      <c r="CO904" s="11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4"/>
      <c r="DJ904" s="14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4"/>
      <c r="EF904" s="14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1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</row>
    <row r="905">
      <c r="A905" s="7"/>
      <c r="B905" s="8"/>
      <c r="C905" s="8"/>
      <c r="D905" s="7"/>
      <c r="E905" s="7"/>
      <c r="F905" s="7"/>
      <c r="G905" s="9"/>
      <c r="H905" s="7"/>
      <c r="I905" s="7"/>
      <c r="J905" s="7"/>
      <c r="K905" s="7"/>
      <c r="L905" s="7"/>
      <c r="M905" s="7"/>
      <c r="N905" s="11"/>
      <c r="O905" s="10"/>
      <c r="P905" s="10"/>
      <c r="Q905" s="10"/>
      <c r="R905" s="10"/>
      <c r="S905" s="10"/>
      <c r="T905" s="13"/>
      <c r="U905" s="14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1"/>
      <c r="AO905" s="10"/>
      <c r="AP905" s="14"/>
      <c r="AQ905" s="14"/>
      <c r="AR905" s="14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1"/>
      <c r="BM905" s="10"/>
      <c r="BN905" s="10"/>
      <c r="BO905" s="10"/>
      <c r="BP905" s="10"/>
      <c r="BQ905" s="10"/>
      <c r="BR905" s="14"/>
      <c r="BS905" s="14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4"/>
      <c r="CO905" s="11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4"/>
      <c r="DJ905" s="14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4"/>
      <c r="EF905" s="14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1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</row>
    <row r="906">
      <c r="A906" s="7"/>
      <c r="B906" s="8"/>
      <c r="C906" s="8"/>
      <c r="D906" s="7"/>
      <c r="E906" s="7"/>
      <c r="F906" s="7"/>
      <c r="G906" s="9"/>
      <c r="H906" s="7"/>
      <c r="I906" s="7"/>
      <c r="J906" s="7"/>
      <c r="K906" s="7"/>
      <c r="L906" s="7"/>
      <c r="M906" s="7"/>
      <c r="N906" s="11"/>
      <c r="O906" s="10"/>
      <c r="P906" s="10"/>
      <c r="Q906" s="10"/>
      <c r="R906" s="10"/>
      <c r="S906" s="10"/>
      <c r="T906" s="13"/>
      <c r="U906" s="14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1"/>
      <c r="AO906" s="10"/>
      <c r="AP906" s="14"/>
      <c r="AQ906" s="14"/>
      <c r="AR906" s="14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1"/>
      <c r="BM906" s="10"/>
      <c r="BN906" s="10"/>
      <c r="BO906" s="10"/>
      <c r="BP906" s="10"/>
      <c r="BQ906" s="10"/>
      <c r="BR906" s="14"/>
      <c r="BS906" s="14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4"/>
      <c r="CO906" s="11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4"/>
      <c r="DJ906" s="14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4"/>
      <c r="EF906" s="14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1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</row>
    <row r="907">
      <c r="A907" s="7"/>
      <c r="B907" s="8"/>
      <c r="C907" s="8"/>
      <c r="D907" s="7"/>
      <c r="E907" s="7"/>
      <c r="F907" s="7"/>
      <c r="G907" s="9"/>
      <c r="H907" s="7"/>
      <c r="I907" s="7"/>
      <c r="J907" s="7"/>
      <c r="K907" s="7"/>
      <c r="L907" s="7"/>
      <c r="M907" s="7"/>
      <c r="N907" s="11"/>
      <c r="O907" s="10"/>
      <c r="P907" s="10"/>
      <c r="Q907" s="10"/>
      <c r="R907" s="10"/>
      <c r="S907" s="10"/>
      <c r="T907" s="13"/>
      <c r="U907" s="14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1"/>
      <c r="AO907" s="10"/>
      <c r="AP907" s="14"/>
      <c r="AQ907" s="14"/>
      <c r="AR907" s="14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1"/>
      <c r="BM907" s="10"/>
      <c r="BN907" s="10"/>
      <c r="BO907" s="10"/>
      <c r="BP907" s="10"/>
      <c r="BQ907" s="10"/>
      <c r="BR907" s="14"/>
      <c r="BS907" s="14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4"/>
      <c r="CO907" s="11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4"/>
      <c r="DJ907" s="14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4"/>
      <c r="EF907" s="14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1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</row>
    <row r="908">
      <c r="A908" s="7"/>
      <c r="B908" s="8"/>
      <c r="C908" s="8"/>
      <c r="D908" s="7"/>
      <c r="E908" s="7"/>
      <c r="F908" s="7"/>
      <c r="G908" s="9"/>
      <c r="H908" s="7"/>
      <c r="I908" s="7"/>
      <c r="J908" s="7"/>
      <c r="K908" s="7"/>
      <c r="L908" s="7"/>
      <c r="M908" s="7"/>
      <c r="N908" s="11"/>
      <c r="O908" s="10"/>
      <c r="P908" s="10"/>
      <c r="Q908" s="10"/>
      <c r="R908" s="10"/>
      <c r="S908" s="10"/>
      <c r="T908" s="13"/>
      <c r="U908" s="14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1"/>
      <c r="AO908" s="10"/>
      <c r="AP908" s="14"/>
      <c r="AQ908" s="14"/>
      <c r="AR908" s="14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1"/>
      <c r="BM908" s="10"/>
      <c r="BN908" s="10"/>
      <c r="BO908" s="10"/>
      <c r="BP908" s="10"/>
      <c r="BQ908" s="10"/>
      <c r="BR908" s="14"/>
      <c r="BS908" s="14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4"/>
      <c r="CO908" s="11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4"/>
      <c r="DJ908" s="14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4"/>
      <c r="EF908" s="14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1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</row>
    <row r="909">
      <c r="A909" s="7"/>
      <c r="B909" s="8"/>
      <c r="C909" s="8"/>
      <c r="D909" s="7"/>
      <c r="E909" s="7"/>
      <c r="F909" s="7"/>
      <c r="G909" s="9"/>
      <c r="H909" s="7"/>
      <c r="I909" s="7"/>
      <c r="J909" s="7"/>
      <c r="K909" s="7"/>
      <c r="L909" s="7"/>
      <c r="M909" s="7"/>
      <c r="N909" s="11"/>
      <c r="O909" s="10"/>
      <c r="P909" s="10"/>
      <c r="Q909" s="10"/>
      <c r="R909" s="10"/>
      <c r="S909" s="10"/>
      <c r="T909" s="13"/>
      <c r="U909" s="14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1"/>
      <c r="AO909" s="10"/>
      <c r="AP909" s="14"/>
      <c r="AQ909" s="14"/>
      <c r="AR909" s="14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1"/>
      <c r="BM909" s="10"/>
      <c r="BN909" s="10"/>
      <c r="BO909" s="10"/>
      <c r="BP909" s="10"/>
      <c r="BQ909" s="10"/>
      <c r="BR909" s="14"/>
      <c r="BS909" s="14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4"/>
      <c r="CO909" s="11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4"/>
      <c r="DJ909" s="14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4"/>
      <c r="EF909" s="14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1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</row>
    <row r="910">
      <c r="A910" s="7"/>
      <c r="B910" s="8"/>
      <c r="C910" s="8"/>
      <c r="D910" s="7"/>
      <c r="E910" s="7"/>
      <c r="F910" s="7"/>
      <c r="G910" s="9"/>
      <c r="H910" s="7"/>
      <c r="I910" s="7"/>
      <c r="J910" s="7"/>
      <c r="K910" s="7"/>
      <c r="L910" s="7"/>
      <c r="M910" s="7"/>
      <c r="N910" s="11"/>
      <c r="O910" s="10"/>
      <c r="P910" s="10"/>
      <c r="Q910" s="10"/>
      <c r="R910" s="10"/>
      <c r="S910" s="10"/>
      <c r="T910" s="13"/>
      <c r="U910" s="14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1"/>
      <c r="AO910" s="10"/>
      <c r="AP910" s="14"/>
      <c r="AQ910" s="14"/>
      <c r="AR910" s="14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1"/>
      <c r="BM910" s="10"/>
      <c r="BN910" s="10"/>
      <c r="BO910" s="10"/>
      <c r="BP910" s="10"/>
      <c r="BQ910" s="10"/>
      <c r="BR910" s="14"/>
      <c r="BS910" s="14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4"/>
      <c r="CO910" s="11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4"/>
      <c r="DJ910" s="14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4"/>
      <c r="EF910" s="14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1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</row>
    <row r="911">
      <c r="A911" s="7"/>
      <c r="B911" s="8"/>
      <c r="C911" s="8"/>
      <c r="D911" s="7"/>
      <c r="E911" s="7"/>
      <c r="F911" s="7"/>
      <c r="G911" s="9"/>
      <c r="H911" s="7"/>
      <c r="I911" s="7"/>
      <c r="J911" s="7"/>
      <c r="K911" s="7"/>
      <c r="L911" s="7"/>
      <c r="M911" s="7"/>
      <c r="N911" s="11"/>
      <c r="O911" s="10"/>
      <c r="P911" s="10"/>
      <c r="Q911" s="10"/>
      <c r="R911" s="10"/>
      <c r="S911" s="10"/>
      <c r="T911" s="13"/>
      <c r="U911" s="14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1"/>
      <c r="AO911" s="10"/>
      <c r="AP911" s="14"/>
      <c r="AQ911" s="14"/>
      <c r="AR911" s="14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1"/>
      <c r="BM911" s="10"/>
      <c r="BN911" s="10"/>
      <c r="BO911" s="10"/>
      <c r="BP911" s="10"/>
      <c r="BQ911" s="10"/>
      <c r="BR911" s="14"/>
      <c r="BS911" s="14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4"/>
      <c r="CO911" s="11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4"/>
      <c r="DJ911" s="14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4"/>
      <c r="EF911" s="14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1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</row>
    <row r="912">
      <c r="A912" s="7"/>
      <c r="B912" s="8"/>
      <c r="C912" s="8"/>
      <c r="D912" s="7"/>
      <c r="E912" s="7"/>
      <c r="F912" s="7"/>
      <c r="G912" s="9"/>
      <c r="H912" s="7"/>
      <c r="I912" s="7"/>
      <c r="J912" s="7"/>
      <c r="K912" s="7"/>
      <c r="L912" s="7"/>
      <c r="M912" s="7"/>
      <c r="N912" s="11"/>
      <c r="O912" s="10"/>
      <c r="P912" s="10"/>
      <c r="Q912" s="10"/>
      <c r="R912" s="10"/>
      <c r="S912" s="10"/>
      <c r="T912" s="13"/>
      <c r="U912" s="14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1"/>
      <c r="AO912" s="10"/>
      <c r="AP912" s="14"/>
      <c r="AQ912" s="14"/>
      <c r="AR912" s="14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1"/>
      <c r="BM912" s="10"/>
      <c r="BN912" s="10"/>
      <c r="BO912" s="10"/>
      <c r="BP912" s="10"/>
      <c r="BQ912" s="10"/>
      <c r="BR912" s="14"/>
      <c r="BS912" s="14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4"/>
      <c r="CO912" s="11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4"/>
      <c r="DJ912" s="14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4"/>
      <c r="EF912" s="14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1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</row>
    <row r="913">
      <c r="A913" s="7"/>
      <c r="B913" s="8"/>
      <c r="C913" s="8"/>
      <c r="D913" s="7"/>
      <c r="E913" s="7"/>
      <c r="F913" s="7"/>
      <c r="G913" s="9"/>
      <c r="H913" s="7"/>
      <c r="I913" s="7"/>
      <c r="J913" s="7"/>
      <c r="K913" s="7"/>
      <c r="L913" s="7"/>
      <c r="M913" s="7"/>
      <c r="N913" s="11"/>
      <c r="O913" s="10"/>
      <c r="P913" s="10"/>
      <c r="Q913" s="10"/>
      <c r="R913" s="10"/>
      <c r="S913" s="10"/>
      <c r="T913" s="13"/>
      <c r="U913" s="14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1"/>
      <c r="AO913" s="10"/>
      <c r="AP913" s="14"/>
      <c r="AQ913" s="14"/>
      <c r="AR913" s="14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1"/>
      <c r="BM913" s="10"/>
      <c r="BN913" s="10"/>
      <c r="BO913" s="10"/>
      <c r="BP913" s="10"/>
      <c r="BQ913" s="10"/>
      <c r="BR913" s="14"/>
      <c r="BS913" s="14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4"/>
      <c r="CO913" s="11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4"/>
      <c r="DJ913" s="14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4"/>
      <c r="EF913" s="14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1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</row>
    <row r="914">
      <c r="A914" s="7"/>
      <c r="B914" s="8"/>
      <c r="C914" s="8"/>
      <c r="D914" s="7"/>
      <c r="E914" s="7"/>
      <c r="F914" s="7"/>
      <c r="G914" s="9"/>
      <c r="H914" s="7"/>
      <c r="I914" s="7"/>
      <c r="J914" s="7"/>
      <c r="K914" s="7"/>
      <c r="L914" s="7"/>
      <c r="M914" s="7"/>
      <c r="N914" s="11"/>
      <c r="O914" s="10"/>
      <c r="P914" s="10"/>
      <c r="Q914" s="10"/>
      <c r="R914" s="10"/>
      <c r="S914" s="10"/>
      <c r="T914" s="13"/>
      <c r="U914" s="14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1"/>
      <c r="AO914" s="10"/>
      <c r="AP914" s="14"/>
      <c r="AQ914" s="14"/>
      <c r="AR914" s="14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1"/>
      <c r="BM914" s="10"/>
      <c r="BN914" s="10"/>
      <c r="BO914" s="10"/>
      <c r="BP914" s="10"/>
      <c r="BQ914" s="10"/>
      <c r="BR914" s="14"/>
      <c r="BS914" s="14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4"/>
      <c r="CO914" s="11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4"/>
      <c r="DJ914" s="14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4"/>
      <c r="EF914" s="14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1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</row>
    <row r="915">
      <c r="A915" s="7"/>
      <c r="B915" s="8"/>
      <c r="C915" s="8"/>
      <c r="D915" s="7"/>
      <c r="E915" s="7"/>
      <c r="F915" s="7"/>
      <c r="G915" s="9"/>
      <c r="H915" s="7"/>
      <c r="I915" s="7"/>
      <c r="J915" s="7"/>
      <c r="K915" s="7"/>
      <c r="L915" s="7"/>
      <c r="M915" s="7"/>
      <c r="N915" s="11"/>
      <c r="O915" s="10"/>
      <c r="P915" s="10"/>
      <c r="Q915" s="10"/>
      <c r="R915" s="10"/>
      <c r="S915" s="10"/>
      <c r="T915" s="13"/>
      <c r="U915" s="14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1"/>
      <c r="AO915" s="10"/>
      <c r="AP915" s="14"/>
      <c r="AQ915" s="14"/>
      <c r="AR915" s="14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1"/>
      <c r="BM915" s="10"/>
      <c r="BN915" s="10"/>
      <c r="BO915" s="10"/>
      <c r="BP915" s="10"/>
      <c r="BQ915" s="10"/>
      <c r="BR915" s="14"/>
      <c r="BS915" s="14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4"/>
      <c r="CO915" s="11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4"/>
      <c r="DJ915" s="14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4"/>
      <c r="EF915" s="14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1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</row>
    <row r="916">
      <c r="A916" s="7"/>
      <c r="B916" s="8"/>
      <c r="C916" s="8"/>
      <c r="D916" s="7"/>
      <c r="E916" s="7"/>
      <c r="F916" s="7"/>
      <c r="G916" s="9"/>
      <c r="H916" s="7"/>
      <c r="I916" s="7"/>
      <c r="J916" s="7"/>
      <c r="K916" s="7"/>
      <c r="L916" s="7"/>
      <c r="M916" s="7"/>
      <c r="N916" s="11"/>
      <c r="O916" s="10"/>
      <c r="P916" s="10"/>
      <c r="Q916" s="10"/>
      <c r="R916" s="10"/>
      <c r="S916" s="10"/>
      <c r="T916" s="13"/>
      <c r="U916" s="14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1"/>
      <c r="AO916" s="10"/>
      <c r="AP916" s="14"/>
      <c r="AQ916" s="14"/>
      <c r="AR916" s="14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1"/>
      <c r="BM916" s="10"/>
      <c r="BN916" s="10"/>
      <c r="BO916" s="10"/>
      <c r="BP916" s="10"/>
      <c r="BQ916" s="10"/>
      <c r="BR916" s="14"/>
      <c r="BS916" s="14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4"/>
      <c r="CO916" s="11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4"/>
      <c r="DJ916" s="14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4"/>
      <c r="EF916" s="14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1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</row>
    <row r="917">
      <c r="A917" s="7"/>
      <c r="B917" s="8"/>
      <c r="C917" s="8"/>
      <c r="D917" s="7"/>
      <c r="E917" s="7"/>
      <c r="F917" s="7"/>
      <c r="G917" s="9"/>
      <c r="H917" s="7"/>
      <c r="I917" s="7"/>
      <c r="J917" s="7"/>
      <c r="K917" s="7"/>
      <c r="L917" s="7"/>
      <c r="M917" s="7"/>
      <c r="N917" s="11"/>
      <c r="O917" s="10"/>
      <c r="P917" s="10"/>
      <c r="Q917" s="10"/>
      <c r="R917" s="10"/>
      <c r="S917" s="10"/>
      <c r="T917" s="13"/>
      <c r="U917" s="14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1"/>
      <c r="AO917" s="10"/>
      <c r="AP917" s="14"/>
      <c r="AQ917" s="14"/>
      <c r="AR917" s="14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1"/>
      <c r="BM917" s="10"/>
      <c r="BN917" s="10"/>
      <c r="BO917" s="10"/>
      <c r="BP917" s="10"/>
      <c r="BQ917" s="10"/>
      <c r="BR917" s="14"/>
      <c r="BS917" s="14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4"/>
      <c r="CO917" s="11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4"/>
      <c r="DJ917" s="14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4"/>
      <c r="EF917" s="14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1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</row>
    <row r="918">
      <c r="A918" s="7"/>
      <c r="B918" s="8"/>
      <c r="C918" s="8"/>
      <c r="D918" s="7"/>
      <c r="E918" s="7"/>
      <c r="F918" s="7"/>
      <c r="G918" s="9"/>
      <c r="H918" s="7"/>
      <c r="I918" s="7"/>
      <c r="J918" s="7"/>
      <c r="K918" s="7"/>
      <c r="L918" s="7"/>
      <c r="M918" s="7"/>
      <c r="N918" s="11"/>
      <c r="O918" s="10"/>
      <c r="P918" s="10"/>
      <c r="Q918" s="10"/>
      <c r="R918" s="10"/>
      <c r="S918" s="10"/>
      <c r="T918" s="13"/>
      <c r="U918" s="14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1"/>
      <c r="AO918" s="10"/>
      <c r="AP918" s="14"/>
      <c r="AQ918" s="14"/>
      <c r="AR918" s="14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1"/>
      <c r="BM918" s="10"/>
      <c r="BN918" s="10"/>
      <c r="BO918" s="10"/>
      <c r="BP918" s="10"/>
      <c r="BQ918" s="10"/>
      <c r="BR918" s="14"/>
      <c r="BS918" s="14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4"/>
      <c r="CO918" s="11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4"/>
      <c r="DJ918" s="14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4"/>
      <c r="EF918" s="14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1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</row>
    <row r="919">
      <c r="A919" s="7"/>
      <c r="B919" s="8"/>
      <c r="C919" s="8"/>
      <c r="D919" s="7"/>
      <c r="E919" s="7"/>
      <c r="F919" s="7"/>
      <c r="G919" s="9"/>
      <c r="H919" s="7"/>
      <c r="I919" s="7"/>
      <c r="J919" s="7"/>
      <c r="K919" s="7"/>
      <c r="L919" s="7"/>
      <c r="M919" s="7"/>
      <c r="N919" s="11"/>
      <c r="O919" s="10"/>
      <c r="P919" s="10"/>
      <c r="Q919" s="10"/>
      <c r="R919" s="10"/>
      <c r="S919" s="10"/>
      <c r="T919" s="13"/>
      <c r="U919" s="14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1"/>
      <c r="AO919" s="10"/>
      <c r="AP919" s="14"/>
      <c r="AQ919" s="14"/>
      <c r="AR919" s="14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1"/>
      <c r="BM919" s="10"/>
      <c r="BN919" s="10"/>
      <c r="BO919" s="10"/>
      <c r="BP919" s="10"/>
      <c r="BQ919" s="10"/>
      <c r="BR919" s="14"/>
      <c r="BS919" s="14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4"/>
      <c r="CO919" s="11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4"/>
      <c r="DJ919" s="14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4"/>
      <c r="EF919" s="14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1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</row>
    <row r="920">
      <c r="A920" s="7"/>
      <c r="B920" s="8"/>
      <c r="C920" s="8"/>
      <c r="D920" s="7"/>
      <c r="E920" s="7"/>
      <c r="F920" s="7"/>
      <c r="G920" s="9"/>
      <c r="H920" s="7"/>
      <c r="I920" s="7"/>
      <c r="J920" s="7"/>
      <c r="K920" s="7"/>
      <c r="L920" s="7"/>
      <c r="M920" s="7"/>
      <c r="N920" s="11"/>
      <c r="O920" s="10"/>
      <c r="P920" s="10"/>
      <c r="Q920" s="10"/>
      <c r="R920" s="10"/>
      <c r="S920" s="10"/>
      <c r="T920" s="13"/>
      <c r="U920" s="14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1"/>
      <c r="AO920" s="10"/>
      <c r="AP920" s="14"/>
      <c r="AQ920" s="14"/>
      <c r="AR920" s="14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1"/>
      <c r="BM920" s="10"/>
      <c r="BN920" s="10"/>
      <c r="BO920" s="10"/>
      <c r="BP920" s="10"/>
      <c r="BQ920" s="10"/>
      <c r="BR920" s="14"/>
      <c r="BS920" s="14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4"/>
      <c r="CO920" s="11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4"/>
      <c r="DJ920" s="14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4"/>
      <c r="EF920" s="14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1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</row>
    <row r="921">
      <c r="A921" s="7"/>
      <c r="B921" s="8"/>
      <c r="C921" s="8"/>
      <c r="D921" s="7"/>
      <c r="E921" s="7"/>
      <c r="F921" s="7"/>
      <c r="G921" s="9"/>
      <c r="H921" s="7"/>
      <c r="I921" s="7"/>
      <c r="J921" s="7"/>
      <c r="K921" s="7"/>
      <c r="L921" s="7"/>
      <c r="M921" s="7"/>
      <c r="N921" s="11"/>
      <c r="O921" s="10"/>
      <c r="P921" s="10"/>
      <c r="Q921" s="10"/>
      <c r="R921" s="10"/>
      <c r="S921" s="10"/>
      <c r="T921" s="13"/>
      <c r="U921" s="14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1"/>
      <c r="AO921" s="10"/>
      <c r="AP921" s="14"/>
      <c r="AQ921" s="14"/>
      <c r="AR921" s="14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1"/>
      <c r="BM921" s="10"/>
      <c r="BN921" s="10"/>
      <c r="BO921" s="10"/>
      <c r="BP921" s="10"/>
      <c r="BQ921" s="10"/>
      <c r="BR921" s="14"/>
      <c r="BS921" s="14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4"/>
      <c r="CO921" s="11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4"/>
      <c r="DJ921" s="14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4"/>
      <c r="EF921" s="14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1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</row>
    <row r="922">
      <c r="A922" s="7"/>
      <c r="B922" s="8"/>
      <c r="C922" s="8"/>
      <c r="D922" s="7"/>
      <c r="E922" s="7"/>
      <c r="F922" s="7"/>
      <c r="G922" s="9"/>
      <c r="H922" s="7"/>
      <c r="I922" s="7"/>
      <c r="J922" s="7"/>
      <c r="K922" s="7"/>
      <c r="L922" s="7"/>
      <c r="M922" s="7"/>
      <c r="N922" s="11"/>
      <c r="O922" s="10"/>
      <c r="P922" s="10"/>
      <c r="Q922" s="10"/>
      <c r="R922" s="10"/>
      <c r="S922" s="10"/>
      <c r="T922" s="13"/>
      <c r="U922" s="14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1"/>
      <c r="AO922" s="10"/>
      <c r="AP922" s="14"/>
      <c r="AQ922" s="14"/>
      <c r="AR922" s="14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1"/>
      <c r="BM922" s="10"/>
      <c r="BN922" s="10"/>
      <c r="BO922" s="10"/>
      <c r="BP922" s="10"/>
      <c r="BQ922" s="10"/>
      <c r="BR922" s="14"/>
      <c r="BS922" s="14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4"/>
      <c r="CO922" s="11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4"/>
      <c r="DJ922" s="14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4"/>
      <c r="EF922" s="14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1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</row>
    <row r="923">
      <c r="A923" s="7"/>
      <c r="B923" s="8"/>
      <c r="C923" s="8"/>
      <c r="D923" s="7"/>
      <c r="E923" s="7"/>
      <c r="F923" s="7"/>
      <c r="G923" s="9"/>
      <c r="H923" s="7"/>
      <c r="I923" s="7"/>
      <c r="J923" s="7"/>
      <c r="K923" s="7"/>
      <c r="L923" s="7"/>
      <c r="M923" s="7"/>
      <c r="N923" s="11"/>
      <c r="O923" s="10"/>
      <c r="P923" s="10"/>
      <c r="Q923" s="10"/>
      <c r="R923" s="10"/>
      <c r="S923" s="10"/>
      <c r="T923" s="13"/>
      <c r="U923" s="14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1"/>
      <c r="AO923" s="10"/>
      <c r="AP923" s="14"/>
      <c r="AQ923" s="14"/>
      <c r="AR923" s="14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1"/>
      <c r="BM923" s="10"/>
      <c r="BN923" s="10"/>
      <c r="BO923" s="10"/>
      <c r="BP923" s="10"/>
      <c r="BQ923" s="10"/>
      <c r="BR923" s="14"/>
      <c r="BS923" s="14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4"/>
      <c r="CO923" s="11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4"/>
      <c r="DJ923" s="14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4"/>
      <c r="EF923" s="14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1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</row>
    <row r="924">
      <c r="A924" s="7"/>
      <c r="B924" s="8"/>
      <c r="C924" s="8"/>
      <c r="D924" s="7"/>
      <c r="E924" s="7"/>
      <c r="F924" s="7"/>
      <c r="G924" s="9"/>
      <c r="H924" s="7"/>
      <c r="I924" s="7"/>
      <c r="J924" s="7"/>
      <c r="K924" s="7"/>
      <c r="L924" s="7"/>
      <c r="M924" s="7"/>
      <c r="N924" s="11"/>
      <c r="O924" s="10"/>
      <c r="P924" s="10"/>
      <c r="Q924" s="10"/>
      <c r="R924" s="10"/>
      <c r="S924" s="10"/>
      <c r="T924" s="13"/>
      <c r="U924" s="14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1"/>
      <c r="AO924" s="10"/>
      <c r="AP924" s="14"/>
      <c r="AQ924" s="14"/>
      <c r="AR924" s="14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1"/>
      <c r="BM924" s="10"/>
      <c r="BN924" s="10"/>
      <c r="BO924" s="10"/>
      <c r="BP924" s="10"/>
      <c r="BQ924" s="10"/>
      <c r="BR924" s="14"/>
      <c r="BS924" s="14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4"/>
      <c r="CO924" s="11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4"/>
      <c r="DJ924" s="14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4"/>
      <c r="EF924" s="14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1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</row>
    <row r="925">
      <c r="A925" s="7"/>
      <c r="B925" s="8"/>
      <c r="C925" s="8"/>
      <c r="D925" s="7"/>
      <c r="E925" s="7"/>
      <c r="F925" s="7"/>
      <c r="G925" s="9"/>
      <c r="H925" s="7"/>
      <c r="I925" s="7"/>
      <c r="J925" s="7"/>
      <c r="K925" s="7"/>
      <c r="L925" s="7"/>
      <c r="M925" s="7"/>
      <c r="N925" s="11"/>
      <c r="O925" s="10"/>
      <c r="P925" s="10"/>
      <c r="Q925" s="10"/>
      <c r="R925" s="10"/>
      <c r="S925" s="10"/>
      <c r="T925" s="13"/>
      <c r="U925" s="14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1"/>
      <c r="AO925" s="10"/>
      <c r="AP925" s="14"/>
      <c r="AQ925" s="14"/>
      <c r="AR925" s="14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1"/>
      <c r="BM925" s="10"/>
      <c r="BN925" s="10"/>
      <c r="BO925" s="10"/>
      <c r="BP925" s="10"/>
      <c r="BQ925" s="10"/>
      <c r="BR925" s="14"/>
      <c r="BS925" s="14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4"/>
      <c r="CO925" s="11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4"/>
      <c r="DJ925" s="14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4"/>
      <c r="EF925" s="14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1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</row>
    <row r="926">
      <c r="A926" s="7"/>
      <c r="B926" s="8"/>
      <c r="C926" s="8"/>
      <c r="D926" s="7"/>
      <c r="E926" s="7"/>
      <c r="F926" s="7"/>
      <c r="G926" s="9"/>
      <c r="H926" s="7"/>
      <c r="I926" s="7"/>
      <c r="J926" s="7"/>
      <c r="K926" s="7"/>
      <c r="L926" s="7"/>
      <c r="M926" s="7"/>
      <c r="N926" s="11"/>
      <c r="O926" s="10"/>
      <c r="P926" s="10"/>
      <c r="Q926" s="10"/>
      <c r="R926" s="10"/>
      <c r="S926" s="10"/>
      <c r="T926" s="13"/>
      <c r="U926" s="14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1"/>
      <c r="AO926" s="10"/>
      <c r="AP926" s="14"/>
      <c r="AQ926" s="14"/>
      <c r="AR926" s="14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1"/>
      <c r="BM926" s="10"/>
      <c r="BN926" s="10"/>
      <c r="BO926" s="10"/>
      <c r="BP926" s="10"/>
      <c r="BQ926" s="10"/>
      <c r="BR926" s="14"/>
      <c r="BS926" s="14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4"/>
      <c r="CO926" s="11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4"/>
      <c r="DJ926" s="14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4"/>
      <c r="EF926" s="14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1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</row>
    <row r="927">
      <c r="A927" s="7"/>
      <c r="B927" s="8"/>
      <c r="C927" s="8"/>
      <c r="D927" s="7"/>
      <c r="E927" s="7"/>
      <c r="F927" s="7"/>
      <c r="G927" s="9"/>
      <c r="H927" s="7"/>
      <c r="I927" s="7"/>
      <c r="J927" s="7"/>
      <c r="K927" s="7"/>
      <c r="L927" s="7"/>
      <c r="M927" s="7"/>
      <c r="N927" s="11"/>
      <c r="O927" s="10"/>
      <c r="P927" s="10"/>
      <c r="Q927" s="10"/>
      <c r="R927" s="10"/>
      <c r="S927" s="10"/>
      <c r="T927" s="13"/>
      <c r="U927" s="14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1"/>
      <c r="AO927" s="10"/>
      <c r="AP927" s="14"/>
      <c r="AQ927" s="14"/>
      <c r="AR927" s="14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1"/>
      <c r="BM927" s="10"/>
      <c r="BN927" s="10"/>
      <c r="BO927" s="10"/>
      <c r="BP927" s="10"/>
      <c r="BQ927" s="10"/>
      <c r="BR927" s="14"/>
      <c r="BS927" s="14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4"/>
      <c r="CO927" s="11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4"/>
      <c r="DJ927" s="14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4"/>
      <c r="EF927" s="14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1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</row>
    <row r="928">
      <c r="A928" s="7"/>
      <c r="B928" s="8"/>
      <c r="C928" s="8"/>
      <c r="D928" s="7"/>
      <c r="E928" s="7"/>
      <c r="F928" s="7"/>
      <c r="G928" s="9"/>
      <c r="H928" s="7"/>
      <c r="I928" s="7"/>
      <c r="J928" s="7"/>
      <c r="K928" s="7"/>
      <c r="L928" s="7"/>
      <c r="M928" s="7"/>
      <c r="N928" s="11"/>
      <c r="O928" s="10"/>
      <c r="P928" s="10"/>
      <c r="Q928" s="10"/>
      <c r="R928" s="10"/>
      <c r="S928" s="10"/>
      <c r="T928" s="13"/>
      <c r="U928" s="14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1"/>
      <c r="AO928" s="10"/>
      <c r="AP928" s="14"/>
      <c r="AQ928" s="14"/>
      <c r="AR928" s="14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1"/>
      <c r="BM928" s="10"/>
      <c r="BN928" s="10"/>
      <c r="BO928" s="10"/>
      <c r="BP928" s="10"/>
      <c r="BQ928" s="10"/>
      <c r="BR928" s="14"/>
      <c r="BS928" s="14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4"/>
      <c r="CO928" s="11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4"/>
      <c r="DJ928" s="14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4"/>
      <c r="EF928" s="14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1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</row>
    <row r="929">
      <c r="A929" s="7"/>
      <c r="B929" s="8"/>
      <c r="C929" s="8"/>
      <c r="D929" s="7"/>
      <c r="E929" s="7"/>
      <c r="F929" s="7"/>
      <c r="G929" s="9"/>
      <c r="H929" s="7"/>
      <c r="I929" s="7"/>
      <c r="J929" s="7"/>
      <c r="K929" s="7"/>
      <c r="L929" s="7"/>
      <c r="M929" s="7"/>
      <c r="N929" s="11"/>
      <c r="O929" s="10"/>
      <c r="P929" s="10"/>
      <c r="Q929" s="10"/>
      <c r="R929" s="10"/>
      <c r="S929" s="10"/>
      <c r="T929" s="13"/>
      <c r="U929" s="14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1"/>
      <c r="AO929" s="10"/>
      <c r="AP929" s="14"/>
      <c r="AQ929" s="14"/>
      <c r="AR929" s="14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1"/>
      <c r="BM929" s="10"/>
      <c r="BN929" s="10"/>
      <c r="BO929" s="10"/>
      <c r="BP929" s="10"/>
      <c r="BQ929" s="10"/>
      <c r="BR929" s="14"/>
      <c r="BS929" s="14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4"/>
      <c r="CO929" s="11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4"/>
      <c r="DJ929" s="14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4"/>
      <c r="EF929" s="14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1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</row>
    <row r="930">
      <c r="A930" s="7"/>
      <c r="B930" s="8"/>
      <c r="C930" s="8"/>
      <c r="D930" s="7"/>
      <c r="E930" s="7"/>
      <c r="F930" s="7"/>
      <c r="G930" s="9"/>
      <c r="H930" s="7"/>
      <c r="I930" s="7"/>
      <c r="J930" s="7"/>
      <c r="K930" s="7"/>
      <c r="L930" s="7"/>
      <c r="M930" s="7"/>
      <c r="N930" s="11"/>
      <c r="O930" s="10"/>
      <c r="P930" s="10"/>
      <c r="Q930" s="10"/>
      <c r="R930" s="10"/>
      <c r="S930" s="10"/>
      <c r="T930" s="13"/>
      <c r="U930" s="14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1"/>
      <c r="AO930" s="10"/>
      <c r="AP930" s="14"/>
      <c r="AQ930" s="14"/>
      <c r="AR930" s="14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1"/>
      <c r="BM930" s="10"/>
      <c r="BN930" s="10"/>
      <c r="BO930" s="10"/>
      <c r="BP930" s="10"/>
      <c r="BQ930" s="10"/>
      <c r="BR930" s="14"/>
      <c r="BS930" s="14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4"/>
      <c r="CO930" s="11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4"/>
      <c r="DJ930" s="14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4"/>
      <c r="EF930" s="14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1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</row>
    <row r="931">
      <c r="A931" s="7"/>
      <c r="B931" s="8"/>
      <c r="C931" s="8"/>
      <c r="D931" s="7"/>
      <c r="E931" s="7"/>
      <c r="F931" s="7"/>
      <c r="G931" s="9"/>
      <c r="H931" s="7"/>
      <c r="I931" s="7"/>
      <c r="J931" s="7"/>
      <c r="K931" s="7"/>
      <c r="L931" s="7"/>
      <c r="M931" s="7"/>
      <c r="N931" s="11"/>
      <c r="O931" s="10"/>
      <c r="P931" s="10"/>
      <c r="Q931" s="10"/>
      <c r="R931" s="10"/>
      <c r="S931" s="10"/>
      <c r="T931" s="13"/>
      <c r="U931" s="14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1"/>
      <c r="AO931" s="10"/>
      <c r="AP931" s="14"/>
      <c r="AQ931" s="14"/>
      <c r="AR931" s="14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1"/>
      <c r="BM931" s="10"/>
      <c r="BN931" s="10"/>
      <c r="BO931" s="10"/>
      <c r="BP931" s="10"/>
      <c r="BQ931" s="10"/>
      <c r="BR931" s="14"/>
      <c r="BS931" s="14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4"/>
      <c r="CO931" s="11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4"/>
      <c r="DJ931" s="14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4"/>
      <c r="EF931" s="14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1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</row>
    <row r="932">
      <c r="A932" s="7"/>
      <c r="B932" s="8"/>
      <c r="C932" s="8"/>
      <c r="D932" s="7"/>
      <c r="E932" s="7"/>
      <c r="F932" s="7"/>
      <c r="G932" s="9"/>
      <c r="H932" s="7"/>
      <c r="I932" s="7"/>
      <c r="J932" s="7"/>
      <c r="K932" s="7"/>
      <c r="L932" s="7"/>
      <c r="M932" s="7"/>
      <c r="N932" s="11"/>
      <c r="O932" s="10"/>
      <c r="P932" s="10"/>
      <c r="Q932" s="10"/>
      <c r="R932" s="10"/>
      <c r="S932" s="10"/>
      <c r="T932" s="13"/>
      <c r="U932" s="14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1"/>
      <c r="AO932" s="10"/>
      <c r="AP932" s="14"/>
      <c r="AQ932" s="14"/>
      <c r="AR932" s="14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1"/>
      <c r="BM932" s="10"/>
      <c r="BN932" s="10"/>
      <c r="BO932" s="10"/>
      <c r="BP932" s="10"/>
      <c r="BQ932" s="10"/>
      <c r="BR932" s="14"/>
      <c r="BS932" s="14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4"/>
      <c r="CO932" s="11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4"/>
      <c r="DJ932" s="14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4"/>
      <c r="EF932" s="14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1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</row>
    <row r="933">
      <c r="A933" s="7"/>
      <c r="B933" s="8"/>
      <c r="C933" s="8"/>
      <c r="D933" s="7"/>
      <c r="E933" s="7"/>
      <c r="F933" s="7"/>
      <c r="G933" s="9"/>
      <c r="H933" s="7"/>
      <c r="I933" s="7"/>
      <c r="J933" s="7"/>
      <c r="K933" s="7"/>
      <c r="L933" s="7"/>
      <c r="M933" s="7"/>
      <c r="N933" s="11"/>
      <c r="O933" s="10"/>
      <c r="P933" s="10"/>
      <c r="Q933" s="10"/>
      <c r="R933" s="10"/>
      <c r="S933" s="10"/>
      <c r="T933" s="13"/>
      <c r="U933" s="14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1"/>
      <c r="AO933" s="10"/>
      <c r="AP933" s="14"/>
      <c r="AQ933" s="14"/>
      <c r="AR933" s="14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1"/>
      <c r="BM933" s="10"/>
      <c r="BN933" s="10"/>
      <c r="BO933" s="10"/>
      <c r="BP933" s="10"/>
      <c r="BQ933" s="10"/>
      <c r="BR933" s="14"/>
      <c r="BS933" s="14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4"/>
      <c r="CO933" s="11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4"/>
      <c r="DJ933" s="14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4"/>
      <c r="EF933" s="14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1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</row>
    <row r="934">
      <c r="A934" s="7"/>
      <c r="B934" s="8"/>
      <c r="C934" s="8"/>
      <c r="D934" s="7"/>
      <c r="E934" s="7"/>
      <c r="F934" s="7"/>
      <c r="G934" s="9"/>
      <c r="H934" s="7"/>
      <c r="I934" s="7"/>
      <c r="J934" s="7"/>
      <c r="K934" s="7"/>
      <c r="L934" s="7"/>
      <c r="M934" s="7"/>
      <c r="N934" s="11"/>
      <c r="O934" s="10"/>
      <c r="P934" s="10"/>
      <c r="Q934" s="10"/>
      <c r="R934" s="10"/>
      <c r="S934" s="10"/>
      <c r="T934" s="13"/>
      <c r="U934" s="14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1"/>
      <c r="AO934" s="10"/>
      <c r="AP934" s="14"/>
      <c r="AQ934" s="14"/>
      <c r="AR934" s="14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1"/>
      <c r="BM934" s="10"/>
      <c r="BN934" s="10"/>
      <c r="BO934" s="10"/>
      <c r="BP934" s="10"/>
      <c r="BQ934" s="10"/>
      <c r="BR934" s="14"/>
      <c r="BS934" s="14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4"/>
      <c r="CO934" s="11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4"/>
      <c r="DJ934" s="14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4"/>
      <c r="EF934" s="14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1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</row>
    <row r="935">
      <c r="A935" s="7"/>
      <c r="B935" s="8"/>
      <c r="C935" s="8"/>
      <c r="D935" s="7"/>
      <c r="E935" s="7"/>
      <c r="F935" s="7"/>
      <c r="G935" s="9"/>
      <c r="H935" s="7"/>
      <c r="I935" s="7"/>
      <c r="J935" s="7"/>
      <c r="K935" s="7"/>
      <c r="L935" s="7"/>
      <c r="M935" s="7"/>
      <c r="N935" s="11"/>
      <c r="O935" s="10"/>
      <c r="P935" s="10"/>
      <c r="Q935" s="10"/>
      <c r="R935" s="10"/>
      <c r="S935" s="10"/>
      <c r="T935" s="13"/>
      <c r="U935" s="14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1"/>
      <c r="AO935" s="10"/>
      <c r="AP935" s="14"/>
      <c r="AQ935" s="14"/>
      <c r="AR935" s="14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1"/>
      <c r="BM935" s="10"/>
      <c r="BN935" s="10"/>
      <c r="BO935" s="10"/>
      <c r="BP935" s="10"/>
      <c r="BQ935" s="10"/>
      <c r="BR935" s="14"/>
      <c r="BS935" s="14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4"/>
      <c r="CO935" s="11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4"/>
      <c r="DJ935" s="14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4"/>
      <c r="EF935" s="14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1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</row>
    <row r="936">
      <c r="A936" s="7"/>
      <c r="B936" s="8"/>
      <c r="C936" s="8"/>
      <c r="D936" s="7"/>
      <c r="E936" s="7"/>
      <c r="F936" s="7"/>
      <c r="G936" s="9"/>
      <c r="H936" s="7"/>
      <c r="I936" s="7"/>
      <c r="J936" s="7"/>
      <c r="K936" s="7"/>
      <c r="L936" s="7"/>
      <c r="M936" s="7"/>
      <c r="N936" s="11"/>
      <c r="O936" s="10"/>
      <c r="P936" s="10"/>
      <c r="Q936" s="10"/>
      <c r="R936" s="10"/>
      <c r="S936" s="10"/>
      <c r="T936" s="13"/>
      <c r="U936" s="14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1"/>
      <c r="AO936" s="10"/>
      <c r="AP936" s="14"/>
      <c r="AQ936" s="14"/>
      <c r="AR936" s="14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1"/>
      <c r="BM936" s="10"/>
      <c r="BN936" s="10"/>
      <c r="BO936" s="10"/>
      <c r="BP936" s="10"/>
      <c r="BQ936" s="10"/>
      <c r="BR936" s="14"/>
      <c r="BS936" s="14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4"/>
      <c r="CO936" s="11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4"/>
      <c r="DJ936" s="14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4"/>
      <c r="EF936" s="14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1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</row>
    <row r="937">
      <c r="A937" s="7"/>
      <c r="B937" s="8"/>
      <c r="C937" s="8"/>
      <c r="D937" s="7"/>
      <c r="E937" s="7"/>
      <c r="F937" s="7"/>
      <c r="G937" s="9"/>
      <c r="H937" s="7"/>
      <c r="I937" s="7"/>
      <c r="J937" s="7"/>
      <c r="K937" s="7"/>
      <c r="L937" s="7"/>
      <c r="M937" s="7"/>
      <c r="N937" s="11"/>
      <c r="O937" s="10"/>
      <c r="P937" s="10"/>
      <c r="Q937" s="10"/>
      <c r="R937" s="10"/>
      <c r="S937" s="10"/>
      <c r="T937" s="13"/>
      <c r="U937" s="14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1"/>
      <c r="AO937" s="10"/>
      <c r="AP937" s="14"/>
      <c r="AQ937" s="14"/>
      <c r="AR937" s="14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1"/>
      <c r="BM937" s="10"/>
      <c r="BN937" s="10"/>
      <c r="BO937" s="10"/>
      <c r="BP937" s="10"/>
      <c r="BQ937" s="10"/>
      <c r="BR937" s="14"/>
      <c r="BS937" s="14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4"/>
      <c r="CO937" s="11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4"/>
      <c r="DJ937" s="14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4"/>
      <c r="EF937" s="14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1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</row>
    <row r="938">
      <c r="A938" s="7"/>
      <c r="B938" s="8"/>
      <c r="C938" s="8"/>
      <c r="D938" s="7"/>
      <c r="E938" s="7"/>
      <c r="F938" s="7"/>
      <c r="G938" s="9"/>
      <c r="H938" s="7"/>
      <c r="I938" s="7"/>
      <c r="J938" s="7"/>
      <c r="K938" s="7"/>
      <c r="L938" s="7"/>
      <c r="M938" s="7"/>
      <c r="N938" s="11"/>
      <c r="O938" s="10"/>
      <c r="P938" s="10"/>
      <c r="Q938" s="10"/>
      <c r="R938" s="10"/>
      <c r="S938" s="10"/>
      <c r="T938" s="13"/>
      <c r="U938" s="14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1"/>
      <c r="AO938" s="10"/>
      <c r="AP938" s="14"/>
      <c r="AQ938" s="14"/>
      <c r="AR938" s="14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1"/>
      <c r="BM938" s="10"/>
      <c r="BN938" s="10"/>
      <c r="BO938" s="10"/>
      <c r="BP938" s="10"/>
      <c r="BQ938" s="10"/>
      <c r="BR938" s="14"/>
      <c r="BS938" s="14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4"/>
      <c r="CO938" s="11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4"/>
      <c r="DJ938" s="14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4"/>
      <c r="EF938" s="14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1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</row>
    <row r="939">
      <c r="A939" s="7"/>
      <c r="B939" s="8"/>
      <c r="C939" s="8"/>
      <c r="D939" s="7"/>
      <c r="E939" s="7"/>
      <c r="F939" s="7"/>
      <c r="G939" s="9"/>
      <c r="H939" s="7"/>
      <c r="I939" s="7"/>
      <c r="J939" s="7"/>
      <c r="K939" s="7"/>
      <c r="L939" s="7"/>
      <c r="M939" s="7"/>
      <c r="N939" s="11"/>
      <c r="O939" s="10"/>
      <c r="P939" s="10"/>
      <c r="Q939" s="10"/>
      <c r="R939" s="10"/>
      <c r="S939" s="10"/>
      <c r="T939" s="13"/>
      <c r="U939" s="14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1"/>
      <c r="AO939" s="10"/>
      <c r="AP939" s="14"/>
      <c r="AQ939" s="14"/>
      <c r="AR939" s="14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1"/>
      <c r="BM939" s="10"/>
      <c r="BN939" s="10"/>
      <c r="BO939" s="10"/>
      <c r="BP939" s="10"/>
      <c r="BQ939" s="10"/>
      <c r="BR939" s="14"/>
      <c r="BS939" s="14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4"/>
      <c r="CO939" s="11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4"/>
      <c r="DJ939" s="14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4"/>
      <c r="EF939" s="14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1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</row>
    <row r="940">
      <c r="A940" s="7"/>
      <c r="B940" s="8"/>
      <c r="C940" s="8"/>
      <c r="D940" s="7"/>
      <c r="E940" s="7"/>
      <c r="F940" s="7"/>
      <c r="G940" s="9"/>
      <c r="H940" s="7"/>
      <c r="I940" s="7"/>
      <c r="J940" s="7"/>
      <c r="K940" s="7"/>
      <c r="L940" s="7"/>
      <c r="M940" s="7"/>
      <c r="N940" s="11"/>
      <c r="O940" s="10"/>
      <c r="P940" s="10"/>
      <c r="Q940" s="10"/>
      <c r="R940" s="10"/>
      <c r="S940" s="10"/>
      <c r="T940" s="13"/>
      <c r="U940" s="14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1"/>
      <c r="AO940" s="10"/>
      <c r="AP940" s="14"/>
      <c r="AQ940" s="14"/>
      <c r="AR940" s="14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1"/>
      <c r="BM940" s="10"/>
      <c r="BN940" s="10"/>
      <c r="BO940" s="10"/>
      <c r="BP940" s="10"/>
      <c r="BQ940" s="10"/>
      <c r="BR940" s="14"/>
      <c r="BS940" s="14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4"/>
      <c r="CO940" s="11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4"/>
      <c r="DJ940" s="14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4"/>
      <c r="EF940" s="14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1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</row>
    <row r="941">
      <c r="A941" s="7"/>
      <c r="B941" s="8"/>
      <c r="C941" s="8"/>
      <c r="D941" s="7"/>
      <c r="E941" s="7"/>
      <c r="F941" s="7"/>
      <c r="G941" s="9"/>
      <c r="H941" s="7"/>
      <c r="I941" s="7"/>
      <c r="J941" s="7"/>
      <c r="K941" s="7"/>
      <c r="L941" s="7"/>
      <c r="M941" s="7"/>
      <c r="N941" s="11"/>
      <c r="O941" s="10"/>
      <c r="P941" s="10"/>
      <c r="Q941" s="10"/>
      <c r="R941" s="10"/>
      <c r="S941" s="10"/>
      <c r="T941" s="13"/>
      <c r="U941" s="14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1"/>
      <c r="AO941" s="10"/>
      <c r="AP941" s="14"/>
      <c r="AQ941" s="14"/>
      <c r="AR941" s="14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1"/>
      <c r="BM941" s="10"/>
      <c r="BN941" s="10"/>
      <c r="BO941" s="10"/>
      <c r="BP941" s="10"/>
      <c r="BQ941" s="10"/>
      <c r="BR941" s="14"/>
      <c r="BS941" s="14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4"/>
      <c r="CO941" s="11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4"/>
      <c r="DJ941" s="14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4"/>
      <c r="EF941" s="14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1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</row>
    <row r="942">
      <c r="A942" s="7"/>
      <c r="B942" s="8"/>
      <c r="C942" s="8"/>
      <c r="D942" s="7"/>
      <c r="E942" s="7"/>
      <c r="F942" s="7"/>
      <c r="G942" s="9"/>
      <c r="H942" s="7"/>
      <c r="I942" s="7"/>
      <c r="J942" s="7"/>
      <c r="K942" s="7"/>
      <c r="L942" s="7"/>
      <c r="M942" s="7"/>
      <c r="N942" s="11"/>
      <c r="O942" s="10"/>
      <c r="P942" s="10"/>
      <c r="Q942" s="10"/>
      <c r="R942" s="10"/>
      <c r="S942" s="10"/>
      <c r="T942" s="13"/>
      <c r="U942" s="14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1"/>
      <c r="AO942" s="10"/>
      <c r="AP942" s="14"/>
      <c r="AQ942" s="14"/>
      <c r="AR942" s="14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1"/>
      <c r="BM942" s="10"/>
      <c r="BN942" s="10"/>
      <c r="BO942" s="10"/>
      <c r="BP942" s="10"/>
      <c r="BQ942" s="10"/>
      <c r="BR942" s="14"/>
      <c r="BS942" s="14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4"/>
      <c r="CO942" s="11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4"/>
      <c r="DJ942" s="14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4"/>
      <c r="EF942" s="14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1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</row>
    <row r="943">
      <c r="A943" s="7"/>
      <c r="B943" s="8"/>
      <c r="C943" s="8"/>
      <c r="D943" s="7"/>
      <c r="E943" s="7"/>
      <c r="F943" s="7"/>
      <c r="G943" s="9"/>
      <c r="H943" s="7"/>
      <c r="I943" s="7"/>
      <c r="J943" s="7"/>
      <c r="K943" s="7"/>
      <c r="L943" s="7"/>
      <c r="M943" s="7"/>
      <c r="N943" s="11"/>
      <c r="O943" s="10"/>
      <c r="P943" s="10"/>
      <c r="Q943" s="10"/>
      <c r="R943" s="10"/>
      <c r="S943" s="10"/>
      <c r="T943" s="13"/>
      <c r="U943" s="14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1"/>
      <c r="AO943" s="10"/>
      <c r="AP943" s="14"/>
      <c r="AQ943" s="14"/>
      <c r="AR943" s="14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1"/>
      <c r="BM943" s="10"/>
      <c r="BN943" s="10"/>
      <c r="BO943" s="10"/>
      <c r="BP943" s="10"/>
      <c r="BQ943" s="10"/>
      <c r="BR943" s="14"/>
      <c r="BS943" s="14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4"/>
      <c r="CO943" s="11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4"/>
      <c r="DJ943" s="14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4"/>
      <c r="EF943" s="14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1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</row>
    <row r="944">
      <c r="A944" s="7"/>
      <c r="B944" s="8"/>
      <c r="C944" s="8"/>
      <c r="D944" s="7"/>
      <c r="E944" s="7"/>
      <c r="F944" s="7"/>
      <c r="G944" s="9"/>
      <c r="H944" s="7"/>
      <c r="I944" s="7"/>
      <c r="J944" s="7"/>
      <c r="K944" s="7"/>
      <c r="L944" s="7"/>
      <c r="M944" s="7"/>
      <c r="N944" s="11"/>
      <c r="O944" s="10"/>
      <c r="P944" s="10"/>
      <c r="Q944" s="10"/>
      <c r="R944" s="10"/>
      <c r="S944" s="10"/>
      <c r="T944" s="13"/>
      <c r="U944" s="14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1"/>
      <c r="AO944" s="10"/>
      <c r="AP944" s="14"/>
      <c r="AQ944" s="14"/>
      <c r="AR944" s="14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1"/>
      <c r="BM944" s="10"/>
      <c r="BN944" s="10"/>
      <c r="BO944" s="10"/>
      <c r="BP944" s="10"/>
      <c r="BQ944" s="10"/>
      <c r="BR944" s="14"/>
      <c r="BS944" s="14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4"/>
      <c r="CO944" s="11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4"/>
      <c r="DJ944" s="14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4"/>
      <c r="EF944" s="14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1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</row>
    <row r="945">
      <c r="A945" s="7"/>
      <c r="B945" s="8"/>
      <c r="C945" s="8"/>
      <c r="D945" s="7"/>
      <c r="E945" s="7"/>
      <c r="F945" s="7"/>
      <c r="G945" s="9"/>
      <c r="H945" s="7"/>
      <c r="I945" s="7"/>
      <c r="J945" s="7"/>
      <c r="K945" s="7"/>
      <c r="L945" s="7"/>
      <c r="M945" s="7"/>
      <c r="N945" s="11"/>
      <c r="O945" s="10"/>
      <c r="P945" s="10"/>
      <c r="Q945" s="10"/>
      <c r="R945" s="10"/>
      <c r="S945" s="10"/>
      <c r="T945" s="13"/>
      <c r="U945" s="14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1"/>
      <c r="AO945" s="10"/>
      <c r="AP945" s="14"/>
      <c r="AQ945" s="14"/>
      <c r="AR945" s="14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1"/>
      <c r="BM945" s="10"/>
      <c r="BN945" s="10"/>
      <c r="BO945" s="10"/>
      <c r="BP945" s="10"/>
      <c r="BQ945" s="10"/>
      <c r="BR945" s="14"/>
      <c r="BS945" s="14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4"/>
      <c r="CO945" s="11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4"/>
      <c r="DJ945" s="14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4"/>
      <c r="EF945" s="14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1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</row>
    <row r="946">
      <c r="A946" s="7"/>
      <c r="B946" s="8"/>
      <c r="C946" s="8"/>
      <c r="D946" s="7"/>
      <c r="E946" s="7"/>
      <c r="F946" s="7"/>
      <c r="G946" s="9"/>
      <c r="H946" s="7"/>
      <c r="I946" s="7"/>
      <c r="J946" s="7"/>
      <c r="K946" s="7"/>
      <c r="L946" s="7"/>
      <c r="M946" s="7"/>
      <c r="N946" s="11"/>
      <c r="O946" s="10"/>
      <c r="P946" s="10"/>
      <c r="Q946" s="10"/>
      <c r="R946" s="10"/>
      <c r="S946" s="10"/>
      <c r="T946" s="13"/>
      <c r="U946" s="14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1"/>
      <c r="AO946" s="10"/>
      <c r="AP946" s="14"/>
      <c r="AQ946" s="14"/>
      <c r="AR946" s="14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1"/>
      <c r="BM946" s="10"/>
      <c r="BN946" s="10"/>
      <c r="BO946" s="10"/>
      <c r="BP946" s="10"/>
      <c r="BQ946" s="10"/>
      <c r="BR946" s="14"/>
      <c r="BS946" s="14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4"/>
      <c r="CO946" s="11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4"/>
      <c r="DJ946" s="14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4"/>
      <c r="EF946" s="14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1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</row>
    <row r="947">
      <c r="A947" s="7"/>
      <c r="B947" s="8"/>
      <c r="C947" s="8"/>
      <c r="D947" s="7"/>
      <c r="E947" s="7"/>
      <c r="F947" s="7"/>
      <c r="G947" s="9"/>
      <c r="H947" s="7"/>
      <c r="I947" s="7"/>
      <c r="J947" s="7"/>
      <c r="K947" s="7"/>
      <c r="L947" s="7"/>
      <c r="M947" s="7"/>
      <c r="N947" s="11"/>
      <c r="O947" s="10"/>
      <c r="P947" s="10"/>
      <c r="Q947" s="10"/>
      <c r="R947" s="10"/>
      <c r="S947" s="10"/>
      <c r="T947" s="13"/>
      <c r="U947" s="14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1"/>
      <c r="AO947" s="10"/>
      <c r="AP947" s="14"/>
      <c r="AQ947" s="14"/>
      <c r="AR947" s="14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1"/>
      <c r="BM947" s="10"/>
      <c r="BN947" s="10"/>
      <c r="BO947" s="10"/>
      <c r="BP947" s="10"/>
      <c r="BQ947" s="10"/>
      <c r="BR947" s="14"/>
      <c r="BS947" s="14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4"/>
      <c r="CO947" s="11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4"/>
      <c r="DJ947" s="14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4"/>
      <c r="EF947" s="14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1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</row>
    <row r="948">
      <c r="A948" s="7"/>
      <c r="B948" s="8"/>
      <c r="C948" s="8"/>
      <c r="D948" s="7"/>
      <c r="E948" s="7"/>
      <c r="F948" s="7"/>
      <c r="G948" s="9"/>
      <c r="H948" s="7"/>
      <c r="I948" s="7"/>
      <c r="J948" s="7"/>
      <c r="K948" s="7"/>
      <c r="L948" s="7"/>
      <c r="M948" s="7"/>
      <c r="N948" s="11"/>
      <c r="O948" s="10"/>
      <c r="P948" s="10"/>
      <c r="Q948" s="10"/>
      <c r="R948" s="10"/>
      <c r="S948" s="10"/>
      <c r="T948" s="13"/>
      <c r="U948" s="14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1"/>
      <c r="AO948" s="10"/>
      <c r="AP948" s="14"/>
      <c r="AQ948" s="14"/>
      <c r="AR948" s="14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1"/>
      <c r="BM948" s="10"/>
      <c r="BN948" s="10"/>
      <c r="BO948" s="10"/>
      <c r="BP948" s="10"/>
      <c r="BQ948" s="10"/>
      <c r="BR948" s="14"/>
      <c r="BS948" s="14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4"/>
      <c r="CO948" s="11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4"/>
      <c r="DJ948" s="14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4"/>
      <c r="EF948" s="14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1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</row>
    <row r="949">
      <c r="A949" s="7"/>
      <c r="B949" s="8"/>
      <c r="C949" s="8"/>
      <c r="D949" s="7"/>
      <c r="E949" s="7"/>
      <c r="F949" s="7"/>
      <c r="G949" s="9"/>
      <c r="H949" s="7"/>
      <c r="I949" s="7"/>
      <c r="J949" s="7"/>
      <c r="K949" s="7"/>
      <c r="L949" s="7"/>
      <c r="M949" s="7"/>
      <c r="N949" s="11"/>
      <c r="O949" s="10"/>
      <c r="P949" s="10"/>
      <c r="Q949" s="10"/>
      <c r="R949" s="10"/>
      <c r="S949" s="10"/>
      <c r="T949" s="13"/>
      <c r="U949" s="14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1"/>
      <c r="AO949" s="10"/>
      <c r="AP949" s="14"/>
      <c r="AQ949" s="14"/>
      <c r="AR949" s="14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1"/>
      <c r="BM949" s="10"/>
      <c r="BN949" s="10"/>
      <c r="BO949" s="10"/>
      <c r="BP949" s="10"/>
      <c r="BQ949" s="10"/>
      <c r="BR949" s="14"/>
      <c r="BS949" s="14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4"/>
      <c r="CO949" s="11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4"/>
      <c r="DJ949" s="14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4"/>
      <c r="EF949" s="14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1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</row>
    <row r="950">
      <c r="A950" s="7"/>
      <c r="B950" s="8"/>
      <c r="C950" s="8"/>
      <c r="D950" s="7"/>
      <c r="E950" s="7"/>
      <c r="F950" s="7"/>
      <c r="G950" s="9"/>
      <c r="H950" s="7"/>
      <c r="I950" s="7"/>
      <c r="J950" s="7"/>
      <c r="K950" s="7"/>
      <c r="L950" s="7"/>
      <c r="M950" s="7"/>
      <c r="N950" s="11"/>
      <c r="O950" s="10"/>
      <c r="P950" s="10"/>
      <c r="Q950" s="10"/>
      <c r="R950" s="10"/>
      <c r="S950" s="10"/>
      <c r="T950" s="13"/>
      <c r="U950" s="14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1"/>
      <c r="AO950" s="10"/>
      <c r="AP950" s="14"/>
      <c r="AQ950" s="14"/>
      <c r="AR950" s="14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1"/>
      <c r="BM950" s="10"/>
      <c r="BN950" s="10"/>
      <c r="BO950" s="10"/>
      <c r="BP950" s="10"/>
      <c r="BQ950" s="10"/>
      <c r="BR950" s="14"/>
      <c r="BS950" s="14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4"/>
      <c r="CO950" s="11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4"/>
      <c r="DJ950" s="14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4"/>
      <c r="EF950" s="14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1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</row>
    <row r="951">
      <c r="A951" s="7"/>
      <c r="B951" s="8"/>
      <c r="C951" s="8"/>
      <c r="D951" s="7"/>
      <c r="E951" s="7"/>
      <c r="F951" s="7"/>
      <c r="G951" s="9"/>
      <c r="H951" s="7"/>
      <c r="I951" s="7"/>
      <c r="J951" s="7"/>
      <c r="K951" s="7"/>
      <c r="L951" s="7"/>
      <c r="M951" s="7"/>
      <c r="N951" s="11"/>
      <c r="O951" s="10"/>
      <c r="P951" s="10"/>
      <c r="Q951" s="10"/>
      <c r="R951" s="10"/>
      <c r="S951" s="10"/>
      <c r="T951" s="13"/>
      <c r="U951" s="14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1"/>
      <c r="AO951" s="10"/>
      <c r="AP951" s="14"/>
      <c r="AQ951" s="14"/>
      <c r="AR951" s="14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1"/>
      <c r="BM951" s="10"/>
      <c r="BN951" s="10"/>
      <c r="BO951" s="10"/>
      <c r="BP951" s="10"/>
      <c r="BQ951" s="10"/>
      <c r="BR951" s="14"/>
      <c r="BS951" s="14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4"/>
      <c r="CO951" s="11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4"/>
      <c r="DJ951" s="14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4"/>
      <c r="EF951" s="14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1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</row>
    <row r="952">
      <c r="A952" s="7"/>
      <c r="B952" s="8"/>
      <c r="C952" s="8"/>
      <c r="D952" s="7"/>
      <c r="E952" s="7"/>
      <c r="F952" s="7"/>
      <c r="G952" s="9"/>
      <c r="H952" s="7"/>
      <c r="I952" s="7"/>
      <c r="J952" s="7"/>
      <c r="K952" s="7"/>
      <c r="L952" s="7"/>
      <c r="M952" s="7"/>
      <c r="N952" s="11"/>
      <c r="O952" s="10"/>
      <c r="P952" s="10"/>
      <c r="Q952" s="10"/>
      <c r="R952" s="10"/>
      <c r="S952" s="10"/>
      <c r="T952" s="13"/>
      <c r="U952" s="14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1"/>
      <c r="AO952" s="10"/>
      <c r="AP952" s="14"/>
      <c r="AQ952" s="14"/>
      <c r="AR952" s="14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1"/>
      <c r="BM952" s="10"/>
      <c r="BN952" s="10"/>
      <c r="BO952" s="10"/>
      <c r="BP952" s="10"/>
      <c r="BQ952" s="10"/>
      <c r="BR952" s="14"/>
      <c r="BS952" s="14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4"/>
      <c r="CO952" s="11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4"/>
      <c r="DJ952" s="14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4"/>
      <c r="EF952" s="14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1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</row>
    <row r="953">
      <c r="A953" s="7"/>
      <c r="B953" s="8"/>
      <c r="C953" s="8"/>
      <c r="D953" s="7"/>
      <c r="E953" s="7"/>
      <c r="F953" s="7"/>
      <c r="G953" s="9"/>
      <c r="H953" s="7"/>
      <c r="I953" s="7"/>
      <c r="J953" s="7"/>
      <c r="K953" s="7"/>
      <c r="L953" s="7"/>
      <c r="M953" s="7"/>
      <c r="N953" s="11"/>
      <c r="O953" s="10"/>
      <c r="P953" s="10"/>
      <c r="Q953" s="10"/>
      <c r="R953" s="10"/>
      <c r="S953" s="10"/>
      <c r="T953" s="13"/>
      <c r="U953" s="14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1"/>
      <c r="AO953" s="10"/>
      <c r="AP953" s="14"/>
      <c r="AQ953" s="14"/>
      <c r="AR953" s="14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1"/>
      <c r="BM953" s="10"/>
      <c r="BN953" s="10"/>
      <c r="BO953" s="10"/>
      <c r="BP953" s="10"/>
      <c r="BQ953" s="10"/>
      <c r="BR953" s="14"/>
      <c r="BS953" s="14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4"/>
      <c r="CO953" s="11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4"/>
      <c r="DJ953" s="14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4"/>
      <c r="EF953" s="14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1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</row>
    <row r="954">
      <c r="A954" s="7"/>
      <c r="B954" s="8"/>
      <c r="C954" s="8"/>
      <c r="D954" s="7"/>
      <c r="E954" s="7"/>
      <c r="F954" s="7"/>
      <c r="G954" s="9"/>
      <c r="H954" s="7"/>
      <c r="I954" s="7"/>
      <c r="J954" s="7"/>
      <c r="K954" s="7"/>
      <c r="L954" s="7"/>
      <c r="M954" s="7"/>
      <c r="N954" s="11"/>
      <c r="O954" s="10"/>
      <c r="P954" s="10"/>
      <c r="Q954" s="10"/>
      <c r="R954" s="10"/>
      <c r="S954" s="10"/>
      <c r="T954" s="13"/>
      <c r="U954" s="14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1"/>
      <c r="AO954" s="10"/>
      <c r="AP954" s="14"/>
      <c r="AQ954" s="14"/>
      <c r="AR954" s="14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1"/>
      <c r="BM954" s="10"/>
      <c r="BN954" s="10"/>
      <c r="BO954" s="10"/>
      <c r="BP954" s="10"/>
      <c r="BQ954" s="10"/>
      <c r="BR954" s="14"/>
      <c r="BS954" s="14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4"/>
      <c r="CO954" s="11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4"/>
      <c r="DJ954" s="14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4"/>
      <c r="EF954" s="14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1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</row>
    <row r="955">
      <c r="A955" s="7"/>
      <c r="B955" s="8"/>
      <c r="C955" s="8"/>
      <c r="D955" s="7"/>
      <c r="E955" s="7"/>
      <c r="F955" s="7"/>
      <c r="G955" s="9"/>
      <c r="H955" s="7"/>
      <c r="I955" s="7"/>
      <c r="J955" s="7"/>
      <c r="K955" s="7"/>
      <c r="L955" s="7"/>
      <c r="M955" s="7"/>
      <c r="N955" s="11"/>
      <c r="O955" s="10"/>
      <c r="P955" s="10"/>
      <c r="Q955" s="10"/>
      <c r="R955" s="10"/>
      <c r="S955" s="10"/>
      <c r="T955" s="13"/>
      <c r="U955" s="14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1"/>
      <c r="AO955" s="10"/>
      <c r="AP955" s="14"/>
      <c r="AQ955" s="14"/>
      <c r="AR955" s="14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1"/>
      <c r="BM955" s="10"/>
      <c r="BN955" s="10"/>
      <c r="BO955" s="10"/>
      <c r="BP955" s="10"/>
      <c r="BQ955" s="10"/>
      <c r="BR955" s="14"/>
      <c r="BS955" s="14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4"/>
      <c r="CO955" s="11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4"/>
      <c r="DJ955" s="14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4"/>
      <c r="EF955" s="14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1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</row>
    <row r="956">
      <c r="A956" s="7"/>
      <c r="B956" s="8"/>
      <c r="C956" s="8"/>
      <c r="D956" s="7"/>
      <c r="E956" s="7"/>
      <c r="F956" s="7"/>
      <c r="G956" s="9"/>
      <c r="H956" s="7"/>
      <c r="I956" s="7"/>
      <c r="J956" s="7"/>
      <c r="K956" s="7"/>
      <c r="L956" s="7"/>
      <c r="M956" s="7"/>
      <c r="N956" s="11"/>
      <c r="O956" s="10"/>
      <c r="P956" s="10"/>
      <c r="Q956" s="10"/>
      <c r="R956" s="10"/>
      <c r="S956" s="10"/>
      <c r="T956" s="13"/>
      <c r="U956" s="14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1"/>
      <c r="AO956" s="10"/>
      <c r="AP956" s="14"/>
      <c r="AQ956" s="14"/>
      <c r="AR956" s="14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1"/>
      <c r="BM956" s="10"/>
      <c r="BN956" s="10"/>
      <c r="BO956" s="10"/>
      <c r="BP956" s="10"/>
      <c r="BQ956" s="10"/>
      <c r="BR956" s="14"/>
      <c r="BS956" s="14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4"/>
      <c r="CO956" s="11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4"/>
      <c r="DJ956" s="14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4"/>
      <c r="EF956" s="14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1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</row>
    <row r="957">
      <c r="A957" s="7"/>
      <c r="B957" s="8"/>
      <c r="C957" s="8"/>
      <c r="D957" s="7"/>
      <c r="E957" s="7"/>
      <c r="F957" s="7"/>
      <c r="G957" s="9"/>
      <c r="H957" s="7"/>
      <c r="I957" s="7"/>
      <c r="J957" s="7"/>
      <c r="K957" s="7"/>
      <c r="L957" s="7"/>
      <c r="M957" s="7"/>
      <c r="N957" s="11"/>
      <c r="O957" s="10"/>
      <c r="P957" s="10"/>
      <c r="Q957" s="10"/>
      <c r="R957" s="10"/>
      <c r="S957" s="10"/>
      <c r="T957" s="13"/>
      <c r="U957" s="14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1"/>
      <c r="AO957" s="10"/>
      <c r="AP957" s="14"/>
      <c r="AQ957" s="14"/>
      <c r="AR957" s="14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1"/>
      <c r="BM957" s="10"/>
      <c r="BN957" s="10"/>
      <c r="BO957" s="10"/>
      <c r="BP957" s="10"/>
      <c r="BQ957" s="10"/>
      <c r="BR957" s="14"/>
      <c r="BS957" s="14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4"/>
      <c r="CO957" s="11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4"/>
      <c r="DJ957" s="14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4"/>
      <c r="EF957" s="14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1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</row>
    <row r="958">
      <c r="A958" s="7"/>
      <c r="B958" s="8"/>
      <c r="C958" s="8"/>
      <c r="D958" s="7"/>
      <c r="E958" s="7"/>
      <c r="F958" s="7"/>
      <c r="G958" s="9"/>
      <c r="H958" s="7"/>
      <c r="I958" s="7"/>
      <c r="J958" s="7"/>
      <c r="K958" s="7"/>
      <c r="L958" s="7"/>
      <c r="M958" s="7"/>
      <c r="N958" s="11"/>
      <c r="O958" s="10"/>
      <c r="P958" s="10"/>
      <c r="Q958" s="10"/>
      <c r="R958" s="10"/>
      <c r="S958" s="10"/>
      <c r="T958" s="13"/>
      <c r="U958" s="14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1"/>
      <c r="AO958" s="10"/>
      <c r="AP958" s="14"/>
      <c r="AQ958" s="14"/>
      <c r="AR958" s="14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1"/>
      <c r="BM958" s="10"/>
      <c r="BN958" s="10"/>
      <c r="BO958" s="10"/>
      <c r="BP958" s="10"/>
      <c r="BQ958" s="10"/>
      <c r="BR958" s="14"/>
      <c r="BS958" s="14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4"/>
      <c r="CO958" s="11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4"/>
      <c r="DJ958" s="14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4"/>
      <c r="EF958" s="14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1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</row>
    <row r="959">
      <c r="A959" s="7"/>
      <c r="B959" s="8"/>
      <c r="C959" s="8"/>
      <c r="D959" s="7"/>
      <c r="E959" s="7"/>
      <c r="F959" s="7"/>
      <c r="G959" s="9"/>
      <c r="H959" s="7"/>
      <c r="I959" s="7"/>
      <c r="J959" s="7"/>
      <c r="K959" s="7"/>
      <c r="L959" s="7"/>
      <c r="M959" s="7"/>
      <c r="N959" s="11"/>
      <c r="O959" s="10"/>
      <c r="P959" s="10"/>
      <c r="Q959" s="10"/>
      <c r="R959" s="10"/>
      <c r="S959" s="10"/>
      <c r="T959" s="13"/>
      <c r="U959" s="14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1"/>
      <c r="AO959" s="10"/>
      <c r="AP959" s="14"/>
      <c r="AQ959" s="14"/>
      <c r="AR959" s="14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1"/>
      <c r="BM959" s="10"/>
      <c r="BN959" s="10"/>
      <c r="BO959" s="10"/>
      <c r="BP959" s="10"/>
      <c r="BQ959" s="10"/>
      <c r="BR959" s="14"/>
      <c r="BS959" s="14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4"/>
      <c r="CO959" s="11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4"/>
      <c r="DJ959" s="14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4"/>
      <c r="EF959" s="14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1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</row>
    <row r="960">
      <c r="A960" s="7"/>
      <c r="B960" s="8"/>
      <c r="C960" s="8"/>
      <c r="D960" s="7"/>
      <c r="E960" s="7"/>
      <c r="F960" s="7"/>
      <c r="G960" s="9"/>
      <c r="H960" s="7"/>
      <c r="I960" s="7"/>
      <c r="J960" s="7"/>
      <c r="K960" s="7"/>
      <c r="L960" s="7"/>
      <c r="M960" s="7"/>
      <c r="N960" s="11"/>
      <c r="O960" s="10"/>
      <c r="P960" s="10"/>
      <c r="Q960" s="10"/>
      <c r="R960" s="10"/>
      <c r="S960" s="10"/>
      <c r="T960" s="13"/>
      <c r="U960" s="14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1"/>
      <c r="AO960" s="10"/>
      <c r="AP960" s="14"/>
      <c r="AQ960" s="14"/>
      <c r="AR960" s="14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1"/>
      <c r="BM960" s="10"/>
      <c r="BN960" s="10"/>
      <c r="BO960" s="10"/>
      <c r="BP960" s="10"/>
      <c r="BQ960" s="10"/>
      <c r="BR960" s="14"/>
      <c r="BS960" s="14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4"/>
      <c r="CO960" s="11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4"/>
      <c r="DJ960" s="14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4"/>
      <c r="EF960" s="14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1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</row>
    <row r="961">
      <c r="A961" s="7"/>
      <c r="B961" s="8"/>
      <c r="C961" s="8"/>
      <c r="D961" s="7"/>
      <c r="E961" s="7"/>
      <c r="F961" s="7"/>
      <c r="G961" s="9"/>
      <c r="H961" s="7"/>
      <c r="I961" s="7"/>
      <c r="J961" s="7"/>
      <c r="K961" s="7"/>
      <c r="L961" s="7"/>
      <c r="M961" s="7"/>
      <c r="N961" s="11"/>
      <c r="O961" s="10"/>
      <c r="P961" s="10"/>
      <c r="Q961" s="10"/>
      <c r="R961" s="10"/>
      <c r="S961" s="10"/>
      <c r="T961" s="13"/>
      <c r="U961" s="14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1"/>
      <c r="AO961" s="10"/>
      <c r="AP961" s="14"/>
      <c r="AQ961" s="14"/>
      <c r="AR961" s="14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1"/>
      <c r="BM961" s="10"/>
      <c r="BN961" s="10"/>
      <c r="BO961" s="10"/>
      <c r="BP961" s="10"/>
      <c r="BQ961" s="10"/>
      <c r="BR961" s="14"/>
      <c r="BS961" s="14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4"/>
      <c r="CO961" s="11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4"/>
      <c r="DJ961" s="14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4"/>
      <c r="EF961" s="14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1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</row>
    <row r="962">
      <c r="A962" s="7"/>
      <c r="B962" s="8"/>
      <c r="C962" s="8"/>
      <c r="D962" s="7"/>
      <c r="E962" s="7"/>
      <c r="F962" s="7"/>
      <c r="G962" s="9"/>
      <c r="H962" s="7"/>
      <c r="I962" s="7"/>
      <c r="J962" s="7"/>
      <c r="K962" s="7"/>
      <c r="L962" s="7"/>
      <c r="M962" s="7"/>
      <c r="N962" s="11"/>
      <c r="O962" s="10"/>
      <c r="P962" s="10"/>
      <c r="Q962" s="10"/>
      <c r="R962" s="10"/>
      <c r="S962" s="10"/>
      <c r="T962" s="13"/>
      <c r="U962" s="14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1"/>
      <c r="AO962" s="10"/>
      <c r="AP962" s="14"/>
      <c r="AQ962" s="14"/>
      <c r="AR962" s="14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1"/>
      <c r="BM962" s="10"/>
      <c r="BN962" s="10"/>
      <c r="BO962" s="10"/>
      <c r="BP962" s="10"/>
      <c r="BQ962" s="10"/>
      <c r="BR962" s="14"/>
      <c r="BS962" s="14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4"/>
      <c r="CO962" s="11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4"/>
      <c r="DJ962" s="14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4"/>
      <c r="EF962" s="14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1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</row>
    <row r="963">
      <c r="A963" s="7"/>
      <c r="B963" s="8"/>
      <c r="C963" s="8"/>
      <c r="D963" s="7"/>
      <c r="E963" s="7"/>
      <c r="F963" s="7"/>
      <c r="G963" s="9"/>
      <c r="H963" s="7"/>
      <c r="I963" s="7"/>
      <c r="J963" s="7"/>
      <c r="K963" s="7"/>
      <c r="L963" s="7"/>
      <c r="M963" s="7"/>
      <c r="N963" s="11"/>
      <c r="O963" s="10"/>
      <c r="P963" s="10"/>
      <c r="Q963" s="10"/>
      <c r="R963" s="10"/>
      <c r="S963" s="10"/>
      <c r="T963" s="13"/>
      <c r="U963" s="14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1"/>
      <c r="AO963" s="10"/>
      <c r="AP963" s="14"/>
      <c r="AQ963" s="14"/>
      <c r="AR963" s="14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1"/>
      <c r="BM963" s="10"/>
      <c r="BN963" s="10"/>
      <c r="BO963" s="10"/>
      <c r="BP963" s="10"/>
      <c r="BQ963" s="10"/>
      <c r="BR963" s="14"/>
      <c r="BS963" s="14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4"/>
      <c r="CO963" s="11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4"/>
      <c r="DJ963" s="14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4"/>
      <c r="EF963" s="14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1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</row>
    <row r="964">
      <c r="A964" s="7"/>
      <c r="B964" s="8"/>
      <c r="C964" s="8"/>
      <c r="D964" s="7"/>
      <c r="E964" s="7"/>
      <c r="F964" s="7"/>
      <c r="G964" s="9"/>
      <c r="H964" s="7"/>
      <c r="I964" s="7"/>
      <c r="J964" s="7"/>
      <c r="K964" s="7"/>
      <c r="L964" s="7"/>
      <c r="M964" s="7"/>
      <c r="N964" s="11"/>
      <c r="O964" s="10"/>
      <c r="P964" s="10"/>
      <c r="Q964" s="10"/>
      <c r="R964" s="10"/>
      <c r="S964" s="10"/>
      <c r="T964" s="13"/>
      <c r="U964" s="14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1"/>
      <c r="AO964" s="10"/>
      <c r="AP964" s="14"/>
      <c r="AQ964" s="14"/>
      <c r="AR964" s="14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1"/>
      <c r="BM964" s="10"/>
      <c r="BN964" s="10"/>
      <c r="BO964" s="10"/>
      <c r="BP964" s="10"/>
      <c r="BQ964" s="10"/>
      <c r="BR964" s="14"/>
      <c r="BS964" s="14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4"/>
      <c r="CO964" s="11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4"/>
      <c r="DJ964" s="14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4"/>
      <c r="EF964" s="14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1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</row>
    <row r="965">
      <c r="A965" s="7"/>
      <c r="B965" s="8"/>
      <c r="C965" s="8"/>
      <c r="D965" s="7"/>
      <c r="E965" s="7"/>
      <c r="F965" s="7"/>
      <c r="G965" s="9"/>
      <c r="H965" s="7"/>
      <c r="I965" s="7"/>
      <c r="J965" s="7"/>
      <c r="K965" s="7"/>
      <c r="L965" s="7"/>
      <c r="M965" s="7"/>
      <c r="N965" s="11"/>
      <c r="O965" s="10"/>
      <c r="P965" s="10"/>
      <c r="Q965" s="10"/>
      <c r="R965" s="10"/>
      <c r="S965" s="10"/>
      <c r="T965" s="13"/>
      <c r="U965" s="14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1"/>
      <c r="AO965" s="10"/>
      <c r="AP965" s="14"/>
      <c r="AQ965" s="14"/>
      <c r="AR965" s="14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1"/>
      <c r="BM965" s="10"/>
      <c r="BN965" s="10"/>
      <c r="BO965" s="10"/>
      <c r="BP965" s="10"/>
      <c r="BQ965" s="10"/>
      <c r="BR965" s="14"/>
      <c r="BS965" s="14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4"/>
      <c r="CO965" s="11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4"/>
      <c r="DJ965" s="14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4"/>
      <c r="EF965" s="14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1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</row>
    <row r="966">
      <c r="A966" s="7"/>
      <c r="B966" s="8"/>
      <c r="C966" s="8"/>
      <c r="D966" s="7"/>
      <c r="E966" s="7"/>
      <c r="F966" s="7"/>
      <c r="G966" s="9"/>
      <c r="H966" s="7"/>
      <c r="I966" s="7"/>
      <c r="J966" s="7"/>
      <c r="K966" s="7"/>
      <c r="L966" s="7"/>
      <c r="M966" s="7"/>
      <c r="N966" s="11"/>
      <c r="O966" s="10"/>
      <c r="P966" s="10"/>
      <c r="Q966" s="10"/>
      <c r="R966" s="10"/>
      <c r="S966" s="10"/>
      <c r="T966" s="13"/>
      <c r="U966" s="14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1"/>
      <c r="AO966" s="10"/>
      <c r="AP966" s="14"/>
      <c r="AQ966" s="14"/>
      <c r="AR966" s="14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1"/>
      <c r="BM966" s="10"/>
      <c r="BN966" s="10"/>
      <c r="BO966" s="10"/>
      <c r="BP966" s="10"/>
      <c r="BQ966" s="10"/>
      <c r="BR966" s="14"/>
      <c r="BS966" s="14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4"/>
      <c r="CO966" s="11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4"/>
      <c r="DJ966" s="14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4"/>
      <c r="EF966" s="14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1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</row>
    <row r="967">
      <c r="A967" s="7"/>
      <c r="B967" s="8"/>
      <c r="C967" s="8"/>
      <c r="D967" s="7"/>
      <c r="E967" s="7"/>
      <c r="F967" s="7"/>
      <c r="G967" s="9"/>
      <c r="H967" s="7"/>
      <c r="I967" s="7"/>
      <c r="J967" s="7"/>
      <c r="K967" s="7"/>
      <c r="L967" s="7"/>
      <c r="M967" s="7"/>
      <c r="N967" s="11"/>
      <c r="O967" s="10"/>
      <c r="P967" s="10"/>
      <c r="Q967" s="10"/>
      <c r="R967" s="10"/>
      <c r="S967" s="10"/>
      <c r="T967" s="13"/>
      <c r="U967" s="14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1"/>
      <c r="AO967" s="10"/>
      <c r="AP967" s="14"/>
      <c r="AQ967" s="14"/>
      <c r="AR967" s="14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1"/>
      <c r="BM967" s="10"/>
      <c r="BN967" s="10"/>
      <c r="BO967" s="10"/>
      <c r="BP967" s="10"/>
      <c r="BQ967" s="10"/>
      <c r="BR967" s="14"/>
      <c r="BS967" s="14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4"/>
      <c r="CO967" s="11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4"/>
      <c r="DJ967" s="14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4"/>
      <c r="EF967" s="14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1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</row>
    <row r="968">
      <c r="A968" s="7"/>
      <c r="B968" s="8"/>
      <c r="C968" s="8"/>
      <c r="D968" s="7"/>
      <c r="E968" s="7"/>
      <c r="F968" s="7"/>
      <c r="G968" s="9"/>
      <c r="H968" s="7"/>
      <c r="I968" s="7"/>
      <c r="J968" s="7"/>
      <c r="K968" s="7"/>
      <c r="L968" s="7"/>
      <c r="M968" s="7"/>
      <c r="N968" s="11"/>
      <c r="O968" s="10"/>
      <c r="P968" s="10"/>
      <c r="Q968" s="10"/>
      <c r="R968" s="10"/>
      <c r="S968" s="10"/>
      <c r="T968" s="13"/>
      <c r="U968" s="14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1"/>
      <c r="AO968" s="10"/>
      <c r="AP968" s="14"/>
      <c r="AQ968" s="14"/>
      <c r="AR968" s="14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1"/>
      <c r="BM968" s="10"/>
      <c r="BN968" s="10"/>
      <c r="BO968" s="10"/>
      <c r="BP968" s="10"/>
      <c r="BQ968" s="10"/>
      <c r="BR968" s="14"/>
      <c r="BS968" s="14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4"/>
      <c r="CO968" s="11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4"/>
      <c r="DJ968" s="14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4"/>
      <c r="EF968" s="14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1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</row>
    <row r="969">
      <c r="A969" s="7"/>
      <c r="B969" s="8"/>
      <c r="C969" s="8"/>
      <c r="D969" s="7"/>
      <c r="E969" s="7"/>
      <c r="F969" s="7"/>
      <c r="G969" s="9"/>
      <c r="H969" s="7"/>
      <c r="I969" s="7"/>
      <c r="J969" s="7"/>
      <c r="K969" s="7"/>
      <c r="L969" s="7"/>
      <c r="M969" s="7"/>
      <c r="N969" s="11"/>
      <c r="O969" s="10"/>
      <c r="P969" s="10"/>
      <c r="Q969" s="10"/>
      <c r="R969" s="10"/>
      <c r="S969" s="10"/>
      <c r="T969" s="13"/>
      <c r="U969" s="14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1"/>
      <c r="AO969" s="10"/>
      <c r="AP969" s="14"/>
      <c r="AQ969" s="14"/>
      <c r="AR969" s="14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1"/>
      <c r="BM969" s="10"/>
      <c r="BN969" s="10"/>
      <c r="BO969" s="10"/>
      <c r="BP969" s="10"/>
      <c r="BQ969" s="10"/>
      <c r="BR969" s="14"/>
      <c r="BS969" s="14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4"/>
      <c r="CO969" s="11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4"/>
      <c r="DJ969" s="14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4"/>
      <c r="EF969" s="14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1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</row>
    <row r="970">
      <c r="A970" s="7"/>
      <c r="B970" s="8"/>
      <c r="C970" s="8"/>
      <c r="D970" s="7"/>
      <c r="E970" s="7"/>
      <c r="F970" s="7"/>
      <c r="G970" s="9"/>
      <c r="H970" s="7"/>
      <c r="I970" s="7"/>
      <c r="J970" s="7"/>
      <c r="K970" s="7"/>
      <c r="L970" s="7"/>
      <c r="M970" s="7"/>
      <c r="N970" s="11"/>
      <c r="O970" s="10"/>
      <c r="P970" s="10"/>
      <c r="Q970" s="10"/>
      <c r="R970" s="10"/>
      <c r="S970" s="10"/>
      <c r="T970" s="13"/>
      <c r="U970" s="14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1"/>
      <c r="AO970" s="10"/>
      <c r="AP970" s="14"/>
      <c r="AQ970" s="14"/>
      <c r="AR970" s="14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1"/>
      <c r="BM970" s="10"/>
      <c r="BN970" s="10"/>
      <c r="BO970" s="10"/>
      <c r="BP970" s="10"/>
      <c r="BQ970" s="10"/>
      <c r="BR970" s="14"/>
      <c r="BS970" s="14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4"/>
      <c r="CO970" s="11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4"/>
      <c r="DJ970" s="14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4"/>
      <c r="EF970" s="14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1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</row>
    <row r="971">
      <c r="A971" s="7"/>
      <c r="B971" s="8"/>
      <c r="C971" s="8"/>
      <c r="D971" s="7"/>
      <c r="E971" s="7"/>
      <c r="F971" s="7"/>
      <c r="G971" s="9"/>
      <c r="H971" s="7"/>
      <c r="I971" s="7"/>
      <c r="J971" s="7"/>
      <c r="K971" s="7"/>
      <c r="L971" s="7"/>
      <c r="M971" s="7"/>
      <c r="N971" s="11"/>
      <c r="O971" s="10"/>
      <c r="P971" s="10"/>
      <c r="Q971" s="10"/>
      <c r="R971" s="10"/>
      <c r="S971" s="10"/>
      <c r="T971" s="13"/>
      <c r="U971" s="14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1"/>
      <c r="AO971" s="10"/>
      <c r="AP971" s="14"/>
      <c r="AQ971" s="14"/>
      <c r="AR971" s="14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1"/>
      <c r="BM971" s="10"/>
      <c r="BN971" s="10"/>
      <c r="BO971" s="10"/>
      <c r="BP971" s="10"/>
      <c r="BQ971" s="10"/>
      <c r="BR971" s="14"/>
      <c r="BS971" s="14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4"/>
      <c r="CO971" s="11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4"/>
      <c r="DJ971" s="14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4"/>
      <c r="EF971" s="14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1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</row>
    <row r="972">
      <c r="A972" s="7"/>
      <c r="B972" s="8"/>
      <c r="C972" s="8"/>
      <c r="D972" s="7"/>
      <c r="E972" s="7"/>
      <c r="F972" s="7"/>
      <c r="G972" s="9"/>
      <c r="H972" s="7"/>
      <c r="I972" s="7"/>
      <c r="J972" s="7"/>
      <c r="K972" s="7"/>
      <c r="L972" s="7"/>
      <c r="M972" s="7"/>
      <c r="N972" s="11"/>
      <c r="O972" s="10"/>
      <c r="P972" s="10"/>
      <c r="Q972" s="10"/>
      <c r="R972" s="10"/>
      <c r="S972" s="10"/>
      <c r="T972" s="13"/>
      <c r="U972" s="14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1"/>
      <c r="AO972" s="10"/>
      <c r="AP972" s="14"/>
      <c r="AQ972" s="14"/>
      <c r="AR972" s="14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1"/>
      <c r="BM972" s="10"/>
      <c r="BN972" s="10"/>
      <c r="BO972" s="10"/>
      <c r="BP972" s="10"/>
      <c r="BQ972" s="10"/>
      <c r="BR972" s="14"/>
      <c r="BS972" s="14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4"/>
      <c r="CO972" s="11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4"/>
      <c r="DJ972" s="14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4"/>
      <c r="EF972" s="14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1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</row>
    <row r="973">
      <c r="A973" s="7"/>
      <c r="B973" s="8"/>
      <c r="C973" s="8"/>
      <c r="D973" s="7"/>
      <c r="E973" s="7"/>
      <c r="F973" s="7"/>
      <c r="G973" s="9"/>
      <c r="H973" s="7"/>
      <c r="I973" s="7"/>
      <c r="J973" s="7"/>
      <c r="K973" s="7"/>
      <c r="L973" s="7"/>
      <c r="M973" s="7"/>
      <c r="N973" s="11"/>
      <c r="O973" s="10"/>
      <c r="P973" s="10"/>
      <c r="Q973" s="10"/>
      <c r="R973" s="10"/>
      <c r="S973" s="10"/>
      <c r="T973" s="13"/>
      <c r="U973" s="14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1"/>
      <c r="AO973" s="10"/>
      <c r="AP973" s="14"/>
      <c r="AQ973" s="14"/>
      <c r="AR973" s="14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1"/>
      <c r="BM973" s="10"/>
      <c r="BN973" s="10"/>
      <c r="BO973" s="10"/>
      <c r="BP973" s="10"/>
      <c r="BQ973" s="10"/>
      <c r="BR973" s="14"/>
      <c r="BS973" s="14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4"/>
      <c r="CO973" s="11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4"/>
      <c r="DJ973" s="14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4"/>
      <c r="EF973" s="14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1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</row>
    <row r="974">
      <c r="A974" s="7"/>
      <c r="B974" s="8"/>
      <c r="C974" s="8"/>
      <c r="D974" s="7"/>
      <c r="E974" s="7"/>
      <c r="F974" s="7"/>
      <c r="G974" s="9"/>
      <c r="H974" s="7"/>
      <c r="I974" s="7"/>
      <c r="J974" s="7"/>
      <c r="K974" s="7"/>
      <c r="L974" s="7"/>
      <c r="M974" s="7"/>
      <c r="N974" s="11"/>
      <c r="O974" s="10"/>
      <c r="P974" s="10"/>
      <c r="Q974" s="10"/>
      <c r="R974" s="10"/>
      <c r="S974" s="10"/>
      <c r="T974" s="13"/>
      <c r="U974" s="14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1"/>
      <c r="AO974" s="10"/>
      <c r="AP974" s="14"/>
      <c r="AQ974" s="14"/>
      <c r="AR974" s="14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1"/>
      <c r="BM974" s="10"/>
      <c r="BN974" s="10"/>
      <c r="BO974" s="10"/>
      <c r="BP974" s="10"/>
      <c r="BQ974" s="10"/>
      <c r="BR974" s="14"/>
      <c r="BS974" s="14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4"/>
      <c r="CO974" s="11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4"/>
      <c r="DJ974" s="14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4"/>
      <c r="EF974" s="14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1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</row>
    <row r="975">
      <c r="A975" s="7"/>
      <c r="B975" s="8"/>
      <c r="C975" s="8"/>
      <c r="D975" s="7"/>
      <c r="E975" s="7"/>
      <c r="F975" s="7"/>
      <c r="G975" s="9"/>
      <c r="H975" s="7"/>
      <c r="I975" s="7"/>
      <c r="J975" s="7"/>
      <c r="K975" s="7"/>
      <c r="L975" s="7"/>
      <c r="M975" s="7"/>
      <c r="N975" s="11"/>
      <c r="O975" s="10"/>
      <c r="P975" s="10"/>
      <c r="Q975" s="10"/>
      <c r="R975" s="10"/>
      <c r="S975" s="10"/>
      <c r="T975" s="13"/>
      <c r="U975" s="14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1"/>
      <c r="AO975" s="10"/>
      <c r="AP975" s="14"/>
      <c r="AQ975" s="14"/>
      <c r="AR975" s="14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1"/>
      <c r="BM975" s="10"/>
      <c r="BN975" s="10"/>
      <c r="BO975" s="10"/>
      <c r="BP975" s="10"/>
      <c r="BQ975" s="10"/>
      <c r="BR975" s="14"/>
      <c r="BS975" s="14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4"/>
      <c r="CO975" s="11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4"/>
      <c r="DJ975" s="14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4"/>
      <c r="EF975" s="14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1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</row>
    <row r="976">
      <c r="A976" s="7"/>
      <c r="B976" s="8"/>
      <c r="C976" s="8"/>
      <c r="D976" s="7"/>
      <c r="E976" s="7"/>
      <c r="F976" s="7"/>
      <c r="G976" s="9"/>
      <c r="H976" s="7"/>
      <c r="I976" s="7"/>
      <c r="J976" s="7"/>
      <c r="K976" s="7"/>
      <c r="L976" s="7"/>
      <c r="M976" s="7"/>
      <c r="N976" s="11"/>
      <c r="O976" s="10"/>
      <c r="P976" s="10"/>
      <c r="Q976" s="10"/>
      <c r="R976" s="10"/>
      <c r="S976" s="10"/>
      <c r="T976" s="13"/>
      <c r="U976" s="14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1"/>
      <c r="AO976" s="10"/>
      <c r="AP976" s="14"/>
      <c r="AQ976" s="14"/>
      <c r="AR976" s="14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1"/>
      <c r="BM976" s="10"/>
      <c r="BN976" s="10"/>
      <c r="BO976" s="10"/>
      <c r="BP976" s="10"/>
      <c r="BQ976" s="10"/>
      <c r="BR976" s="14"/>
      <c r="BS976" s="14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4"/>
      <c r="CO976" s="11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4"/>
      <c r="DJ976" s="14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4"/>
      <c r="EF976" s="14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1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</row>
    <row r="977">
      <c r="A977" s="7"/>
      <c r="B977" s="8"/>
      <c r="C977" s="8"/>
      <c r="D977" s="7"/>
      <c r="E977" s="7"/>
      <c r="F977" s="7"/>
      <c r="G977" s="9"/>
      <c r="H977" s="7"/>
      <c r="I977" s="7"/>
      <c r="J977" s="7"/>
      <c r="K977" s="7"/>
      <c r="L977" s="7"/>
      <c r="M977" s="7"/>
      <c r="N977" s="11"/>
      <c r="O977" s="10"/>
      <c r="P977" s="10"/>
      <c r="Q977" s="10"/>
      <c r="R977" s="10"/>
      <c r="S977" s="10"/>
      <c r="T977" s="13"/>
      <c r="U977" s="14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1"/>
      <c r="AO977" s="10"/>
      <c r="AP977" s="14"/>
      <c r="AQ977" s="14"/>
      <c r="AR977" s="14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1"/>
      <c r="BM977" s="10"/>
      <c r="BN977" s="10"/>
      <c r="BO977" s="10"/>
      <c r="BP977" s="10"/>
      <c r="BQ977" s="10"/>
      <c r="BR977" s="14"/>
      <c r="BS977" s="14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4"/>
      <c r="CO977" s="11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4"/>
      <c r="DJ977" s="14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4"/>
      <c r="EF977" s="14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1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</row>
    <row r="978">
      <c r="A978" s="7"/>
      <c r="B978" s="8"/>
      <c r="C978" s="8"/>
      <c r="D978" s="7"/>
      <c r="E978" s="7"/>
      <c r="F978" s="7"/>
      <c r="G978" s="9"/>
      <c r="H978" s="7"/>
      <c r="I978" s="7"/>
      <c r="J978" s="7"/>
      <c r="K978" s="7"/>
      <c r="L978" s="7"/>
      <c r="M978" s="7"/>
      <c r="N978" s="11"/>
      <c r="O978" s="10"/>
      <c r="P978" s="10"/>
      <c r="Q978" s="10"/>
      <c r="R978" s="10"/>
      <c r="S978" s="10"/>
      <c r="T978" s="13"/>
      <c r="U978" s="14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1"/>
      <c r="AO978" s="10"/>
      <c r="AP978" s="14"/>
      <c r="AQ978" s="14"/>
      <c r="AR978" s="14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1"/>
      <c r="BM978" s="10"/>
      <c r="BN978" s="10"/>
      <c r="BO978" s="10"/>
      <c r="BP978" s="10"/>
      <c r="BQ978" s="10"/>
      <c r="BR978" s="14"/>
      <c r="BS978" s="14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4"/>
      <c r="CO978" s="11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4"/>
      <c r="DJ978" s="14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4"/>
      <c r="EF978" s="14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1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</row>
    <row r="979">
      <c r="A979" s="7"/>
      <c r="B979" s="8"/>
      <c r="C979" s="8"/>
      <c r="D979" s="7"/>
      <c r="E979" s="7"/>
      <c r="F979" s="7"/>
      <c r="G979" s="9"/>
      <c r="H979" s="7"/>
      <c r="I979" s="7"/>
      <c r="J979" s="7"/>
      <c r="K979" s="7"/>
      <c r="L979" s="7"/>
      <c r="M979" s="7"/>
      <c r="N979" s="11"/>
      <c r="O979" s="10"/>
      <c r="P979" s="10"/>
      <c r="Q979" s="10"/>
      <c r="R979" s="10"/>
      <c r="S979" s="10"/>
      <c r="T979" s="13"/>
      <c r="U979" s="14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1"/>
      <c r="AO979" s="10"/>
      <c r="AP979" s="14"/>
      <c r="AQ979" s="14"/>
      <c r="AR979" s="14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1"/>
      <c r="BM979" s="10"/>
      <c r="BN979" s="10"/>
      <c r="BO979" s="10"/>
      <c r="BP979" s="10"/>
      <c r="BQ979" s="10"/>
      <c r="BR979" s="14"/>
      <c r="BS979" s="14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4"/>
      <c r="CO979" s="11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4"/>
      <c r="DJ979" s="14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4"/>
      <c r="EF979" s="14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1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</row>
    <row r="980">
      <c r="A980" s="7"/>
      <c r="B980" s="8"/>
      <c r="C980" s="8"/>
      <c r="D980" s="7"/>
      <c r="E980" s="7"/>
      <c r="F980" s="7"/>
      <c r="G980" s="9"/>
      <c r="H980" s="7"/>
      <c r="I980" s="7"/>
      <c r="J980" s="7"/>
      <c r="K980" s="7"/>
      <c r="L980" s="7"/>
      <c r="M980" s="7"/>
      <c r="N980" s="11"/>
      <c r="O980" s="10"/>
      <c r="P980" s="10"/>
      <c r="Q980" s="10"/>
      <c r="R980" s="10"/>
      <c r="S980" s="10"/>
      <c r="T980" s="13"/>
      <c r="U980" s="14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1"/>
      <c r="AO980" s="10"/>
      <c r="AP980" s="14"/>
      <c r="AQ980" s="14"/>
      <c r="AR980" s="14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1"/>
      <c r="BM980" s="10"/>
      <c r="BN980" s="10"/>
      <c r="BO980" s="10"/>
      <c r="BP980" s="10"/>
      <c r="BQ980" s="10"/>
      <c r="BR980" s="14"/>
      <c r="BS980" s="14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4"/>
      <c r="CO980" s="11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4"/>
      <c r="DJ980" s="14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4"/>
      <c r="EF980" s="14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1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</row>
    <row r="981">
      <c r="A981" s="7"/>
      <c r="B981" s="8"/>
      <c r="C981" s="8"/>
      <c r="D981" s="7"/>
      <c r="E981" s="7"/>
      <c r="F981" s="7"/>
      <c r="G981" s="9"/>
      <c r="H981" s="7"/>
      <c r="I981" s="7"/>
      <c r="J981" s="7"/>
      <c r="K981" s="7"/>
      <c r="L981" s="7"/>
      <c r="M981" s="7"/>
      <c r="N981" s="11"/>
      <c r="O981" s="10"/>
      <c r="P981" s="10"/>
      <c r="Q981" s="10"/>
      <c r="R981" s="10"/>
      <c r="S981" s="10"/>
      <c r="T981" s="13"/>
      <c r="U981" s="14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1"/>
      <c r="AO981" s="10"/>
      <c r="AP981" s="14"/>
      <c r="AQ981" s="14"/>
      <c r="AR981" s="14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1"/>
      <c r="BM981" s="10"/>
      <c r="BN981" s="10"/>
      <c r="BO981" s="10"/>
      <c r="BP981" s="10"/>
      <c r="BQ981" s="10"/>
      <c r="BR981" s="14"/>
      <c r="BS981" s="14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4"/>
      <c r="CO981" s="11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4"/>
      <c r="DJ981" s="14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4"/>
      <c r="EF981" s="14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1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</row>
    <row r="982">
      <c r="A982" s="7"/>
      <c r="B982" s="8"/>
      <c r="C982" s="8"/>
      <c r="D982" s="7"/>
      <c r="E982" s="7"/>
      <c r="F982" s="7"/>
      <c r="G982" s="9"/>
      <c r="H982" s="7"/>
      <c r="I982" s="7"/>
      <c r="J982" s="7"/>
      <c r="K982" s="7"/>
      <c r="L982" s="7"/>
      <c r="M982" s="7"/>
      <c r="N982" s="11"/>
      <c r="O982" s="10"/>
      <c r="P982" s="10"/>
      <c r="Q982" s="10"/>
      <c r="R982" s="10"/>
      <c r="S982" s="10"/>
      <c r="T982" s="13"/>
      <c r="U982" s="14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1"/>
      <c r="AO982" s="10"/>
      <c r="AP982" s="14"/>
      <c r="AQ982" s="14"/>
      <c r="AR982" s="14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1"/>
      <c r="BM982" s="10"/>
      <c r="BN982" s="10"/>
      <c r="BO982" s="10"/>
      <c r="BP982" s="10"/>
      <c r="BQ982" s="10"/>
      <c r="BR982" s="14"/>
      <c r="BS982" s="14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4"/>
      <c r="CO982" s="11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4"/>
      <c r="DJ982" s="14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4"/>
      <c r="EF982" s="14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1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</row>
    <row r="983">
      <c r="A983" s="7"/>
      <c r="B983" s="8"/>
      <c r="C983" s="8"/>
      <c r="D983" s="7"/>
      <c r="E983" s="7"/>
      <c r="F983" s="7"/>
      <c r="G983" s="9"/>
      <c r="H983" s="7"/>
      <c r="I983" s="7"/>
      <c r="J983" s="7"/>
      <c r="K983" s="7"/>
      <c r="L983" s="7"/>
      <c r="M983" s="7"/>
      <c r="N983" s="11"/>
      <c r="O983" s="10"/>
      <c r="P983" s="10"/>
      <c r="Q983" s="10"/>
      <c r="R983" s="10"/>
      <c r="S983" s="10"/>
      <c r="T983" s="13"/>
      <c r="U983" s="14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1"/>
      <c r="AO983" s="10"/>
      <c r="AP983" s="14"/>
      <c r="AQ983" s="14"/>
      <c r="AR983" s="14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1"/>
      <c r="BM983" s="10"/>
      <c r="BN983" s="10"/>
      <c r="BO983" s="10"/>
      <c r="BP983" s="10"/>
      <c r="BQ983" s="10"/>
      <c r="BR983" s="14"/>
      <c r="BS983" s="14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4"/>
      <c r="CO983" s="11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4"/>
      <c r="DJ983" s="14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4"/>
      <c r="EF983" s="14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1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</row>
    <row r="984">
      <c r="A984" s="7"/>
      <c r="B984" s="8"/>
      <c r="C984" s="8"/>
      <c r="D984" s="7"/>
      <c r="E984" s="7"/>
      <c r="F984" s="7"/>
      <c r="G984" s="9"/>
      <c r="H984" s="7"/>
      <c r="I984" s="7"/>
      <c r="J984" s="7"/>
      <c r="K984" s="7"/>
      <c r="L984" s="7"/>
      <c r="M984" s="7"/>
      <c r="N984" s="11"/>
      <c r="O984" s="10"/>
      <c r="P984" s="10"/>
      <c r="Q984" s="10"/>
      <c r="R984" s="10"/>
      <c r="S984" s="10"/>
      <c r="T984" s="13"/>
      <c r="U984" s="14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1"/>
      <c r="AO984" s="10"/>
      <c r="AP984" s="14"/>
      <c r="AQ984" s="14"/>
      <c r="AR984" s="14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1"/>
      <c r="BM984" s="10"/>
      <c r="BN984" s="10"/>
      <c r="BO984" s="10"/>
      <c r="BP984" s="10"/>
      <c r="BQ984" s="10"/>
      <c r="BR984" s="14"/>
      <c r="BS984" s="14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4"/>
      <c r="CO984" s="11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4"/>
      <c r="DJ984" s="14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4"/>
      <c r="EF984" s="14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1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</row>
    <row r="985">
      <c r="A985" s="7"/>
      <c r="B985" s="8"/>
      <c r="C985" s="8"/>
      <c r="D985" s="7"/>
      <c r="E985" s="7"/>
      <c r="F985" s="7"/>
      <c r="G985" s="9"/>
      <c r="H985" s="7"/>
      <c r="I985" s="7"/>
      <c r="J985" s="7"/>
      <c r="K985" s="7"/>
      <c r="L985" s="7"/>
      <c r="M985" s="7"/>
      <c r="N985" s="11"/>
      <c r="O985" s="10"/>
      <c r="P985" s="10"/>
      <c r="Q985" s="10"/>
      <c r="R985" s="10"/>
      <c r="S985" s="10"/>
      <c r="T985" s="13"/>
      <c r="U985" s="14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1"/>
      <c r="AO985" s="10"/>
      <c r="AP985" s="14"/>
      <c r="AQ985" s="14"/>
      <c r="AR985" s="14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1"/>
      <c r="BM985" s="10"/>
      <c r="BN985" s="10"/>
      <c r="BO985" s="10"/>
      <c r="BP985" s="10"/>
      <c r="BQ985" s="10"/>
      <c r="BR985" s="14"/>
      <c r="BS985" s="14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4"/>
      <c r="CO985" s="11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4"/>
      <c r="DJ985" s="14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4"/>
      <c r="EF985" s="14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1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</row>
    <row r="986">
      <c r="A986" s="7"/>
      <c r="B986" s="8"/>
      <c r="C986" s="8"/>
      <c r="D986" s="7"/>
      <c r="E986" s="7"/>
      <c r="F986" s="7"/>
      <c r="G986" s="9"/>
      <c r="H986" s="7"/>
      <c r="I986" s="7"/>
      <c r="J986" s="7"/>
      <c r="K986" s="7"/>
      <c r="L986" s="7"/>
      <c r="M986" s="7"/>
      <c r="N986" s="11"/>
      <c r="O986" s="10"/>
      <c r="P986" s="10"/>
      <c r="Q986" s="10"/>
      <c r="R986" s="10"/>
      <c r="S986" s="10"/>
      <c r="T986" s="13"/>
      <c r="U986" s="14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1"/>
      <c r="AO986" s="10"/>
      <c r="AP986" s="14"/>
      <c r="AQ986" s="14"/>
      <c r="AR986" s="14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1"/>
      <c r="BM986" s="10"/>
      <c r="BN986" s="10"/>
      <c r="BO986" s="10"/>
      <c r="BP986" s="10"/>
      <c r="BQ986" s="10"/>
      <c r="BR986" s="14"/>
      <c r="BS986" s="14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4"/>
      <c r="CO986" s="11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4"/>
      <c r="DJ986" s="14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4"/>
      <c r="EF986" s="14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1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</row>
    <row r="987">
      <c r="A987" s="7"/>
      <c r="B987" s="8"/>
      <c r="C987" s="8"/>
      <c r="D987" s="7"/>
      <c r="E987" s="7"/>
      <c r="F987" s="7"/>
      <c r="G987" s="9"/>
      <c r="H987" s="7"/>
      <c r="I987" s="7"/>
      <c r="J987" s="7"/>
      <c r="K987" s="7"/>
      <c r="L987" s="7"/>
      <c r="M987" s="7"/>
      <c r="N987" s="11"/>
      <c r="O987" s="10"/>
      <c r="P987" s="10"/>
      <c r="Q987" s="10"/>
      <c r="R987" s="10"/>
      <c r="S987" s="10"/>
      <c r="T987" s="13"/>
      <c r="U987" s="14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1"/>
      <c r="AO987" s="10"/>
      <c r="AP987" s="14"/>
      <c r="AQ987" s="14"/>
      <c r="AR987" s="14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1"/>
      <c r="BM987" s="10"/>
      <c r="BN987" s="10"/>
      <c r="BO987" s="10"/>
      <c r="BP987" s="10"/>
      <c r="BQ987" s="10"/>
      <c r="BR987" s="14"/>
      <c r="BS987" s="14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4"/>
      <c r="CO987" s="11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4"/>
      <c r="DJ987" s="14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4"/>
      <c r="EF987" s="14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1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</row>
    <row r="988">
      <c r="A988" s="7"/>
      <c r="B988" s="8"/>
      <c r="C988" s="8"/>
      <c r="D988" s="7"/>
      <c r="E988" s="7"/>
      <c r="F988" s="7"/>
      <c r="G988" s="9"/>
      <c r="H988" s="7"/>
      <c r="I988" s="7"/>
      <c r="J988" s="7"/>
      <c r="K988" s="7"/>
      <c r="L988" s="7"/>
      <c r="M988" s="7"/>
      <c r="N988" s="11"/>
      <c r="O988" s="10"/>
      <c r="P988" s="10"/>
      <c r="Q988" s="10"/>
      <c r="R988" s="10"/>
      <c r="S988" s="10"/>
      <c r="T988" s="13"/>
      <c r="U988" s="14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1"/>
      <c r="AO988" s="10"/>
      <c r="AP988" s="14"/>
      <c r="AQ988" s="14"/>
      <c r="AR988" s="14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1"/>
      <c r="BM988" s="10"/>
      <c r="BN988" s="10"/>
      <c r="BO988" s="10"/>
      <c r="BP988" s="10"/>
      <c r="BQ988" s="10"/>
      <c r="BR988" s="14"/>
      <c r="BS988" s="14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4"/>
      <c r="CO988" s="11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4"/>
      <c r="DJ988" s="14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4"/>
      <c r="EF988" s="14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1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</row>
    <row r="989">
      <c r="A989" s="7"/>
      <c r="B989" s="8"/>
      <c r="C989" s="8"/>
      <c r="D989" s="7"/>
      <c r="E989" s="7"/>
      <c r="F989" s="7"/>
      <c r="G989" s="9"/>
      <c r="H989" s="7"/>
      <c r="I989" s="7"/>
      <c r="J989" s="7"/>
      <c r="K989" s="7"/>
      <c r="L989" s="7"/>
      <c r="M989" s="7"/>
      <c r="N989" s="11"/>
      <c r="O989" s="10"/>
      <c r="P989" s="10"/>
      <c r="Q989" s="10"/>
      <c r="R989" s="10"/>
      <c r="S989" s="10"/>
      <c r="T989" s="13"/>
      <c r="U989" s="14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1"/>
      <c r="AO989" s="10"/>
      <c r="AP989" s="14"/>
      <c r="AQ989" s="14"/>
      <c r="AR989" s="14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1"/>
      <c r="BM989" s="10"/>
      <c r="BN989" s="10"/>
      <c r="BO989" s="10"/>
      <c r="BP989" s="10"/>
      <c r="BQ989" s="10"/>
      <c r="BR989" s="14"/>
      <c r="BS989" s="14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4"/>
      <c r="CO989" s="11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4"/>
      <c r="DJ989" s="14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4"/>
      <c r="EF989" s="14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1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</row>
    <row r="990">
      <c r="A990" s="7"/>
      <c r="B990" s="8"/>
      <c r="C990" s="8"/>
      <c r="D990" s="7"/>
      <c r="E990" s="7"/>
      <c r="F990" s="7"/>
      <c r="G990" s="9"/>
      <c r="H990" s="7"/>
      <c r="I990" s="7"/>
      <c r="J990" s="7"/>
      <c r="K990" s="7"/>
      <c r="L990" s="7"/>
      <c r="M990" s="7"/>
      <c r="N990" s="11"/>
      <c r="O990" s="10"/>
      <c r="P990" s="10"/>
      <c r="Q990" s="10"/>
      <c r="R990" s="10"/>
      <c r="S990" s="10"/>
      <c r="T990" s="13"/>
      <c r="U990" s="14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1"/>
      <c r="AO990" s="10"/>
      <c r="AP990" s="14"/>
      <c r="AQ990" s="14"/>
      <c r="AR990" s="14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1"/>
      <c r="BM990" s="10"/>
      <c r="BN990" s="10"/>
      <c r="BO990" s="10"/>
      <c r="BP990" s="10"/>
      <c r="BQ990" s="10"/>
      <c r="BR990" s="14"/>
      <c r="BS990" s="14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4"/>
      <c r="CO990" s="11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4"/>
      <c r="DJ990" s="14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4"/>
      <c r="EF990" s="14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1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</row>
    <row r="991">
      <c r="A991" s="7"/>
      <c r="B991" s="8"/>
      <c r="C991" s="8"/>
      <c r="D991" s="7"/>
      <c r="E991" s="7"/>
      <c r="F991" s="7"/>
      <c r="G991" s="9"/>
      <c r="H991" s="7"/>
      <c r="I991" s="7"/>
      <c r="J991" s="7"/>
      <c r="K991" s="7"/>
      <c r="L991" s="7"/>
      <c r="M991" s="7"/>
      <c r="N991" s="11"/>
      <c r="O991" s="10"/>
      <c r="P991" s="10"/>
      <c r="Q991" s="10"/>
      <c r="R991" s="10"/>
      <c r="S991" s="10"/>
      <c r="T991" s="13"/>
      <c r="U991" s="14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1"/>
      <c r="AO991" s="10"/>
      <c r="AP991" s="14"/>
      <c r="AQ991" s="14"/>
      <c r="AR991" s="14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1"/>
      <c r="BM991" s="10"/>
      <c r="BN991" s="10"/>
      <c r="BO991" s="10"/>
      <c r="BP991" s="10"/>
      <c r="BQ991" s="10"/>
      <c r="BR991" s="14"/>
      <c r="BS991" s="14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4"/>
      <c r="CO991" s="11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4"/>
      <c r="DJ991" s="14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4"/>
      <c r="EF991" s="14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1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</row>
    <row r="992">
      <c r="A992" s="7"/>
      <c r="B992" s="8"/>
      <c r="C992" s="8"/>
      <c r="D992" s="7"/>
      <c r="E992" s="7"/>
      <c r="F992" s="7"/>
      <c r="G992" s="9"/>
      <c r="H992" s="7"/>
      <c r="I992" s="7"/>
      <c r="J992" s="7"/>
      <c r="K992" s="7"/>
      <c r="L992" s="7"/>
      <c r="M992" s="7"/>
      <c r="N992" s="11"/>
      <c r="O992" s="10"/>
      <c r="P992" s="10"/>
      <c r="Q992" s="10"/>
      <c r="R992" s="10"/>
      <c r="S992" s="10"/>
      <c r="T992" s="13"/>
      <c r="U992" s="14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1"/>
      <c r="AO992" s="10"/>
      <c r="AP992" s="14"/>
      <c r="AQ992" s="14"/>
      <c r="AR992" s="14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1"/>
      <c r="BM992" s="10"/>
      <c r="BN992" s="10"/>
      <c r="BO992" s="10"/>
      <c r="BP992" s="10"/>
      <c r="BQ992" s="10"/>
      <c r="BR992" s="14"/>
      <c r="BS992" s="14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4"/>
      <c r="CO992" s="11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4"/>
      <c r="DJ992" s="14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4"/>
      <c r="EF992" s="14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1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</row>
    <row r="993">
      <c r="A993" s="7"/>
      <c r="B993" s="8"/>
      <c r="C993" s="8"/>
      <c r="D993" s="7"/>
      <c r="E993" s="7"/>
      <c r="F993" s="7"/>
      <c r="G993" s="9"/>
      <c r="H993" s="7"/>
      <c r="I993" s="7"/>
      <c r="J993" s="7"/>
      <c r="K993" s="7"/>
      <c r="L993" s="7"/>
      <c r="M993" s="7"/>
      <c r="N993" s="11"/>
      <c r="O993" s="10"/>
      <c r="P993" s="10"/>
      <c r="Q993" s="10"/>
      <c r="R993" s="10"/>
      <c r="S993" s="10"/>
      <c r="T993" s="13"/>
      <c r="U993" s="14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1"/>
      <c r="AO993" s="10"/>
      <c r="AP993" s="14"/>
      <c r="AQ993" s="14"/>
      <c r="AR993" s="14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1"/>
      <c r="BM993" s="10"/>
      <c r="BN993" s="10"/>
      <c r="BO993" s="10"/>
      <c r="BP993" s="10"/>
      <c r="BQ993" s="10"/>
      <c r="BR993" s="14"/>
      <c r="BS993" s="14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4"/>
      <c r="CO993" s="11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4"/>
      <c r="DJ993" s="14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4"/>
      <c r="EF993" s="14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1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</row>
    <row r="994">
      <c r="A994" s="7"/>
      <c r="B994" s="8"/>
      <c r="C994" s="8"/>
      <c r="D994" s="7"/>
      <c r="E994" s="7"/>
      <c r="F994" s="7"/>
      <c r="G994" s="9"/>
      <c r="H994" s="7"/>
      <c r="I994" s="7"/>
      <c r="J994" s="7"/>
      <c r="K994" s="7"/>
      <c r="L994" s="7"/>
      <c r="M994" s="7"/>
      <c r="N994" s="11"/>
      <c r="O994" s="10"/>
      <c r="P994" s="10"/>
      <c r="Q994" s="10"/>
      <c r="R994" s="10"/>
      <c r="S994" s="10"/>
      <c r="T994" s="13"/>
      <c r="U994" s="14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1"/>
      <c r="AO994" s="10"/>
      <c r="AP994" s="14"/>
      <c r="AQ994" s="14"/>
      <c r="AR994" s="14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1"/>
      <c r="BM994" s="10"/>
      <c r="BN994" s="10"/>
      <c r="BO994" s="10"/>
      <c r="BP994" s="10"/>
      <c r="BQ994" s="10"/>
      <c r="BR994" s="14"/>
      <c r="BS994" s="14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4"/>
      <c r="CO994" s="11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4"/>
      <c r="DJ994" s="14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4"/>
      <c r="EF994" s="14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1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</row>
    <row r="995">
      <c r="A995" s="7"/>
      <c r="B995" s="8"/>
      <c r="C995" s="8"/>
      <c r="D995" s="7"/>
      <c r="E995" s="7"/>
      <c r="F995" s="7"/>
      <c r="G995" s="9"/>
      <c r="H995" s="7"/>
      <c r="I995" s="7"/>
      <c r="J995" s="7"/>
      <c r="K995" s="7"/>
      <c r="L995" s="7"/>
      <c r="M995" s="7"/>
      <c r="N995" s="11"/>
      <c r="O995" s="10"/>
      <c r="P995" s="10"/>
      <c r="Q995" s="10"/>
      <c r="R995" s="10"/>
      <c r="S995" s="10"/>
      <c r="T995" s="13"/>
      <c r="U995" s="14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1"/>
      <c r="AO995" s="10"/>
      <c r="AP995" s="14"/>
      <c r="AQ995" s="14"/>
      <c r="AR995" s="14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1"/>
      <c r="BM995" s="10"/>
      <c r="BN995" s="10"/>
      <c r="BO995" s="10"/>
      <c r="BP995" s="10"/>
      <c r="BQ995" s="10"/>
      <c r="BR995" s="14"/>
      <c r="BS995" s="14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4"/>
      <c r="CO995" s="11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4"/>
      <c r="DJ995" s="14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4"/>
      <c r="EF995" s="14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1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</row>
    <row r="996">
      <c r="A996" s="7"/>
      <c r="B996" s="8"/>
      <c r="C996" s="8"/>
      <c r="D996" s="7"/>
      <c r="E996" s="7"/>
      <c r="F996" s="7"/>
      <c r="G996" s="9"/>
      <c r="H996" s="7"/>
      <c r="I996" s="7"/>
      <c r="J996" s="7"/>
      <c r="K996" s="7"/>
      <c r="L996" s="7"/>
      <c r="M996" s="7"/>
      <c r="N996" s="11"/>
      <c r="O996" s="10"/>
      <c r="P996" s="10"/>
      <c r="Q996" s="10"/>
      <c r="R996" s="10"/>
      <c r="S996" s="10"/>
      <c r="T996" s="13"/>
      <c r="U996" s="14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1"/>
      <c r="AO996" s="10"/>
      <c r="AP996" s="14"/>
      <c r="AQ996" s="14"/>
      <c r="AR996" s="14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1"/>
      <c r="BM996" s="10"/>
      <c r="BN996" s="10"/>
      <c r="BO996" s="10"/>
      <c r="BP996" s="10"/>
      <c r="BQ996" s="10"/>
      <c r="BR996" s="14"/>
      <c r="BS996" s="14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4"/>
      <c r="CO996" s="11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4"/>
      <c r="DJ996" s="14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4"/>
      <c r="EF996" s="14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1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</row>
    <row r="997">
      <c r="A997" s="7"/>
      <c r="B997" s="8"/>
      <c r="C997" s="8"/>
      <c r="D997" s="7"/>
      <c r="E997" s="7"/>
      <c r="F997" s="7"/>
      <c r="G997" s="9"/>
      <c r="H997" s="7"/>
      <c r="I997" s="7"/>
      <c r="J997" s="7"/>
      <c r="K997" s="7"/>
      <c r="L997" s="7"/>
      <c r="M997" s="7"/>
      <c r="N997" s="11"/>
      <c r="O997" s="10"/>
      <c r="P997" s="10"/>
      <c r="Q997" s="10"/>
      <c r="R997" s="10"/>
      <c r="S997" s="10"/>
      <c r="T997" s="13"/>
      <c r="U997" s="14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1"/>
      <c r="AO997" s="10"/>
      <c r="AP997" s="14"/>
      <c r="AQ997" s="14"/>
      <c r="AR997" s="14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1"/>
      <c r="BM997" s="10"/>
      <c r="BN997" s="10"/>
      <c r="BO997" s="10"/>
      <c r="BP997" s="10"/>
      <c r="BQ997" s="10"/>
      <c r="BR997" s="14"/>
      <c r="BS997" s="14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4"/>
      <c r="CO997" s="11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4"/>
      <c r="DJ997" s="14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4"/>
      <c r="EF997" s="14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1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</row>
    <row r="998">
      <c r="A998" s="7"/>
      <c r="B998" s="8"/>
      <c r="C998" s="8"/>
      <c r="D998" s="7"/>
      <c r="E998" s="7"/>
      <c r="F998" s="7"/>
      <c r="G998" s="9"/>
      <c r="H998" s="7"/>
      <c r="I998" s="7"/>
      <c r="J998" s="7"/>
      <c r="K998" s="7"/>
      <c r="L998" s="7"/>
      <c r="M998" s="7"/>
      <c r="N998" s="11"/>
      <c r="O998" s="10"/>
      <c r="P998" s="10"/>
      <c r="Q998" s="10"/>
      <c r="R998" s="10"/>
      <c r="S998" s="10"/>
      <c r="T998" s="13"/>
      <c r="U998" s="14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1"/>
      <c r="AO998" s="10"/>
      <c r="AP998" s="14"/>
      <c r="AQ998" s="14"/>
      <c r="AR998" s="14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1"/>
      <c r="BM998" s="10"/>
      <c r="BN998" s="10"/>
      <c r="BO998" s="10"/>
      <c r="BP998" s="10"/>
      <c r="BQ998" s="10"/>
      <c r="BR998" s="14"/>
      <c r="BS998" s="14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4"/>
      <c r="CO998" s="11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4"/>
      <c r="DJ998" s="14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4"/>
      <c r="EF998" s="14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1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</row>
    <row r="999">
      <c r="A999" s="7"/>
      <c r="B999" s="8"/>
      <c r="C999" s="8"/>
      <c r="D999" s="7"/>
      <c r="E999" s="7"/>
      <c r="F999" s="7"/>
      <c r="G999" s="9"/>
      <c r="H999" s="7"/>
      <c r="I999" s="7"/>
      <c r="J999" s="7"/>
      <c r="K999" s="7"/>
      <c r="L999" s="7"/>
      <c r="M999" s="7"/>
      <c r="N999" s="11"/>
      <c r="O999" s="10"/>
      <c r="P999" s="10"/>
      <c r="Q999" s="10"/>
      <c r="R999" s="10"/>
      <c r="S999" s="10"/>
      <c r="T999" s="13"/>
      <c r="U999" s="14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1"/>
      <c r="AO999" s="10"/>
      <c r="AP999" s="14"/>
      <c r="AQ999" s="14"/>
      <c r="AR999" s="14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1"/>
      <c r="BM999" s="10"/>
      <c r="BN999" s="10"/>
      <c r="BO999" s="10"/>
      <c r="BP999" s="10"/>
      <c r="BQ999" s="10"/>
      <c r="BR999" s="14"/>
      <c r="BS999" s="14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4"/>
      <c r="CO999" s="11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4"/>
      <c r="DJ999" s="14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4"/>
      <c r="EF999" s="14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1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</row>
    <row r="1000">
      <c r="A1000" s="7"/>
      <c r="B1000" s="8"/>
      <c r="C1000" s="8"/>
      <c r="D1000" s="7"/>
      <c r="E1000" s="7"/>
      <c r="F1000" s="7"/>
      <c r="G1000" s="9"/>
      <c r="H1000" s="7"/>
      <c r="I1000" s="7"/>
      <c r="J1000" s="7"/>
      <c r="K1000" s="7"/>
      <c r="L1000" s="7"/>
      <c r="M1000" s="7"/>
      <c r="N1000" s="11"/>
      <c r="O1000" s="10"/>
      <c r="P1000" s="10"/>
      <c r="Q1000" s="10"/>
      <c r="R1000" s="10"/>
      <c r="S1000" s="10"/>
      <c r="T1000" s="13"/>
      <c r="U1000" s="14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1"/>
      <c r="AO1000" s="10"/>
      <c r="AP1000" s="14"/>
      <c r="AQ1000" s="14"/>
      <c r="AR1000" s="14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1"/>
      <c r="BM1000" s="10"/>
      <c r="BN1000" s="10"/>
      <c r="BO1000" s="10"/>
      <c r="BP1000" s="10"/>
      <c r="BQ1000" s="10"/>
      <c r="BR1000" s="14"/>
      <c r="BS1000" s="14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4"/>
      <c r="CO1000" s="11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4"/>
      <c r="DJ1000" s="14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4"/>
      <c r="EF1000" s="14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1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</row>
    <row r="1001">
      <c r="A1001" s="7"/>
      <c r="B1001" s="8"/>
      <c r="C1001" s="8"/>
      <c r="D1001" s="7"/>
      <c r="E1001" s="7"/>
      <c r="F1001" s="7"/>
      <c r="G1001" s="9"/>
      <c r="H1001" s="7"/>
      <c r="I1001" s="7"/>
      <c r="J1001" s="7"/>
      <c r="K1001" s="7"/>
      <c r="L1001" s="7"/>
      <c r="M1001" s="7"/>
      <c r="N1001" s="11"/>
      <c r="O1001" s="10"/>
      <c r="P1001" s="10"/>
      <c r="Q1001" s="10"/>
      <c r="R1001" s="10"/>
      <c r="S1001" s="10"/>
      <c r="T1001" s="13"/>
      <c r="U1001" s="14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1"/>
      <c r="AO1001" s="10"/>
      <c r="AP1001" s="14"/>
      <c r="AQ1001" s="14"/>
      <c r="AR1001" s="14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1"/>
      <c r="BM1001" s="10"/>
      <c r="BN1001" s="10"/>
      <c r="BO1001" s="10"/>
      <c r="BP1001" s="10"/>
      <c r="BQ1001" s="10"/>
      <c r="BR1001" s="14"/>
      <c r="BS1001" s="14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4"/>
      <c r="CO1001" s="11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4"/>
      <c r="DJ1001" s="14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4"/>
      <c r="EF1001" s="14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1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</row>
    <row r="1002">
      <c r="A1002" s="7"/>
      <c r="B1002" s="8"/>
      <c r="C1002" s="8"/>
      <c r="D1002" s="7"/>
      <c r="E1002" s="7"/>
      <c r="F1002" s="7"/>
      <c r="G1002" s="9"/>
      <c r="H1002" s="7"/>
      <c r="I1002" s="7"/>
      <c r="J1002" s="7"/>
      <c r="K1002" s="7"/>
      <c r="L1002" s="7"/>
      <c r="M1002" s="7"/>
      <c r="N1002" s="11"/>
      <c r="O1002" s="10"/>
      <c r="P1002" s="10"/>
      <c r="Q1002" s="10"/>
      <c r="R1002" s="10"/>
      <c r="S1002" s="10"/>
      <c r="T1002" s="13"/>
      <c r="U1002" s="14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1"/>
      <c r="AO1002" s="10"/>
      <c r="AP1002" s="14"/>
      <c r="AQ1002" s="14"/>
      <c r="AR1002" s="14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1"/>
      <c r="BM1002" s="10"/>
      <c r="BN1002" s="10"/>
      <c r="BO1002" s="10"/>
      <c r="BP1002" s="10"/>
      <c r="BQ1002" s="10"/>
      <c r="BR1002" s="14"/>
      <c r="BS1002" s="14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4"/>
      <c r="CO1002" s="11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4"/>
      <c r="DJ1002" s="14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4"/>
      <c r="EF1002" s="14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1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</row>
    <row r="1003">
      <c r="A1003" s="7"/>
      <c r="B1003" s="8"/>
      <c r="C1003" s="8"/>
      <c r="D1003" s="7"/>
      <c r="E1003" s="7"/>
      <c r="F1003" s="7"/>
      <c r="G1003" s="9"/>
      <c r="H1003" s="7"/>
      <c r="I1003" s="7"/>
      <c r="J1003" s="7"/>
      <c r="K1003" s="7"/>
      <c r="L1003" s="7"/>
      <c r="M1003" s="7"/>
      <c r="N1003" s="11"/>
      <c r="O1003" s="10"/>
      <c r="P1003" s="10"/>
      <c r="Q1003" s="10"/>
      <c r="R1003" s="10"/>
      <c r="S1003" s="10"/>
      <c r="T1003" s="13"/>
      <c r="U1003" s="14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1"/>
      <c r="AO1003" s="10"/>
      <c r="AP1003" s="14"/>
      <c r="AQ1003" s="14"/>
      <c r="AR1003" s="14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1"/>
      <c r="BM1003" s="10"/>
      <c r="BN1003" s="10"/>
      <c r="BO1003" s="10"/>
      <c r="BP1003" s="10"/>
      <c r="BQ1003" s="10"/>
      <c r="BR1003" s="14"/>
      <c r="BS1003" s="14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4"/>
      <c r="CO1003" s="11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4"/>
      <c r="DJ1003" s="14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4"/>
      <c r="EF1003" s="14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1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</row>
    <row r="1004">
      <c r="A1004" s="7"/>
      <c r="B1004" s="8"/>
      <c r="C1004" s="8"/>
      <c r="D1004" s="7"/>
      <c r="E1004" s="7"/>
      <c r="F1004" s="7"/>
      <c r="G1004" s="9"/>
      <c r="H1004" s="7"/>
      <c r="I1004" s="7"/>
      <c r="J1004" s="7"/>
      <c r="K1004" s="7"/>
      <c r="L1004" s="7"/>
      <c r="M1004" s="7"/>
      <c r="N1004" s="11"/>
      <c r="O1004" s="10"/>
      <c r="P1004" s="10"/>
      <c r="Q1004" s="10"/>
      <c r="R1004" s="10"/>
      <c r="S1004" s="10"/>
      <c r="T1004" s="13"/>
      <c r="U1004" s="14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1"/>
      <c r="AO1004" s="10"/>
      <c r="AP1004" s="14"/>
      <c r="AQ1004" s="14"/>
      <c r="AR1004" s="14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1"/>
      <c r="BM1004" s="10"/>
      <c r="BN1004" s="10"/>
      <c r="BO1004" s="10"/>
      <c r="BP1004" s="10"/>
      <c r="BQ1004" s="10"/>
      <c r="BR1004" s="14"/>
      <c r="BS1004" s="14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4"/>
      <c r="CO1004" s="11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4"/>
      <c r="DJ1004" s="14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4"/>
      <c r="EF1004" s="14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1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</row>
    <row r="1005">
      <c r="A1005" s="7"/>
      <c r="B1005" s="8"/>
      <c r="C1005" s="8"/>
      <c r="D1005" s="7"/>
      <c r="E1005" s="7"/>
      <c r="F1005" s="7"/>
      <c r="G1005" s="9"/>
      <c r="H1005" s="7"/>
      <c r="I1005" s="7"/>
      <c r="J1005" s="7"/>
      <c r="K1005" s="7"/>
      <c r="L1005" s="7"/>
      <c r="M1005" s="7"/>
      <c r="N1005" s="11"/>
      <c r="O1005" s="10"/>
      <c r="P1005" s="10"/>
      <c r="Q1005" s="10"/>
      <c r="R1005" s="10"/>
      <c r="S1005" s="10"/>
      <c r="T1005" s="13"/>
      <c r="U1005" s="14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1"/>
      <c r="AO1005" s="10"/>
      <c r="AP1005" s="14"/>
      <c r="AQ1005" s="14"/>
      <c r="AR1005" s="14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1"/>
      <c r="BM1005" s="10"/>
      <c r="BN1005" s="10"/>
      <c r="BO1005" s="10"/>
      <c r="BP1005" s="10"/>
      <c r="BQ1005" s="10"/>
      <c r="BR1005" s="14"/>
      <c r="BS1005" s="14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4"/>
      <c r="CO1005" s="11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4"/>
      <c r="DJ1005" s="14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4"/>
      <c r="EF1005" s="14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1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</row>
    <row r="1006">
      <c r="A1006" s="7"/>
      <c r="B1006" s="8"/>
      <c r="C1006" s="8"/>
      <c r="D1006" s="7"/>
      <c r="E1006" s="7"/>
      <c r="F1006" s="7"/>
      <c r="G1006" s="9"/>
      <c r="H1006" s="7"/>
      <c r="I1006" s="7"/>
      <c r="J1006" s="7"/>
      <c r="K1006" s="7"/>
      <c r="L1006" s="7"/>
      <c r="M1006" s="7"/>
      <c r="N1006" s="11"/>
      <c r="O1006" s="10"/>
      <c r="P1006" s="10"/>
      <c r="Q1006" s="10"/>
      <c r="R1006" s="10"/>
      <c r="S1006" s="10"/>
      <c r="T1006" s="13"/>
      <c r="U1006" s="14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1"/>
      <c r="AO1006" s="10"/>
      <c r="AP1006" s="14"/>
      <c r="AQ1006" s="14"/>
      <c r="AR1006" s="14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1"/>
      <c r="BM1006" s="10"/>
      <c r="BN1006" s="10"/>
      <c r="BO1006" s="10"/>
      <c r="BP1006" s="10"/>
      <c r="BQ1006" s="10"/>
      <c r="BR1006" s="14"/>
      <c r="BS1006" s="14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4"/>
      <c r="CO1006" s="11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4"/>
      <c r="DJ1006" s="14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4"/>
      <c r="EF1006" s="14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1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</row>
    <row r="1007">
      <c r="A1007" s="7"/>
      <c r="B1007" s="8"/>
      <c r="C1007" s="8"/>
      <c r="D1007" s="7"/>
      <c r="E1007" s="7"/>
      <c r="F1007" s="7"/>
      <c r="G1007" s="9"/>
      <c r="H1007" s="7"/>
      <c r="I1007" s="7"/>
      <c r="J1007" s="7"/>
      <c r="K1007" s="7"/>
      <c r="L1007" s="7"/>
      <c r="M1007" s="7"/>
      <c r="N1007" s="11"/>
      <c r="O1007" s="10"/>
      <c r="P1007" s="10"/>
      <c r="Q1007" s="10"/>
      <c r="R1007" s="10"/>
      <c r="S1007" s="10"/>
      <c r="T1007" s="13"/>
      <c r="U1007" s="14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1"/>
      <c r="AO1007" s="10"/>
      <c r="AP1007" s="14"/>
      <c r="AQ1007" s="14"/>
      <c r="AR1007" s="14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1"/>
      <c r="BM1007" s="10"/>
      <c r="BN1007" s="10"/>
      <c r="BO1007" s="10"/>
      <c r="BP1007" s="10"/>
      <c r="BQ1007" s="10"/>
      <c r="BR1007" s="14"/>
      <c r="BS1007" s="14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4"/>
      <c r="CO1007" s="11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4"/>
      <c r="DJ1007" s="14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4"/>
      <c r="EF1007" s="14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1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</row>
    <row r="1008">
      <c r="A1008" s="7"/>
      <c r="B1008" s="8"/>
      <c r="C1008" s="8"/>
      <c r="D1008" s="7"/>
      <c r="E1008" s="7"/>
      <c r="F1008" s="7"/>
      <c r="G1008" s="9"/>
      <c r="H1008" s="7"/>
      <c r="I1008" s="7"/>
      <c r="J1008" s="7"/>
      <c r="K1008" s="7"/>
      <c r="L1008" s="7"/>
      <c r="M1008" s="7"/>
      <c r="N1008" s="11"/>
      <c r="O1008" s="10"/>
      <c r="P1008" s="10"/>
      <c r="Q1008" s="10"/>
      <c r="R1008" s="10"/>
      <c r="S1008" s="10"/>
      <c r="T1008" s="13"/>
      <c r="U1008" s="14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1"/>
      <c r="AO1008" s="10"/>
      <c r="AP1008" s="14"/>
      <c r="AQ1008" s="14"/>
      <c r="AR1008" s="14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1"/>
      <c r="BM1008" s="10"/>
      <c r="BN1008" s="10"/>
      <c r="BO1008" s="10"/>
      <c r="BP1008" s="10"/>
      <c r="BQ1008" s="10"/>
      <c r="BR1008" s="14"/>
      <c r="BS1008" s="14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4"/>
      <c r="CO1008" s="11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4"/>
      <c r="DJ1008" s="14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4"/>
      <c r="EF1008" s="14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1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</row>
    <row r="1009">
      <c r="A1009" s="7"/>
      <c r="B1009" s="8"/>
      <c r="C1009" s="8"/>
      <c r="D1009" s="7"/>
      <c r="E1009" s="7"/>
      <c r="F1009" s="7"/>
      <c r="G1009" s="9"/>
      <c r="H1009" s="7"/>
      <c r="I1009" s="7"/>
      <c r="J1009" s="7"/>
      <c r="K1009" s="7"/>
      <c r="L1009" s="7"/>
      <c r="M1009" s="7"/>
      <c r="N1009" s="11"/>
      <c r="O1009" s="10"/>
      <c r="P1009" s="10"/>
      <c r="Q1009" s="10"/>
      <c r="R1009" s="10"/>
      <c r="S1009" s="10"/>
      <c r="T1009" s="13"/>
      <c r="U1009" s="14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1"/>
      <c r="AO1009" s="10"/>
      <c r="AP1009" s="14"/>
      <c r="AQ1009" s="14"/>
      <c r="AR1009" s="14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1"/>
      <c r="BM1009" s="10"/>
      <c r="BN1009" s="10"/>
      <c r="BO1009" s="10"/>
      <c r="BP1009" s="10"/>
      <c r="BQ1009" s="10"/>
      <c r="BR1009" s="14"/>
      <c r="BS1009" s="14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4"/>
      <c r="CO1009" s="11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4"/>
      <c r="DJ1009" s="14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4"/>
      <c r="EF1009" s="14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1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</row>
  </sheetData>
  <conditionalFormatting sqref="H1:H1009">
    <cfRule type="cellIs" dxfId="0" priority="1" operator="equal">
      <formula>"ODOBREN"</formula>
    </cfRule>
  </conditionalFormatting>
  <conditionalFormatting sqref="H1:H1009">
    <cfRule type="cellIs" dxfId="1" priority="2" operator="equal">
      <formula>"NEREŠEN"</formula>
    </cfRule>
  </conditionalFormatting>
  <conditionalFormatting sqref="T3:HR1009">
    <cfRule type="expression" dxfId="0" priority="3">
      <formula>ISNUMBER(T3)</formula>
    </cfRule>
  </conditionalFormatting>
  <conditionalFormatting sqref="T3:HR1009">
    <cfRule type="expression" dxfId="1" priority="4">
      <formula>NOT(ISNUMBER(T3))</formula>
    </cfRule>
  </conditionalFormatting>
  <conditionalFormatting sqref="A3:G1009">
    <cfRule type="expression" dxfId="2" priority="5">
      <formula>$A3="d"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